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S BASE\NOMINAS BASE 2021\2QDIC21\"/>
    </mc:Choice>
  </mc:AlternateContent>
  <bookViews>
    <workbookView xWindow="0" yWindow="0" windowWidth="12885" windowHeight="10035" activeTab="1"/>
  </bookViews>
  <sheets>
    <sheet name="Calculo 2do. Pgo Prima Vaca" sheetId="1" r:id="rId1"/>
    <sheet name="Calculo 2do. Pgo Prima Vaca (2" sheetId="3" r:id="rId2"/>
    <sheet name="Tablas 2021" sheetId="2" r:id="rId3"/>
  </sheets>
  <definedNames>
    <definedName name="_xlnm._FilterDatabase" localSheetId="0" hidden="1">'Calculo 2do. Pgo Prima Vaca'!$A$2:$AE$98</definedName>
    <definedName name="_xlnm._FilterDatabase" localSheetId="1" hidden="1">'Calculo 2do. Pgo Prima Vaca (2'!$A$2:$AE$98</definedName>
    <definedName name="_xlnm.Print_Titles" localSheetId="0">'Calculo 2do. Pgo Prima Vaca'!$1:$2</definedName>
    <definedName name="_xlnm.Print_Titles" localSheetId="1">'Calculo 2do. Pgo Prima Vaca (2'!$1:$2</definedName>
  </definedNames>
  <calcPr calcId="152511"/>
</workbook>
</file>

<file path=xl/calcChain.xml><?xml version="1.0" encoding="utf-8"?>
<calcChain xmlns="http://schemas.openxmlformats.org/spreadsheetml/2006/main">
  <c r="AD63" i="3" l="1"/>
  <c r="S95" i="3"/>
  <c r="S94" i="3"/>
  <c r="S78" i="3"/>
  <c r="S77" i="3"/>
  <c r="S76" i="3"/>
  <c r="S75" i="3"/>
  <c r="S74" i="3"/>
  <c r="S73" i="3"/>
  <c r="S72" i="3"/>
  <c r="S71" i="3"/>
  <c r="S69" i="3"/>
  <c r="S70" i="3"/>
  <c r="S67" i="3"/>
  <c r="S64" i="3"/>
  <c r="S57" i="3"/>
  <c r="S31" i="3"/>
  <c r="S29" i="3"/>
  <c r="S85" i="3"/>
  <c r="N98" i="3"/>
  <c r="F98" i="3"/>
  <c r="E98" i="3"/>
  <c r="N97" i="3"/>
  <c r="F97" i="3"/>
  <c r="E97" i="3"/>
  <c r="D97" i="3" s="1"/>
  <c r="F96" i="3"/>
  <c r="D96" i="3" s="1"/>
  <c r="E96" i="3"/>
  <c r="F95" i="3"/>
  <c r="E95" i="3"/>
  <c r="D95" i="3"/>
  <c r="AC95" i="3" s="1"/>
  <c r="F94" i="3"/>
  <c r="E94" i="3"/>
  <c r="N93" i="3"/>
  <c r="F93" i="3"/>
  <c r="E93" i="3"/>
  <c r="D93" i="3" s="1"/>
  <c r="AC93" i="3" s="1"/>
  <c r="N92" i="3"/>
  <c r="F92" i="3"/>
  <c r="E92" i="3"/>
  <c r="N91" i="3"/>
  <c r="F91" i="3"/>
  <c r="E91" i="3"/>
  <c r="N90" i="3"/>
  <c r="F90" i="3"/>
  <c r="E90" i="3"/>
  <c r="N89" i="3"/>
  <c r="F89" i="3"/>
  <c r="E89" i="3"/>
  <c r="D89" i="3" s="1"/>
  <c r="AC89" i="3" s="1"/>
  <c r="N88" i="3"/>
  <c r="F88" i="3"/>
  <c r="E88" i="3"/>
  <c r="N87" i="3"/>
  <c r="F87" i="3"/>
  <c r="E87" i="3"/>
  <c r="D87" i="3" s="1"/>
  <c r="AC87" i="3" s="1"/>
  <c r="N86" i="3"/>
  <c r="F86" i="3"/>
  <c r="E86" i="3"/>
  <c r="F85" i="3"/>
  <c r="E85" i="3"/>
  <c r="N84" i="3"/>
  <c r="F84" i="3"/>
  <c r="E84" i="3"/>
  <c r="N83" i="3"/>
  <c r="F83" i="3"/>
  <c r="E83" i="3"/>
  <c r="D83" i="3" s="1"/>
  <c r="AC83" i="3" s="1"/>
  <c r="N82" i="3"/>
  <c r="F82" i="3"/>
  <c r="E82" i="3"/>
  <c r="N81" i="3"/>
  <c r="F81" i="3"/>
  <c r="D81" i="3" s="1"/>
  <c r="AC81" i="3" s="1"/>
  <c r="E81" i="3"/>
  <c r="N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N71" i="3"/>
  <c r="G71" i="3"/>
  <c r="F71" i="3"/>
  <c r="E71" i="3"/>
  <c r="G70" i="3"/>
  <c r="F70" i="3"/>
  <c r="E70" i="3"/>
  <c r="F69" i="3"/>
  <c r="E69" i="3"/>
  <c r="D69" i="3" s="1"/>
  <c r="N68" i="3"/>
  <c r="F68" i="3"/>
  <c r="E68" i="3"/>
  <c r="F67" i="3"/>
  <c r="E67" i="3"/>
  <c r="N66" i="3"/>
  <c r="F66" i="3"/>
  <c r="E66" i="3"/>
  <c r="D66" i="3" s="1"/>
  <c r="N65" i="3"/>
  <c r="F65" i="3"/>
  <c r="E65" i="3"/>
  <c r="F64" i="3"/>
  <c r="E64" i="3"/>
  <c r="N63" i="3"/>
  <c r="F63" i="3"/>
  <c r="E63" i="3"/>
  <c r="D63" i="3" s="1"/>
  <c r="F62" i="3"/>
  <c r="E62" i="3"/>
  <c r="N61" i="3"/>
  <c r="F61" i="3"/>
  <c r="E61" i="3"/>
  <c r="N60" i="3"/>
  <c r="F60" i="3"/>
  <c r="E60" i="3"/>
  <c r="D60" i="3" s="1"/>
  <c r="C60" i="3" s="1"/>
  <c r="N59" i="3"/>
  <c r="F59" i="3"/>
  <c r="E59" i="3"/>
  <c r="N58" i="3"/>
  <c r="F58" i="3"/>
  <c r="E58" i="3"/>
  <c r="F57" i="3"/>
  <c r="E57" i="3"/>
  <c r="N56" i="3"/>
  <c r="F56" i="3"/>
  <c r="E56" i="3"/>
  <c r="F55" i="3"/>
  <c r="E55" i="3"/>
  <c r="F54" i="3"/>
  <c r="E54" i="3"/>
  <c r="N53" i="3"/>
  <c r="F53" i="3"/>
  <c r="E53" i="3"/>
  <c r="F52" i="3"/>
  <c r="E52" i="3"/>
  <c r="N51" i="3"/>
  <c r="F51" i="3"/>
  <c r="E51" i="3"/>
  <c r="N50" i="3"/>
  <c r="F50" i="3"/>
  <c r="E50" i="3"/>
  <c r="N49" i="3"/>
  <c r="F49" i="3"/>
  <c r="E49" i="3"/>
  <c r="N48" i="3"/>
  <c r="F48" i="3"/>
  <c r="E48" i="3"/>
  <c r="N47" i="3"/>
  <c r="F47" i="3"/>
  <c r="E47" i="3"/>
  <c r="N46" i="3"/>
  <c r="F46" i="3"/>
  <c r="E46" i="3"/>
  <c r="N45" i="3"/>
  <c r="F45" i="3"/>
  <c r="E45" i="3"/>
  <c r="N44" i="3"/>
  <c r="F44" i="3"/>
  <c r="E44" i="3"/>
  <c r="N43" i="3"/>
  <c r="F43" i="3"/>
  <c r="E43" i="3"/>
  <c r="F42" i="3"/>
  <c r="E42" i="3"/>
  <c r="N41" i="3"/>
  <c r="F41" i="3"/>
  <c r="E41" i="3"/>
  <c r="N40" i="3"/>
  <c r="F40" i="3"/>
  <c r="E40" i="3"/>
  <c r="N39" i="3"/>
  <c r="F39" i="3"/>
  <c r="E39" i="3"/>
  <c r="N38" i="3"/>
  <c r="F38" i="3"/>
  <c r="E38" i="3"/>
  <c r="D38" i="3" s="1"/>
  <c r="F37" i="3"/>
  <c r="E37" i="3"/>
  <c r="N36" i="3"/>
  <c r="F36" i="3"/>
  <c r="E36" i="3"/>
  <c r="N35" i="3"/>
  <c r="F35" i="3"/>
  <c r="E35" i="3"/>
  <c r="N34" i="3"/>
  <c r="F34" i="3"/>
  <c r="E34" i="3"/>
  <c r="D34" i="3" s="1"/>
  <c r="N33" i="3"/>
  <c r="F33" i="3"/>
  <c r="E33" i="3"/>
  <c r="N32" i="3"/>
  <c r="F32" i="3"/>
  <c r="E32" i="3"/>
  <c r="F31" i="3"/>
  <c r="E31" i="3"/>
  <c r="D31" i="3" s="1"/>
  <c r="C31" i="3" s="1"/>
  <c r="Q31" i="3" s="1"/>
  <c r="N30" i="3"/>
  <c r="F30" i="3"/>
  <c r="E30" i="3"/>
  <c r="F29" i="3"/>
  <c r="E29" i="3"/>
  <c r="F28" i="3"/>
  <c r="E28" i="3"/>
  <c r="N27" i="3"/>
  <c r="F27" i="3"/>
  <c r="E27" i="3"/>
  <c r="N26" i="3"/>
  <c r="F26" i="3"/>
  <c r="E26" i="3"/>
  <c r="F25" i="3"/>
  <c r="E25" i="3"/>
  <c r="F24" i="3"/>
  <c r="E24" i="3"/>
  <c r="D24" i="3" s="1"/>
  <c r="F23" i="3"/>
  <c r="E23" i="3"/>
  <c r="F22" i="3"/>
  <c r="E22" i="3"/>
  <c r="N20" i="3"/>
  <c r="F20" i="3"/>
  <c r="E20" i="3"/>
  <c r="N19" i="3"/>
  <c r="F19" i="3"/>
  <c r="E19" i="3"/>
  <c r="N18" i="3"/>
  <c r="F18" i="3"/>
  <c r="E18" i="3"/>
  <c r="F17" i="3"/>
  <c r="E17" i="3"/>
  <c r="N16" i="3"/>
  <c r="F16" i="3"/>
  <c r="E16" i="3"/>
  <c r="N15" i="3"/>
  <c r="F15" i="3"/>
  <c r="E15" i="3"/>
  <c r="N14" i="3"/>
  <c r="F14" i="3"/>
  <c r="E14" i="3"/>
  <c r="D14" i="3" s="1"/>
  <c r="C14" i="3" s="1"/>
  <c r="N13" i="3"/>
  <c r="F13" i="3"/>
  <c r="D13" i="3" s="1"/>
  <c r="C13" i="3" s="1"/>
  <c r="Q13" i="3" s="1"/>
  <c r="E13" i="3"/>
  <c r="N12" i="3"/>
  <c r="F12" i="3"/>
  <c r="E12" i="3"/>
  <c r="N11" i="3"/>
  <c r="F11" i="3"/>
  <c r="E11" i="3"/>
  <c r="N10" i="3"/>
  <c r="F10" i="3"/>
  <c r="E10" i="3"/>
  <c r="D10" i="3" s="1"/>
  <c r="N9" i="3"/>
  <c r="F9" i="3"/>
  <c r="E9" i="3"/>
  <c r="N8" i="3"/>
  <c r="F8" i="3"/>
  <c r="E8" i="3"/>
  <c r="N7" i="3"/>
  <c r="F7" i="3"/>
  <c r="E7" i="3"/>
  <c r="N6" i="3"/>
  <c r="F6" i="3"/>
  <c r="E6" i="3"/>
  <c r="N5" i="3"/>
  <c r="F5" i="3"/>
  <c r="E5" i="3"/>
  <c r="N4" i="3"/>
  <c r="F4" i="3"/>
  <c r="E4" i="3"/>
  <c r="N3" i="3"/>
  <c r="F3" i="3"/>
  <c r="E3" i="3"/>
  <c r="D7" i="3" l="1"/>
  <c r="U7" i="3" s="1"/>
  <c r="D18" i="3"/>
  <c r="C95" i="3"/>
  <c r="Q95" i="3" s="1"/>
  <c r="D3" i="3"/>
  <c r="D11" i="3"/>
  <c r="D19" i="3"/>
  <c r="D27" i="3"/>
  <c r="C27" i="3" s="1"/>
  <c r="Q27" i="3" s="1"/>
  <c r="D50" i="3"/>
  <c r="C50" i="3" s="1"/>
  <c r="Q50" i="3" s="1"/>
  <c r="D85" i="3"/>
  <c r="AC85" i="3" s="1"/>
  <c r="D88" i="3"/>
  <c r="D4" i="3"/>
  <c r="D12" i="3"/>
  <c r="D37" i="3"/>
  <c r="D40" i="3"/>
  <c r="U40" i="3" s="1"/>
  <c r="D41" i="3"/>
  <c r="U41" i="3" s="1"/>
  <c r="D65" i="3"/>
  <c r="C65" i="3" s="1"/>
  <c r="Q65" i="3" s="1"/>
  <c r="D68" i="3"/>
  <c r="D36" i="3"/>
  <c r="U36" i="3" s="1"/>
  <c r="D74" i="3"/>
  <c r="D54" i="3"/>
  <c r="AC54" i="3" s="1"/>
  <c r="D72" i="3"/>
  <c r="AC4" i="3"/>
  <c r="C4" i="3"/>
  <c r="Q4" i="3" s="1"/>
  <c r="R4" i="3" s="1"/>
  <c r="T4" i="3" s="1"/>
  <c r="D5" i="3"/>
  <c r="AC5" i="3" s="1"/>
  <c r="D22" i="3"/>
  <c r="D28" i="3"/>
  <c r="D56" i="3"/>
  <c r="C56" i="3" s="1"/>
  <c r="Q56" i="3" s="1"/>
  <c r="D76" i="3"/>
  <c r="AC76" i="3" s="1"/>
  <c r="D8" i="3"/>
  <c r="U8" i="3" s="1"/>
  <c r="D16" i="3"/>
  <c r="AC16" i="3" s="1"/>
  <c r="D23" i="3"/>
  <c r="AC23" i="3" s="1"/>
  <c r="D26" i="3"/>
  <c r="AC26" i="3" s="1"/>
  <c r="D29" i="3"/>
  <c r="D71" i="3"/>
  <c r="D6" i="3"/>
  <c r="C6" i="3" s="1"/>
  <c r="Q6" i="3" s="1"/>
  <c r="D30" i="3"/>
  <c r="AC30" i="3" s="1"/>
  <c r="D35" i="3"/>
  <c r="C35" i="3" s="1"/>
  <c r="Q35" i="3" s="1"/>
  <c r="D43" i="3"/>
  <c r="C43" i="3" s="1"/>
  <c r="Q43" i="3" s="1"/>
  <c r="D51" i="3"/>
  <c r="AC51" i="3" s="1"/>
  <c r="D82" i="3"/>
  <c r="AC82" i="3" s="1"/>
  <c r="D9" i="3"/>
  <c r="D55" i="3"/>
  <c r="AC55" i="3" s="1"/>
  <c r="D73" i="3"/>
  <c r="AC73" i="3" s="1"/>
  <c r="D78" i="3"/>
  <c r="AC78" i="3" s="1"/>
  <c r="D91" i="3"/>
  <c r="AC91" i="3" s="1"/>
  <c r="AC3" i="3"/>
  <c r="C3" i="3"/>
  <c r="Q3" i="3" s="1"/>
  <c r="AC19" i="3"/>
  <c r="C19" i="3"/>
  <c r="Q19" i="3" s="1"/>
  <c r="U19" i="3"/>
  <c r="AC97" i="3"/>
  <c r="C97" i="3"/>
  <c r="Q97" i="3" s="1"/>
  <c r="U34" i="3"/>
  <c r="C34" i="3"/>
  <c r="Q34" i="3" s="1"/>
  <c r="P34" i="3" s="1"/>
  <c r="AC10" i="3"/>
  <c r="C10" i="3"/>
  <c r="Q10" i="3" s="1"/>
  <c r="U11" i="3"/>
  <c r="AC11" i="3"/>
  <c r="C11" i="3"/>
  <c r="Q11" i="3" s="1"/>
  <c r="U9" i="3"/>
  <c r="C9" i="3"/>
  <c r="Q9" i="3" s="1"/>
  <c r="C38" i="3"/>
  <c r="Q38" i="3" s="1"/>
  <c r="AC38" i="3"/>
  <c r="D15" i="3"/>
  <c r="C15" i="3" s="1"/>
  <c r="Q15" i="3" s="1"/>
  <c r="P15" i="3" s="1"/>
  <c r="D17" i="3"/>
  <c r="D25" i="3"/>
  <c r="C25" i="3" s="1"/>
  <c r="Q25" i="3" s="1"/>
  <c r="P25" i="3" s="1"/>
  <c r="D32" i="3"/>
  <c r="C32" i="3" s="1"/>
  <c r="Q32" i="3" s="1"/>
  <c r="P32" i="3" s="1"/>
  <c r="D62" i="3"/>
  <c r="C62" i="3" s="1"/>
  <c r="Q62" i="3" s="1"/>
  <c r="R62" i="3" s="1"/>
  <c r="T62" i="3" s="1"/>
  <c r="D75" i="3"/>
  <c r="AC75" i="3" s="1"/>
  <c r="D84" i="3"/>
  <c r="AC84" i="3" s="1"/>
  <c r="D61" i="3"/>
  <c r="D42" i="3"/>
  <c r="C42" i="3" s="1"/>
  <c r="Q42" i="3" s="1"/>
  <c r="D47" i="3"/>
  <c r="AC47" i="3" s="1"/>
  <c r="D52" i="3"/>
  <c r="D58" i="3"/>
  <c r="C58" i="3" s="1"/>
  <c r="Q58" i="3" s="1"/>
  <c r="D80" i="3"/>
  <c r="AC80" i="3" s="1"/>
  <c r="C7" i="3"/>
  <c r="Q7" i="3" s="1"/>
  <c r="R7" i="3" s="1"/>
  <c r="T7" i="3" s="1"/>
  <c r="V7" i="3" s="1"/>
  <c r="D33" i="3"/>
  <c r="C33" i="3" s="1"/>
  <c r="Q33" i="3" s="1"/>
  <c r="D45" i="3"/>
  <c r="C45" i="3" s="1"/>
  <c r="Q45" i="3" s="1"/>
  <c r="D20" i="3"/>
  <c r="U20" i="3" s="1"/>
  <c r="D39" i="3"/>
  <c r="U39" i="3" s="1"/>
  <c r="D57" i="3"/>
  <c r="C57" i="3" s="1"/>
  <c r="Q57" i="3" s="1"/>
  <c r="D59" i="3"/>
  <c r="C59" i="3" s="1"/>
  <c r="Q59" i="3" s="1"/>
  <c r="R59" i="3" s="1"/>
  <c r="T59" i="3" s="1"/>
  <c r="D70" i="3"/>
  <c r="AC70" i="3" s="1"/>
  <c r="D86" i="3"/>
  <c r="U86" i="3" s="1"/>
  <c r="D90" i="3"/>
  <c r="AC90" i="3" s="1"/>
  <c r="D49" i="3"/>
  <c r="C49" i="3" s="1"/>
  <c r="Q49" i="3" s="1"/>
  <c r="D64" i="3"/>
  <c r="AC64" i="3" s="1"/>
  <c r="D67" i="3"/>
  <c r="AC67" i="3" s="1"/>
  <c r="D77" i="3"/>
  <c r="AC77" i="3" s="1"/>
  <c r="D79" i="3"/>
  <c r="C79" i="3" s="1"/>
  <c r="D98" i="3"/>
  <c r="U56" i="3"/>
  <c r="AC56" i="3"/>
  <c r="P13" i="3"/>
  <c r="R13" i="3"/>
  <c r="T13" i="3" s="1"/>
  <c r="R25" i="3"/>
  <c r="T25" i="3" s="1"/>
  <c r="AC12" i="3"/>
  <c r="U12" i="3"/>
  <c r="C12" i="3"/>
  <c r="Q12" i="3" s="1"/>
  <c r="C29" i="3"/>
  <c r="Q29" i="3" s="1"/>
  <c r="AC29" i="3"/>
  <c r="AC18" i="3"/>
  <c r="U18" i="3"/>
  <c r="C18" i="3"/>
  <c r="C55" i="3"/>
  <c r="Q55" i="3" s="1"/>
  <c r="R34" i="3"/>
  <c r="T34" i="3" s="1"/>
  <c r="V34" i="3" s="1"/>
  <c r="AC7" i="3"/>
  <c r="AC9" i="3"/>
  <c r="AC13" i="3"/>
  <c r="U13" i="3"/>
  <c r="Q18" i="3"/>
  <c r="AC22" i="3"/>
  <c r="U22" i="3"/>
  <c r="C22" i="3"/>
  <c r="Q22" i="3" s="1"/>
  <c r="U3" i="3"/>
  <c r="AC25" i="3"/>
  <c r="U47" i="3"/>
  <c r="U4" i="3"/>
  <c r="AC6" i="3"/>
  <c r="U10" i="3"/>
  <c r="U28" i="3"/>
  <c r="C28" i="3"/>
  <c r="Q28" i="3" s="1"/>
  <c r="AC28" i="3"/>
  <c r="U29" i="3"/>
  <c r="AC32" i="3"/>
  <c r="U55" i="3"/>
  <c r="AC24" i="3"/>
  <c r="U24" i="3"/>
  <c r="C24" i="3"/>
  <c r="Q24" i="3" s="1"/>
  <c r="U50" i="3"/>
  <c r="AC14" i="3"/>
  <c r="U14" i="3"/>
  <c r="Q14" i="3"/>
  <c r="R31" i="3"/>
  <c r="T31" i="3" s="1"/>
  <c r="P31" i="3"/>
  <c r="C40" i="3"/>
  <c r="Q40" i="3" s="1"/>
  <c r="AC40" i="3"/>
  <c r="C51" i="3"/>
  <c r="Q51" i="3" s="1"/>
  <c r="U37" i="3"/>
  <c r="AC37" i="3"/>
  <c r="C37" i="3"/>
  <c r="Q37" i="3" s="1"/>
  <c r="AC36" i="3"/>
  <c r="C36" i="3"/>
  <c r="Q36" i="3" s="1"/>
  <c r="C61" i="3"/>
  <c r="Q61" i="3" s="1"/>
  <c r="U61" i="3"/>
  <c r="AC61" i="3"/>
  <c r="AC72" i="3"/>
  <c r="U72" i="3"/>
  <c r="C72" i="3"/>
  <c r="Q72" i="3" s="1"/>
  <c r="AC31" i="3"/>
  <c r="U31" i="3"/>
  <c r="D44" i="3"/>
  <c r="D53" i="3"/>
  <c r="C71" i="3"/>
  <c r="Q71" i="3" s="1"/>
  <c r="AC71" i="3"/>
  <c r="U71" i="3"/>
  <c r="AC68" i="3"/>
  <c r="U68" i="3"/>
  <c r="C68" i="3"/>
  <c r="Q68" i="3" s="1"/>
  <c r="C70" i="3"/>
  <c r="Q70" i="3" s="1"/>
  <c r="AC33" i="3"/>
  <c r="U33" i="3"/>
  <c r="AC34" i="3"/>
  <c r="U38" i="3"/>
  <c r="D46" i="3"/>
  <c r="C52" i="3"/>
  <c r="Q52" i="3" s="1"/>
  <c r="AC88" i="3"/>
  <c r="U88" i="3"/>
  <c r="C88" i="3"/>
  <c r="Q88" i="3" s="1"/>
  <c r="AC58" i="3"/>
  <c r="U35" i="3"/>
  <c r="D48" i="3"/>
  <c r="AC69" i="3"/>
  <c r="U69" i="3"/>
  <c r="C69" i="3"/>
  <c r="Q69" i="3" s="1"/>
  <c r="U65" i="3"/>
  <c r="AC96" i="3"/>
  <c r="U96" i="3"/>
  <c r="C96" i="3"/>
  <c r="Q96" i="3" s="1"/>
  <c r="AC63" i="3"/>
  <c r="U63" i="3"/>
  <c r="C63" i="3"/>
  <c r="Q63" i="3" s="1"/>
  <c r="C74" i="3"/>
  <c r="Q74" i="3" s="1"/>
  <c r="AC74" i="3"/>
  <c r="U74" i="3"/>
  <c r="D92" i="3"/>
  <c r="R95" i="3"/>
  <c r="T95" i="3" s="1"/>
  <c r="P95" i="3"/>
  <c r="AC98" i="3"/>
  <c r="U98" i="3"/>
  <c r="C98" i="3"/>
  <c r="Q98" i="3" s="1"/>
  <c r="AC66" i="3"/>
  <c r="U66" i="3"/>
  <c r="C66" i="3"/>
  <c r="Q66" i="3" s="1"/>
  <c r="D94" i="3"/>
  <c r="C76" i="3"/>
  <c r="Q76" i="3" s="1"/>
  <c r="C81" i="3"/>
  <c r="Q81" i="3" s="1"/>
  <c r="C83" i="3"/>
  <c r="Q83" i="3" s="1"/>
  <c r="C85" i="3"/>
  <c r="Q85" i="3" s="1"/>
  <c r="C87" i="3"/>
  <c r="Q87" i="3" s="1"/>
  <c r="C89" i="3"/>
  <c r="Q89" i="3" s="1"/>
  <c r="C93" i="3"/>
  <c r="Q93" i="3" s="1"/>
  <c r="U97" i="3"/>
  <c r="U81" i="3"/>
  <c r="U83" i="3"/>
  <c r="U85" i="3"/>
  <c r="U87" i="3"/>
  <c r="U89" i="3"/>
  <c r="U93" i="3"/>
  <c r="U95" i="3"/>
  <c r="C78" i="3"/>
  <c r="Q78" i="3" s="1"/>
  <c r="T85" i="1"/>
  <c r="T71" i="1"/>
  <c r="T67" i="1"/>
  <c r="T64" i="1"/>
  <c r="T57" i="1"/>
  <c r="T31" i="1"/>
  <c r="T29" i="1"/>
  <c r="S95" i="1"/>
  <c r="S94" i="1"/>
  <c r="S85" i="1"/>
  <c r="S79" i="1"/>
  <c r="S78" i="1"/>
  <c r="S77" i="1"/>
  <c r="S76" i="1"/>
  <c r="S75" i="1"/>
  <c r="S74" i="1"/>
  <c r="S73" i="1"/>
  <c r="S72" i="1"/>
  <c r="S71" i="1"/>
  <c r="S70" i="1"/>
  <c r="S69" i="1"/>
  <c r="S67" i="1"/>
  <c r="S64" i="1"/>
  <c r="S57" i="1"/>
  <c r="S31" i="1"/>
  <c r="S29" i="1"/>
  <c r="P97" i="3" l="1"/>
  <c r="R97" i="3"/>
  <c r="T97" i="3" s="1"/>
  <c r="R3" i="3"/>
  <c r="T3" i="3" s="1"/>
  <c r="P3" i="3"/>
  <c r="AC59" i="3"/>
  <c r="AC50" i="3"/>
  <c r="AC41" i="3"/>
  <c r="U32" i="3"/>
  <c r="U42" i="3"/>
  <c r="U27" i="3"/>
  <c r="C5" i="3"/>
  <c r="Q5" i="3" s="1"/>
  <c r="AC65" i="3"/>
  <c r="C41" i="3"/>
  <c r="Q41" i="3" s="1"/>
  <c r="AC42" i="3"/>
  <c r="U5" i="3"/>
  <c r="C82" i="3"/>
  <c r="Q82" i="3" s="1"/>
  <c r="R82" i="3" s="1"/>
  <c r="T82" i="3" s="1"/>
  <c r="V82" i="3" s="1"/>
  <c r="C23" i="3"/>
  <c r="Q23" i="3" s="1"/>
  <c r="AC62" i="3"/>
  <c r="U82" i="3"/>
  <c r="C26" i="3"/>
  <c r="Q26" i="3" s="1"/>
  <c r="AC57" i="3"/>
  <c r="U23" i="3"/>
  <c r="U26" i="3"/>
  <c r="U57" i="3"/>
  <c r="AC27" i="3"/>
  <c r="C77" i="3"/>
  <c r="Q77" i="3" s="1"/>
  <c r="U51" i="3"/>
  <c r="U76" i="3"/>
  <c r="V97" i="3"/>
  <c r="AC43" i="3"/>
  <c r="C20" i="3"/>
  <c r="Q20" i="3" s="1"/>
  <c r="C47" i="3"/>
  <c r="Q47" i="3" s="1"/>
  <c r="P47" i="3" s="1"/>
  <c r="C54" i="3"/>
  <c r="Q54" i="3" s="1"/>
  <c r="P54" i="3" s="1"/>
  <c r="C16" i="3"/>
  <c r="Q16" i="3" s="1"/>
  <c r="U6" i="3"/>
  <c r="U43" i="3"/>
  <c r="U54" i="3"/>
  <c r="U16" i="3"/>
  <c r="AC20" i="3"/>
  <c r="U30" i="3"/>
  <c r="P62" i="3"/>
  <c r="U78" i="3"/>
  <c r="U58" i="3"/>
  <c r="U62" i="3"/>
  <c r="V62" i="3" s="1"/>
  <c r="U25" i="3"/>
  <c r="C30" i="3"/>
  <c r="Q30" i="3" s="1"/>
  <c r="P6" i="3"/>
  <c r="R6" i="3"/>
  <c r="T6" i="3" s="1"/>
  <c r="U91" i="3"/>
  <c r="C91" i="3"/>
  <c r="Q91" i="3" s="1"/>
  <c r="AC35" i="3"/>
  <c r="C39" i="3"/>
  <c r="Q39" i="3" s="1"/>
  <c r="R39" i="3" s="1"/>
  <c r="T39" i="3" s="1"/>
  <c r="V39" i="3" s="1"/>
  <c r="AC39" i="3"/>
  <c r="C75" i="3"/>
  <c r="Q75" i="3" s="1"/>
  <c r="R75" i="3" s="1"/>
  <c r="T75" i="3" s="1"/>
  <c r="C80" i="3"/>
  <c r="Q80" i="3" s="1"/>
  <c r="V25" i="3"/>
  <c r="Y25" i="3" s="1"/>
  <c r="C90" i="3"/>
  <c r="Q90" i="3" s="1"/>
  <c r="R90" i="3" s="1"/>
  <c r="T90" i="3" s="1"/>
  <c r="C73" i="3"/>
  <c r="Q73" i="3" s="1"/>
  <c r="U75" i="3"/>
  <c r="U80" i="3"/>
  <c r="C8" i="3"/>
  <c r="Q8" i="3" s="1"/>
  <c r="P8" i="3" s="1"/>
  <c r="U90" i="3"/>
  <c r="U73" i="3"/>
  <c r="AC8" i="3"/>
  <c r="AC49" i="3"/>
  <c r="U49" i="3"/>
  <c r="P43" i="3"/>
  <c r="R43" i="3"/>
  <c r="T43" i="3" s="1"/>
  <c r="V43" i="3" s="1"/>
  <c r="W43" i="3" s="1"/>
  <c r="X43" i="3" s="1"/>
  <c r="R10" i="3"/>
  <c r="T10" i="3" s="1"/>
  <c r="P10" i="3"/>
  <c r="R9" i="3"/>
  <c r="T9" i="3" s="1"/>
  <c r="V9" i="3" s="1"/>
  <c r="P9" i="3"/>
  <c r="R5" i="3"/>
  <c r="T5" i="3" s="1"/>
  <c r="V5" i="3" s="1"/>
  <c r="Y5" i="3" s="1"/>
  <c r="P5" i="3"/>
  <c r="R11" i="3"/>
  <c r="T11" i="3" s="1"/>
  <c r="V11" i="3" s="1"/>
  <c r="AA11" i="3" s="1"/>
  <c r="P11" i="3"/>
  <c r="U70" i="3"/>
  <c r="P4" i="3"/>
  <c r="AC86" i="3"/>
  <c r="AC45" i="3"/>
  <c r="V3" i="3"/>
  <c r="Y3" i="3" s="1"/>
  <c r="AC52" i="3"/>
  <c r="U52" i="3"/>
  <c r="R38" i="3"/>
  <c r="T38" i="3" s="1"/>
  <c r="V38" i="3" s="1"/>
  <c r="W38" i="3" s="1"/>
  <c r="X38" i="3" s="1"/>
  <c r="P38" i="3"/>
  <c r="C86" i="3"/>
  <c r="Q86" i="3" s="1"/>
  <c r="R86" i="3" s="1"/>
  <c r="T86" i="3" s="1"/>
  <c r="V86" i="3" s="1"/>
  <c r="P58" i="3"/>
  <c r="R58" i="3"/>
  <c r="T58" i="3" s="1"/>
  <c r="V4" i="3"/>
  <c r="Y4" i="3" s="1"/>
  <c r="C84" i="3"/>
  <c r="Q84" i="3" s="1"/>
  <c r="C64" i="3"/>
  <c r="Q64" i="3" s="1"/>
  <c r="U45" i="3"/>
  <c r="R15" i="3"/>
  <c r="T15" i="3" s="1"/>
  <c r="P7" i="3"/>
  <c r="R35" i="3"/>
  <c r="T35" i="3" s="1"/>
  <c r="V35" i="3" s="1"/>
  <c r="P35" i="3"/>
  <c r="C67" i="3"/>
  <c r="Q67" i="3" s="1"/>
  <c r="U84" i="3"/>
  <c r="U64" i="3"/>
  <c r="R8" i="3"/>
  <c r="T8" i="3" s="1"/>
  <c r="V8" i="3" s="1"/>
  <c r="P33" i="3"/>
  <c r="R33" i="3"/>
  <c r="T33" i="3" s="1"/>
  <c r="V33" i="3" s="1"/>
  <c r="V95" i="3"/>
  <c r="U67" i="3"/>
  <c r="U15" i="3"/>
  <c r="P59" i="3"/>
  <c r="U77" i="3"/>
  <c r="AC15" i="3"/>
  <c r="U59" i="3"/>
  <c r="V59" i="3" s="1"/>
  <c r="U17" i="3"/>
  <c r="AC17" i="3"/>
  <c r="C17" i="3"/>
  <c r="Q17" i="3" s="1"/>
  <c r="V31" i="3"/>
  <c r="W31" i="3" s="1"/>
  <c r="X31" i="3" s="1"/>
  <c r="P81" i="3"/>
  <c r="R81" i="3"/>
  <c r="T81" i="3" s="1"/>
  <c r="V81" i="3" s="1"/>
  <c r="P91" i="3"/>
  <c r="R91" i="3"/>
  <c r="T91" i="3" s="1"/>
  <c r="R63" i="3"/>
  <c r="T63" i="3" s="1"/>
  <c r="V63" i="3" s="1"/>
  <c r="P63" i="3"/>
  <c r="R26" i="3"/>
  <c r="T26" i="3" s="1"/>
  <c r="V26" i="3" s="1"/>
  <c r="P26" i="3"/>
  <c r="P89" i="3"/>
  <c r="R89" i="3"/>
  <c r="T89" i="3" s="1"/>
  <c r="V89" i="3" s="1"/>
  <c r="P93" i="3"/>
  <c r="R93" i="3"/>
  <c r="T93" i="3" s="1"/>
  <c r="R65" i="3"/>
  <c r="T65" i="3" s="1"/>
  <c r="V65" i="3" s="1"/>
  <c r="P65" i="3"/>
  <c r="P83" i="3"/>
  <c r="R83" i="3"/>
  <c r="T83" i="3" s="1"/>
  <c r="R16" i="3"/>
  <c r="T16" i="3" s="1"/>
  <c r="P16" i="3"/>
  <c r="Y11" i="3"/>
  <c r="R98" i="3"/>
  <c r="T98" i="3" s="1"/>
  <c r="V98" i="3" s="1"/>
  <c r="P98" i="3"/>
  <c r="R78" i="3"/>
  <c r="T78" i="3" s="1"/>
  <c r="V78" i="3" s="1"/>
  <c r="P78" i="3"/>
  <c r="Y62" i="3"/>
  <c r="AA62" i="3"/>
  <c r="W62" i="3"/>
  <c r="X62" i="3" s="1"/>
  <c r="P66" i="3"/>
  <c r="R66" i="3"/>
  <c r="T66" i="3" s="1"/>
  <c r="AC92" i="3"/>
  <c r="U92" i="3"/>
  <c r="C92" i="3"/>
  <c r="Q92" i="3" s="1"/>
  <c r="R84" i="3"/>
  <c r="T84" i="3" s="1"/>
  <c r="P84" i="3"/>
  <c r="P70" i="3"/>
  <c r="R70" i="3"/>
  <c r="T70" i="3" s="1"/>
  <c r="V70" i="3" s="1"/>
  <c r="AA59" i="3"/>
  <c r="Y59" i="3"/>
  <c r="W59" i="3"/>
  <c r="X59" i="3" s="1"/>
  <c r="R50" i="3"/>
  <c r="T50" i="3" s="1"/>
  <c r="V50" i="3" s="1"/>
  <c r="P50" i="3"/>
  <c r="R56" i="3"/>
  <c r="T56" i="3" s="1"/>
  <c r="V56" i="3" s="1"/>
  <c r="P56" i="3"/>
  <c r="R85" i="3"/>
  <c r="T85" i="3" s="1"/>
  <c r="V85" i="3" s="1"/>
  <c r="P85" i="3"/>
  <c r="R69" i="3"/>
  <c r="T69" i="3" s="1"/>
  <c r="V69" i="3" s="1"/>
  <c r="P69" i="3"/>
  <c r="AC44" i="3"/>
  <c r="U44" i="3"/>
  <c r="C44" i="3"/>
  <c r="Q44" i="3" s="1"/>
  <c r="R61" i="3"/>
  <c r="T61" i="3" s="1"/>
  <c r="V61" i="3" s="1"/>
  <c r="P61" i="3"/>
  <c r="P45" i="3"/>
  <c r="R45" i="3"/>
  <c r="T45" i="3" s="1"/>
  <c r="P23" i="3"/>
  <c r="R23" i="3"/>
  <c r="T23" i="3" s="1"/>
  <c r="R32" i="3"/>
  <c r="T32" i="3" s="1"/>
  <c r="P19" i="3"/>
  <c r="R19" i="3"/>
  <c r="T19" i="3" s="1"/>
  <c r="V19" i="3" s="1"/>
  <c r="P51" i="3"/>
  <c r="R51" i="3"/>
  <c r="T51" i="3" s="1"/>
  <c r="V51" i="3" s="1"/>
  <c r="R74" i="3"/>
  <c r="T74" i="3" s="1"/>
  <c r="V74" i="3" s="1"/>
  <c r="P74" i="3"/>
  <c r="R96" i="3"/>
  <c r="T96" i="3" s="1"/>
  <c r="P96" i="3"/>
  <c r="R71" i="3"/>
  <c r="T71" i="3" s="1"/>
  <c r="V71" i="3" s="1"/>
  <c r="P71" i="3"/>
  <c r="P68" i="3"/>
  <c r="R68" i="3"/>
  <c r="T68" i="3" s="1"/>
  <c r="V68" i="3" s="1"/>
  <c r="P27" i="3"/>
  <c r="R27" i="3"/>
  <c r="T27" i="3" s="1"/>
  <c r="V27" i="3" s="1"/>
  <c r="R41" i="3"/>
  <c r="T41" i="3" s="1"/>
  <c r="V41" i="3" s="1"/>
  <c r="P41" i="3"/>
  <c r="R24" i="3"/>
  <c r="T24" i="3" s="1"/>
  <c r="V24" i="3" s="1"/>
  <c r="P24" i="3"/>
  <c r="V10" i="3"/>
  <c r="AA34" i="3"/>
  <c r="Y34" i="3"/>
  <c r="W34" i="3"/>
  <c r="X34" i="3" s="1"/>
  <c r="P49" i="3"/>
  <c r="R49" i="3"/>
  <c r="T49" i="3" s="1"/>
  <c r="V49" i="3" s="1"/>
  <c r="R42" i="3"/>
  <c r="T42" i="3" s="1"/>
  <c r="P42" i="3"/>
  <c r="R29" i="3"/>
  <c r="T29" i="3" s="1"/>
  <c r="V29" i="3" s="1"/>
  <c r="P29" i="3"/>
  <c r="V83" i="3"/>
  <c r="AA97" i="3"/>
  <c r="Y97" i="3"/>
  <c r="W97" i="3"/>
  <c r="X97" i="3" s="1"/>
  <c r="Z97" i="3" s="1"/>
  <c r="P76" i="3"/>
  <c r="R76" i="3"/>
  <c r="T76" i="3" s="1"/>
  <c r="V76" i="3" s="1"/>
  <c r="R67" i="3"/>
  <c r="T67" i="3" s="1"/>
  <c r="P67" i="3"/>
  <c r="V96" i="3"/>
  <c r="AC48" i="3"/>
  <c r="U48" i="3"/>
  <c r="C48" i="3"/>
  <c r="Q48" i="3" s="1"/>
  <c r="P52" i="3"/>
  <c r="R52" i="3"/>
  <c r="T52" i="3" s="1"/>
  <c r="R72" i="3"/>
  <c r="T72" i="3" s="1"/>
  <c r="V72" i="3" s="1"/>
  <c r="P72" i="3"/>
  <c r="Y43" i="3"/>
  <c r="V42" i="3"/>
  <c r="AA9" i="3"/>
  <c r="Y9" i="3"/>
  <c r="W9" i="3"/>
  <c r="X9" i="3" s="1"/>
  <c r="R55" i="3"/>
  <c r="T55" i="3" s="1"/>
  <c r="V55" i="3" s="1"/>
  <c r="P55" i="3"/>
  <c r="Y95" i="3"/>
  <c r="W95" i="3"/>
  <c r="X95" i="3" s="1"/>
  <c r="AA95" i="3"/>
  <c r="V93" i="3"/>
  <c r="AC94" i="3"/>
  <c r="U94" i="3"/>
  <c r="C94" i="3"/>
  <c r="Q94" i="3" s="1"/>
  <c r="R40" i="3"/>
  <c r="T40" i="3" s="1"/>
  <c r="V40" i="3" s="1"/>
  <c r="P40" i="3"/>
  <c r="AC46" i="3"/>
  <c r="U46" i="3"/>
  <c r="C46" i="3"/>
  <c r="Q46" i="3" s="1"/>
  <c r="R20" i="3"/>
  <c r="T20" i="3" s="1"/>
  <c r="V20" i="3" s="1"/>
  <c r="P20" i="3"/>
  <c r="R28" i="3"/>
  <c r="T28" i="3" s="1"/>
  <c r="P28" i="3"/>
  <c r="AA7" i="3"/>
  <c r="Y7" i="3"/>
  <c r="W7" i="3"/>
  <c r="X7" i="3" s="1"/>
  <c r="P87" i="3"/>
  <c r="R87" i="3"/>
  <c r="T87" i="3" s="1"/>
  <c r="V87" i="3" s="1"/>
  <c r="R18" i="3"/>
  <c r="T18" i="3" s="1"/>
  <c r="V18" i="3" s="1"/>
  <c r="P18" i="3"/>
  <c r="R60" i="3"/>
  <c r="T60" i="3" s="1"/>
  <c r="V60" i="3" s="1"/>
  <c r="R57" i="3"/>
  <c r="T57" i="3" s="1"/>
  <c r="P57" i="3"/>
  <c r="R14" i="3"/>
  <c r="T14" i="3" s="1"/>
  <c r="V14" i="3" s="1"/>
  <c r="P14" i="3"/>
  <c r="V28" i="3"/>
  <c r="AA4" i="3"/>
  <c r="R80" i="3"/>
  <c r="T80" i="3" s="1"/>
  <c r="P80" i="3"/>
  <c r="V66" i="3"/>
  <c r="R88" i="3"/>
  <c r="T88" i="3" s="1"/>
  <c r="V88" i="3" s="1"/>
  <c r="P88" i="3"/>
  <c r="P73" i="3"/>
  <c r="R73" i="3"/>
  <c r="T73" i="3" s="1"/>
  <c r="V73" i="3" s="1"/>
  <c r="R77" i="3"/>
  <c r="T77" i="3" s="1"/>
  <c r="P77" i="3"/>
  <c r="AC53" i="3"/>
  <c r="U53" i="3"/>
  <c r="C53" i="3"/>
  <c r="Q53" i="3" s="1"/>
  <c r="R36" i="3"/>
  <c r="T36" i="3" s="1"/>
  <c r="V36" i="3" s="1"/>
  <c r="P36" i="3"/>
  <c r="R37" i="3"/>
  <c r="T37" i="3" s="1"/>
  <c r="V37" i="3" s="1"/>
  <c r="P37" i="3"/>
  <c r="P12" i="3"/>
  <c r="R12" i="3"/>
  <c r="T12" i="3" s="1"/>
  <c r="V12" i="3" s="1"/>
  <c r="P64" i="3"/>
  <c r="R64" i="3"/>
  <c r="T64" i="3" s="1"/>
  <c r="V64" i="3" s="1"/>
  <c r="R22" i="3"/>
  <c r="T22" i="3" s="1"/>
  <c r="V22" i="3" s="1"/>
  <c r="P22" i="3"/>
  <c r="V13" i="3"/>
  <c r="N65" i="1"/>
  <c r="F65" i="1"/>
  <c r="E65" i="1"/>
  <c r="D65" i="1" s="1"/>
  <c r="AC65" i="1" s="1"/>
  <c r="F52" i="1"/>
  <c r="E52" i="1"/>
  <c r="D52" i="1"/>
  <c r="C52" i="1" s="1"/>
  <c r="Q52" i="1" s="1"/>
  <c r="N56" i="1"/>
  <c r="F56" i="1"/>
  <c r="E56" i="1"/>
  <c r="D56" i="1"/>
  <c r="AC56" i="1" s="1"/>
  <c r="F42" i="1"/>
  <c r="E42" i="1"/>
  <c r="D42" i="1"/>
  <c r="AC42" i="1" s="1"/>
  <c r="F28" i="1"/>
  <c r="E28" i="1"/>
  <c r="N4" i="1"/>
  <c r="F4" i="1"/>
  <c r="E4" i="1"/>
  <c r="D4" i="1"/>
  <c r="U4" i="1" s="1"/>
  <c r="N3" i="1"/>
  <c r="F3" i="1"/>
  <c r="E3" i="1"/>
  <c r="D3" i="1" s="1"/>
  <c r="F62" i="1"/>
  <c r="D62" i="1" s="1"/>
  <c r="AC62" i="1" s="1"/>
  <c r="E62" i="1"/>
  <c r="F25" i="1"/>
  <c r="E25" i="1"/>
  <c r="D25" i="1" s="1"/>
  <c r="F24" i="1"/>
  <c r="E24" i="1"/>
  <c r="F23" i="1"/>
  <c r="E23" i="1"/>
  <c r="F22" i="1"/>
  <c r="E22" i="1"/>
  <c r="V57" i="3" l="1"/>
  <c r="P82" i="3"/>
  <c r="R47" i="3"/>
  <c r="T47" i="3" s="1"/>
  <c r="V47" i="3" s="1"/>
  <c r="V32" i="3"/>
  <c r="AA25" i="3"/>
  <c r="V23" i="3"/>
  <c r="W25" i="3"/>
  <c r="X25" i="3" s="1"/>
  <c r="Z25" i="3" s="1"/>
  <c r="V16" i="3"/>
  <c r="AA16" i="3" s="1"/>
  <c r="P75" i="3"/>
  <c r="V84" i="3"/>
  <c r="AA5" i="3"/>
  <c r="V91" i="3"/>
  <c r="V58" i="3"/>
  <c r="AA58" i="3" s="1"/>
  <c r="V6" i="3"/>
  <c r="W4" i="3"/>
  <c r="X4" i="3" s="1"/>
  <c r="Z4" i="3" s="1"/>
  <c r="AB4" i="3" s="1"/>
  <c r="AD4" i="3" s="1"/>
  <c r="AE4" i="3" s="1"/>
  <c r="V52" i="3"/>
  <c r="AA52" i="3" s="1"/>
  <c r="V67" i="3"/>
  <c r="Y67" i="3" s="1"/>
  <c r="P90" i="3"/>
  <c r="R54" i="3"/>
  <c r="T54" i="3" s="1"/>
  <c r="V54" i="3" s="1"/>
  <c r="V75" i="3"/>
  <c r="R30" i="3"/>
  <c r="T30" i="3" s="1"/>
  <c r="V30" i="3" s="1"/>
  <c r="P30" i="3"/>
  <c r="AB97" i="3"/>
  <c r="AD97" i="3" s="1"/>
  <c r="AE97" i="3" s="1"/>
  <c r="W11" i="3"/>
  <c r="X11" i="3" s="1"/>
  <c r="Z11" i="3" s="1"/>
  <c r="AB11" i="3" s="1"/>
  <c r="AD11" i="3" s="1"/>
  <c r="AE11" i="3" s="1"/>
  <c r="Z95" i="3"/>
  <c r="AB95" i="3" s="1"/>
  <c r="AD95" i="3" s="1"/>
  <c r="AE95" i="3" s="1"/>
  <c r="AA3" i="3"/>
  <c r="Z43" i="3"/>
  <c r="W33" i="3"/>
  <c r="X33" i="3" s="1"/>
  <c r="AA33" i="3"/>
  <c r="Y33" i="3"/>
  <c r="W30" i="3"/>
  <c r="X30" i="3" s="1"/>
  <c r="P86" i="3"/>
  <c r="AA31" i="3"/>
  <c r="P39" i="3"/>
  <c r="V90" i="3"/>
  <c r="Y31" i="3"/>
  <c r="Z31" i="3" s="1"/>
  <c r="V80" i="3"/>
  <c r="AA80" i="3" s="1"/>
  <c r="AA43" i="3"/>
  <c r="AB43" i="3" s="1"/>
  <c r="AD43" i="3" s="1"/>
  <c r="AE43" i="3" s="1"/>
  <c r="V45" i="3"/>
  <c r="Y45" i="3" s="1"/>
  <c r="AA35" i="3"/>
  <c r="W35" i="3"/>
  <c r="X35" i="3" s="1"/>
  <c r="Y35" i="3"/>
  <c r="Y8" i="3"/>
  <c r="AA8" i="3"/>
  <c r="W8" i="3"/>
  <c r="X8" i="3" s="1"/>
  <c r="Z8" i="3" s="1"/>
  <c r="AB8" i="3" s="1"/>
  <c r="AD8" i="3" s="1"/>
  <c r="AE8" i="3" s="1"/>
  <c r="Y58" i="3"/>
  <c r="W58" i="3"/>
  <c r="X58" i="3" s="1"/>
  <c r="Z58" i="3" s="1"/>
  <c r="Z33" i="3"/>
  <c r="AB33" i="3" s="1"/>
  <c r="AD33" i="3" s="1"/>
  <c r="AE33" i="3" s="1"/>
  <c r="P17" i="3"/>
  <c r="R17" i="3"/>
  <c r="T17" i="3" s="1"/>
  <c r="V17" i="3" s="1"/>
  <c r="V15" i="3"/>
  <c r="AA38" i="3"/>
  <c r="Y38" i="3"/>
  <c r="Z38" i="3" s="1"/>
  <c r="AB38" i="3" s="1"/>
  <c r="AD38" i="3" s="1"/>
  <c r="AE38" i="3" s="1"/>
  <c r="Z7" i="3"/>
  <c r="AB7" i="3" s="1"/>
  <c r="AD7" i="3" s="1"/>
  <c r="AE7" i="3" s="1"/>
  <c r="W3" i="3"/>
  <c r="X3" i="3" s="1"/>
  <c r="Z3" i="3" s="1"/>
  <c r="AB3" i="3" s="1"/>
  <c r="AD3" i="3" s="1"/>
  <c r="W5" i="3"/>
  <c r="X5" i="3" s="1"/>
  <c r="Z5" i="3" s="1"/>
  <c r="AB5" i="3" s="1"/>
  <c r="AD5" i="3" s="1"/>
  <c r="AE5" i="3" s="1"/>
  <c r="V77" i="3"/>
  <c r="Y77" i="3" s="1"/>
  <c r="Z9" i="3"/>
  <c r="AB9" i="3" s="1"/>
  <c r="AD9" i="3" s="1"/>
  <c r="AE9" i="3" s="1"/>
  <c r="AA72" i="3"/>
  <c r="Y72" i="3"/>
  <c r="W72" i="3"/>
  <c r="X72" i="3" s="1"/>
  <c r="Z72" i="3" s="1"/>
  <c r="Y12" i="3"/>
  <c r="AA12" i="3"/>
  <c r="W12" i="3"/>
  <c r="X12" i="3" s="1"/>
  <c r="AA67" i="3"/>
  <c r="W67" i="3"/>
  <c r="X67" i="3" s="1"/>
  <c r="Y76" i="3"/>
  <c r="W76" i="3"/>
  <c r="X76" i="3" s="1"/>
  <c r="AA76" i="3"/>
  <c r="AA69" i="3"/>
  <c r="Y69" i="3"/>
  <c r="W69" i="3"/>
  <c r="X69" i="3" s="1"/>
  <c r="Y89" i="3"/>
  <c r="W89" i="3"/>
  <c r="X89" i="3" s="1"/>
  <c r="Z89" i="3" s="1"/>
  <c r="AA89" i="3"/>
  <c r="AA22" i="3"/>
  <c r="Y22" i="3"/>
  <c r="W22" i="3"/>
  <c r="X22" i="3" s="1"/>
  <c r="AA82" i="3"/>
  <c r="Y82" i="3"/>
  <c r="W82" i="3"/>
  <c r="X82" i="3" s="1"/>
  <c r="AA86" i="3"/>
  <c r="Y86" i="3"/>
  <c r="W86" i="3"/>
  <c r="X86" i="3" s="1"/>
  <c r="AA24" i="3"/>
  <c r="Y24" i="3"/>
  <c r="W24" i="3"/>
  <c r="X24" i="3" s="1"/>
  <c r="AA32" i="3"/>
  <c r="Y32" i="3"/>
  <c r="W32" i="3"/>
  <c r="X32" i="3" s="1"/>
  <c r="AA75" i="3"/>
  <c r="Y75" i="3"/>
  <c r="W75" i="3"/>
  <c r="X75" i="3" s="1"/>
  <c r="AA57" i="3"/>
  <c r="Y57" i="3"/>
  <c r="W57" i="3"/>
  <c r="X57" i="3" s="1"/>
  <c r="AA90" i="3"/>
  <c r="Y90" i="3"/>
  <c r="W90" i="3"/>
  <c r="X90" i="3" s="1"/>
  <c r="W23" i="3"/>
  <c r="X23" i="3" s="1"/>
  <c r="AA23" i="3"/>
  <c r="Y23" i="3"/>
  <c r="AA56" i="3"/>
  <c r="Y56" i="3"/>
  <c r="W56" i="3"/>
  <c r="X56" i="3" s="1"/>
  <c r="AA41" i="3"/>
  <c r="Y41" i="3"/>
  <c r="W41" i="3"/>
  <c r="X41" i="3" s="1"/>
  <c r="Z41" i="3" s="1"/>
  <c r="AB41" i="3" s="1"/>
  <c r="AD41" i="3" s="1"/>
  <c r="AE41" i="3" s="1"/>
  <c r="Y64" i="3"/>
  <c r="W64" i="3"/>
  <c r="X64" i="3" s="1"/>
  <c r="AA64" i="3"/>
  <c r="AA88" i="3"/>
  <c r="Y88" i="3"/>
  <c r="W88" i="3"/>
  <c r="X88" i="3" s="1"/>
  <c r="AA18" i="3"/>
  <c r="Y18" i="3"/>
  <c r="W18" i="3"/>
  <c r="X18" i="3" s="1"/>
  <c r="AA61" i="3"/>
  <c r="Y61" i="3"/>
  <c r="W61" i="3"/>
  <c r="X61" i="3" s="1"/>
  <c r="Z61" i="3" s="1"/>
  <c r="AA39" i="3"/>
  <c r="Y39" i="3"/>
  <c r="W39" i="3"/>
  <c r="X39" i="3" s="1"/>
  <c r="AA74" i="3"/>
  <c r="Y74" i="3"/>
  <c r="W74" i="3"/>
  <c r="X74" i="3" s="1"/>
  <c r="AA37" i="3"/>
  <c r="Y37" i="3"/>
  <c r="W37" i="3"/>
  <c r="X37" i="3" s="1"/>
  <c r="Y66" i="3"/>
  <c r="W66" i="3"/>
  <c r="X66" i="3" s="1"/>
  <c r="AA66" i="3"/>
  <c r="W40" i="3"/>
  <c r="X40" i="3" s="1"/>
  <c r="AA40" i="3"/>
  <c r="Y40" i="3"/>
  <c r="R94" i="3"/>
  <c r="T94" i="3" s="1"/>
  <c r="V94" i="3" s="1"/>
  <c r="P94" i="3"/>
  <c r="Y47" i="3"/>
  <c r="W47" i="3"/>
  <c r="X47" i="3" s="1"/>
  <c r="AA47" i="3"/>
  <c r="X60" i="3"/>
  <c r="Z60" i="3" s="1"/>
  <c r="Z34" i="3"/>
  <c r="AB34" i="3" s="1"/>
  <c r="AD34" i="3" s="1"/>
  <c r="AE34" i="3" s="1"/>
  <c r="Y19" i="3"/>
  <c r="W19" i="3"/>
  <c r="X19" i="3" s="1"/>
  <c r="Z19" i="3" s="1"/>
  <c r="AA19" i="3"/>
  <c r="AA50" i="3"/>
  <c r="W50" i="3"/>
  <c r="X50" i="3" s="1"/>
  <c r="Y50" i="3"/>
  <c r="Y71" i="3"/>
  <c r="W71" i="3"/>
  <c r="X71" i="3" s="1"/>
  <c r="AA71" i="3"/>
  <c r="Z62" i="3"/>
  <c r="AB62" i="3" s="1"/>
  <c r="AD62" i="3" s="1"/>
  <c r="AE62" i="3" s="1"/>
  <c r="W98" i="3"/>
  <c r="X98" i="3" s="1"/>
  <c r="AA98" i="3"/>
  <c r="Y98" i="3"/>
  <c r="W73" i="3"/>
  <c r="X73" i="3" s="1"/>
  <c r="AA73" i="3"/>
  <c r="Y73" i="3"/>
  <c r="Y87" i="3"/>
  <c r="W87" i="3"/>
  <c r="X87" i="3" s="1"/>
  <c r="Z87" i="3" s="1"/>
  <c r="AA87" i="3"/>
  <c r="AA28" i="3"/>
  <c r="W28" i="3"/>
  <c r="X28" i="3" s="1"/>
  <c r="Y28" i="3"/>
  <c r="Y93" i="3"/>
  <c r="W93" i="3"/>
  <c r="X93" i="3" s="1"/>
  <c r="AA93" i="3"/>
  <c r="Y85" i="3"/>
  <c r="W85" i="3"/>
  <c r="X85" i="3" s="1"/>
  <c r="AA85" i="3"/>
  <c r="R48" i="3"/>
  <c r="T48" i="3" s="1"/>
  <c r="V48" i="3" s="1"/>
  <c r="P48" i="3"/>
  <c r="AA26" i="3"/>
  <c r="Y26" i="3"/>
  <c r="W26" i="3"/>
  <c r="X26" i="3" s="1"/>
  <c r="Y81" i="3"/>
  <c r="W81" i="3"/>
  <c r="X81" i="3" s="1"/>
  <c r="AA81" i="3"/>
  <c r="Y68" i="3"/>
  <c r="W68" i="3"/>
  <c r="X68" i="3" s="1"/>
  <c r="AA68" i="3"/>
  <c r="AA14" i="3"/>
  <c r="Y14" i="3"/>
  <c r="W14" i="3"/>
  <c r="X14" i="3" s="1"/>
  <c r="R46" i="3"/>
  <c r="T46" i="3" s="1"/>
  <c r="V46" i="3" s="1"/>
  <c r="P46" i="3"/>
  <c r="W52" i="3"/>
  <c r="X52" i="3" s="1"/>
  <c r="W10" i="3"/>
  <c r="X10" i="3" s="1"/>
  <c r="Y10" i="3"/>
  <c r="AA10" i="3"/>
  <c r="Y27" i="3"/>
  <c r="W27" i="3"/>
  <c r="X27" i="3" s="1"/>
  <c r="Z27" i="3" s="1"/>
  <c r="AA27" i="3"/>
  <c r="AB25" i="3"/>
  <c r="AD25" i="3" s="1"/>
  <c r="AE25" i="3" s="1"/>
  <c r="Y51" i="3"/>
  <c r="W51" i="3"/>
  <c r="X51" i="3" s="1"/>
  <c r="AA51" i="3"/>
  <c r="Y83" i="3"/>
  <c r="W83" i="3"/>
  <c r="X83" i="3" s="1"/>
  <c r="AA83" i="3"/>
  <c r="W29" i="3"/>
  <c r="X29" i="3" s="1"/>
  <c r="AA29" i="3"/>
  <c r="Y29" i="3"/>
  <c r="AA65" i="3"/>
  <c r="Y65" i="3"/>
  <c r="W65" i="3"/>
  <c r="X65" i="3" s="1"/>
  <c r="Y91" i="3"/>
  <c r="W91" i="3"/>
  <c r="X91" i="3" s="1"/>
  <c r="Z91" i="3" s="1"/>
  <c r="AA91" i="3"/>
  <c r="W55" i="3"/>
  <c r="X55" i="3" s="1"/>
  <c r="AA55" i="3"/>
  <c r="Y55" i="3"/>
  <c r="AA36" i="3"/>
  <c r="Y36" i="3"/>
  <c r="W36" i="3"/>
  <c r="X36" i="3" s="1"/>
  <c r="W54" i="3"/>
  <c r="X54" i="3" s="1"/>
  <c r="AA54" i="3"/>
  <c r="Y54" i="3"/>
  <c r="AA84" i="3"/>
  <c r="Y84" i="3"/>
  <c r="W84" i="3"/>
  <c r="X84" i="3" s="1"/>
  <c r="W96" i="3"/>
  <c r="X96" i="3" s="1"/>
  <c r="AA96" i="3"/>
  <c r="Y96" i="3"/>
  <c r="AA63" i="3"/>
  <c r="Y63" i="3"/>
  <c r="W63" i="3"/>
  <c r="X63" i="3" s="1"/>
  <c r="R44" i="3"/>
  <c r="T44" i="3" s="1"/>
  <c r="V44" i="3" s="1"/>
  <c r="P44" i="3"/>
  <c r="Y13" i="3"/>
  <c r="W13" i="3"/>
  <c r="X13" i="3" s="1"/>
  <c r="AA13" i="3"/>
  <c r="AA42" i="3"/>
  <c r="Y42" i="3"/>
  <c r="W42" i="3"/>
  <c r="X42" i="3" s="1"/>
  <c r="W70" i="3"/>
  <c r="X70" i="3" s="1"/>
  <c r="AA70" i="3"/>
  <c r="Y70" i="3"/>
  <c r="AA20" i="3"/>
  <c r="Y20" i="3"/>
  <c r="W20" i="3"/>
  <c r="X20" i="3" s="1"/>
  <c r="R53" i="3"/>
  <c r="T53" i="3" s="1"/>
  <c r="V53" i="3" s="1"/>
  <c r="P53" i="3"/>
  <c r="Y49" i="3"/>
  <c r="W49" i="3"/>
  <c r="X49" i="3" s="1"/>
  <c r="AA49" i="3"/>
  <c r="W78" i="3"/>
  <c r="X78" i="3" s="1"/>
  <c r="AA78" i="3"/>
  <c r="Y78" i="3"/>
  <c r="Z59" i="3"/>
  <c r="AB59" i="3" s="1"/>
  <c r="AD59" i="3" s="1"/>
  <c r="AE59" i="3" s="1"/>
  <c r="R92" i="3"/>
  <c r="T92" i="3" s="1"/>
  <c r="V92" i="3" s="1"/>
  <c r="P92" i="3"/>
  <c r="D28" i="1"/>
  <c r="C65" i="1"/>
  <c r="Q65" i="1" s="1"/>
  <c r="U65" i="1"/>
  <c r="P52" i="1"/>
  <c r="R52" i="1"/>
  <c r="T52" i="1" s="1"/>
  <c r="U52" i="1"/>
  <c r="AC52" i="1"/>
  <c r="C56" i="1"/>
  <c r="Q56" i="1" s="1"/>
  <c r="U56" i="1"/>
  <c r="C42" i="1"/>
  <c r="Q42" i="1" s="1"/>
  <c r="U42" i="1"/>
  <c r="AC28" i="1"/>
  <c r="U28" i="1"/>
  <c r="C28" i="1"/>
  <c r="Q28" i="1" s="1"/>
  <c r="D24" i="1"/>
  <c r="AC24" i="1" s="1"/>
  <c r="C4" i="1"/>
  <c r="Q4" i="1" s="1"/>
  <c r="AC4" i="1"/>
  <c r="AC3" i="1"/>
  <c r="U3" i="1"/>
  <c r="C3" i="1"/>
  <c r="Q3" i="1" s="1"/>
  <c r="C62" i="1"/>
  <c r="Q62" i="1" s="1"/>
  <c r="U62" i="1"/>
  <c r="D22" i="1"/>
  <c r="U22" i="1" s="1"/>
  <c r="D23" i="1"/>
  <c r="AC23" i="1" s="1"/>
  <c r="AC25" i="1"/>
  <c r="U25" i="1"/>
  <c r="C25" i="1"/>
  <c r="Q25" i="1" s="1"/>
  <c r="AC22" i="1"/>
  <c r="W16" i="3" l="1"/>
  <c r="X16" i="3" s="1"/>
  <c r="Z29" i="3"/>
  <c r="Y52" i="3"/>
  <c r="Z47" i="3"/>
  <c r="AB47" i="3" s="1"/>
  <c r="AD47" i="3" s="1"/>
  <c r="AE47" i="3" s="1"/>
  <c r="Y16" i="3"/>
  <c r="Z16" i="3" s="1"/>
  <c r="AB16" i="3" s="1"/>
  <c r="AD16" i="3" s="1"/>
  <c r="AE16" i="3" s="1"/>
  <c r="Z74" i="3"/>
  <c r="AB74" i="3" s="1"/>
  <c r="AD74" i="3" s="1"/>
  <c r="AE74" i="3" s="1"/>
  <c r="AB87" i="3"/>
  <c r="AD87" i="3" s="1"/>
  <c r="AE87" i="3" s="1"/>
  <c r="Z39" i="3"/>
  <c r="AB39" i="3" s="1"/>
  <c r="AD39" i="3" s="1"/>
  <c r="AE39" i="3" s="1"/>
  <c r="P99" i="3"/>
  <c r="Z93" i="3"/>
  <c r="AB93" i="3" s="1"/>
  <c r="AD93" i="3" s="1"/>
  <c r="AE93" i="3" s="1"/>
  <c r="AB58" i="3"/>
  <c r="AD58" i="3" s="1"/>
  <c r="AE58" i="3" s="1"/>
  <c r="Z24" i="3"/>
  <c r="AB24" i="3" s="1"/>
  <c r="AD24" i="3" s="1"/>
  <c r="AE24" i="3" s="1"/>
  <c r="AA45" i="3"/>
  <c r="W6" i="3"/>
  <c r="X6" i="3" s="1"/>
  <c r="Y6" i="3"/>
  <c r="AA6" i="3"/>
  <c r="Z55" i="3"/>
  <c r="AB55" i="3" s="1"/>
  <c r="AD55" i="3" s="1"/>
  <c r="AE55" i="3" s="1"/>
  <c r="W77" i="3"/>
  <c r="X77" i="3" s="1"/>
  <c r="W45" i="3"/>
  <c r="X45" i="3" s="1"/>
  <c r="Z45" i="3" s="1"/>
  <c r="AA30" i="3"/>
  <c r="Y30" i="3"/>
  <c r="Z30" i="3" s="1"/>
  <c r="AB30" i="3" s="1"/>
  <c r="AD30" i="3" s="1"/>
  <c r="AE30" i="3" s="1"/>
  <c r="AA77" i="3"/>
  <c r="Z54" i="3"/>
  <c r="W80" i="3"/>
  <c r="X80" i="3" s="1"/>
  <c r="Z36" i="3"/>
  <c r="AB36" i="3" s="1"/>
  <c r="AD36" i="3" s="1"/>
  <c r="AE36" i="3" s="1"/>
  <c r="Z83" i="3"/>
  <c r="Z71" i="3"/>
  <c r="AB71" i="3" s="1"/>
  <c r="AD71" i="3" s="1"/>
  <c r="AE71" i="3" s="1"/>
  <c r="Z37" i="3"/>
  <c r="AB37" i="3" s="1"/>
  <c r="AD37" i="3" s="1"/>
  <c r="AE37" i="3" s="1"/>
  <c r="Z56" i="3"/>
  <c r="AB56" i="3" s="1"/>
  <c r="AD56" i="3" s="1"/>
  <c r="AE56" i="3" s="1"/>
  <c r="Z82" i="3"/>
  <c r="AB82" i="3" s="1"/>
  <c r="AD82" i="3" s="1"/>
  <c r="AE82" i="3" s="1"/>
  <c r="Y80" i="3"/>
  <c r="Z49" i="3"/>
  <c r="AB49" i="3" s="1"/>
  <c r="AD49" i="3" s="1"/>
  <c r="AE49" i="3" s="1"/>
  <c r="Z10" i="3"/>
  <c r="AB10" i="3" s="1"/>
  <c r="AD10" i="3" s="1"/>
  <c r="AE10" i="3" s="1"/>
  <c r="Z22" i="3"/>
  <c r="AB22" i="3" s="1"/>
  <c r="AD22" i="3" s="1"/>
  <c r="AE22" i="3" s="1"/>
  <c r="AB83" i="3"/>
  <c r="AD83" i="3" s="1"/>
  <c r="AE83" i="3" s="1"/>
  <c r="AB19" i="3"/>
  <c r="AD19" i="3" s="1"/>
  <c r="AE19" i="3" s="1"/>
  <c r="Z42" i="3"/>
  <c r="AB42" i="3" s="1"/>
  <c r="AD42" i="3" s="1"/>
  <c r="AE42" i="3" s="1"/>
  <c r="Z84" i="3"/>
  <c r="AB84" i="3" s="1"/>
  <c r="AD84" i="3" s="1"/>
  <c r="AE84" i="3" s="1"/>
  <c r="Z65" i="3"/>
  <c r="AB65" i="3" s="1"/>
  <c r="AD65" i="3" s="1"/>
  <c r="AE65" i="3" s="1"/>
  <c r="Z32" i="3"/>
  <c r="AB32" i="3" s="1"/>
  <c r="AD32" i="3" s="1"/>
  <c r="AE32" i="3" s="1"/>
  <c r="AB31" i="3"/>
  <c r="AD31" i="3" s="1"/>
  <c r="AE31" i="3" s="1"/>
  <c r="Z23" i="3"/>
  <c r="AB23" i="3" s="1"/>
  <c r="AD23" i="3" s="1"/>
  <c r="AE23" i="3" s="1"/>
  <c r="AB61" i="3"/>
  <c r="AD61" i="3" s="1"/>
  <c r="AE61" i="3" s="1"/>
  <c r="AB72" i="3"/>
  <c r="AD72" i="3" s="1"/>
  <c r="AE72" i="3" s="1"/>
  <c r="Z14" i="3"/>
  <c r="AB14" i="3" s="1"/>
  <c r="AD14" i="3" s="1"/>
  <c r="AE14" i="3" s="1"/>
  <c r="Z85" i="3"/>
  <c r="AB85" i="3" s="1"/>
  <c r="AD85" i="3" s="1"/>
  <c r="AE85" i="3" s="1"/>
  <c r="Z69" i="3"/>
  <c r="AB69" i="3" s="1"/>
  <c r="AD69" i="3" s="1"/>
  <c r="AE69" i="3" s="1"/>
  <c r="Z35" i="3"/>
  <c r="AB35" i="3" s="1"/>
  <c r="AD35" i="3" s="1"/>
  <c r="AE35" i="3" s="1"/>
  <c r="AB54" i="3"/>
  <c r="AD54" i="3" s="1"/>
  <c r="AE54" i="3" s="1"/>
  <c r="AB89" i="3"/>
  <c r="AD89" i="3" s="1"/>
  <c r="AE89" i="3" s="1"/>
  <c r="AE3" i="3"/>
  <c r="Z13" i="3"/>
  <c r="AB13" i="3" s="1"/>
  <c r="AD13" i="3" s="1"/>
  <c r="AE13" i="3" s="1"/>
  <c r="Z96" i="3"/>
  <c r="AB96" i="3" s="1"/>
  <c r="AD96" i="3" s="1"/>
  <c r="AE96" i="3" s="1"/>
  <c r="Z81" i="3"/>
  <c r="AB81" i="3" s="1"/>
  <c r="AD81" i="3" s="1"/>
  <c r="AE81" i="3" s="1"/>
  <c r="Z28" i="3"/>
  <c r="AB28" i="3" s="1"/>
  <c r="AD28" i="3" s="1"/>
  <c r="AE28" i="3" s="1"/>
  <c r="Z98" i="3"/>
  <c r="AB98" i="3" s="1"/>
  <c r="AD98" i="3" s="1"/>
  <c r="AE98" i="3" s="1"/>
  <c r="Z18" i="3"/>
  <c r="AB18" i="3" s="1"/>
  <c r="AD18" i="3" s="1"/>
  <c r="AE18" i="3" s="1"/>
  <c r="Z67" i="3"/>
  <c r="AB67" i="3" s="1"/>
  <c r="AD67" i="3" s="1"/>
  <c r="AE67" i="3" s="1"/>
  <c r="AA15" i="3"/>
  <c r="W15" i="3"/>
  <c r="X15" i="3" s="1"/>
  <c r="Y15" i="3"/>
  <c r="AB29" i="3"/>
  <c r="AD29" i="3" s="1"/>
  <c r="AE29" i="3" s="1"/>
  <c r="AB27" i="3"/>
  <c r="AD27" i="3" s="1"/>
  <c r="AE27" i="3" s="1"/>
  <c r="Z50" i="3"/>
  <c r="AB50" i="3" s="1"/>
  <c r="AD50" i="3" s="1"/>
  <c r="AE50" i="3" s="1"/>
  <c r="W17" i="3"/>
  <c r="X17" i="3" s="1"/>
  <c r="Y17" i="3"/>
  <c r="AA17" i="3"/>
  <c r="Z70" i="3"/>
  <c r="Z77" i="3"/>
  <c r="Z68" i="3"/>
  <c r="AB68" i="3" s="1"/>
  <c r="AD68" i="3" s="1"/>
  <c r="AE68" i="3" s="1"/>
  <c r="Z88" i="3"/>
  <c r="AB88" i="3" s="1"/>
  <c r="AD88" i="3" s="1"/>
  <c r="AE88" i="3" s="1"/>
  <c r="Z90" i="3"/>
  <c r="AB90" i="3" s="1"/>
  <c r="AD90" i="3" s="1"/>
  <c r="AE90" i="3" s="1"/>
  <c r="Z86" i="3"/>
  <c r="AB86" i="3" s="1"/>
  <c r="AD86" i="3" s="1"/>
  <c r="AE86" i="3" s="1"/>
  <c r="Z76" i="3"/>
  <c r="AB76" i="3" s="1"/>
  <c r="AD76" i="3" s="1"/>
  <c r="AE76" i="3" s="1"/>
  <c r="Z12" i="3"/>
  <c r="AB12" i="3" s="1"/>
  <c r="AD12" i="3" s="1"/>
  <c r="AE12" i="3" s="1"/>
  <c r="Z78" i="3"/>
  <c r="AB78" i="3" s="1"/>
  <c r="AD78" i="3" s="1"/>
  <c r="AE78" i="3" s="1"/>
  <c r="Z73" i="3"/>
  <c r="AB73" i="3" s="1"/>
  <c r="AD73" i="3" s="1"/>
  <c r="AE73" i="3" s="1"/>
  <c r="Z75" i="3"/>
  <c r="AB75" i="3" s="1"/>
  <c r="AD75" i="3" s="1"/>
  <c r="AE75" i="3" s="1"/>
  <c r="AB60" i="3"/>
  <c r="AD60" i="3" s="1"/>
  <c r="AE60" i="3" s="1"/>
  <c r="Y53" i="3"/>
  <c r="AA53" i="3"/>
  <c r="W53" i="3"/>
  <c r="X53" i="3" s="1"/>
  <c r="AA94" i="3"/>
  <c r="Y94" i="3"/>
  <c r="W94" i="3"/>
  <c r="X94" i="3" s="1"/>
  <c r="AA92" i="3"/>
  <c r="Y92" i="3"/>
  <c r="W92" i="3"/>
  <c r="X92" i="3" s="1"/>
  <c r="AA46" i="3"/>
  <c r="Y46" i="3"/>
  <c r="W46" i="3"/>
  <c r="X46" i="3" s="1"/>
  <c r="Z52" i="3"/>
  <c r="AB52" i="3" s="1"/>
  <c r="AD52" i="3" s="1"/>
  <c r="AE52" i="3" s="1"/>
  <c r="Z57" i="3"/>
  <c r="AB57" i="3" s="1"/>
  <c r="AD57" i="3" s="1"/>
  <c r="AE57" i="3" s="1"/>
  <c r="AA44" i="3"/>
  <c r="Y44" i="3"/>
  <c r="W44" i="3"/>
  <c r="X44" i="3" s="1"/>
  <c r="Z40" i="3"/>
  <c r="AB40" i="3" s="1"/>
  <c r="AD40" i="3" s="1"/>
  <c r="AE40" i="3" s="1"/>
  <c r="AB70" i="3"/>
  <c r="AD70" i="3" s="1"/>
  <c r="AE70" i="3" s="1"/>
  <c r="AB91" i="3"/>
  <c r="AD91" i="3" s="1"/>
  <c r="AE91" i="3" s="1"/>
  <c r="Z63" i="3"/>
  <c r="AB63" i="3" s="1"/>
  <c r="AE63" i="3" s="1"/>
  <c r="Z51" i="3"/>
  <c r="AB51" i="3" s="1"/>
  <c r="AD51" i="3" s="1"/>
  <c r="AE51" i="3" s="1"/>
  <c r="AA48" i="3"/>
  <c r="Y48" i="3"/>
  <c r="W48" i="3"/>
  <c r="X48" i="3" s="1"/>
  <c r="Z66" i="3"/>
  <c r="AB66" i="3" s="1"/>
  <c r="AD66" i="3" s="1"/>
  <c r="AE66" i="3" s="1"/>
  <c r="Z64" i="3"/>
  <c r="AB64" i="3" s="1"/>
  <c r="AD64" i="3" s="1"/>
  <c r="AE64" i="3" s="1"/>
  <c r="Z20" i="3"/>
  <c r="AB20" i="3" s="1"/>
  <c r="AD20" i="3" s="1"/>
  <c r="AE20" i="3" s="1"/>
  <c r="Z26" i="3"/>
  <c r="AB26" i="3" s="1"/>
  <c r="AD26" i="3" s="1"/>
  <c r="AE26" i="3" s="1"/>
  <c r="U23" i="1"/>
  <c r="C24" i="1"/>
  <c r="Q24" i="1" s="1"/>
  <c r="U24" i="1"/>
  <c r="C22" i="1"/>
  <c r="Q22" i="1" s="1"/>
  <c r="P65" i="1"/>
  <c r="R65" i="1"/>
  <c r="T65" i="1" s="1"/>
  <c r="V65" i="1" s="1"/>
  <c r="V52" i="1"/>
  <c r="R56" i="1"/>
  <c r="T56" i="1" s="1"/>
  <c r="V56" i="1" s="1"/>
  <c r="P56" i="1"/>
  <c r="R42" i="1"/>
  <c r="T42" i="1" s="1"/>
  <c r="P42" i="1"/>
  <c r="V42" i="1"/>
  <c r="R28" i="1"/>
  <c r="T28" i="1" s="1"/>
  <c r="P28" i="1"/>
  <c r="V28" i="1"/>
  <c r="C23" i="1"/>
  <c r="Q23" i="1" s="1"/>
  <c r="R23" i="1" s="1"/>
  <c r="T23" i="1" s="1"/>
  <c r="V23" i="1" s="1"/>
  <c r="R4" i="1"/>
  <c r="T4" i="1" s="1"/>
  <c r="V4" i="1" s="1"/>
  <c r="P4" i="1"/>
  <c r="R3" i="1"/>
  <c r="T3" i="1" s="1"/>
  <c r="P3" i="1"/>
  <c r="V3" i="1"/>
  <c r="P62" i="1"/>
  <c r="R62" i="1"/>
  <c r="T62" i="1" s="1"/>
  <c r="V62" i="1" s="1"/>
  <c r="R25" i="1"/>
  <c r="T25" i="1" s="1"/>
  <c r="V25" i="1" s="1"/>
  <c r="P25" i="1"/>
  <c r="R24" i="1"/>
  <c r="T24" i="1" s="1"/>
  <c r="V24" i="1" s="1"/>
  <c r="P24" i="1"/>
  <c r="R22" i="1"/>
  <c r="T22" i="1" s="1"/>
  <c r="V22" i="1" s="1"/>
  <c r="P22" i="1"/>
  <c r="N51" i="1"/>
  <c r="F51" i="1"/>
  <c r="E51" i="1"/>
  <c r="N50" i="1"/>
  <c r="F50" i="1"/>
  <c r="E50" i="1"/>
  <c r="N57" i="1"/>
  <c r="F57" i="1"/>
  <c r="E57" i="1"/>
  <c r="Z46" i="3" l="1"/>
  <c r="AB45" i="3"/>
  <c r="AD45" i="3" s="1"/>
  <c r="AE45" i="3" s="1"/>
  <c r="Z80" i="3"/>
  <c r="AB80" i="3" s="1"/>
  <c r="AD80" i="3" s="1"/>
  <c r="AE80" i="3" s="1"/>
  <c r="Z92" i="3"/>
  <c r="AB92" i="3" s="1"/>
  <c r="AD92" i="3" s="1"/>
  <c r="AE92" i="3" s="1"/>
  <c r="Z6" i="3"/>
  <c r="AB6" i="3" s="1"/>
  <c r="AD6" i="3" s="1"/>
  <c r="AE6" i="3" s="1"/>
  <c r="AB77" i="3"/>
  <c r="AD77" i="3" s="1"/>
  <c r="AE77" i="3" s="1"/>
  <c r="AB46" i="3"/>
  <c r="AD46" i="3" s="1"/>
  <c r="AE46" i="3" s="1"/>
  <c r="Z53" i="3"/>
  <c r="AB53" i="3" s="1"/>
  <c r="AD53" i="3" s="1"/>
  <c r="AE53" i="3" s="1"/>
  <c r="Z17" i="3"/>
  <c r="AB17" i="3" s="1"/>
  <c r="AD17" i="3" s="1"/>
  <c r="AE17" i="3" s="1"/>
  <c r="Z48" i="3"/>
  <c r="AB48" i="3" s="1"/>
  <c r="AD48" i="3" s="1"/>
  <c r="AE48" i="3" s="1"/>
  <c r="Z94" i="3"/>
  <c r="AB94" i="3" s="1"/>
  <c r="AD94" i="3" s="1"/>
  <c r="AE94" i="3" s="1"/>
  <c r="Z15" i="3"/>
  <c r="AB15" i="3" s="1"/>
  <c r="AD15" i="3" s="1"/>
  <c r="AE15" i="3" s="1"/>
  <c r="Z44" i="3"/>
  <c r="AB44" i="3" s="1"/>
  <c r="AD44" i="3" s="1"/>
  <c r="AE44" i="3" s="1"/>
  <c r="D51" i="1"/>
  <c r="W65" i="1"/>
  <c r="X65" i="1" s="1"/>
  <c r="Y65" i="1"/>
  <c r="AA65" i="1"/>
  <c r="W52" i="1"/>
  <c r="X52" i="1" s="1"/>
  <c r="AA52" i="1"/>
  <c r="Y52" i="1"/>
  <c r="W56" i="1"/>
  <c r="X56" i="1" s="1"/>
  <c r="Y56" i="1"/>
  <c r="AA56" i="1"/>
  <c r="AA42" i="1"/>
  <c r="Y42" i="1"/>
  <c r="W42" i="1"/>
  <c r="X42" i="1" s="1"/>
  <c r="Z42" i="1" s="1"/>
  <c r="AB42" i="1" s="1"/>
  <c r="AD42" i="1" s="1"/>
  <c r="AE42" i="1" s="1"/>
  <c r="P23" i="1"/>
  <c r="Y28" i="1"/>
  <c r="AA28" i="1"/>
  <c r="W28" i="1"/>
  <c r="X28" i="1" s="1"/>
  <c r="D57" i="1"/>
  <c r="AC57" i="1" s="1"/>
  <c r="W4" i="1"/>
  <c r="X4" i="1" s="1"/>
  <c r="Y4" i="1"/>
  <c r="AA4" i="1"/>
  <c r="W3" i="1"/>
  <c r="X3" i="1" s="1"/>
  <c r="Y3" i="1"/>
  <c r="AA3" i="1"/>
  <c r="W62" i="1"/>
  <c r="X62" i="1" s="1"/>
  <c r="AA62" i="1"/>
  <c r="Y62" i="1"/>
  <c r="D50" i="1"/>
  <c r="U50" i="1" s="1"/>
  <c r="W25" i="1"/>
  <c r="X25" i="1" s="1"/>
  <c r="AA25" i="1"/>
  <c r="Y25" i="1"/>
  <c r="Y24" i="1"/>
  <c r="AA24" i="1"/>
  <c r="W24" i="1"/>
  <c r="X24" i="1" s="1"/>
  <c r="AA23" i="1"/>
  <c r="Y23" i="1"/>
  <c r="W23" i="1"/>
  <c r="X23" i="1" s="1"/>
  <c r="W22" i="1"/>
  <c r="X22" i="1" s="1"/>
  <c r="AA22" i="1"/>
  <c r="Y22" i="1"/>
  <c r="C57" i="1"/>
  <c r="Q57" i="1" s="1"/>
  <c r="C51" i="1"/>
  <c r="Q51" i="1" s="1"/>
  <c r="AC51" i="1"/>
  <c r="U51" i="1"/>
  <c r="C50" i="1"/>
  <c r="Q50" i="1" s="1"/>
  <c r="AC50" i="1"/>
  <c r="U57" i="1"/>
  <c r="AD99" i="3" l="1"/>
  <c r="AE99" i="3" s="1"/>
  <c r="Z65" i="1"/>
  <c r="AB65" i="1" s="1"/>
  <c r="AD65" i="1" s="1"/>
  <c r="AE65" i="1" s="1"/>
  <c r="Z52" i="1"/>
  <c r="AB52" i="1" s="1"/>
  <c r="AD52" i="1" s="1"/>
  <c r="AE52" i="1" s="1"/>
  <c r="Z28" i="1"/>
  <c r="AB28" i="1" s="1"/>
  <c r="AD28" i="1" s="1"/>
  <c r="AE28" i="1" s="1"/>
  <c r="Z56" i="1"/>
  <c r="AB56" i="1" s="1"/>
  <c r="AD56" i="1" s="1"/>
  <c r="AE56" i="1" s="1"/>
  <c r="Z4" i="1"/>
  <c r="AB4" i="1" s="1"/>
  <c r="AD4" i="1" s="1"/>
  <c r="AE4" i="1" s="1"/>
  <c r="Z3" i="1"/>
  <c r="AB3" i="1" s="1"/>
  <c r="AD3" i="1" s="1"/>
  <c r="AE3" i="1" s="1"/>
  <c r="Z62" i="1"/>
  <c r="AB62" i="1" s="1"/>
  <c r="AD62" i="1" s="1"/>
  <c r="AE62" i="1" s="1"/>
  <c r="Z23" i="1"/>
  <c r="AB23" i="1" s="1"/>
  <c r="AD23" i="1" s="1"/>
  <c r="AE23" i="1" s="1"/>
  <c r="Z22" i="1"/>
  <c r="AB22" i="1" s="1"/>
  <c r="AD22" i="1" s="1"/>
  <c r="AE22" i="1" s="1"/>
  <c r="Z25" i="1"/>
  <c r="AB25" i="1" s="1"/>
  <c r="AD25" i="1" s="1"/>
  <c r="AE25" i="1" s="1"/>
  <c r="Z24" i="1"/>
  <c r="AB24" i="1" s="1"/>
  <c r="AD24" i="1" s="1"/>
  <c r="AE24" i="1" s="1"/>
  <c r="R57" i="1"/>
  <c r="V57" i="1" s="1"/>
  <c r="Y57" i="1" s="1"/>
  <c r="P57" i="1"/>
  <c r="P50" i="1"/>
  <c r="R50" i="1"/>
  <c r="T50" i="1" s="1"/>
  <c r="V50" i="1" s="1"/>
  <c r="R51" i="1"/>
  <c r="T51" i="1" s="1"/>
  <c r="V51" i="1" s="1"/>
  <c r="P51" i="1"/>
  <c r="W57" i="1" l="1"/>
  <c r="X57" i="1" s="1"/>
  <c r="Z57" i="1" s="1"/>
  <c r="AA57" i="1"/>
  <c r="W51" i="1"/>
  <c r="X51" i="1" s="1"/>
  <c r="AA51" i="1"/>
  <c r="Y51" i="1"/>
  <c r="Y50" i="1"/>
  <c r="W50" i="1"/>
  <c r="X50" i="1" s="1"/>
  <c r="AA50" i="1"/>
  <c r="Z50" i="1" l="1"/>
  <c r="AB50" i="1"/>
  <c r="AD50" i="1" s="1"/>
  <c r="AE50" i="1" s="1"/>
  <c r="AB57" i="1"/>
  <c r="AD57" i="1" s="1"/>
  <c r="AE57" i="1" s="1"/>
  <c r="Z51" i="1"/>
  <c r="AB51" i="1" s="1"/>
  <c r="AD51" i="1" s="1"/>
  <c r="AE51" i="1" s="1"/>
  <c r="N71" i="1" l="1"/>
  <c r="G71" i="1" l="1"/>
  <c r="F71" i="1"/>
  <c r="E71" i="1"/>
  <c r="D71" i="1" s="1"/>
  <c r="G77" i="1"/>
  <c r="F77" i="1"/>
  <c r="E77" i="1"/>
  <c r="G73" i="1"/>
  <c r="F73" i="1"/>
  <c r="D73" i="1" s="1"/>
  <c r="C73" i="1" s="1"/>
  <c r="E73" i="1"/>
  <c r="F72" i="1"/>
  <c r="E72" i="1"/>
  <c r="D72" i="1" s="1"/>
  <c r="C72" i="1" s="1"/>
  <c r="F70" i="1"/>
  <c r="E70" i="1"/>
  <c r="D70" i="1" s="1"/>
  <c r="C70" i="1" s="1"/>
  <c r="D77" i="1" l="1"/>
  <c r="C77" i="1" s="1"/>
  <c r="C71" i="1"/>
  <c r="Q71" i="1" s="1"/>
  <c r="AC71" i="1"/>
  <c r="U71" i="1"/>
  <c r="G79" i="1"/>
  <c r="F79" i="1"/>
  <c r="E79" i="1"/>
  <c r="D79" i="1" s="1"/>
  <c r="F55" i="1"/>
  <c r="E55" i="1"/>
  <c r="N53" i="1"/>
  <c r="F53" i="1"/>
  <c r="E53" i="1"/>
  <c r="D55" i="1" l="1"/>
  <c r="C55" i="1" s="1"/>
  <c r="Q55" i="1" s="1"/>
  <c r="P55" i="1" s="1"/>
  <c r="R71" i="1"/>
  <c r="P71" i="1"/>
  <c r="U79" i="1"/>
  <c r="C79" i="1"/>
  <c r="Q79" i="1" s="1"/>
  <c r="R79" i="1" s="1"/>
  <c r="T79" i="1" s="1"/>
  <c r="AC79" i="1"/>
  <c r="R55" i="1"/>
  <c r="T55" i="1" s="1"/>
  <c r="D53" i="1"/>
  <c r="U53" i="1" s="1"/>
  <c r="V79" i="1" l="1"/>
  <c r="V71" i="1"/>
  <c r="AC55" i="1"/>
  <c r="U55" i="1"/>
  <c r="P79" i="1"/>
  <c r="V55" i="1"/>
  <c r="W55" i="1" s="1"/>
  <c r="X55" i="1" s="1"/>
  <c r="AC53" i="1"/>
  <c r="C53" i="1"/>
  <c r="Q53" i="1" s="1"/>
  <c r="R53" i="1" s="1"/>
  <c r="AA71" i="1" l="1"/>
  <c r="W71" i="1"/>
  <c r="X71" i="1" s="1"/>
  <c r="Y71" i="1"/>
  <c r="Y79" i="1"/>
  <c r="W79" i="1"/>
  <c r="X79" i="1" s="1"/>
  <c r="AA79" i="1"/>
  <c r="T53" i="1"/>
  <c r="V53" i="1" s="1"/>
  <c r="Y55" i="1"/>
  <c r="Z55" i="1" s="1"/>
  <c r="AA55" i="1"/>
  <c r="P53" i="1"/>
  <c r="Z79" i="1" l="1"/>
  <c r="AB79" i="1" s="1"/>
  <c r="AD79" i="1" s="1"/>
  <c r="AE79" i="1" s="1"/>
  <c r="W53" i="1"/>
  <c r="X53" i="1" s="1"/>
  <c r="AA53" i="1"/>
  <c r="Y53" i="1"/>
  <c r="Z71" i="1"/>
  <c r="AB71" i="1" s="1"/>
  <c r="AD71" i="1" s="1"/>
  <c r="AE71" i="1" s="1"/>
  <c r="AB55" i="1"/>
  <c r="AD55" i="1" s="1"/>
  <c r="AE55" i="1" s="1"/>
  <c r="Z53" i="1" l="1"/>
  <c r="AB53" i="1" s="1"/>
  <c r="AD53" i="1" s="1"/>
  <c r="AE53" i="1" s="1"/>
  <c r="N98" i="1" l="1"/>
  <c r="N97" i="1"/>
  <c r="N93" i="1"/>
  <c r="N92" i="1"/>
  <c r="N91" i="1"/>
  <c r="N90" i="1"/>
  <c r="N89" i="1"/>
  <c r="N88" i="1"/>
  <c r="N87" i="1"/>
  <c r="N86" i="1"/>
  <c r="N84" i="1"/>
  <c r="N83" i="1"/>
  <c r="N82" i="1"/>
  <c r="N81" i="1"/>
  <c r="N80" i="1"/>
  <c r="N68" i="1"/>
  <c r="N66" i="1"/>
  <c r="N63" i="1"/>
  <c r="N61" i="1"/>
  <c r="N60" i="1"/>
  <c r="N59" i="1"/>
  <c r="N49" i="1"/>
  <c r="N48" i="1"/>
  <c r="N47" i="1"/>
  <c r="N46" i="1"/>
  <c r="N45" i="1"/>
  <c r="N44" i="1"/>
  <c r="N43" i="1"/>
  <c r="N41" i="1"/>
  <c r="N40" i="1"/>
  <c r="N39" i="1"/>
  <c r="N38" i="1"/>
  <c r="N36" i="1"/>
  <c r="N35" i="1"/>
  <c r="N34" i="1"/>
  <c r="N33" i="1"/>
  <c r="N32" i="1"/>
  <c r="N30" i="1"/>
  <c r="N27" i="1"/>
  <c r="N26" i="1"/>
  <c r="N20" i="1"/>
  <c r="N19" i="1"/>
  <c r="N18" i="1"/>
  <c r="N16" i="1"/>
  <c r="N15" i="1"/>
  <c r="N14" i="1"/>
  <c r="N58" i="1"/>
  <c r="N13" i="1"/>
  <c r="N12" i="1"/>
  <c r="N11" i="1"/>
  <c r="N10" i="1"/>
  <c r="N9" i="1"/>
  <c r="N8" i="1"/>
  <c r="N7" i="1"/>
  <c r="N6" i="1"/>
  <c r="M26" i="2"/>
  <c r="M25" i="2"/>
  <c r="M24" i="2"/>
  <c r="M23" i="2"/>
  <c r="M22" i="2"/>
  <c r="M21" i="2"/>
  <c r="M20" i="2"/>
  <c r="M19" i="2"/>
  <c r="M18" i="2"/>
  <c r="M17" i="2"/>
  <c r="N5" i="1" l="1"/>
  <c r="G78" i="1"/>
  <c r="G76" i="1"/>
  <c r="G75" i="1"/>
  <c r="G74" i="1"/>
  <c r="G72" i="1"/>
  <c r="G70" i="1"/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6" i="1"/>
  <c r="F75" i="1"/>
  <c r="F74" i="1"/>
  <c r="F69" i="1"/>
  <c r="F68" i="1"/>
  <c r="F67" i="1"/>
  <c r="F66" i="1"/>
  <c r="F64" i="1"/>
  <c r="F63" i="1"/>
  <c r="F61" i="1"/>
  <c r="F60" i="1"/>
  <c r="F59" i="1"/>
  <c r="F54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0" i="1"/>
  <c r="F19" i="1"/>
  <c r="F18" i="1"/>
  <c r="F17" i="1"/>
  <c r="F16" i="1"/>
  <c r="F15" i="1"/>
  <c r="F14" i="1"/>
  <c r="F58" i="1"/>
  <c r="F13" i="1"/>
  <c r="F12" i="1"/>
  <c r="F11" i="1"/>
  <c r="F10" i="1"/>
  <c r="F9" i="1"/>
  <c r="F8" i="1"/>
  <c r="F7" i="1"/>
  <c r="F6" i="1"/>
  <c r="F5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8" i="1"/>
  <c r="D78" i="1" s="1"/>
  <c r="E76" i="1"/>
  <c r="D76" i="1" s="1"/>
  <c r="E75" i="1"/>
  <c r="D75" i="1" s="1"/>
  <c r="E74" i="1"/>
  <c r="D74" i="1" s="1"/>
  <c r="E69" i="1"/>
  <c r="E68" i="1"/>
  <c r="E67" i="1"/>
  <c r="E66" i="1"/>
  <c r="E64" i="1"/>
  <c r="E63" i="1"/>
  <c r="E61" i="1"/>
  <c r="E60" i="1"/>
  <c r="E59" i="1"/>
  <c r="E54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0" i="1"/>
  <c r="E19" i="1"/>
  <c r="E18" i="1"/>
  <c r="E17" i="1"/>
  <c r="E16" i="1"/>
  <c r="E15" i="1"/>
  <c r="E14" i="1"/>
  <c r="E58" i="1"/>
  <c r="E13" i="1"/>
  <c r="E12" i="1"/>
  <c r="E11" i="1"/>
  <c r="E10" i="1"/>
  <c r="E9" i="1"/>
  <c r="E8" i="1"/>
  <c r="E7" i="1"/>
  <c r="E6" i="1"/>
  <c r="E5" i="1"/>
  <c r="AC75" i="1" l="1"/>
  <c r="U75" i="1"/>
  <c r="AC77" i="1"/>
  <c r="U77" i="1"/>
  <c r="AC73" i="1"/>
  <c r="U73" i="1"/>
  <c r="AC76" i="1"/>
  <c r="U76" i="1"/>
  <c r="AC74" i="1"/>
  <c r="U74" i="1"/>
  <c r="AC70" i="1"/>
  <c r="U70" i="1"/>
  <c r="AC78" i="1"/>
  <c r="U78" i="1"/>
  <c r="AC72" i="1"/>
  <c r="U72" i="1"/>
  <c r="D67" i="1"/>
  <c r="C78" i="1"/>
  <c r="Q78" i="1" s="1"/>
  <c r="R78" i="1" s="1"/>
  <c r="T78" i="1" s="1"/>
  <c r="D95" i="1"/>
  <c r="D98" i="1"/>
  <c r="C74" i="1"/>
  <c r="Q74" i="1" s="1"/>
  <c r="R74" i="1" s="1"/>
  <c r="T74" i="1" s="1"/>
  <c r="D96" i="1"/>
  <c r="Q70" i="1"/>
  <c r="R70" i="1" s="1"/>
  <c r="T70" i="1" s="1"/>
  <c r="D91" i="1"/>
  <c r="D97" i="1"/>
  <c r="D80" i="1"/>
  <c r="D85" i="1"/>
  <c r="D44" i="1"/>
  <c r="D48" i="1"/>
  <c r="D61" i="1"/>
  <c r="D9" i="1"/>
  <c r="D13" i="1"/>
  <c r="D16" i="1"/>
  <c r="D30" i="1"/>
  <c r="D38" i="1"/>
  <c r="D5" i="1"/>
  <c r="D20" i="1"/>
  <c r="D34" i="1"/>
  <c r="D6" i="1"/>
  <c r="D10" i="1"/>
  <c r="D58" i="1"/>
  <c r="D17" i="1"/>
  <c r="AC17" i="1" s="1"/>
  <c r="D26" i="1"/>
  <c r="D31" i="1"/>
  <c r="D35" i="1"/>
  <c r="D39" i="1"/>
  <c r="D43" i="1"/>
  <c r="D47" i="1"/>
  <c r="D54" i="1"/>
  <c r="D60" i="1"/>
  <c r="D66" i="1"/>
  <c r="D69" i="1"/>
  <c r="Q73" i="1"/>
  <c r="R73" i="1" s="1"/>
  <c r="T73" i="1" s="1"/>
  <c r="Q77" i="1"/>
  <c r="R77" i="1" s="1"/>
  <c r="T77" i="1" s="1"/>
  <c r="D83" i="1"/>
  <c r="D84" i="1"/>
  <c r="D90" i="1"/>
  <c r="D94" i="1"/>
  <c r="D7" i="1"/>
  <c r="D11" i="1"/>
  <c r="D14" i="1"/>
  <c r="D18" i="1"/>
  <c r="D27" i="1"/>
  <c r="D32" i="1"/>
  <c r="D36" i="1"/>
  <c r="D40" i="1"/>
  <c r="D45" i="1"/>
  <c r="D49" i="1"/>
  <c r="D8" i="1"/>
  <c r="D12" i="1"/>
  <c r="D15" i="1"/>
  <c r="D19" i="1"/>
  <c r="D29" i="1"/>
  <c r="D33" i="1"/>
  <c r="D37" i="1"/>
  <c r="D41" i="1"/>
  <c r="D46" i="1"/>
  <c r="D59" i="1"/>
  <c r="D64" i="1"/>
  <c r="D68" i="1"/>
  <c r="C76" i="1"/>
  <c r="Q76" i="1" s="1"/>
  <c r="R76" i="1" s="1"/>
  <c r="T76" i="1" s="1"/>
  <c r="D82" i="1"/>
  <c r="D88" i="1"/>
  <c r="D89" i="1"/>
  <c r="D93" i="1"/>
  <c r="D63" i="1"/>
  <c r="Q72" i="1"/>
  <c r="R72" i="1" s="1"/>
  <c r="T72" i="1" s="1"/>
  <c r="C75" i="1"/>
  <c r="Q75" i="1" s="1"/>
  <c r="R75" i="1" s="1"/>
  <c r="T75" i="1" s="1"/>
  <c r="D81" i="1"/>
  <c r="D86" i="1"/>
  <c r="D87" i="1"/>
  <c r="D92" i="1"/>
  <c r="C19" i="1" l="1"/>
  <c r="Q19" i="1" s="1"/>
  <c r="R19" i="1" s="1"/>
  <c r="T19" i="1" s="1"/>
  <c r="AC19" i="1"/>
  <c r="U19" i="1"/>
  <c r="C11" i="1"/>
  <c r="Q11" i="1" s="1"/>
  <c r="R11" i="1" s="1"/>
  <c r="T11" i="1" s="1"/>
  <c r="AC11" i="1"/>
  <c r="U11" i="1"/>
  <c r="C35" i="1"/>
  <c r="Q35" i="1" s="1"/>
  <c r="R35" i="1" s="1"/>
  <c r="T35" i="1" s="1"/>
  <c r="AC35" i="1"/>
  <c r="U35" i="1"/>
  <c r="C34" i="1"/>
  <c r="Q34" i="1" s="1"/>
  <c r="R34" i="1" s="1"/>
  <c r="T34" i="1" s="1"/>
  <c r="AC34" i="1"/>
  <c r="U34" i="1"/>
  <c r="C9" i="1"/>
  <c r="Q9" i="1" s="1"/>
  <c r="R9" i="1" s="1"/>
  <c r="T9" i="1" s="1"/>
  <c r="AC9" i="1"/>
  <c r="U9" i="1"/>
  <c r="C91" i="1"/>
  <c r="Q91" i="1" s="1"/>
  <c r="R91" i="1" s="1"/>
  <c r="T91" i="1" s="1"/>
  <c r="AC91" i="1"/>
  <c r="U91" i="1"/>
  <c r="C46" i="1"/>
  <c r="Q46" i="1" s="1"/>
  <c r="R46" i="1" s="1"/>
  <c r="T46" i="1" s="1"/>
  <c r="AC46" i="1"/>
  <c r="U46" i="1"/>
  <c r="C31" i="1"/>
  <c r="Q31" i="1" s="1"/>
  <c r="R31" i="1" s="1"/>
  <c r="AC31" i="1"/>
  <c r="U31" i="1"/>
  <c r="C92" i="1"/>
  <c r="Q92" i="1" s="1"/>
  <c r="R92" i="1" s="1"/>
  <c r="T92" i="1" s="1"/>
  <c r="AC92" i="1"/>
  <c r="U92" i="1"/>
  <c r="C93" i="1"/>
  <c r="Q93" i="1" s="1"/>
  <c r="R93" i="1" s="1"/>
  <c r="T93" i="1" s="1"/>
  <c r="AC93" i="1"/>
  <c r="U93" i="1"/>
  <c r="C59" i="1"/>
  <c r="Q59" i="1" s="1"/>
  <c r="R59" i="1" s="1"/>
  <c r="T59" i="1" s="1"/>
  <c r="AC59" i="1"/>
  <c r="U59" i="1"/>
  <c r="C29" i="1"/>
  <c r="Q29" i="1" s="1"/>
  <c r="R29" i="1" s="1"/>
  <c r="AC29" i="1"/>
  <c r="U29" i="1"/>
  <c r="C18" i="1"/>
  <c r="Q18" i="1" s="1"/>
  <c r="R18" i="1" s="1"/>
  <c r="T18" i="1" s="1"/>
  <c r="AC18" i="1"/>
  <c r="U18" i="1"/>
  <c r="P77" i="1"/>
  <c r="V77" i="1"/>
  <c r="C43" i="1"/>
  <c r="Q43" i="1" s="1"/>
  <c r="R43" i="1" s="1"/>
  <c r="T43" i="1" s="1"/>
  <c r="AC43" i="1"/>
  <c r="U43" i="1"/>
  <c r="C10" i="1"/>
  <c r="Q10" i="1" s="1"/>
  <c r="R10" i="1" s="1"/>
  <c r="T10" i="1" s="1"/>
  <c r="AC10" i="1"/>
  <c r="U10" i="1"/>
  <c r="C16" i="1"/>
  <c r="Q16" i="1" s="1"/>
  <c r="R16" i="1" s="1"/>
  <c r="T16" i="1" s="1"/>
  <c r="AC16" i="1"/>
  <c r="U16" i="1"/>
  <c r="C80" i="1"/>
  <c r="Q80" i="1" s="1"/>
  <c r="R80" i="1" s="1"/>
  <c r="T80" i="1" s="1"/>
  <c r="AC80" i="1"/>
  <c r="U80" i="1"/>
  <c r="P78" i="1"/>
  <c r="V78" i="1"/>
  <c r="C87" i="1"/>
  <c r="Q87" i="1" s="1"/>
  <c r="R87" i="1" s="1"/>
  <c r="T87" i="1" s="1"/>
  <c r="AC87" i="1"/>
  <c r="U87" i="1"/>
  <c r="C89" i="1"/>
  <c r="Q89" i="1" s="1"/>
  <c r="R89" i="1" s="1"/>
  <c r="T89" i="1" s="1"/>
  <c r="AC89" i="1"/>
  <c r="U89" i="1"/>
  <c r="C49" i="1"/>
  <c r="Q49" i="1" s="1"/>
  <c r="R49" i="1" s="1"/>
  <c r="T49" i="1" s="1"/>
  <c r="AC49" i="1"/>
  <c r="U49" i="1"/>
  <c r="C14" i="1"/>
  <c r="Q14" i="1" s="1"/>
  <c r="R14" i="1" s="1"/>
  <c r="T14" i="1" s="1"/>
  <c r="AC14" i="1"/>
  <c r="U14" i="1"/>
  <c r="P73" i="1"/>
  <c r="V73" i="1"/>
  <c r="C39" i="1"/>
  <c r="Q39" i="1" s="1"/>
  <c r="R39" i="1" s="1"/>
  <c r="T39" i="1" s="1"/>
  <c r="AC39" i="1"/>
  <c r="U39" i="1"/>
  <c r="C6" i="1"/>
  <c r="Q6" i="1" s="1"/>
  <c r="R6" i="1" s="1"/>
  <c r="T6" i="1" s="1"/>
  <c r="AC6" i="1"/>
  <c r="U6" i="1"/>
  <c r="C13" i="1"/>
  <c r="Q13" i="1" s="1"/>
  <c r="R13" i="1" s="1"/>
  <c r="T13" i="1" s="1"/>
  <c r="AC13" i="1"/>
  <c r="U13" i="1"/>
  <c r="C97" i="1"/>
  <c r="Q97" i="1" s="1"/>
  <c r="R97" i="1" s="1"/>
  <c r="T97" i="1" s="1"/>
  <c r="AC97" i="1"/>
  <c r="U97" i="1"/>
  <c r="C67" i="1"/>
  <c r="Q67" i="1" s="1"/>
  <c r="R67" i="1" s="1"/>
  <c r="AC67" i="1"/>
  <c r="U67" i="1"/>
  <c r="C86" i="1"/>
  <c r="Q86" i="1" s="1"/>
  <c r="R86" i="1" s="1"/>
  <c r="T86" i="1" s="1"/>
  <c r="AC86" i="1"/>
  <c r="U86" i="1"/>
  <c r="C45" i="1"/>
  <c r="Q45" i="1" s="1"/>
  <c r="R45" i="1" s="1"/>
  <c r="T45" i="1" s="1"/>
  <c r="AC45" i="1"/>
  <c r="U45" i="1"/>
  <c r="C81" i="1"/>
  <c r="Q81" i="1" s="1"/>
  <c r="R81" i="1" s="1"/>
  <c r="T81" i="1" s="1"/>
  <c r="AC81" i="1"/>
  <c r="U81" i="1"/>
  <c r="C15" i="1"/>
  <c r="Q15" i="1" s="1"/>
  <c r="R15" i="1" s="1"/>
  <c r="T15" i="1" s="1"/>
  <c r="AC15" i="1"/>
  <c r="U15" i="1"/>
  <c r="C7" i="1"/>
  <c r="Q7" i="1" s="1"/>
  <c r="R7" i="1" s="1"/>
  <c r="T7" i="1" s="1"/>
  <c r="AC7" i="1"/>
  <c r="U7" i="1"/>
  <c r="C20" i="1"/>
  <c r="Q20" i="1" s="1"/>
  <c r="R20" i="1" s="1"/>
  <c r="T20" i="1" s="1"/>
  <c r="AC20" i="1"/>
  <c r="U20" i="1"/>
  <c r="C61" i="1"/>
  <c r="Q61" i="1" s="1"/>
  <c r="R61" i="1" s="1"/>
  <c r="T61" i="1" s="1"/>
  <c r="AC61" i="1"/>
  <c r="U61" i="1"/>
  <c r="P76" i="1"/>
  <c r="V76" i="1"/>
  <c r="C12" i="1"/>
  <c r="Q12" i="1" s="1"/>
  <c r="R12" i="1" s="1"/>
  <c r="T12" i="1" s="1"/>
  <c r="AC12" i="1"/>
  <c r="U12" i="1"/>
  <c r="C36" i="1"/>
  <c r="Q36" i="1" s="1"/>
  <c r="R36" i="1" s="1"/>
  <c r="T36" i="1" s="1"/>
  <c r="AC36" i="1"/>
  <c r="U36" i="1"/>
  <c r="C26" i="1"/>
  <c r="Q26" i="1" s="1"/>
  <c r="R26" i="1" s="1"/>
  <c r="T26" i="1" s="1"/>
  <c r="AC26" i="1"/>
  <c r="U26" i="1"/>
  <c r="C5" i="1"/>
  <c r="Q5" i="1" s="1"/>
  <c r="R5" i="1" s="1"/>
  <c r="T5" i="1" s="1"/>
  <c r="AC5" i="1"/>
  <c r="U5" i="1"/>
  <c r="C48" i="1"/>
  <c r="Q48" i="1" s="1"/>
  <c r="R48" i="1" s="1"/>
  <c r="T48" i="1" s="1"/>
  <c r="AC48" i="1"/>
  <c r="U48" i="1"/>
  <c r="C96" i="1"/>
  <c r="Q96" i="1" s="1"/>
  <c r="R96" i="1" s="1"/>
  <c r="T96" i="1" s="1"/>
  <c r="AC96" i="1"/>
  <c r="U96" i="1"/>
  <c r="P72" i="1"/>
  <c r="V72" i="1"/>
  <c r="C41" i="1"/>
  <c r="Q41" i="1" s="1"/>
  <c r="R41" i="1" s="1"/>
  <c r="T41" i="1" s="1"/>
  <c r="AC41" i="1"/>
  <c r="U41" i="1"/>
  <c r="C32" i="1"/>
  <c r="Q32" i="1" s="1"/>
  <c r="R32" i="1" s="1"/>
  <c r="T32" i="1" s="1"/>
  <c r="AC32" i="1"/>
  <c r="U32" i="1"/>
  <c r="C60" i="1"/>
  <c r="Q60" i="1" s="1"/>
  <c r="R60" i="1" s="1"/>
  <c r="T60" i="1" s="1"/>
  <c r="AC60" i="1"/>
  <c r="U60" i="1"/>
  <c r="C38" i="1"/>
  <c r="Q38" i="1" s="1"/>
  <c r="R38" i="1" s="1"/>
  <c r="T38" i="1" s="1"/>
  <c r="AC38" i="1"/>
  <c r="U38" i="1"/>
  <c r="C44" i="1"/>
  <c r="Q44" i="1" s="1"/>
  <c r="R44" i="1" s="1"/>
  <c r="T44" i="1" s="1"/>
  <c r="AC44" i="1"/>
  <c r="U44" i="1"/>
  <c r="C37" i="1"/>
  <c r="Q37" i="1" s="1"/>
  <c r="R37" i="1" s="1"/>
  <c r="T37" i="1" s="1"/>
  <c r="AC37" i="1"/>
  <c r="U37" i="1"/>
  <c r="C27" i="1"/>
  <c r="Q27" i="1" s="1"/>
  <c r="R27" i="1" s="1"/>
  <c r="T27" i="1" s="1"/>
  <c r="AC27" i="1"/>
  <c r="U27" i="1"/>
  <c r="C84" i="1"/>
  <c r="Q84" i="1" s="1"/>
  <c r="R84" i="1" s="1"/>
  <c r="T84" i="1" s="1"/>
  <c r="AC84" i="1"/>
  <c r="U84" i="1"/>
  <c r="C54" i="1"/>
  <c r="Q54" i="1" s="1"/>
  <c r="R54" i="1" s="1"/>
  <c r="T54" i="1" s="1"/>
  <c r="AC54" i="1"/>
  <c r="U54" i="1"/>
  <c r="C17" i="1"/>
  <c r="Q17" i="1" s="1"/>
  <c r="R17" i="1" s="1"/>
  <c r="T17" i="1" s="1"/>
  <c r="U17" i="1"/>
  <c r="C30" i="1"/>
  <c r="Q30" i="1" s="1"/>
  <c r="R30" i="1" s="1"/>
  <c r="T30" i="1" s="1"/>
  <c r="AC30" i="1"/>
  <c r="U30" i="1"/>
  <c r="C98" i="1"/>
  <c r="Q98" i="1" s="1"/>
  <c r="R98" i="1" s="1"/>
  <c r="T98" i="1" s="1"/>
  <c r="AC98" i="1"/>
  <c r="U98" i="1"/>
  <c r="C88" i="1"/>
  <c r="Q88" i="1" s="1"/>
  <c r="R88" i="1" s="1"/>
  <c r="T88" i="1" s="1"/>
  <c r="AC88" i="1"/>
  <c r="U88" i="1"/>
  <c r="C69" i="1"/>
  <c r="Q69" i="1" s="1"/>
  <c r="R69" i="1" s="1"/>
  <c r="T69" i="1" s="1"/>
  <c r="AC69" i="1"/>
  <c r="U69" i="1"/>
  <c r="C82" i="1"/>
  <c r="Q82" i="1" s="1"/>
  <c r="R82" i="1" s="1"/>
  <c r="T82" i="1" s="1"/>
  <c r="AC82" i="1"/>
  <c r="U82" i="1"/>
  <c r="C40" i="1"/>
  <c r="Q40" i="1" s="1"/>
  <c r="R40" i="1" s="1"/>
  <c r="T40" i="1" s="1"/>
  <c r="AC40" i="1"/>
  <c r="U40" i="1"/>
  <c r="C66" i="1"/>
  <c r="Q66" i="1" s="1"/>
  <c r="R66" i="1" s="1"/>
  <c r="T66" i="1" s="1"/>
  <c r="AC66" i="1"/>
  <c r="U66" i="1"/>
  <c r="P70" i="1"/>
  <c r="V70" i="1"/>
  <c r="P75" i="1"/>
  <c r="V75" i="1"/>
  <c r="C94" i="1"/>
  <c r="Q94" i="1" s="1"/>
  <c r="R94" i="1" s="1"/>
  <c r="T94" i="1" s="1"/>
  <c r="AC94" i="1"/>
  <c r="U94" i="1"/>
  <c r="C8" i="1"/>
  <c r="Q8" i="1" s="1"/>
  <c r="R8" i="1" s="1"/>
  <c r="T8" i="1" s="1"/>
  <c r="AC8" i="1"/>
  <c r="U8" i="1"/>
  <c r="C90" i="1"/>
  <c r="Q90" i="1" s="1"/>
  <c r="R90" i="1" s="1"/>
  <c r="T90" i="1" s="1"/>
  <c r="AC90" i="1"/>
  <c r="U90" i="1"/>
  <c r="P74" i="1"/>
  <c r="V74" i="1"/>
  <c r="C68" i="1"/>
  <c r="Q68" i="1" s="1"/>
  <c r="R68" i="1" s="1"/>
  <c r="T68" i="1" s="1"/>
  <c r="AC68" i="1"/>
  <c r="U68" i="1"/>
  <c r="C63" i="1"/>
  <c r="Q63" i="1" s="1"/>
  <c r="R63" i="1" s="1"/>
  <c r="T63" i="1" s="1"/>
  <c r="AC63" i="1"/>
  <c r="U63" i="1"/>
  <c r="C64" i="1"/>
  <c r="Q64" i="1" s="1"/>
  <c r="R64" i="1" s="1"/>
  <c r="AC64" i="1"/>
  <c r="U64" i="1"/>
  <c r="C33" i="1"/>
  <c r="Q33" i="1" s="1"/>
  <c r="R33" i="1" s="1"/>
  <c r="T33" i="1" s="1"/>
  <c r="AC33" i="1"/>
  <c r="U33" i="1"/>
  <c r="C83" i="1"/>
  <c r="Q83" i="1" s="1"/>
  <c r="R83" i="1" s="1"/>
  <c r="T83" i="1" s="1"/>
  <c r="AC83" i="1"/>
  <c r="U83" i="1"/>
  <c r="C47" i="1"/>
  <c r="Q47" i="1" s="1"/>
  <c r="R47" i="1" s="1"/>
  <c r="T47" i="1" s="1"/>
  <c r="AC47" i="1"/>
  <c r="U47" i="1"/>
  <c r="C58" i="1"/>
  <c r="Q58" i="1" s="1"/>
  <c r="R58" i="1" s="1"/>
  <c r="T58" i="1" s="1"/>
  <c r="AC58" i="1"/>
  <c r="U58" i="1"/>
  <c r="C85" i="1"/>
  <c r="Q85" i="1" s="1"/>
  <c r="R85" i="1" s="1"/>
  <c r="AC85" i="1"/>
  <c r="U85" i="1"/>
  <c r="C95" i="1"/>
  <c r="Q95" i="1" s="1"/>
  <c r="R95" i="1" s="1"/>
  <c r="T95" i="1" s="1"/>
  <c r="AC95" i="1"/>
  <c r="U95" i="1"/>
  <c r="AA74" i="1" l="1"/>
  <c r="Y74" i="1"/>
  <c r="W74" i="1"/>
  <c r="X74" i="1" s="1"/>
  <c r="Y73" i="1"/>
  <c r="AA73" i="1"/>
  <c r="W73" i="1"/>
  <c r="X73" i="1" s="1"/>
  <c r="AA72" i="1"/>
  <c r="Y72" i="1"/>
  <c r="W72" i="1"/>
  <c r="X72" i="1" s="1"/>
  <c r="P63" i="1"/>
  <c r="V63" i="1"/>
  <c r="P36" i="1"/>
  <c r="V36" i="1"/>
  <c r="P20" i="1"/>
  <c r="V20" i="1"/>
  <c r="P9" i="1"/>
  <c r="V9" i="1"/>
  <c r="P33" i="1"/>
  <c r="V33" i="1"/>
  <c r="Y75" i="1"/>
  <c r="AA75" i="1"/>
  <c r="W75" i="1"/>
  <c r="X75" i="1" s="1"/>
  <c r="P13" i="1"/>
  <c r="V13" i="1"/>
  <c r="P47" i="1"/>
  <c r="V47" i="1"/>
  <c r="P69" i="1"/>
  <c r="V69" i="1"/>
  <c r="P17" i="1"/>
  <c r="V17" i="1"/>
  <c r="P38" i="1"/>
  <c r="V38" i="1"/>
  <c r="P15" i="1"/>
  <c r="P16" i="1"/>
  <c r="V16" i="1"/>
  <c r="P31" i="1"/>
  <c r="V31" i="1"/>
  <c r="P35" i="1"/>
  <c r="P27" i="1"/>
  <c r="V27" i="1"/>
  <c r="P41" i="1"/>
  <c r="V41" i="1"/>
  <c r="P5" i="1"/>
  <c r="V5" i="1"/>
  <c r="P86" i="1"/>
  <c r="V86" i="1"/>
  <c r="P97" i="1"/>
  <c r="V97" i="1"/>
  <c r="P29" i="1"/>
  <c r="V29" i="1"/>
  <c r="P8" i="1"/>
  <c r="V8" i="1"/>
  <c r="P39" i="1"/>
  <c r="V39" i="1"/>
  <c r="P88" i="1"/>
  <c r="V88" i="1"/>
  <c r="P54" i="1"/>
  <c r="V54" i="1"/>
  <c r="P18" i="1"/>
  <c r="V18" i="1"/>
  <c r="P46" i="1"/>
  <c r="V46" i="1"/>
  <c r="P11" i="1"/>
  <c r="V11" i="1"/>
  <c r="AA76" i="1"/>
  <c r="W76" i="1"/>
  <c r="X76" i="1" s="1"/>
  <c r="Y76" i="1"/>
  <c r="P26" i="1"/>
  <c r="V26" i="1"/>
  <c r="P59" i="1"/>
  <c r="V59" i="1"/>
  <c r="P58" i="1"/>
  <c r="V58" i="1"/>
  <c r="P7" i="1"/>
  <c r="V7" i="1"/>
  <c r="P80" i="1"/>
  <c r="V80" i="1"/>
  <c r="P34" i="1"/>
  <c r="V34" i="1"/>
  <c r="P84" i="1"/>
  <c r="V84" i="1"/>
  <c r="P32" i="1"/>
  <c r="V32" i="1"/>
  <c r="P48" i="1"/>
  <c r="V48" i="1"/>
  <c r="V15" i="1"/>
  <c r="P45" i="1"/>
  <c r="V45" i="1"/>
  <c r="P67" i="1"/>
  <c r="V67" i="1"/>
  <c r="P87" i="1"/>
  <c r="V87" i="1"/>
  <c r="P43" i="1"/>
  <c r="V43" i="1"/>
  <c r="V35" i="1"/>
  <c r="P19" i="1"/>
  <c r="V19" i="1"/>
  <c r="W70" i="1"/>
  <c r="X70" i="1" s="1"/>
  <c r="Y70" i="1"/>
  <c r="AA70" i="1"/>
  <c r="P40" i="1"/>
  <c r="V40" i="1"/>
  <c r="P49" i="1"/>
  <c r="V49" i="1"/>
  <c r="P92" i="1"/>
  <c r="V92" i="1"/>
  <c r="P83" i="1"/>
  <c r="V83" i="1"/>
  <c r="P60" i="1"/>
  <c r="V60" i="1"/>
  <c r="P96" i="1"/>
  <c r="V96" i="1"/>
  <c r="P81" i="1"/>
  <c r="V81" i="1"/>
  <c r="W78" i="1"/>
  <c r="X78" i="1" s="1"/>
  <c r="AA78" i="1"/>
  <c r="Y78" i="1"/>
  <c r="P89" i="1"/>
  <c r="V89" i="1"/>
  <c r="P10" i="1"/>
  <c r="V10" i="1"/>
  <c r="P95" i="1"/>
  <c r="V95" i="1"/>
  <c r="AA77" i="1"/>
  <c r="Y77" i="1"/>
  <c r="W77" i="1"/>
  <c r="X77" i="1" s="1"/>
  <c r="P68" i="1"/>
  <c r="V68" i="1"/>
  <c r="P82" i="1"/>
  <c r="V82" i="1"/>
  <c r="P30" i="1"/>
  <c r="V30" i="1"/>
  <c r="P44" i="1"/>
  <c r="V44" i="1"/>
  <c r="P12" i="1"/>
  <c r="V12" i="1"/>
  <c r="P85" i="1"/>
  <c r="V85" i="1"/>
  <c r="P64" i="1"/>
  <c r="V64" i="1"/>
  <c r="P90" i="1"/>
  <c r="V90" i="1"/>
  <c r="P94" i="1"/>
  <c r="V94" i="1"/>
  <c r="P66" i="1"/>
  <c r="V66" i="1"/>
  <c r="P98" i="1"/>
  <c r="V98" i="1"/>
  <c r="P37" i="1"/>
  <c r="V37" i="1"/>
  <c r="P61" i="1"/>
  <c r="V61" i="1"/>
  <c r="P6" i="1"/>
  <c r="V6" i="1"/>
  <c r="P14" i="1"/>
  <c r="V14" i="1"/>
  <c r="P93" i="1"/>
  <c r="V93" i="1"/>
  <c r="P91" i="1"/>
  <c r="V91" i="1"/>
  <c r="Z74" i="1" l="1"/>
  <c r="AB74" i="1" s="1"/>
  <c r="AD74" i="1" s="1"/>
  <c r="AE74" i="1" s="1"/>
  <c r="AA17" i="1"/>
  <c r="Y17" i="1"/>
  <c r="W17" i="1"/>
  <c r="X17" i="1" s="1"/>
  <c r="Z72" i="1"/>
  <c r="Z77" i="1"/>
  <c r="AB77" i="1" s="1"/>
  <c r="AD77" i="1" s="1"/>
  <c r="AE77" i="1" s="1"/>
  <c r="Z78" i="1"/>
  <c r="AB78" i="1" s="1"/>
  <c r="AD78" i="1" s="1"/>
  <c r="AE78" i="1" s="1"/>
  <c r="AB72" i="1"/>
  <c r="AD72" i="1" s="1"/>
  <c r="AE72" i="1" s="1"/>
  <c r="W39" i="1"/>
  <c r="X39" i="1" s="1"/>
  <c r="Y39" i="1"/>
  <c r="AA39" i="1"/>
  <c r="W14" i="1"/>
  <c r="X14" i="1" s="1"/>
  <c r="AA14" i="1"/>
  <c r="Y14" i="1"/>
  <c r="Y63" i="1"/>
  <c r="AA63" i="1"/>
  <c r="W63" i="1"/>
  <c r="X63" i="1" s="1"/>
  <c r="Y94" i="1"/>
  <c r="AA94" i="1"/>
  <c r="W94" i="1"/>
  <c r="X94" i="1" s="1"/>
  <c r="AA30" i="1"/>
  <c r="W30" i="1"/>
  <c r="X30" i="1" s="1"/>
  <c r="Y30" i="1"/>
  <c r="W87" i="1"/>
  <c r="X87" i="1" s="1"/>
  <c r="AA87" i="1"/>
  <c r="Y87" i="1"/>
  <c r="Y29" i="1"/>
  <c r="W29" i="1"/>
  <c r="X29" i="1" s="1"/>
  <c r="AA29" i="1"/>
  <c r="Y98" i="1"/>
  <c r="AA98" i="1"/>
  <c r="W98" i="1"/>
  <c r="X98" i="1" s="1"/>
  <c r="W64" i="1"/>
  <c r="X64" i="1" s="1"/>
  <c r="Y64" i="1"/>
  <c r="AA64" i="1"/>
  <c r="AA89" i="1"/>
  <c r="W89" i="1"/>
  <c r="X89" i="1" s="1"/>
  <c r="Y89" i="1"/>
  <c r="W84" i="1"/>
  <c r="X84" i="1" s="1"/>
  <c r="AA84" i="1"/>
  <c r="Y84" i="1"/>
  <c r="AA88" i="1"/>
  <c r="W88" i="1"/>
  <c r="X88" i="1" s="1"/>
  <c r="Y88" i="1"/>
  <c r="Y27" i="1"/>
  <c r="W27" i="1"/>
  <c r="X27" i="1" s="1"/>
  <c r="AA27" i="1"/>
  <c r="Y38" i="1"/>
  <c r="AA38" i="1"/>
  <c r="W38" i="1"/>
  <c r="X38" i="1" s="1"/>
  <c r="AA49" i="1"/>
  <c r="Y49" i="1"/>
  <c r="W49" i="1"/>
  <c r="X49" i="1" s="1"/>
  <c r="W45" i="1"/>
  <c r="X45" i="1" s="1"/>
  <c r="AA45" i="1"/>
  <c r="Y45" i="1"/>
  <c r="AA86" i="1"/>
  <c r="W86" i="1"/>
  <c r="X86" i="1" s="1"/>
  <c r="Y86" i="1"/>
  <c r="Y66" i="1"/>
  <c r="W66" i="1"/>
  <c r="X66" i="1" s="1"/>
  <c r="AA66" i="1"/>
  <c r="Y19" i="1"/>
  <c r="AA19" i="1"/>
  <c r="W19" i="1"/>
  <c r="X19" i="1" s="1"/>
  <c r="AA13" i="1"/>
  <c r="W13" i="1"/>
  <c r="X13" i="1" s="1"/>
  <c r="Y13" i="1"/>
  <c r="Y83" i="1"/>
  <c r="W83" i="1"/>
  <c r="X83" i="1" s="1"/>
  <c r="AA83" i="1"/>
  <c r="Y59" i="1"/>
  <c r="AA59" i="1"/>
  <c r="W59" i="1"/>
  <c r="X59" i="1" s="1"/>
  <c r="Y81" i="1"/>
  <c r="AA81" i="1"/>
  <c r="W81" i="1"/>
  <c r="X81" i="1" s="1"/>
  <c r="Y82" i="1"/>
  <c r="W82" i="1"/>
  <c r="X82" i="1" s="1"/>
  <c r="AA82" i="1"/>
  <c r="Y10" i="1"/>
  <c r="W10" i="1"/>
  <c r="X10" i="1" s="1"/>
  <c r="AA10" i="1"/>
  <c r="W32" i="1"/>
  <c r="X32" i="1" s="1"/>
  <c r="AA32" i="1"/>
  <c r="Y32" i="1"/>
  <c r="W11" i="1"/>
  <c r="X11" i="1" s="1"/>
  <c r="AA11" i="1"/>
  <c r="Y11" i="1"/>
  <c r="AA54" i="1"/>
  <c r="W54" i="1"/>
  <c r="X54" i="1" s="1"/>
  <c r="Y54" i="1"/>
  <c r="AA80" i="1"/>
  <c r="W80" i="1"/>
  <c r="X80" i="1" s="1"/>
  <c r="Y80" i="1"/>
  <c r="Y85" i="1"/>
  <c r="AA85" i="1"/>
  <c r="W85" i="1"/>
  <c r="X85" i="1" s="1"/>
  <c r="W48" i="1"/>
  <c r="X48" i="1" s="1"/>
  <c r="Y48" i="1"/>
  <c r="AA48" i="1"/>
  <c r="AA6" i="1"/>
  <c r="W6" i="1"/>
  <c r="X6" i="1" s="1"/>
  <c r="Y6" i="1"/>
  <c r="Y9" i="1"/>
  <c r="AA9" i="1"/>
  <c r="W9" i="1"/>
  <c r="X9" i="1" s="1"/>
  <c r="Y91" i="1"/>
  <c r="AA91" i="1"/>
  <c r="W91" i="1"/>
  <c r="X91" i="1" s="1"/>
  <c r="AA96" i="1"/>
  <c r="W96" i="1"/>
  <c r="X96" i="1" s="1"/>
  <c r="Y96" i="1"/>
  <c r="Y92" i="1"/>
  <c r="AA92" i="1"/>
  <c r="W92" i="1"/>
  <c r="X92" i="1" s="1"/>
  <c r="Y26" i="1"/>
  <c r="W26" i="1"/>
  <c r="X26" i="1" s="1"/>
  <c r="AA26" i="1"/>
  <c r="AA8" i="1"/>
  <c r="Y8" i="1"/>
  <c r="W8" i="1"/>
  <c r="X8" i="1" s="1"/>
  <c r="Y16" i="1"/>
  <c r="AA16" i="1"/>
  <c r="W16" i="1"/>
  <c r="X16" i="1" s="1"/>
  <c r="Y46" i="1"/>
  <c r="AA46" i="1"/>
  <c r="W46" i="1"/>
  <c r="X46" i="1" s="1"/>
  <c r="Y5" i="1"/>
  <c r="W5" i="1"/>
  <c r="X5" i="1" s="1"/>
  <c r="AA5" i="1"/>
  <c r="Y37" i="1"/>
  <c r="AA37" i="1"/>
  <c r="W37" i="1"/>
  <c r="X37" i="1" s="1"/>
  <c r="Z70" i="1"/>
  <c r="AB70" i="1" s="1"/>
  <c r="AD70" i="1" s="1"/>
  <c r="AE70" i="1" s="1"/>
  <c r="AA61" i="1"/>
  <c r="Y61" i="1"/>
  <c r="W61" i="1"/>
  <c r="X61" i="1" s="1"/>
  <c r="Y20" i="1"/>
  <c r="AA20" i="1"/>
  <c r="W20" i="1"/>
  <c r="X20" i="1" s="1"/>
  <c r="AA97" i="1"/>
  <c r="Y97" i="1"/>
  <c r="W97" i="1"/>
  <c r="X97" i="1" s="1"/>
  <c r="AA36" i="1"/>
  <c r="Y36" i="1"/>
  <c r="W36" i="1"/>
  <c r="X36" i="1" s="1"/>
  <c r="Z73" i="1"/>
  <c r="AB73" i="1" s="1"/>
  <c r="AD73" i="1" s="1"/>
  <c r="AE73" i="1" s="1"/>
  <c r="AA15" i="1"/>
  <c r="W15" i="1"/>
  <c r="X15" i="1" s="1"/>
  <c r="Y15" i="1"/>
  <c r="AA60" i="1"/>
  <c r="W60" i="1"/>
  <c r="X60" i="1" s="1"/>
  <c r="Y60" i="1"/>
  <c r="AA69" i="1"/>
  <c r="W69" i="1"/>
  <c r="X69" i="1" s="1"/>
  <c r="Y69" i="1"/>
  <c r="AA44" i="1"/>
  <c r="W44" i="1"/>
  <c r="X44" i="1" s="1"/>
  <c r="Y44" i="1"/>
  <c r="Y34" i="1"/>
  <c r="AA34" i="1"/>
  <c r="W34" i="1"/>
  <c r="X34" i="1" s="1"/>
  <c r="Y43" i="1"/>
  <c r="W43" i="1"/>
  <c r="X43" i="1" s="1"/>
  <c r="AA43" i="1"/>
  <c r="W58" i="1"/>
  <c r="X58" i="1" s="1"/>
  <c r="AA58" i="1"/>
  <c r="Y58" i="1"/>
  <c r="W40" i="1"/>
  <c r="X40" i="1" s="1"/>
  <c r="Y40" i="1"/>
  <c r="AA40" i="1"/>
  <c r="Y12" i="1"/>
  <c r="AA12" i="1"/>
  <c r="W12" i="1"/>
  <c r="X12" i="1" s="1"/>
  <c r="AA33" i="1"/>
  <c r="W33" i="1"/>
  <c r="X33" i="1" s="1"/>
  <c r="Y33" i="1"/>
  <c r="Z75" i="1"/>
  <c r="AB75" i="1" s="1"/>
  <c r="AD75" i="1" s="1"/>
  <c r="AE75" i="1" s="1"/>
  <c r="Y90" i="1"/>
  <c r="AA90" i="1"/>
  <c r="W90" i="1"/>
  <c r="X90" i="1" s="1"/>
  <c r="AA68" i="1"/>
  <c r="W68" i="1"/>
  <c r="X68" i="1" s="1"/>
  <c r="Y68" i="1"/>
  <c r="AA93" i="1"/>
  <c r="Y93" i="1"/>
  <c r="W93" i="1"/>
  <c r="X93" i="1" s="1"/>
  <c r="Z76" i="1"/>
  <c r="AB76" i="1" s="1"/>
  <c r="AD76" i="1" s="1"/>
  <c r="AE76" i="1" s="1"/>
  <c r="AA41" i="1"/>
  <c r="W41" i="1"/>
  <c r="X41" i="1" s="1"/>
  <c r="Y41" i="1"/>
  <c r="Y67" i="1"/>
  <c r="AA67" i="1"/>
  <c r="W67" i="1"/>
  <c r="X67" i="1" s="1"/>
  <c r="Y35" i="1"/>
  <c r="AA35" i="1"/>
  <c r="W35" i="1"/>
  <c r="X35" i="1" s="1"/>
  <c r="Y47" i="1"/>
  <c r="W47" i="1"/>
  <c r="X47" i="1" s="1"/>
  <c r="AA47" i="1"/>
  <c r="W7" i="1"/>
  <c r="X7" i="1" s="1"/>
  <c r="AA7" i="1"/>
  <c r="Y7" i="1"/>
  <c r="W95" i="1"/>
  <c r="X95" i="1" s="1"/>
  <c r="AA95" i="1"/>
  <c r="Y95" i="1"/>
  <c r="Y31" i="1"/>
  <c r="AA31" i="1"/>
  <c r="W31" i="1"/>
  <c r="X31" i="1" s="1"/>
  <c r="Y18" i="1"/>
  <c r="AA18" i="1"/>
  <c r="W18" i="1"/>
  <c r="X18" i="1" s="1"/>
  <c r="Z17" i="1" l="1"/>
  <c r="AB17" i="1" s="1"/>
  <c r="AD17" i="1" s="1"/>
  <c r="AE17" i="1" s="1"/>
  <c r="Z94" i="1"/>
  <c r="Z26" i="1"/>
  <c r="Z20" i="1"/>
  <c r="AB20" i="1" s="1"/>
  <c r="AD20" i="1" s="1"/>
  <c r="AE20" i="1" s="1"/>
  <c r="Z37" i="1"/>
  <c r="AB37" i="1" s="1"/>
  <c r="AD37" i="1" s="1"/>
  <c r="AE37" i="1" s="1"/>
  <c r="Z87" i="1"/>
  <c r="AB87" i="1" s="1"/>
  <c r="AD87" i="1" s="1"/>
  <c r="AE87" i="1" s="1"/>
  <c r="Z83" i="1"/>
  <c r="AB83" i="1" s="1"/>
  <c r="AD83" i="1" s="1"/>
  <c r="AE83" i="1" s="1"/>
  <c r="AB94" i="1"/>
  <c r="AD94" i="1" s="1"/>
  <c r="AE94" i="1" s="1"/>
  <c r="Z35" i="1"/>
  <c r="AB35" i="1" s="1"/>
  <c r="AD35" i="1" s="1"/>
  <c r="AE35" i="1" s="1"/>
  <c r="Z90" i="1"/>
  <c r="AB90" i="1" s="1"/>
  <c r="AD90" i="1" s="1"/>
  <c r="AE90" i="1" s="1"/>
  <c r="Z92" i="1"/>
  <c r="AB92" i="1" s="1"/>
  <c r="AD92" i="1" s="1"/>
  <c r="AE92" i="1" s="1"/>
  <c r="Z36" i="1"/>
  <c r="AB36" i="1" s="1"/>
  <c r="AD36" i="1" s="1"/>
  <c r="AE36" i="1" s="1"/>
  <c r="Z61" i="1"/>
  <c r="AB61" i="1" s="1"/>
  <c r="AD61" i="1" s="1"/>
  <c r="AE61" i="1" s="1"/>
  <c r="AB26" i="1"/>
  <c r="AD26" i="1" s="1"/>
  <c r="AE26" i="1" s="1"/>
  <c r="Z60" i="1"/>
  <c r="AB60" i="1" s="1"/>
  <c r="AD60" i="1" s="1"/>
  <c r="AE60" i="1" s="1"/>
  <c r="Z48" i="1"/>
  <c r="AB48" i="1" s="1"/>
  <c r="AD48" i="1" s="1"/>
  <c r="AE48" i="1" s="1"/>
  <c r="Z54" i="1"/>
  <c r="AB54" i="1" s="1"/>
  <c r="AD54" i="1" s="1"/>
  <c r="AE54" i="1" s="1"/>
  <c r="Z7" i="1"/>
  <c r="AB7" i="1" s="1"/>
  <c r="AD7" i="1" s="1"/>
  <c r="AE7" i="1" s="1"/>
  <c r="Z40" i="1"/>
  <c r="AB40" i="1" s="1"/>
  <c r="AD40" i="1" s="1"/>
  <c r="AE40" i="1" s="1"/>
  <c r="Z43" i="1"/>
  <c r="AB43" i="1" s="1"/>
  <c r="AD43" i="1" s="1"/>
  <c r="AE43" i="1" s="1"/>
  <c r="Z46" i="1"/>
  <c r="AB46" i="1" s="1"/>
  <c r="AD46" i="1" s="1"/>
  <c r="AE46" i="1" s="1"/>
  <c r="Z91" i="1"/>
  <c r="AB91" i="1" s="1"/>
  <c r="AD91" i="1" s="1"/>
  <c r="AE91" i="1" s="1"/>
  <c r="Z12" i="1"/>
  <c r="AB12" i="1" s="1"/>
  <c r="AD12" i="1" s="1"/>
  <c r="AE12" i="1" s="1"/>
  <c r="Z95" i="1"/>
  <c r="AB95" i="1" s="1"/>
  <c r="AD95" i="1" s="1"/>
  <c r="AE95" i="1" s="1"/>
  <c r="Z44" i="1"/>
  <c r="AB44" i="1" s="1"/>
  <c r="AD44" i="1" s="1"/>
  <c r="AE44" i="1" s="1"/>
  <c r="Z67" i="1"/>
  <c r="AB67" i="1" s="1"/>
  <c r="AD67" i="1" s="1"/>
  <c r="AE67" i="1" s="1"/>
  <c r="Z64" i="1"/>
  <c r="AB64" i="1" s="1"/>
  <c r="AD64" i="1" s="1"/>
  <c r="AE64" i="1" s="1"/>
  <c r="Z14" i="1"/>
  <c r="AB14" i="1" s="1"/>
  <c r="AD14" i="1" s="1"/>
  <c r="AE14" i="1" s="1"/>
  <c r="Z47" i="1"/>
  <c r="AB47" i="1" s="1"/>
  <c r="AD47" i="1" s="1"/>
  <c r="AE47" i="1" s="1"/>
  <c r="Z59" i="1"/>
  <c r="AB59" i="1" s="1"/>
  <c r="AD59" i="1" s="1"/>
  <c r="AE59" i="1" s="1"/>
  <c r="Z86" i="1"/>
  <c r="AB86" i="1" s="1"/>
  <c r="AD86" i="1" s="1"/>
  <c r="AE86" i="1" s="1"/>
  <c r="Z88" i="1"/>
  <c r="AB88" i="1" s="1"/>
  <c r="AD88" i="1" s="1"/>
  <c r="AE88" i="1" s="1"/>
  <c r="Z96" i="1"/>
  <c r="AB96" i="1" s="1"/>
  <c r="AD96" i="1" s="1"/>
  <c r="AE96" i="1" s="1"/>
  <c r="Z10" i="1"/>
  <c r="AB10" i="1" s="1"/>
  <c r="AD10" i="1" s="1"/>
  <c r="AE10" i="1" s="1"/>
  <c r="Z58" i="1"/>
  <c r="AB58" i="1" s="1"/>
  <c r="AD58" i="1" s="1"/>
  <c r="AE58" i="1" s="1"/>
  <c r="Z6" i="1"/>
  <c r="AB6" i="1" s="1"/>
  <c r="AD6" i="1" s="1"/>
  <c r="AE6" i="1" s="1"/>
  <c r="Z41" i="1"/>
  <c r="AB41" i="1" s="1"/>
  <c r="AD41" i="1" s="1"/>
  <c r="AE41" i="1" s="1"/>
  <c r="Z11" i="1"/>
  <c r="AB11" i="1" s="1"/>
  <c r="AD11" i="1" s="1"/>
  <c r="AE11" i="1" s="1"/>
  <c r="Z39" i="1"/>
  <c r="AB39" i="1" s="1"/>
  <c r="AD39" i="1" s="1"/>
  <c r="AE39" i="1" s="1"/>
  <c r="Z27" i="1"/>
  <c r="AB27" i="1" s="1"/>
  <c r="AD27" i="1" s="1"/>
  <c r="AE27" i="1" s="1"/>
  <c r="Z98" i="1"/>
  <c r="AB98" i="1" s="1"/>
  <c r="AD98" i="1" s="1"/>
  <c r="AE98" i="1" s="1"/>
  <c r="Z33" i="1"/>
  <c r="AB33" i="1" s="1"/>
  <c r="AD33" i="1" s="1"/>
  <c r="AE33" i="1" s="1"/>
  <c r="Z31" i="1"/>
  <c r="AB31" i="1" s="1"/>
  <c r="AD31" i="1" s="1"/>
  <c r="AE31" i="1" s="1"/>
  <c r="Z9" i="1"/>
  <c r="AB9" i="1" s="1"/>
  <c r="AD9" i="1" s="1"/>
  <c r="AE9" i="1" s="1"/>
  <c r="Z32" i="1"/>
  <c r="AB32" i="1" s="1"/>
  <c r="AD32" i="1" s="1"/>
  <c r="AE32" i="1" s="1"/>
  <c r="Z66" i="1"/>
  <c r="AB66" i="1" s="1"/>
  <c r="AD66" i="1" s="1"/>
  <c r="AE66" i="1" s="1"/>
  <c r="Z49" i="1"/>
  <c r="AB49" i="1" s="1"/>
  <c r="AD49" i="1" s="1"/>
  <c r="AE49" i="1" s="1"/>
  <c r="Z68" i="1"/>
  <c r="AB68" i="1" s="1"/>
  <c r="AD68" i="1" s="1"/>
  <c r="AE68" i="1" s="1"/>
  <c r="Z85" i="1"/>
  <c r="AB85" i="1" s="1"/>
  <c r="AD85" i="1" s="1"/>
  <c r="AE85" i="1" s="1"/>
  <c r="Z38" i="1"/>
  <c r="AB38" i="1" s="1"/>
  <c r="AD38" i="1" s="1"/>
  <c r="AE38" i="1" s="1"/>
  <c r="Z34" i="1"/>
  <c r="AB34" i="1" s="1"/>
  <c r="AD34" i="1" s="1"/>
  <c r="AE34" i="1" s="1"/>
  <c r="Z16" i="1"/>
  <c r="AB16" i="1" s="1"/>
  <c r="AD16" i="1" s="1"/>
  <c r="AE16" i="1" s="1"/>
  <c r="Z8" i="1"/>
  <c r="AB8" i="1" s="1"/>
  <c r="AD8" i="1" s="1"/>
  <c r="AE8" i="1" s="1"/>
  <c r="Z81" i="1"/>
  <c r="AB81" i="1" s="1"/>
  <c r="AD81" i="1" s="1"/>
  <c r="AE81" i="1" s="1"/>
  <c r="Z29" i="1"/>
  <c r="AB29" i="1" s="1"/>
  <c r="AD29" i="1" s="1"/>
  <c r="AE29" i="1" s="1"/>
  <c r="Z80" i="1"/>
  <c r="AB80" i="1" s="1"/>
  <c r="AD80" i="1" s="1"/>
  <c r="AE80" i="1" s="1"/>
  <c r="Z45" i="1"/>
  <c r="AB45" i="1" s="1"/>
  <c r="AD45" i="1" s="1"/>
  <c r="AE45" i="1" s="1"/>
  <c r="Z63" i="1"/>
  <c r="AB63" i="1" s="1"/>
  <c r="AD63" i="1" s="1"/>
  <c r="AE63" i="1" s="1"/>
  <c r="Z18" i="1"/>
  <c r="AB18" i="1" s="1"/>
  <c r="AD18" i="1" s="1"/>
  <c r="AE18" i="1" s="1"/>
  <c r="Z15" i="1"/>
  <c r="AB15" i="1" s="1"/>
  <c r="AD15" i="1" s="1"/>
  <c r="AE15" i="1" s="1"/>
  <c r="Z82" i="1"/>
  <c r="AB82" i="1" s="1"/>
  <c r="AD82" i="1" s="1"/>
  <c r="AE82" i="1" s="1"/>
  <c r="Z13" i="1"/>
  <c r="AB13" i="1" s="1"/>
  <c r="AD13" i="1" s="1"/>
  <c r="AE13" i="1" s="1"/>
  <c r="Z5" i="1"/>
  <c r="AB5" i="1" s="1"/>
  <c r="AD5" i="1" s="1"/>
  <c r="AE5" i="1" s="1"/>
  <c r="Z89" i="1"/>
  <c r="AB89" i="1" s="1"/>
  <c r="AD89" i="1" s="1"/>
  <c r="AE89" i="1" s="1"/>
  <c r="Z69" i="1"/>
  <c r="AB69" i="1" s="1"/>
  <c r="AD69" i="1" s="1"/>
  <c r="AE69" i="1" s="1"/>
  <c r="Z30" i="1"/>
  <c r="AB30" i="1" s="1"/>
  <c r="AD30" i="1" s="1"/>
  <c r="AE30" i="1" s="1"/>
  <c r="Z84" i="1"/>
  <c r="AB84" i="1" s="1"/>
  <c r="AD84" i="1" s="1"/>
  <c r="AE84" i="1" s="1"/>
  <c r="Z93" i="1"/>
  <c r="AB93" i="1" s="1"/>
  <c r="AD93" i="1" s="1"/>
  <c r="AE93" i="1" s="1"/>
  <c r="Z97" i="1"/>
  <c r="AB97" i="1" s="1"/>
  <c r="AD97" i="1" s="1"/>
  <c r="AE97" i="1" s="1"/>
  <c r="Z19" i="1"/>
  <c r="AB19" i="1" s="1"/>
  <c r="AD19" i="1" s="1"/>
  <c r="AE19" i="1" s="1"/>
</calcChain>
</file>

<file path=xl/sharedStrings.xml><?xml version="1.0" encoding="utf-8"?>
<sst xmlns="http://schemas.openxmlformats.org/spreadsheetml/2006/main" count="525" uniqueCount="236">
  <si>
    <t>Código</t>
  </si>
  <si>
    <t>Empleado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</si>
  <si>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</si>
  <si>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</si>
  <si>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</si>
  <si>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</si>
  <si>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</si>
  <si>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</si>
  <si>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</si>
  <si>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</si>
  <si>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</si>
  <si>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</si>
  <si>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</si>
  <si>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</si>
  <si>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</si>
  <si>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</si>
  <si>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</si>
  <si>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</si>
  <si>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</si>
  <si>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</si>
  <si>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</si>
  <si>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</si>
  <si>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</si>
  <si>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</si>
  <si>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</si>
  <si>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</si>
  <si>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</si>
  <si>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</si>
  <si>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</si>
  <si>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</si>
  <si>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</si>
  <si>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</si>
  <si>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</si>
  <si>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</si>
  <si>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</si>
  <si>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</si>
  <si>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</si>
  <si>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</si>
  <si>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</si>
  <si>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</si>
  <si>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</si>
  <si>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</si>
  <si>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</si>
  <si>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</si>
  <si>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</si>
  <si>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</si>
  <si>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</si>
  <si>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</si>
  <si>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</si>
  <si>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</si>
  <si>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171101B061</t>
  </si>
  <si>
    <t>Robles Aldana Eduardo</t>
  </si>
  <si>
    <t>980126B002</t>
  </si>
  <si>
    <t>Sánchez Fregoso Luz Erika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</si>
  <si>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</si>
  <si>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</si>
  <si>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</si>
  <si>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</si>
  <si>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</si>
  <si>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</si>
  <si>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</si>
  <si>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</si>
  <si>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</si>
  <si>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</si>
  <si>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</si>
  <si>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</si>
  <si>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</si>
  <si>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</si>
  <si>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</si>
  <si>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</si>
  <si>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</si>
  <si>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</si>
  <si>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</si>
  <si>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</si>
  <si>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</si>
  <si>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</si>
  <si>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</si>
  <si>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</si>
  <si>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</si>
  <si>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</si>
  <si>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</si>
  <si>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</si>
  <si>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</si>
  <si>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</si>
  <si>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</si>
  <si>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</si>
  <si>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</si>
  <si>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</si>
  <si>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</si>
  <si>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</si>
  <si>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</si>
  <si>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</si>
  <si>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</si>
  <si>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</si>
  <si>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</si>
  <si>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050101B002</t>
  </si>
  <si>
    <t>Gutiérrez Mora Miriam Guadalupe</t>
  </si>
  <si>
    <t>210101B001</t>
  </si>
  <si>
    <t>Morales Araujo Diana Berenice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</si>
  <si>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</si>
  <si>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</si>
  <si>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</si>
  <si>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</si>
  <si>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</si>
  <si>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</si>
  <si>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</si>
  <si>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</si>
  <si>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</si>
  <si>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</si>
  <si>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</si>
  <si>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</si>
  <si>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</si>
  <si>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</si>
  <si>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</si>
  <si>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</si>
  <si>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</si>
  <si>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</si>
  <si>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</si>
  <si>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</si>
  <si>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</si>
  <si>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</si>
  <si>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</si>
  <si>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</si>
  <si>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</si>
  <si>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</si>
  <si>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</si>
  <si>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</si>
  <si>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</si>
  <si>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</si>
  <si>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</si>
  <si>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</si>
  <si>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010221B001</t>
  </si>
  <si>
    <t>Flores Gómez Jorge Emmanuel</t>
  </si>
  <si>
    <t>070101B003</t>
  </si>
  <si>
    <t>García Arámbula Juan Jesús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</si>
  <si>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</si>
  <si>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</si>
  <si>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</si>
  <si>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</si>
  <si>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</si>
  <si>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</si>
  <si>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</si>
  <si>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</si>
  <si>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</si>
  <si>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</si>
  <si>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</si>
  <si>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</si>
  <si>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</si>
  <si>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</si>
  <si>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</si>
  <si>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</si>
  <si>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</si>
  <si>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</si>
  <si>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</si>
  <si>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</si>
  <si>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</si>
  <si>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</si>
  <si>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</si>
  <si>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</si>
  <si>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</si>
  <si>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</si>
  <si>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</si>
  <si>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</si>
  <si>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</si>
  <si>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</si>
  <si>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SUELDO MENSUAL</t>
  </si>
  <si>
    <t>COMPENSACIÓN MENSUAL</t>
  </si>
  <si>
    <t>SUELDO CON COMPENSACIÓN MENSUAL</t>
  </si>
  <si>
    <t>SUELDO QUINCENAL</t>
  </si>
  <si>
    <t>COMPENSACIÓN QUINCENAL</t>
  </si>
  <si>
    <t>TIEMPO EXTRAORDINARIO QUINCENAL</t>
  </si>
  <si>
    <t>CALCULOS ESPECIALES</t>
  </si>
  <si>
    <t>4</t>
  </si>
  <si>
    <t>NO SE PAGA NO TIENEN LOS SEIS MESES</t>
  </si>
  <si>
    <t>SUELDO DIARIO</t>
  </si>
  <si>
    <t>fecha alta o reingreso</t>
  </si>
  <si>
    <t>TIEMPO EXTRAORDINARIO MENSUAL</t>
  </si>
  <si>
    <t>Parte Gravada</t>
  </si>
  <si>
    <t xml:space="preserve">SUELDO MENSUEL AL MOMENTO DE PAGO </t>
  </si>
  <si>
    <t>BASE PARA EL IMPUESTO</t>
  </si>
  <si>
    <t>LIMITE INFERIOR</t>
  </si>
  <si>
    <t>EXEDENTE LIMITE INFERIOR</t>
  </si>
  <si>
    <t>PORCENTAJE</t>
  </si>
  <si>
    <t>IMPUESTO MARGINAL</t>
  </si>
  <si>
    <t>CUOTA FIJA</t>
  </si>
  <si>
    <t xml:space="preserve">ISR </t>
  </si>
  <si>
    <t xml:space="preserve">ISR PRIMA VACACIONAL </t>
  </si>
  <si>
    <t>MONTO A PAGAR NETO</t>
  </si>
  <si>
    <t>Tarifa semanal</t>
  </si>
  <si>
    <t>Tarifa quincenal </t>
  </si>
  <si>
    <t>Tarifa mensual </t>
  </si>
  <si>
    <t>Límite Inferior</t>
  </si>
  <si>
    <t>Límite Superior</t>
  </si>
  <si>
    <t>Porciento sobre el excedente del límite inferior</t>
  </si>
  <si>
    <t>en adelante</t>
  </si>
  <si>
    <t>SUBSIDIO PARA EL EMPLEO</t>
  </si>
  <si>
    <t>Para ingresos                    de                             $</t>
  </si>
  <si>
    <t>Hasta ingresos                    de                              $</t>
  </si>
  <si>
    <t>Crédito al salario mensual</t>
  </si>
  <si>
    <t>ISR MENSUAL DE NOMINA</t>
  </si>
  <si>
    <t>PRIMA VACACIONAL</t>
  </si>
  <si>
    <t>Fecha Inicio del  2do. Periodo Vacacional 2021</t>
  </si>
  <si>
    <t>Fecha Final 2do. Periodo Vacacional 2021</t>
  </si>
  <si>
    <t>2do. periodo pago Vacaciones 2021</t>
  </si>
  <si>
    <t>López Ramírez Norma Liliana</t>
  </si>
  <si>
    <t>261021B001</t>
  </si>
  <si>
    <t>días proporcinales de octubre  a diciembre</t>
  </si>
  <si>
    <t>010921B001</t>
  </si>
  <si>
    <t>Navarro Delgado Raúl Iván</t>
  </si>
  <si>
    <t>PAGO 1ER Y 2DO. PERIODO</t>
  </si>
  <si>
    <t>010721B001</t>
  </si>
  <si>
    <t>Guerrero Gamez Valeria Lizeth</t>
  </si>
  <si>
    <t>271021B001</t>
  </si>
  <si>
    <t>Ramírez Hönhe Paula</t>
  </si>
  <si>
    <t>301021B002</t>
  </si>
  <si>
    <t>301021B003</t>
  </si>
  <si>
    <t>Zarzosa Codocedo Andrea</t>
  </si>
  <si>
    <t>Encarnación González Eduardo</t>
  </si>
  <si>
    <t>021121B001</t>
  </si>
  <si>
    <t>Campos Sánchez Alfredo Oscar</t>
  </si>
  <si>
    <t>Mexía Castro Silvia Verónica</t>
  </si>
  <si>
    <t>07/10/2021</t>
  </si>
  <si>
    <t xml:space="preserve">Sánchez Castellanos José Alberto </t>
  </si>
  <si>
    <t>Calzada Torres Marisol Babara</t>
  </si>
  <si>
    <t>Vera Preciado Felipe de Jesús</t>
  </si>
  <si>
    <t>0104202102</t>
  </si>
  <si>
    <t>010721B002</t>
  </si>
  <si>
    <t>010821B001</t>
  </si>
  <si>
    <t>Vera Ortega María Ofelia</t>
  </si>
  <si>
    <t>010921B002</t>
  </si>
  <si>
    <t>Elizalde Vivas Cynthia Teresa</t>
  </si>
  <si>
    <t>Nava Pulido Julio César</t>
  </si>
  <si>
    <t>181101B006</t>
  </si>
  <si>
    <t>161221B001</t>
  </si>
  <si>
    <t>Martínez Flores Larisa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</si>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</sst>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  <numFmt numFmtId="168" formatCode="#,##0.00_ ;\-#,##0.00\ "/>
    <numFmt numFmtId="169" formatCode="_(* #,##0.00_);_(* \(#,##0.00\);_(* &quot;-&quot;??_);_(@_)"/>
    <numFmt numFmtId="170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20"/>
      <color theme="1"/>
      <name val="Trebuchet MS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rebuchet MS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7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164" fontId="20" fillId="0" borderId="0" xfId="0" applyNumberFormat="1" applyFont="1"/>
    <xf numFmtId="49" fontId="20" fillId="0" borderId="0" xfId="0" applyNumberFormat="1" applyFont="1"/>
    <xf numFmtId="49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19" fillId="0" borderId="0" xfId="0" applyNumberFormat="1" applyFont="1"/>
    <xf numFmtId="49" fontId="21" fillId="33" borderId="10" xfId="0" applyNumberFormat="1" applyFont="1" applyFill="1" applyBorder="1" applyAlignment="1">
      <alignment horizontal="center" vertical="center" wrapText="1"/>
    </xf>
    <xf numFmtId="164" fontId="21" fillId="33" borderId="1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/>
    <xf numFmtId="164" fontId="20" fillId="0" borderId="0" xfId="0" applyNumberFormat="1" applyFont="1"/>
    <xf numFmtId="49" fontId="19" fillId="0" borderId="0" xfId="0" applyNumberFormat="1" applyFont="1" applyAlignment="1">
      <alignment horizontal="center"/>
    </xf>
    <xf numFmtId="43" fontId="20" fillId="0" borderId="0" xfId="60568" applyFont="1"/>
    <xf numFmtId="164" fontId="18" fillId="34" borderId="0" xfId="0" applyNumberFormat="1" applyFont="1" applyFill="1"/>
    <xf numFmtId="43" fontId="20" fillId="34" borderId="0" xfId="60568" applyFont="1" applyFill="1"/>
    <xf numFmtId="14" fontId="18" fillId="0" borderId="0" xfId="0" applyNumberFormat="1" applyFont="1"/>
    <xf numFmtId="14" fontId="18" fillId="34" borderId="0" xfId="0" applyNumberFormat="1" applyFont="1" applyFill="1"/>
    <xf numFmtId="43" fontId="18" fillId="0" borderId="0" xfId="60568" applyFont="1"/>
    <xf numFmtId="168" fontId="22" fillId="35" borderId="0" xfId="60571" applyNumberFormat="1" applyFont="1" applyFill="1" applyAlignment="1">
      <alignment horizontal="right"/>
    </xf>
    <xf numFmtId="9" fontId="22" fillId="35" borderId="0" xfId="49" applyNumberFormat="1" applyFont="1" applyFill="1" applyAlignment="1">
      <alignment horizontal="right"/>
    </xf>
    <xf numFmtId="164" fontId="21" fillId="36" borderId="10" xfId="0" applyNumberFormat="1" applyFont="1" applyFill="1" applyBorder="1" applyAlignment="1">
      <alignment horizontal="center" vertical="center" wrapText="1"/>
    </xf>
    <xf numFmtId="49" fontId="18" fillId="34" borderId="0" xfId="0" applyNumberFormat="1" applyFont="1" applyFill="1" applyAlignment="1">
      <alignment horizontal="center"/>
    </xf>
    <xf numFmtId="9" fontId="18" fillId="34" borderId="0" xfId="60569" applyFont="1" applyFill="1"/>
    <xf numFmtId="2" fontId="18" fillId="34" borderId="0" xfId="0" applyNumberFormat="1" applyFont="1" applyFill="1"/>
    <xf numFmtId="43" fontId="18" fillId="34" borderId="0" xfId="60568" applyFont="1" applyFill="1"/>
    <xf numFmtId="9" fontId="18" fillId="0" borderId="0" xfId="60569" applyFont="1"/>
    <xf numFmtId="2" fontId="18" fillId="0" borderId="0" xfId="0" applyNumberFormat="1" applyFont="1"/>
    <xf numFmtId="4" fontId="22" fillId="0" borderId="0" xfId="44" applyNumberFormat="1" applyFill="1"/>
    <xf numFmtId="0" fontId="22" fillId="0" borderId="0" xfId="467" applyAlignment="1">
      <alignment horizontal="left" vertical="center"/>
    </xf>
    <xf numFmtId="0" fontId="22" fillId="0" borderId="0" xfId="44" applyFill="1"/>
    <xf numFmtId="9" fontId="22" fillId="0" borderId="0" xfId="49" applyNumberFormat="1" applyAlignment="1">
      <alignment horizontal="right"/>
    </xf>
    <xf numFmtId="0" fontId="27" fillId="0" borderId="0" xfId="467" applyFont="1"/>
    <xf numFmtId="168" fontId="27" fillId="0" borderId="0" xfId="60570" applyNumberFormat="1" applyFont="1" applyAlignment="1">
      <alignment horizontal="center" vertical="center" wrapText="1"/>
    </xf>
    <xf numFmtId="0" fontId="22" fillId="0" borderId="0" xfId="467"/>
    <xf numFmtId="0" fontId="22" fillId="0" borderId="0" xfId="467" applyAlignment="1">
      <alignment horizontal="left"/>
    </xf>
    <xf numFmtId="0" fontId="28" fillId="0" borderId="0" xfId="467" applyFont="1" applyAlignment="1">
      <alignment horizontal="left" vertical="center"/>
    </xf>
    <xf numFmtId="168" fontId="22" fillId="0" borderId="0" xfId="60570" applyNumberFormat="1" applyFont="1" applyAlignment="1">
      <alignment horizontal="center" vertical="center" wrapText="1"/>
    </xf>
    <xf numFmtId="168" fontId="22" fillId="0" borderId="0" xfId="60571" applyNumberFormat="1" applyAlignment="1">
      <alignment horizontal="right"/>
    </xf>
    <xf numFmtId="168" fontId="22" fillId="0" borderId="0" xfId="60570" applyNumberFormat="1" applyAlignment="1">
      <alignment horizontal="right"/>
    </xf>
    <xf numFmtId="168" fontId="27" fillId="0" borderId="0" xfId="60570" applyNumberFormat="1" applyFont="1" applyAlignment="1">
      <alignment horizontal="center"/>
    </xf>
    <xf numFmtId="168" fontId="22" fillId="0" borderId="0" xfId="60570" applyNumberFormat="1" applyAlignment="1"/>
    <xf numFmtId="164" fontId="21" fillId="37" borderId="1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164" fontId="20" fillId="0" borderId="0" xfId="0" applyNumberFormat="1" applyFont="1" applyFill="1" applyAlignment="1">
      <alignment vertical="center"/>
    </xf>
    <xf numFmtId="43" fontId="20" fillId="0" borderId="0" xfId="60568" applyFont="1" applyFill="1"/>
    <xf numFmtId="14" fontId="18" fillId="0" borderId="0" xfId="0" applyNumberFormat="1" applyFont="1" applyFill="1"/>
    <xf numFmtId="2" fontId="18" fillId="0" borderId="0" xfId="0" applyNumberFormat="1" applyFont="1" applyFill="1"/>
    <xf numFmtId="43" fontId="18" fillId="0" borderId="0" xfId="60568" applyFont="1" applyFill="1"/>
    <xf numFmtId="9" fontId="18" fillId="0" borderId="0" xfId="60569" applyFont="1" applyFill="1"/>
    <xf numFmtId="44" fontId="18" fillId="0" borderId="0" xfId="0" applyNumberFormat="1" applyFont="1"/>
    <xf numFmtId="49" fontId="20" fillId="36" borderId="0" xfId="0" applyNumberFormat="1" applyFont="1" applyFill="1"/>
    <xf numFmtId="164" fontId="20" fillId="36" borderId="0" xfId="0" applyNumberFormat="1" applyFont="1" applyFill="1"/>
    <xf numFmtId="43" fontId="20" fillId="36" borderId="0" xfId="60568" applyFont="1" applyFill="1"/>
    <xf numFmtId="164" fontId="18" fillId="36" borderId="0" xfId="0" applyNumberFormat="1" applyFont="1" applyFill="1"/>
    <xf numFmtId="14" fontId="18" fillId="36" borderId="0" xfId="0" applyNumberFormat="1" applyFont="1" applyFill="1"/>
    <xf numFmtId="2" fontId="18" fillId="36" borderId="0" xfId="0" applyNumberFormat="1" applyFont="1" applyFill="1"/>
    <xf numFmtId="43" fontId="18" fillId="36" borderId="0" xfId="60568" applyFont="1" applyFill="1"/>
    <xf numFmtId="9" fontId="18" fillId="36" borderId="0" xfId="60569" applyFont="1" applyFill="1"/>
    <xf numFmtId="43" fontId="29" fillId="36" borderId="0" xfId="60568" applyFont="1" applyFill="1"/>
    <xf numFmtId="49" fontId="20" fillId="34" borderId="0" xfId="0" applyNumberFormat="1" applyFont="1" applyFill="1"/>
    <xf numFmtId="49" fontId="20" fillId="38" borderId="0" xfId="0" applyNumberFormat="1" applyFont="1" applyFill="1"/>
    <xf numFmtId="164" fontId="20" fillId="38" borderId="0" xfId="0" applyNumberFormat="1" applyFont="1" applyFill="1"/>
    <xf numFmtId="43" fontId="20" fillId="38" borderId="0" xfId="60568" applyFont="1" applyFill="1"/>
    <xf numFmtId="164" fontId="18" fillId="38" borderId="0" xfId="0" applyNumberFormat="1" applyFont="1" applyFill="1"/>
    <xf numFmtId="14" fontId="18" fillId="38" borderId="0" xfId="0" applyNumberFormat="1" applyFont="1" applyFill="1"/>
    <xf numFmtId="2" fontId="18" fillId="38" borderId="0" xfId="0" applyNumberFormat="1" applyFont="1" applyFill="1"/>
    <xf numFmtId="43" fontId="18" fillId="38" borderId="0" xfId="60568" applyFont="1" applyFill="1"/>
    <xf numFmtId="9" fontId="18" fillId="38" borderId="0" xfId="60569" applyFont="1" applyFill="1"/>
    <xf numFmtId="43" fontId="20" fillId="0" borderId="0" xfId="60568" applyFont="1" applyFill="1" applyAlignment="1">
      <alignment horizontal="left" vertical="center"/>
    </xf>
    <xf numFmtId="49" fontId="18" fillId="36" borderId="0" xfId="0" applyNumberFormat="1" applyFont="1" applyFill="1"/>
    <xf numFmtId="43" fontId="29" fillId="0" borderId="0" xfId="60568" applyFont="1" applyFill="1"/>
    <xf numFmtId="49" fontId="20" fillId="39" borderId="0" xfId="0" applyNumberFormat="1" applyFont="1" applyFill="1"/>
    <xf numFmtId="164" fontId="20" fillId="39" borderId="0" xfId="0" applyNumberFormat="1" applyFont="1" applyFill="1"/>
    <xf numFmtId="43" fontId="20" fillId="39" borderId="0" xfId="60568" applyFont="1" applyFill="1"/>
    <xf numFmtId="14" fontId="18" fillId="39" borderId="0" xfId="0" applyNumberFormat="1" applyFont="1" applyFill="1"/>
    <xf numFmtId="2" fontId="18" fillId="39" borderId="0" xfId="0" applyNumberFormat="1" applyFont="1" applyFill="1"/>
    <xf numFmtId="43" fontId="18" fillId="39" borderId="0" xfId="60568" applyFont="1" applyFill="1"/>
    <xf numFmtId="9" fontId="18" fillId="39" borderId="0" xfId="60569" applyFont="1" applyFill="1"/>
    <xf numFmtId="164" fontId="18" fillId="39" borderId="0" xfId="0" applyNumberFormat="1" applyFont="1" applyFill="1"/>
    <xf numFmtId="14" fontId="18" fillId="0" borderId="0" xfId="0" applyNumberFormat="1" applyFont="1" applyAlignment="1">
      <alignment horizontal="right"/>
    </xf>
    <xf numFmtId="49" fontId="18" fillId="39" borderId="0" xfId="0" applyNumberFormat="1" applyFont="1" applyFill="1" applyAlignment="1">
      <alignment horizontal="center"/>
    </xf>
    <xf numFmtId="49" fontId="18" fillId="38" borderId="0" xfId="0" applyNumberFormat="1" applyFont="1" applyFill="1"/>
    <xf numFmtId="164" fontId="30" fillId="0" borderId="0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/>
    <xf numFmtId="164" fontId="20" fillId="0" borderId="0" xfId="0" applyNumberFormat="1" applyFont="1" applyFill="1" applyAlignment="1">
      <alignment horizontal="left" vertical="center"/>
    </xf>
    <xf numFmtId="49" fontId="20" fillId="39" borderId="0" xfId="0" applyNumberFormat="1" applyFont="1" applyFill="1" applyAlignment="1">
      <alignment vertical="center"/>
    </xf>
    <xf numFmtId="164" fontId="20" fillId="39" borderId="0" xfId="0" applyNumberFormat="1" applyFont="1" applyFill="1" applyAlignment="1">
      <alignment vertical="center"/>
    </xf>
    <xf numFmtId="164" fontId="21" fillId="0" borderId="10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26" fillId="0" borderId="0" xfId="0" applyFont="1" applyAlignment="1">
      <alignment horizontal="center" vertical="center"/>
    </xf>
    <xf numFmtId="164" fontId="20" fillId="34" borderId="0" xfId="0" applyNumberFormat="1" applyFont="1" applyFill="1" applyAlignment="1">
      <alignment horizontal="left" vertical="center"/>
    </xf>
    <xf numFmtId="49" fontId="20" fillId="40" borderId="0" xfId="0" applyNumberFormat="1" applyFont="1" applyFill="1"/>
    <xf numFmtId="164" fontId="20" fillId="40" borderId="0" xfId="0" applyNumberFormat="1" applyFont="1" applyFill="1"/>
    <xf numFmtId="43" fontId="20" fillId="40" borderId="0" xfId="60568" applyFont="1" applyFill="1"/>
    <xf numFmtId="14" fontId="18" fillId="40" borderId="0" xfId="0" applyNumberFormat="1" applyFont="1" applyFill="1"/>
    <xf numFmtId="2" fontId="18" fillId="40" borderId="0" xfId="0" applyNumberFormat="1" applyFont="1" applyFill="1"/>
    <xf numFmtId="43" fontId="18" fillId="40" borderId="0" xfId="60568" applyFont="1" applyFill="1"/>
    <xf numFmtId="9" fontId="18" fillId="40" borderId="0" xfId="60569" applyFont="1" applyFill="1"/>
  </cellXfs>
  <cellStyles count="60575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13" xfId="60525"/>
    <cellStyle name="20% - Énfasis1 14" xfId="60541"/>
    <cellStyle name="20% - Énfasis1 15" xfId="60556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13" xfId="60527"/>
    <cellStyle name="20% - Énfasis2 14" xfId="60543"/>
    <cellStyle name="20% - Énfasis2 15" xfId="60558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13" xfId="60529"/>
    <cellStyle name="20% - Énfasis3 14" xfId="60545"/>
    <cellStyle name="20% - Énfasis3 15" xfId="60560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13" xfId="60531"/>
    <cellStyle name="20% - Énfasis4 14" xfId="60547"/>
    <cellStyle name="20% - Énfasis4 15" xfId="60562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13" xfId="60533"/>
    <cellStyle name="20% - Énfasis5 14" xfId="60549"/>
    <cellStyle name="20% - Énfasis5 15" xfId="60564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13" xfId="60535"/>
    <cellStyle name="20% - Énfasis6 14" xfId="60551"/>
    <cellStyle name="20% - Énfasis6 15" xfId="60566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13" xfId="60526"/>
    <cellStyle name="40% - Énfasis1 14" xfId="60542"/>
    <cellStyle name="40% - Énfasis1 15" xfId="60557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13" xfId="60528"/>
    <cellStyle name="40% - Énfasis2 14" xfId="60544"/>
    <cellStyle name="40% - Énfasis2 15" xfId="60559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13" xfId="60530"/>
    <cellStyle name="40% - Énfasis3 14" xfId="60546"/>
    <cellStyle name="40% - Énfasis3 15" xfId="60561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13" xfId="60532"/>
    <cellStyle name="40% - Énfasis4 14" xfId="60548"/>
    <cellStyle name="40% - Énfasis4 15" xfId="60563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13" xfId="60534"/>
    <cellStyle name="40% - Énfasis5 14" xfId="60550"/>
    <cellStyle name="40% - Énfasis5 15" xfId="60565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13" xfId="60536"/>
    <cellStyle name="40% - Énfasis6 14" xfId="60552"/>
    <cellStyle name="40% - Énfasis6 15" xfId="60567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" xfId="60568" builtinId="3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 2" xfId="60572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60523"/>
    <cellStyle name="Millares 25" xfId="60554"/>
    <cellStyle name="Millares 26" xfId="41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illares_programa finiquitos" xfId="60571"/>
    <cellStyle name="Millares_TERESA DIAZ-1" xfId="60570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15" xfId="60573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60522"/>
    <cellStyle name="Normal 33" xfId="60537"/>
    <cellStyle name="Normal 34" xfId="60538"/>
    <cellStyle name="Normal 35" xfId="60553"/>
    <cellStyle name="Normal 36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14" xfId="60524"/>
    <cellStyle name="Notas 15" xfId="60540"/>
    <cellStyle name="Notas 16" xfId="60555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" xfId="60569" builtinId="5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7 2" xfId="60574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9"/>
    <cellStyle name="Título 5" xfId="219"/>
    <cellStyle name="Total" xfId="15" builtinId="25" customBuiltin="1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BEB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F107"/>
  <sheetViews>
    <sheetView zoomScale="140" zoomScaleNormal="140" workbookViewId="0">
      <pane xSplit="2" ySplit="2" topLeftCell="K3" activePane="bottomRight" state="frozen"/>
      <selection pane="topRight" activeCell="C1" sqref="C1"/>
      <selection pane="bottomLeft" activeCell="A9" sqref="A9"/>
      <selection pane="bottomRight" activeCell="A24" sqref="A24"/>
    </sheetView>
  </sheetViews>
  <sheetFormatPr baseColWidth="10" defaultColWidth="11.42578125" defaultRowHeight="11.25" x14ac:dyDescent="0.2"/>
  <cols>
    <col min="1" max="1" width="12.28515625" style="2" customWidth="1"/>
    <col min="2" max="2" width="33" style="1" customWidth="1"/>
    <col min="3" max="3" width="9.42578125" style="12" customWidth="1"/>
    <col min="4" max="4" width="12.5703125" style="12" customWidth="1"/>
    <col min="5" max="5" width="10.140625" style="12" customWidth="1"/>
    <col min="6" max="6" width="12.28515625" style="12" customWidth="1"/>
    <col min="7" max="7" width="16.85546875" style="12" customWidth="1"/>
    <col min="8" max="8" width="11.7109375" style="1" customWidth="1"/>
    <col min="9" max="9" width="13" style="1" customWidth="1"/>
    <col min="10" max="10" width="13.7109375" style="1" customWidth="1"/>
    <col min="11" max="11" width="12.7109375" style="1" bestFit="1" customWidth="1"/>
    <col min="12" max="14" width="11.42578125" style="1"/>
    <col min="15" max="19" width="11.42578125" style="12"/>
    <col min="20" max="16384" width="11.42578125" style="1"/>
  </cols>
  <sheetData>
    <row r="1" spans="1:31" ht="24.95" customHeight="1" x14ac:dyDescent="0.2">
      <c r="A1" s="94" t="s">
        <v>164</v>
      </c>
      <c r="B1" s="94"/>
      <c r="C1" s="94"/>
      <c r="D1" s="94"/>
      <c r="E1" s="94"/>
      <c r="F1" s="94"/>
      <c r="G1" s="94"/>
      <c r="H1" s="94"/>
      <c r="I1" s="94"/>
      <c r="J1" s="94"/>
      <c r="K1" s="53"/>
    </row>
    <row r="2" spans="1:31" s="3" customFormat="1" ht="67.5" x14ac:dyDescent="0.2">
      <c r="A2" s="10" t="s">
        <v>0</v>
      </c>
      <c r="B2" s="11" t="s">
        <v>1</v>
      </c>
      <c r="C2" s="11" t="s">
        <v>174</v>
      </c>
      <c r="D2" s="11" t="s">
        <v>167</v>
      </c>
      <c r="E2" s="11" t="s">
        <v>165</v>
      </c>
      <c r="F2" s="11" t="s">
        <v>166</v>
      </c>
      <c r="G2" s="11" t="s">
        <v>176</v>
      </c>
      <c r="H2" s="11" t="s">
        <v>168</v>
      </c>
      <c r="I2" s="11" t="s">
        <v>169</v>
      </c>
      <c r="J2" s="11" t="s">
        <v>170</v>
      </c>
      <c r="K2" s="11" t="s">
        <v>175</v>
      </c>
      <c r="L2" s="11" t="s">
        <v>201</v>
      </c>
      <c r="M2" s="11" t="s">
        <v>202</v>
      </c>
      <c r="N2" s="10">
        <v>184</v>
      </c>
      <c r="O2" s="11" t="s">
        <v>206</v>
      </c>
      <c r="P2" s="11" t="s">
        <v>200</v>
      </c>
      <c r="Q2" s="11" t="s">
        <v>203</v>
      </c>
      <c r="R2" s="44"/>
      <c r="S2" s="92">
        <v>82.69</v>
      </c>
      <c r="T2" s="11" t="s">
        <v>177</v>
      </c>
      <c r="U2" s="11" t="s">
        <v>178</v>
      </c>
      <c r="V2" s="11" t="s">
        <v>179</v>
      </c>
      <c r="W2" s="11" t="s">
        <v>180</v>
      </c>
      <c r="X2" s="11" t="s">
        <v>181</v>
      </c>
      <c r="Y2" s="11" t="s">
        <v>182</v>
      </c>
      <c r="Z2" s="11" t="s">
        <v>183</v>
      </c>
      <c r="AA2" s="11" t="s">
        <v>184</v>
      </c>
      <c r="AB2" s="11" t="s">
        <v>185</v>
      </c>
      <c r="AC2" s="11" t="s">
        <v>199</v>
      </c>
      <c r="AD2" s="23" t="s">
        <v>186</v>
      </c>
      <c r="AE2" s="23" t="s">
        <v>187</v>
      </c>
    </row>
    <row r="3" spans="1:31" s="3" customFormat="1" ht="13.5" x14ac:dyDescent="0.3">
      <c r="A3" s="87" t="s">
        <v>225</v>
      </c>
      <c r="B3" s="13" t="s">
        <v>223</v>
      </c>
      <c r="C3" s="15">
        <f>+D3/30</f>
        <v>779.5913333333333</v>
      </c>
      <c r="D3" s="15">
        <f>+E3+F3</f>
        <v>23387.739999999998</v>
      </c>
      <c r="E3" s="15">
        <f>+H3*2</f>
        <v>17584.8</v>
      </c>
      <c r="F3" s="15">
        <f>+I3*2</f>
        <v>5802.94</v>
      </c>
      <c r="G3" s="15"/>
      <c r="H3" s="15">
        <v>8792.4</v>
      </c>
      <c r="I3" s="15">
        <v>2901.47</v>
      </c>
      <c r="J3" s="15">
        <v>0</v>
      </c>
      <c r="K3" s="12"/>
      <c r="L3" s="18">
        <v>44378</v>
      </c>
      <c r="M3" s="18">
        <v>44561</v>
      </c>
      <c r="N3" s="29">
        <f>10/$N$2*$N$2</f>
        <v>10</v>
      </c>
      <c r="O3" s="29"/>
      <c r="P3" s="20">
        <f>+Q3*0.25</f>
        <v>1948.9783333333332</v>
      </c>
      <c r="Q3" s="20">
        <f t="shared" ref="Q3:Q35" si="0">+N3*C3</f>
        <v>7795.913333333333</v>
      </c>
      <c r="R3" s="20">
        <f>+Q3*0.25</f>
        <v>1948.9783333333332</v>
      </c>
      <c r="S3" s="20"/>
      <c r="T3" s="20">
        <f>+R3</f>
        <v>1948.9783333333332</v>
      </c>
      <c r="U3" s="20">
        <f t="shared" ref="U3:U35" si="1">+D3</f>
        <v>23387.739999999998</v>
      </c>
      <c r="V3" s="20">
        <f>+U3+T3</f>
        <v>25336.718333333331</v>
      </c>
      <c r="W3" s="20">
        <f>VLOOKUP(V3,'Tablas 2021'!$K$2:$N$13,1)</f>
        <v>13381.49</v>
      </c>
      <c r="X3" s="20">
        <f>+V3-W3</f>
        <v>11955.228333333331</v>
      </c>
      <c r="Y3" s="28">
        <f>VLOOKUP(V3,'Tablas 2021'!$K$2:$N$13,4)</f>
        <v>0.21360000000000001</v>
      </c>
      <c r="Z3" s="20">
        <f>+X3*Y3</f>
        <v>2553.6367719999994</v>
      </c>
      <c r="AA3" s="20">
        <f>VLOOKUP(V3,'Tablas 2021'!$K$2:$N$13,3)</f>
        <v>1417.12</v>
      </c>
      <c r="AB3" s="20">
        <f>+Z3+AA3</f>
        <v>3970.7567719999993</v>
      </c>
      <c r="AC3" s="20">
        <f>((D3-VLOOKUP(D3,'Tablas 2021'!$K$3:$N$13,1))*VLOOKUP(D3,'Tablas 2021'!$K$3:$N$13,4))+VLOOKUP(D3,'Tablas 2021'!$K$3:$N$13,3)</f>
        <v>3554.4549999999995</v>
      </c>
      <c r="AD3" s="20">
        <f>+AB3-AC3</f>
        <v>416.3017719999998</v>
      </c>
      <c r="AE3" s="20">
        <f t="shared" ref="AE3:AE4" si="2">+P3-AD3</f>
        <v>1532.6765613333334</v>
      </c>
    </row>
    <row r="4" spans="1:31" s="3" customFormat="1" ht="13.5" x14ac:dyDescent="0.3">
      <c r="A4" s="87" t="s">
        <v>226</v>
      </c>
      <c r="B4" s="86" t="s">
        <v>224</v>
      </c>
      <c r="C4" s="15">
        <f t="shared" ref="C4" si="3">+D4/30</f>
        <v>1266.8126666666669</v>
      </c>
      <c r="D4" s="15">
        <f t="shared" ref="D4" si="4">+E4+F4</f>
        <v>38004.380000000005</v>
      </c>
      <c r="E4" s="15">
        <f t="shared" ref="E4" si="5">+H4*2</f>
        <v>28574.7</v>
      </c>
      <c r="F4" s="15">
        <f t="shared" ref="F4" si="6">+I4*2</f>
        <v>9429.68</v>
      </c>
      <c r="G4" s="15"/>
      <c r="H4" s="15">
        <v>14287.35</v>
      </c>
      <c r="I4" s="15">
        <v>4714.84</v>
      </c>
      <c r="J4" s="15">
        <v>0</v>
      </c>
      <c r="K4" s="12"/>
      <c r="L4" s="18">
        <v>44378</v>
      </c>
      <c r="M4" s="18">
        <v>44561</v>
      </c>
      <c r="N4" s="29">
        <f t="shared" ref="N4:N58" si="7">10/$N$2*$N$2</f>
        <v>10</v>
      </c>
      <c r="O4" s="29"/>
      <c r="P4" s="20">
        <f t="shared" ref="P4" si="8">+Q4*0.25</f>
        <v>3167.0316666666672</v>
      </c>
      <c r="Q4" s="20">
        <f t="shared" si="0"/>
        <v>12668.126666666669</v>
      </c>
      <c r="R4" s="20">
        <f t="shared" ref="R4" si="9">+Q4*0.25</f>
        <v>3167.0316666666672</v>
      </c>
      <c r="S4" s="20"/>
      <c r="T4" s="20">
        <f t="shared" ref="T4" si="10">+R4</f>
        <v>3167.0316666666672</v>
      </c>
      <c r="U4" s="20">
        <f t="shared" si="1"/>
        <v>38004.380000000005</v>
      </c>
      <c r="V4" s="20">
        <f t="shared" ref="V4" si="11">+U4+T4</f>
        <v>41171.411666666674</v>
      </c>
      <c r="W4" s="20">
        <f>VLOOKUP(V4,'Tablas 2021'!$K$2:$N$13,1)</f>
        <v>26988.51</v>
      </c>
      <c r="X4" s="20">
        <f t="shared" ref="X4" si="12">+V4-W4</f>
        <v>14182.901666666676</v>
      </c>
      <c r="Y4" s="28">
        <f>VLOOKUP(V4,'Tablas 2021'!$K$2:$N$13,4)</f>
        <v>0.23519999999999999</v>
      </c>
      <c r="Z4" s="20">
        <f t="shared" ref="Z4" si="13">+X4*Y4</f>
        <v>3335.8184720000022</v>
      </c>
      <c r="AA4" s="20">
        <f>VLOOKUP(V4,'Tablas 2021'!$K$2:$N$13,3)</f>
        <v>4323.59</v>
      </c>
      <c r="AB4" s="20">
        <f t="shared" ref="AB4" si="14">+Z4+AA4</f>
        <v>7659.4084720000028</v>
      </c>
      <c r="AC4" s="20">
        <f>((D4-VLOOKUP(D4,'Tablas 2021'!$K$3:$N$13,1))*VLOOKUP(D4,'Tablas 2021'!$K$3:$N$13,4))+VLOOKUP(D4,'Tablas 2021'!$K$3:$N$13,3)</f>
        <v>6914.5226240000011</v>
      </c>
      <c r="AD4" s="20">
        <f t="shared" ref="AD4" si="15">+AB4-AC4</f>
        <v>744.88584800000172</v>
      </c>
      <c r="AE4" s="20">
        <f t="shared" si="2"/>
        <v>2422.1458186666655</v>
      </c>
    </row>
    <row r="5" spans="1:31" ht="13.5" x14ac:dyDescent="0.3">
      <c r="A5" s="6" t="s">
        <v>2</v>
      </c>
      <c r="B5" s="5" t="s">
        <v>3</v>
      </c>
      <c r="C5" s="15">
        <f>+D5/30</f>
        <v>779.5913333333333</v>
      </c>
      <c r="D5" s="15">
        <f>+E5+F5</f>
        <v>23387.739999999998</v>
      </c>
      <c r="E5" s="15">
        <f>+H5*2</f>
        <v>17584.8</v>
      </c>
      <c r="F5" s="15">
        <f>+I5*2</f>
        <v>5802.94</v>
      </c>
      <c r="G5" s="15"/>
      <c r="H5" s="15">
        <v>8792.4</v>
      </c>
      <c r="I5" s="15">
        <v>2901.47</v>
      </c>
      <c r="J5" s="15">
        <v>0</v>
      </c>
      <c r="L5" s="18">
        <v>44378</v>
      </c>
      <c r="M5" s="18">
        <v>44561</v>
      </c>
      <c r="N5" s="29">
        <f>10/$N$2*$N$2</f>
        <v>10</v>
      </c>
      <c r="O5" s="29"/>
      <c r="P5" s="20">
        <f>+Q5*0.25</f>
        <v>1948.9783333333332</v>
      </c>
      <c r="Q5" s="20">
        <f t="shared" si="0"/>
        <v>7795.913333333333</v>
      </c>
      <c r="R5" s="20">
        <f>+Q5*0.25</f>
        <v>1948.9783333333332</v>
      </c>
      <c r="S5" s="20"/>
      <c r="T5" s="20">
        <f>+R5</f>
        <v>1948.9783333333332</v>
      </c>
      <c r="U5" s="20">
        <f t="shared" si="1"/>
        <v>23387.739999999998</v>
      </c>
      <c r="V5" s="20">
        <f>+U5+T5</f>
        <v>25336.718333333331</v>
      </c>
      <c r="W5" s="20">
        <f>VLOOKUP(V5,'Tablas 2021'!$K$2:$N$13,1)</f>
        <v>13381.49</v>
      </c>
      <c r="X5" s="20">
        <f>+V5-W5</f>
        <v>11955.228333333331</v>
      </c>
      <c r="Y5" s="28">
        <f>VLOOKUP(V5,'Tablas 2021'!$K$2:$N$13,4)</f>
        <v>0.21360000000000001</v>
      </c>
      <c r="Z5" s="20">
        <f>+X5*Y5</f>
        <v>2553.6367719999994</v>
      </c>
      <c r="AA5" s="20">
        <f>VLOOKUP(V5,'Tablas 2021'!$K$2:$N$13,3)</f>
        <v>1417.12</v>
      </c>
      <c r="AB5" s="20">
        <f>+Z5+AA5</f>
        <v>3970.7567719999993</v>
      </c>
      <c r="AC5" s="20">
        <f>((D5-VLOOKUP(D5,'Tablas 2021'!$K$3:$N$13,1))*VLOOKUP(D5,'Tablas 2021'!$K$3:$N$13,4))+VLOOKUP(D5,'Tablas 2021'!$K$3:$N$13,3)</f>
        <v>3554.4549999999995</v>
      </c>
      <c r="AD5" s="20">
        <f>+AB5-AC5</f>
        <v>416.3017719999998</v>
      </c>
      <c r="AE5" s="20">
        <f t="shared" ref="AE5:AE57" si="16">+P5-AD5</f>
        <v>1532.6765613333334</v>
      </c>
    </row>
    <row r="6" spans="1:31" ht="13.5" x14ac:dyDescent="0.3">
      <c r="A6" s="6" t="s">
        <v>4</v>
      </c>
      <c r="B6" s="5" t="s">
        <v>5</v>
      </c>
      <c r="C6" s="15">
        <f t="shared" ref="C6:C68" si="17">+D6/30</f>
        <v>779.5913333333333</v>
      </c>
      <c r="D6" s="15">
        <f t="shared" ref="D6:D49" si="18">+E6+F6</f>
        <v>23387.739999999998</v>
      </c>
      <c r="E6" s="15">
        <f t="shared" ref="E6:F49" si="19">+H6*2</f>
        <v>17584.8</v>
      </c>
      <c r="F6" s="15">
        <f t="shared" si="19"/>
        <v>5802.94</v>
      </c>
      <c r="G6" s="15"/>
      <c r="H6" s="15">
        <v>8792.4</v>
      </c>
      <c r="I6" s="15">
        <v>2901.47</v>
      </c>
      <c r="J6" s="15">
        <v>0</v>
      </c>
      <c r="L6" s="18">
        <v>44378</v>
      </c>
      <c r="M6" s="18">
        <v>44561</v>
      </c>
      <c r="N6" s="29">
        <f t="shared" si="7"/>
        <v>10</v>
      </c>
      <c r="O6" s="29"/>
      <c r="P6" s="20">
        <f t="shared" ref="P6:P68" si="20">+Q6*0.25</f>
        <v>1948.9783333333332</v>
      </c>
      <c r="Q6" s="20">
        <f t="shared" si="0"/>
        <v>7795.913333333333</v>
      </c>
      <c r="R6" s="20">
        <f t="shared" ref="R6:R68" si="21">+Q6*0.25</f>
        <v>1948.9783333333332</v>
      </c>
      <c r="S6" s="20"/>
      <c r="T6" s="20">
        <f t="shared" ref="T6:T68" si="22">+R6</f>
        <v>1948.9783333333332</v>
      </c>
      <c r="U6" s="20">
        <f t="shared" si="1"/>
        <v>23387.739999999998</v>
      </c>
      <c r="V6" s="20">
        <f t="shared" ref="V6:V68" si="23">+U6+T6</f>
        <v>25336.718333333331</v>
      </c>
      <c r="W6" s="20">
        <f>VLOOKUP(V6,'Tablas 2021'!$K$2:$N$13,1)</f>
        <v>13381.49</v>
      </c>
      <c r="X6" s="20">
        <f t="shared" ref="X6:X68" si="24">+V6-W6</f>
        <v>11955.228333333331</v>
      </c>
      <c r="Y6" s="28">
        <f>VLOOKUP(V6,'Tablas 2021'!$K$2:$N$13,4)</f>
        <v>0.21360000000000001</v>
      </c>
      <c r="Z6" s="20">
        <f t="shared" ref="Z6:Z68" si="25">+X6*Y6</f>
        <v>2553.6367719999994</v>
      </c>
      <c r="AA6" s="20">
        <f>VLOOKUP(V6,'Tablas 2021'!$K$2:$N$13,3)</f>
        <v>1417.12</v>
      </c>
      <c r="AB6" s="20">
        <f t="shared" ref="AB6:AB68" si="26">+Z6+AA6</f>
        <v>3970.7567719999993</v>
      </c>
      <c r="AC6" s="20">
        <f>((D6-VLOOKUP(D6,'Tablas 2021'!$K$3:$N$13,1))*VLOOKUP(D6,'Tablas 2021'!$K$3:$N$13,4))+VLOOKUP(D6,'Tablas 2021'!$K$3:$N$13,3)</f>
        <v>3554.4549999999995</v>
      </c>
      <c r="AD6" s="20">
        <f t="shared" ref="AD6:AD68" si="27">+AB6-AC6</f>
        <v>416.3017719999998</v>
      </c>
      <c r="AE6" s="20">
        <f t="shared" si="16"/>
        <v>1532.6765613333334</v>
      </c>
    </row>
    <row r="7" spans="1:31" ht="13.5" x14ac:dyDescent="0.3">
      <c r="A7" s="6" t="s">
        <v>6</v>
      </c>
      <c r="B7" s="5" t="s">
        <v>7</v>
      </c>
      <c r="C7" s="15">
        <f t="shared" si="17"/>
        <v>4286.3100000000004</v>
      </c>
      <c r="D7" s="15">
        <f t="shared" si="18"/>
        <v>128589.3</v>
      </c>
      <c r="E7" s="15">
        <f t="shared" si="19"/>
        <v>128589.3</v>
      </c>
      <c r="F7" s="15">
        <f t="shared" si="19"/>
        <v>0</v>
      </c>
      <c r="G7" s="15"/>
      <c r="H7" s="15">
        <v>64294.65</v>
      </c>
      <c r="I7" s="15">
        <v>0</v>
      </c>
      <c r="J7" s="15">
        <v>0</v>
      </c>
      <c r="L7" s="18">
        <v>44378</v>
      </c>
      <c r="M7" s="18">
        <v>44561</v>
      </c>
      <c r="N7" s="29">
        <f t="shared" si="7"/>
        <v>10</v>
      </c>
      <c r="O7" s="29"/>
      <c r="P7" s="20">
        <f t="shared" si="20"/>
        <v>10715.775000000001</v>
      </c>
      <c r="Q7" s="20">
        <f t="shared" si="0"/>
        <v>42863.100000000006</v>
      </c>
      <c r="R7" s="20">
        <f t="shared" si="21"/>
        <v>10715.775000000001</v>
      </c>
      <c r="S7" s="20"/>
      <c r="T7" s="20">
        <f t="shared" si="22"/>
        <v>10715.775000000001</v>
      </c>
      <c r="U7" s="20">
        <f t="shared" si="1"/>
        <v>128589.3</v>
      </c>
      <c r="V7" s="20">
        <f t="shared" si="23"/>
        <v>139305.07500000001</v>
      </c>
      <c r="W7" s="20">
        <f>VLOOKUP(V7,'Tablas 2021'!$K$2:$N$13,1)</f>
        <v>108281.68</v>
      </c>
      <c r="X7" s="20">
        <f t="shared" si="24"/>
        <v>31023.395000000019</v>
      </c>
      <c r="Y7" s="28">
        <f>VLOOKUP(V7,'Tablas 2021'!$K$2:$N$13,4)</f>
        <v>0.34</v>
      </c>
      <c r="Z7" s="20">
        <f t="shared" si="25"/>
        <v>10547.954300000007</v>
      </c>
      <c r="AA7" s="20">
        <f>VLOOKUP(V7,'Tablas 2021'!$K$2:$N$13,3)</f>
        <v>28245.360000000001</v>
      </c>
      <c r="AB7" s="20">
        <f t="shared" si="26"/>
        <v>38793.314300000005</v>
      </c>
      <c r="AC7" s="20">
        <f>((D7-VLOOKUP(D7,'Tablas 2021'!$K$3:$N$13,1))*VLOOKUP(D7,'Tablas 2021'!$K$3:$N$13,4))+VLOOKUP(D7,'Tablas 2021'!$K$3:$N$13,3)</f>
        <v>35149.950800000006</v>
      </c>
      <c r="AD7" s="20">
        <f t="shared" si="27"/>
        <v>3643.3634999999995</v>
      </c>
      <c r="AE7" s="20">
        <f t="shared" si="16"/>
        <v>7072.411500000002</v>
      </c>
    </row>
    <row r="8" spans="1:31" ht="13.5" x14ac:dyDescent="0.3">
      <c r="A8" s="6" t="s">
        <v>8</v>
      </c>
      <c r="B8" s="5" t="s">
        <v>9</v>
      </c>
      <c r="C8" s="15">
        <f t="shared" si="17"/>
        <v>4286.3100000000004</v>
      </c>
      <c r="D8" s="15">
        <f t="shared" si="18"/>
        <v>128589.3</v>
      </c>
      <c r="E8" s="15">
        <f t="shared" si="19"/>
        <v>128589.3</v>
      </c>
      <c r="F8" s="15">
        <f t="shared" si="19"/>
        <v>0</v>
      </c>
      <c r="G8" s="15"/>
      <c r="H8" s="15">
        <v>64294.65</v>
      </c>
      <c r="I8" s="15">
        <v>0</v>
      </c>
      <c r="J8" s="15">
        <v>0</v>
      </c>
      <c r="L8" s="18">
        <v>44378</v>
      </c>
      <c r="M8" s="18">
        <v>44561</v>
      </c>
      <c r="N8" s="29">
        <f t="shared" si="7"/>
        <v>10</v>
      </c>
      <c r="O8" s="29"/>
      <c r="P8" s="20">
        <f t="shared" si="20"/>
        <v>10715.775000000001</v>
      </c>
      <c r="Q8" s="20">
        <f t="shared" si="0"/>
        <v>42863.100000000006</v>
      </c>
      <c r="R8" s="20">
        <f t="shared" si="21"/>
        <v>10715.775000000001</v>
      </c>
      <c r="S8" s="20"/>
      <c r="T8" s="20">
        <f t="shared" si="22"/>
        <v>10715.775000000001</v>
      </c>
      <c r="U8" s="20">
        <f t="shared" si="1"/>
        <v>128589.3</v>
      </c>
      <c r="V8" s="20">
        <f t="shared" si="23"/>
        <v>139305.07500000001</v>
      </c>
      <c r="W8" s="20">
        <f>VLOOKUP(V8,'Tablas 2021'!$K$2:$N$13,1)</f>
        <v>108281.68</v>
      </c>
      <c r="X8" s="20">
        <f t="shared" si="24"/>
        <v>31023.395000000019</v>
      </c>
      <c r="Y8" s="28">
        <f>VLOOKUP(V8,'Tablas 2021'!$K$2:$N$13,4)</f>
        <v>0.34</v>
      </c>
      <c r="Z8" s="20">
        <f t="shared" si="25"/>
        <v>10547.954300000007</v>
      </c>
      <c r="AA8" s="20">
        <f>VLOOKUP(V8,'Tablas 2021'!$K$2:$N$13,3)</f>
        <v>28245.360000000001</v>
      </c>
      <c r="AB8" s="20">
        <f t="shared" si="26"/>
        <v>38793.314300000005</v>
      </c>
      <c r="AC8" s="20">
        <f>((D8-VLOOKUP(D8,'Tablas 2021'!$K$3:$N$13,1))*VLOOKUP(D8,'Tablas 2021'!$K$3:$N$13,4))+VLOOKUP(D8,'Tablas 2021'!$K$3:$N$13,3)</f>
        <v>35149.950800000006</v>
      </c>
      <c r="AD8" s="20">
        <f t="shared" si="27"/>
        <v>3643.3634999999995</v>
      </c>
      <c r="AE8" s="20">
        <f t="shared" si="16"/>
        <v>7072.411500000002</v>
      </c>
    </row>
    <row r="9" spans="1:31" ht="13.5" x14ac:dyDescent="0.3">
      <c r="A9" s="6" t="s">
        <v>10</v>
      </c>
      <c r="B9" s="5" t="s">
        <v>11</v>
      </c>
      <c r="C9" s="15">
        <f t="shared" si="17"/>
        <v>1266.8126666666669</v>
      </c>
      <c r="D9" s="15">
        <f t="shared" si="18"/>
        <v>38004.380000000005</v>
      </c>
      <c r="E9" s="15">
        <f t="shared" si="19"/>
        <v>28574.7</v>
      </c>
      <c r="F9" s="15">
        <f t="shared" si="19"/>
        <v>9429.68</v>
      </c>
      <c r="G9" s="15"/>
      <c r="H9" s="15">
        <v>14287.35</v>
      </c>
      <c r="I9" s="15">
        <v>4714.84</v>
      </c>
      <c r="J9" s="15">
        <v>0</v>
      </c>
      <c r="L9" s="18">
        <v>44378</v>
      </c>
      <c r="M9" s="18">
        <v>44561</v>
      </c>
      <c r="N9" s="29">
        <f t="shared" si="7"/>
        <v>10</v>
      </c>
      <c r="O9" s="29"/>
      <c r="P9" s="20">
        <f t="shared" si="20"/>
        <v>3167.0316666666672</v>
      </c>
      <c r="Q9" s="20">
        <f t="shared" si="0"/>
        <v>12668.126666666669</v>
      </c>
      <c r="R9" s="20">
        <f t="shared" si="21"/>
        <v>3167.0316666666672</v>
      </c>
      <c r="S9" s="20"/>
      <c r="T9" s="20">
        <f t="shared" si="22"/>
        <v>3167.0316666666672</v>
      </c>
      <c r="U9" s="20">
        <f t="shared" si="1"/>
        <v>38004.380000000005</v>
      </c>
      <c r="V9" s="20">
        <f t="shared" si="23"/>
        <v>41171.411666666674</v>
      </c>
      <c r="W9" s="20">
        <f>VLOOKUP(V9,'Tablas 2021'!$K$2:$N$13,1)</f>
        <v>26988.51</v>
      </c>
      <c r="X9" s="20">
        <f t="shared" si="24"/>
        <v>14182.901666666676</v>
      </c>
      <c r="Y9" s="28">
        <f>VLOOKUP(V9,'Tablas 2021'!$K$2:$N$13,4)</f>
        <v>0.23519999999999999</v>
      </c>
      <c r="Z9" s="20">
        <f t="shared" si="25"/>
        <v>3335.8184720000022</v>
      </c>
      <c r="AA9" s="20">
        <f>VLOOKUP(V9,'Tablas 2021'!$K$2:$N$13,3)</f>
        <v>4323.59</v>
      </c>
      <c r="AB9" s="20">
        <f t="shared" si="26"/>
        <v>7659.4084720000028</v>
      </c>
      <c r="AC9" s="20">
        <f>((D9-VLOOKUP(D9,'Tablas 2021'!$K$3:$N$13,1))*VLOOKUP(D9,'Tablas 2021'!$K$3:$N$13,4))+VLOOKUP(D9,'Tablas 2021'!$K$3:$N$13,3)</f>
        <v>6914.5226240000011</v>
      </c>
      <c r="AD9" s="20">
        <f t="shared" si="27"/>
        <v>744.88584800000172</v>
      </c>
      <c r="AE9" s="20">
        <f t="shared" si="16"/>
        <v>2422.1458186666655</v>
      </c>
    </row>
    <row r="10" spans="1:31" ht="13.5" x14ac:dyDescent="0.3">
      <c r="A10" s="6" t="s">
        <v>12</v>
      </c>
      <c r="B10" s="5" t="s">
        <v>13</v>
      </c>
      <c r="C10" s="15">
        <f t="shared" si="17"/>
        <v>4286.3100000000004</v>
      </c>
      <c r="D10" s="15">
        <f t="shared" si="18"/>
        <v>128589.3</v>
      </c>
      <c r="E10" s="15">
        <f t="shared" si="19"/>
        <v>128589.3</v>
      </c>
      <c r="F10" s="15">
        <f t="shared" si="19"/>
        <v>0</v>
      </c>
      <c r="G10" s="15"/>
      <c r="H10" s="15">
        <v>64294.65</v>
      </c>
      <c r="I10" s="15">
        <v>0</v>
      </c>
      <c r="J10" s="15">
        <v>0</v>
      </c>
      <c r="L10" s="18">
        <v>44378</v>
      </c>
      <c r="M10" s="18">
        <v>44561</v>
      </c>
      <c r="N10" s="29">
        <f t="shared" si="7"/>
        <v>10</v>
      </c>
      <c r="O10" s="29"/>
      <c r="P10" s="20">
        <f t="shared" si="20"/>
        <v>10715.775000000001</v>
      </c>
      <c r="Q10" s="20">
        <f t="shared" si="0"/>
        <v>42863.100000000006</v>
      </c>
      <c r="R10" s="20">
        <f t="shared" si="21"/>
        <v>10715.775000000001</v>
      </c>
      <c r="S10" s="20"/>
      <c r="T10" s="20">
        <f t="shared" si="22"/>
        <v>10715.775000000001</v>
      </c>
      <c r="U10" s="20">
        <f t="shared" si="1"/>
        <v>128589.3</v>
      </c>
      <c r="V10" s="20">
        <f t="shared" si="23"/>
        <v>139305.07500000001</v>
      </c>
      <c r="W10" s="20">
        <f>VLOOKUP(V10,'Tablas 2021'!$K$2:$N$13,1)</f>
        <v>108281.68</v>
      </c>
      <c r="X10" s="20">
        <f t="shared" si="24"/>
        <v>31023.395000000019</v>
      </c>
      <c r="Y10" s="28">
        <f>VLOOKUP(V10,'Tablas 2021'!$K$2:$N$13,4)</f>
        <v>0.34</v>
      </c>
      <c r="Z10" s="20">
        <f t="shared" si="25"/>
        <v>10547.954300000007</v>
      </c>
      <c r="AA10" s="20">
        <f>VLOOKUP(V10,'Tablas 2021'!$K$2:$N$13,3)</f>
        <v>28245.360000000001</v>
      </c>
      <c r="AB10" s="20">
        <f t="shared" si="26"/>
        <v>38793.314300000005</v>
      </c>
      <c r="AC10" s="20">
        <f>((D10-VLOOKUP(D10,'Tablas 2021'!$K$3:$N$13,1))*VLOOKUP(D10,'Tablas 2021'!$K$3:$N$13,4))+VLOOKUP(D10,'Tablas 2021'!$K$3:$N$13,3)</f>
        <v>35149.950800000006</v>
      </c>
      <c r="AD10" s="20">
        <f t="shared" si="27"/>
        <v>3643.3634999999995</v>
      </c>
      <c r="AE10" s="20">
        <f t="shared" si="16"/>
        <v>7072.411500000002</v>
      </c>
    </row>
    <row r="11" spans="1:31" ht="13.5" x14ac:dyDescent="0.3">
      <c r="A11" s="6" t="s">
        <v>14</v>
      </c>
      <c r="B11" s="5" t="s">
        <v>15</v>
      </c>
      <c r="C11" s="15">
        <f t="shared" si="17"/>
        <v>1266.8126666666669</v>
      </c>
      <c r="D11" s="15">
        <f t="shared" si="18"/>
        <v>38004.380000000005</v>
      </c>
      <c r="E11" s="15">
        <f t="shared" si="19"/>
        <v>28574.7</v>
      </c>
      <c r="F11" s="15">
        <f t="shared" si="19"/>
        <v>9429.68</v>
      </c>
      <c r="G11" s="15"/>
      <c r="H11" s="15">
        <v>14287.35</v>
      </c>
      <c r="I11" s="15">
        <v>4714.84</v>
      </c>
      <c r="J11" s="15">
        <v>0</v>
      </c>
      <c r="L11" s="18">
        <v>44378</v>
      </c>
      <c r="M11" s="18">
        <v>44561</v>
      </c>
      <c r="N11" s="29">
        <f t="shared" si="7"/>
        <v>10</v>
      </c>
      <c r="O11" s="29"/>
      <c r="P11" s="20">
        <f t="shared" si="20"/>
        <v>3167.0316666666672</v>
      </c>
      <c r="Q11" s="20">
        <f t="shared" si="0"/>
        <v>12668.126666666669</v>
      </c>
      <c r="R11" s="20">
        <f t="shared" si="21"/>
        <v>3167.0316666666672</v>
      </c>
      <c r="S11" s="20"/>
      <c r="T11" s="20">
        <f t="shared" si="22"/>
        <v>3167.0316666666672</v>
      </c>
      <c r="U11" s="20">
        <f t="shared" si="1"/>
        <v>38004.380000000005</v>
      </c>
      <c r="V11" s="20">
        <f t="shared" si="23"/>
        <v>41171.411666666674</v>
      </c>
      <c r="W11" s="20">
        <f>VLOOKUP(V11,'Tablas 2021'!$K$2:$N$13,1)</f>
        <v>26988.51</v>
      </c>
      <c r="X11" s="20">
        <f t="shared" si="24"/>
        <v>14182.901666666676</v>
      </c>
      <c r="Y11" s="28">
        <f>VLOOKUP(V11,'Tablas 2021'!$K$2:$N$13,4)</f>
        <v>0.23519999999999999</v>
      </c>
      <c r="Z11" s="20">
        <f t="shared" si="25"/>
        <v>3335.8184720000022</v>
      </c>
      <c r="AA11" s="20">
        <f>VLOOKUP(V11,'Tablas 2021'!$K$2:$N$13,3)</f>
        <v>4323.59</v>
      </c>
      <c r="AB11" s="20">
        <f t="shared" si="26"/>
        <v>7659.4084720000028</v>
      </c>
      <c r="AC11" s="20">
        <f>((D11-VLOOKUP(D11,'Tablas 2021'!$K$3:$N$13,1))*VLOOKUP(D11,'Tablas 2021'!$K$3:$N$13,4))+VLOOKUP(D11,'Tablas 2021'!$K$3:$N$13,3)</f>
        <v>6914.5226240000011</v>
      </c>
      <c r="AD11" s="20">
        <f t="shared" si="27"/>
        <v>744.88584800000172</v>
      </c>
      <c r="AE11" s="20">
        <f t="shared" si="16"/>
        <v>2422.1458186666655</v>
      </c>
    </row>
    <row r="12" spans="1:31" ht="13.5" x14ac:dyDescent="0.3">
      <c r="A12" s="6" t="s">
        <v>16</v>
      </c>
      <c r="B12" s="5" t="s">
        <v>17</v>
      </c>
      <c r="C12" s="15">
        <f t="shared" si="17"/>
        <v>1266.8126666666669</v>
      </c>
      <c r="D12" s="15">
        <f t="shared" si="18"/>
        <v>38004.380000000005</v>
      </c>
      <c r="E12" s="15">
        <f t="shared" si="19"/>
        <v>28574.7</v>
      </c>
      <c r="F12" s="15">
        <f t="shared" si="19"/>
        <v>9429.68</v>
      </c>
      <c r="G12" s="15"/>
      <c r="H12" s="15">
        <v>14287.35</v>
      </c>
      <c r="I12" s="15">
        <v>4714.84</v>
      </c>
      <c r="J12" s="15">
        <v>0</v>
      </c>
      <c r="L12" s="18">
        <v>44378</v>
      </c>
      <c r="M12" s="18">
        <v>44561</v>
      </c>
      <c r="N12" s="29">
        <f t="shared" si="7"/>
        <v>10</v>
      </c>
      <c r="O12" s="29"/>
      <c r="P12" s="20">
        <f t="shared" si="20"/>
        <v>3167.0316666666672</v>
      </c>
      <c r="Q12" s="20">
        <f t="shared" si="0"/>
        <v>12668.126666666669</v>
      </c>
      <c r="R12" s="20">
        <f t="shared" si="21"/>
        <v>3167.0316666666672</v>
      </c>
      <c r="S12" s="20"/>
      <c r="T12" s="20">
        <f t="shared" si="22"/>
        <v>3167.0316666666672</v>
      </c>
      <c r="U12" s="20">
        <f t="shared" si="1"/>
        <v>38004.380000000005</v>
      </c>
      <c r="V12" s="20">
        <f t="shared" si="23"/>
        <v>41171.411666666674</v>
      </c>
      <c r="W12" s="20">
        <f>VLOOKUP(V12,'Tablas 2021'!$K$2:$N$13,1)</f>
        <v>26988.51</v>
      </c>
      <c r="X12" s="20">
        <f t="shared" si="24"/>
        <v>14182.901666666676</v>
      </c>
      <c r="Y12" s="28">
        <f>VLOOKUP(V12,'Tablas 2021'!$K$2:$N$13,4)</f>
        <v>0.23519999999999999</v>
      </c>
      <c r="Z12" s="20">
        <f t="shared" si="25"/>
        <v>3335.8184720000022</v>
      </c>
      <c r="AA12" s="20">
        <f>VLOOKUP(V12,'Tablas 2021'!$K$2:$N$13,3)</f>
        <v>4323.59</v>
      </c>
      <c r="AB12" s="20">
        <f t="shared" si="26"/>
        <v>7659.4084720000028</v>
      </c>
      <c r="AC12" s="20">
        <f>((D12-VLOOKUP(D12,'Tablas 2021'!$K$3:$N$13,1))*VLOOKUP(D12,'Tablas 2021'!$K$3:$N$13,4))+VLOOKUP(D12,'Tablas 2021'!$K$3:$N$13,3)</f>
        <v>6914.5226240000011</v>
      </c>
      <c r="AD12" s="20">
        <f t="shared" si="27"/>
        <v>744.88584800000172</v>
      </c>
      <c r="AE12" s="20">
        <f t="shared" si="16"/>
        <v>2422.1458186666655</v>
      </c>
    </row>
    <row r="13" spans="1:31" ht="13.5" x14ac:dyDescent="0.3">
      <c r="A13" s="6" t="s">
        <v>20</v>
      </c>
      <c r="B13" s="5" t="s">
        <v>21</v>
      </c>
      <c r="C13" s="15">
        <f t="shared" si="17"/>
        <v>779.5913333333333</v>
      </c>
      <c r="D13" s="15">
        <f t="shared" si="18"/>
        <v>23387.739999999998</v>
      </c>
      <c r="E13" s="15">
        <f t="shared" si="19"/>
        <v>17584.8</v>
      </c>
      <c r="F13" s="15">
        <f t="shared" si="19"/>
        <v>5802.94</v>
      </c>
      <c r="G13" s="15"/>
      <c r="H13" s="15">
        <v>8792.4</v>
      </c>
      <c r="I13" s="15">
        <v>2901.47</v>
      </c>
      <c r="J13" s="15">
        <v>0</v>
      </c>
      <c r="L13" s="18">
        <v>44378</v>
      </c>
      <c r="M13" s="18">
        <v>44561</v>
      </c>
      <c r="N13" s="29">
        <f t="shared" si="7"/>
        <v>10</v>
      </c>
      <c r="O13" s="29"/>
      <c r="P13" s="20">
        <f t="shared" si="20"/>
        <v>1948.9783333333332</v>
      </c>
      <c r="Q13" s="20">
        <f t="shared" si="0"/>
        <v>7795.913333333333</v>
      </c>
      <c r="R13" s="20">
        <f t="shared" si="21"/>
        <v>1948.9783333333332</v>
      </c>
      <c r="S13" s="20"/>
      <c r="T13" s="20">
        <f t="shared" si="22"/>
        <v>1948.9783333333332</v>
      </c>
      <c r="U13" s="20">
        <f t="shared" si="1"/>
        <v>23387.739999999998</v>
      </c>
      <c r="V13" s="20">
        <f t="shared" si="23"/>
        <v>25336.718333333331</v>
      </c>
      <c r="W13" s="20">
        <f>VLOOKUP(V13,'Tablas 2021'!$K$2:$N$13,1)</f>
        <v>13381.49</v>
      </c>
      <c r="X13" s="20">
        <f t="shared" si="24"/>
        <v>11955.228333333331</v>
      </c>
      <c r="Y13" s="28">
        <f>VLOOKUP(V13,'Tablas 2021'!$K$2:$N$13,4)</f>
        <v>0.21360000000000001</v>
      </c>
      <c r="Z13" s="20">
        <f t="shared" si="25"/>
        <v>2553.6367719999994</v>
      </c>
      <c r="AA13" s="20">
        <f>VLOOKUP(V13,'Tablas 2021'!$K$2:$N$13,3)</f>
        <v>1417.12</v>
      </c>
      <c r="AB13" s="20">
        <f t="shared" si="26"/>
        <v>3970.7567719999993</v>
      </c>
      <c r="AC13" s="20">
        <f>((D13-VLOOKUP(D13,'Tablas 2021'!$K$3:$N$13,1))*VLOOKUP(D13,'Tablas 2021'!$K$3:$N$13,4))+VLOOKUP(D13,'Tablas 2021'!$K$3:$N$13,3)</f>
        <v>3554.4549999999995</v>
      </c>
      <c r="AD13" s="20">
        <f t="shared" si="27"/>
        <v>416.3017719999998</v>
      </c>
      <c r="AE13" s="20">
        <f t="shared" si="16"/>
        <v>1532.6765613333334</v>
      </c>
    </row>
    <row r="14" spans="1:31" ht="13.5" x14ac:dyDescent="0.3">
      <c r="A14" s="6" t="s">
        <v>24</v>
      </c>
      <c r="B14" s="5" t="s">
        <v>25</v>
      </c>
      <c r="C14" s="15">
        <f t="shared" si="17"/>
        <v>4286.3100000000004</v>
      </c>
      <c r="D14" s="15">
        <f t="shared" si="18"/>
        <v>128589.3</v>
      </c>
      <c r="E14" s="15">
        <f t="shared" si="19"/>
        <v>128589.3</v>
      </c>
      <c r="F14" s="15">
        <f t="shared" si="19"/>
        <v>0</v>
      </c>
      <c r="G14" s="15"/>
      <c r="H14" s="15">
        <v>64294.65</v>
      </c>
      <c r="I14" s="15">
        <v>0</v>
      </c>
      <c r="J14" s="15">
        <v>0</v>
      </c>
      <c r="L14" s="18">
        <v>44378</v>
      </c>
      <c r="M14" s="18">
        <v>44561</v>
      </c>
      <c r="N14" s="29">
        <f t="shared" si="7"/>
        <v>10</v>
      </c>
      <c r="O14" s="29"/>
      <c r="P14" s="20">
        <f t="shared" si="20"/>
        <v>10715.775000000001</v>
      </c>
      <c r="Q14" s="20">
        <f t="shared" si="0"/>
        <v>42863.100000000006</v>
      </c>
      <c r="R14" s="20">
        <f t="shared" si="21"/>
        <v>10715.775000000001</v>
      </c>
      <c r="S14" s="20"/>
      <c r="T14" s="20">
        <f t="shared" si="22"/>
        <v>10715.775000000001</v>
      </c>
      <c r="U14" s="20">
        <f t="shared" si="1"/>
        <v>128589.3</v>
      </c>
      <c r="V14" s="20">
        <f t="shared" si="23"/>
        <v>139305.07500000001</v>
      </c>
      <c r="W14" s="20">
        <f>VLOOKUP(V14,'Tablas 2021'!$K$2:$N$13,1)</f>
        <v>108281.68</v>
      </c>
      <c r="X14" s="20">
        <f t="shared" si="24"/>
        <v>31023.395000000019</v>
      </c>
      <c r="Y14" s="28">
        <f>VLOOKUP(V14,'Tablas 2021'!$K$2:$N$13,4)</f>
        <v>0.34</v>
      </c>
      <c r="Z14" s="20">
        <f t="shared" si="25"/>
        <v>10547.954300000007</v>
      </c>
      <c r="AA14" s="20">
        <f>VLOOKUP(V14,'Tablas 2021'!$K$2:$N$13,3)</f>
        <v>28245.360000000001</v>
      </c>
      <c r="AB14" s="20">
        <f t="shared" si="26"/>
        <v>38793.314300000005</v>
      </c>
      <c r="AC14" s="20">
        <f>((D14-VLOOKUP(D14,'Tablas 2021'!$K$3:$N$13,1))*VLOOKUP(D14,'Tablas 2021'!$K$3:$N$13,4))+VLOOKUP(D14,'Tablas 2021'!$K$3:$N$13,3)</f>
        <v>35149.950800000006</v>
      </c>
      <c r="AD14" s="20">
        <f t="shared" si="27"/>
        <v>3643.3634999999995</v>
      </c>
      <c r="AE14" s="20">
        <f t="shared" si="16"/>
        <v>7072.411500000002</v>
      </c>
    </row>
    <row r="15" spans="1:31" ht="13.5" x14ac:dyDescent="0.3">
      <c r="A15" s="6" t="s">
        <v>26</v>
      </c>
      <c r="B15" s="5" t="s">
        <v>27</v>
      </c>
      <c r="C15" s="15">
        <f t="shared" si="17"/>
        <v>4286.3100000000004</v>
      </c>
      <c r="D15" s="15">
        <f t="shared" si="18"/>
        <v>128589.3</v>
      </c>
      <c r="E15" s="15">
        <f t="shared" si="19"/>
        <v>128589.3</v>
      </c>
      <c r="F15" s="15">
        <f t="shared" si="19"/>
        <v>0</v>
      </c>
      <c r="G15" s="15"/>
      <c r="H15" s="15">
        <v>64294.65</v>
      </c>
      <c r="I15" s="15">
        <v>0</v>
      </c>
      <c r="J15" s="15">
        <v>0</v>
      </c>
      <c r="L15" s="18">
        <v>44378</v>
      </c>
      <c r="M15" s="18">
        <v>44561</v>
      </c>
      <c r="N15" s="29">
        <f t="shared" si="7"/>
        <v>10</v>
      </c>
      <c r="O15" s="29"/>
      <c r="P15" s="20">
        <f t="shared" si="20"/>
        <v>10715.775000000001</v>
      </c>
      <c r="Q15" s="20">
        <f t="shared" si="0"/>
        <v>42863.100000000006</v>
      </c>
      <c r="R15" s="20">
        <f t="shared" si="21"/>
        <v>10715.775000000001</v>
      </c>
      <c r="S15" s="20"/>
      <c r="T15" s="20">
        <f t="shared" si="22"/>
        <v>10715.775000000001</v>
      </c>
      <c r="U15" s="20">
        <f t="shared" si="1"/>
        <v>128589.3</v>
      </c>
      <c r="V15" s="20">
        <f t="shared" si="23"/>
        <v>139305.07500000001</v>
      </c>
      <c r="W15" s="20">
        <f>VLOOKUP(V15,'Tablas 2021'!$K$2:$N$13,1)</f>
        <v>108281.68</v>
      </c>
      <c r="X15" s="20">
        <f t="shared" si="24"/>
        <v>31023.395000000019</v>
      </c>
      <c r="Y15" s="28">
        <f>VLOOKUP(V15,'Tablas 2021'!$K$2:$N$13,4)</f>
        <v>0.34</v>
      </c>
      <c r="Z15" s="20">
        <f t="shared" si="25"/>
        <v>10547.954300000007</v>
      </c>
      <c r="AA15" s="20">
        <f>VLOOKUP(V15,'Tablas 2021'!$K$2:$N$13,3)</f>
        <v>28245.360000000001</v>
      </c>
      <c r="AB15" s="20">
        <f t="shared" si="26"/>
        <v>38793.314300000005</v>
      </c>
      <c r="AC15" s="20">
        <f>((D15-VLOOKUP(D15,'Tablas 2021'!$K$3:$N$13,1))*VLOOKUP(D15,'Tablas 2021'!$K$3:$N$13,4))+VLOOKUP(D15,'Tablas 2021'!$K$3:$N$13,3)</f>
        <v>35149.950800000006</v>
      </c>
      <c r="AD15" s="20">
        <f t="shared" si="27"/>
        <v>3643.3634999999995</v>
      </c>
      <c r="AE15" s="20">
        <f t="shared" si="16"/>
        <v>7072.411500000002</v>
      </c>
    </row>
    <row r="16" spans="1:31" ht="13.5" x14ac:dyDescent="0.3">
      <c r="A16" s="6" t="s">
        <v>28</v>
      </c>
      <c r="B16" s="5" t="s">
        <v>29</v>
      </c>
      <c r="C16" s="15">
        <f t="shared" si="17"/>
        <v>4286.3100000000004</v>
      </c>
      <c r="D16" s="15">
        <f t="shared" si="18"/>
        <v>128589.3</v>
      </c>
      <c r="E16" s="15">
        <f t="shared" si="19"/>
        <v>128589.3</v>
      </c>
      <c r="F16" s="15">
        <f t="shared" si="19"/>
        <v>0</v>
      </c>
      <c r="G16" s="15"/>
      <c r="H16" s="15">
        <v>64294.65</v>
      </c>
      <c r="I16" s="15">
        <v>0</v>
      </c>
      <c r="J16" s="15">
        <v>0</v>
      </c>
      <c r="L16" s="18">
        <v>44378</v>
      </c>
      <c r="M16" s="18">
        <v>44561</v>
      </c>
      <c r="N16" s="29">
        <f t="shared" si="7"/>
        <v>10</v>
      </c>
      <c r="O16" s="29"/>
      <c r="P16" s="20">
        <f t="shared" si="20"/>
        <v>10715.775000000001</v>
      </c>
      <c r="Q16" s="20">
        <f t="shared" si="0"/>
        <v>42863.100000000006</v>
      </c>
      <c r="R16" s="20">
        <f t="shared" si="21"/>
        <v>10715.775000000001</v>
      </c>
      <c r="S16" s="20"/>
      <c r="T16" s="20">
        <f t="shared" si="22"/>
        <v>10715.775000000001</v>
      </c>
      <c r="U16" s="20">
        <f t="shared" si="1"/>
        <v>128589.3</v>
      </c>
      <c r="V16" s="20">
        <f t="shared" si="23"/>
        <v>139305.07500000001</v>
      </c>
      <c r="W16" s="20">
        <f>VLOOKUP(V16,'Tablas 2021'!$K$2:$N$13,1)</f>
        <v>108281.68</v>
      </c>
      <c r="X16" s="20">
        <f t="shared" si="24"/>
        <v>31023.395000000019</v>
      </c>
      <c r="Y16" s="28">
        <f>VLOOKUP(V16,'Tablas 2021'!$K$2:$N$13,4)</f>
        <v>0.34</v>
      </c>
      <c r="Z16" s="20">
        <f t="shared" si="25"/>
        <v>10547.954300000007</v>
      </c>
      <c r="AA16" s="20">
        <f>VLOOKUP(V16,'Tablas 2021'!$K$2:$N$13,3)</f>
        <v>28245.360000000001</v>
      </c>
      <c r="AB16" s="20">
        <f t="shared" si="26"/>
        <v>38793.314300000005</v>
      </c>
      <c r="AC16" s="20">
        <f>((D16-VLOOKUP(D16,'Tablas 2021'!$K$3:$N$13,1))*VLOOKUP(D16,'Tablas 2021'!$K$3:$N$13,4))+VLOOKUP(D16,'Tablas 2021'!$K$3:$N$13,3)</f>
        <v>35149.950800000006</v>
      </c>
      <c r="AD16" s="20">
        <f t="shared" si="27"/>
        <v>3643.3634999999995</v>
      </c>
      <c r="AE16" s="20">
        <f t="shared" si="16"/>
        <v>7072.411500000002</v>
      </c>
    </row>
    <row r="17" spans="1:31" s="82" customFormat="1" ht="13.5" x14ac:dyDescent="0.3">
      <c r="A17" s="75" t="s">
        <v>205</v>
      </c>
      <c r="B17" s="76" t="s">
        <v>204</v>
      </c>
      <c r="C17" s="77">
        <f t="shared" si="17"/>
        <v>779.5913333333333</v>
      </c>
      <c r="D17" s="77">
        <f t="shared" si="18"/>
        <v>23387.739999999998</v>
      </c>
      <c r="E17" s="77">
        <f t="shared" si="19"/>
        <v>17584.8</v>
      </c>
      <c r="F17" s="77">
        <f t="shared" si="19"/>
        <v>5802.94</v>
      </c>
      <c r="G17" s="77"/>
      <c r="H17" s="77">
        <v>8792.4</v>
      </c>
      <c r="I17" s="77">
        <v>2901.47</v>
      </c>
      <c r="J17" s="77">
        <v>0</v>
      </c>
      <c r="K17" s="78">
        <v>44495</v>
      </c>
      <c r="L17" s="78">
        <v>44378</v>
      </c>
      <c r="M17" s="78">
        <v>44561</v>
      </c>
      <c r="N17" s="79">
        <v>0</v>
      </c>
      <c r="O17" s="79"/>
      <c r="P17" s="80">
        <f t="shared" si="20"/>
        <v>0</v>
      </c>
      <c r="Q17" s="80">
        <f t="shared" si="0"/>
        <v>0</v>
      </c>
      <c r="R17" s="80">
        <f t="shared" si="21"/>
        <v>0</v>
      </c>
      <c r="S17" s="80"/>
      <c r="T17" s="80">
        <f t="shared" si="22"/>
        <v>0</v>
      </c>
      <c r="U17" s="80">
        <f t="shared" si="1"/>
        <v>23387.739999999998</v>
      </c>
      <c r="V17" s="80">
        <f t="shared" si="23"/>
        <v>23387.739999999998</v>
      </c>
      <c r="W17" s="80">
        <f>VLOOKUP(V17,'Tablas 2021'!$K$2:$N$13,1)</f>
        <v>13381.49</v>
      </c>
      <c r="X17" s="80">
        <f t="shared" ref="X17" si="28">+V17-W17</f>
        <v>10006.249999999998</v>
      </c>
      <c r="Y17" s="81">
        <f>VLOOKUP(V17,'Tablas 2021'!$K$2:$N$13,4)</f>
        <v>0.21360000000000001</v>
      </c>
      <c r="Z17" s="80">
        <f t="shared" ref="Z17" si="29">+X17*Y17</f>
        <v>2137.3349999999996</v>
      </c>
      <c r="AA17" s="80">
        <f>VLOOKUP(V17,'Tablas 2021'!$K$2:$N$13,3)</f>
        <v>1417.12</v>
      </c>
      <c r="AB17" s="80">
        <f t="shared" ref="AB17" si="30">+Z17+AA17</f>
        <v>3554.4549999999995</v>
      </c>
      <c r="AC17" s="80">
        <f>((D17-VLOOKUP(D17,'Tablas 2021'!$K$3:$N$13,1))*VLOOKUP(D17,'Tablas 2021'!$K$3:$N$13,4))+VLOOKUP(D17,'Tablas 2021'!$K$3:$N$13,3)</f>
        <v>3554.4549999999995</v>
      </c>
      <c r="AD17" s="80">
        <f t="shared" ref="AD17" si="31">+AB17-AC17</f>
        <v>0</v>
      </c>
      <c r="AE17" s="80">
        <f t="shared" si="16"/>
        <v>0</v>
      </c>
    </row>
    <row r="18" spans="1:31" ht="13.5" x14ac:dyDescent="0.3">
      <c r="A18" s="6" t="s">
        <v>30</v>
      </c>
      <c r="B18" s="5" t="s">
        <v>31</v>
      </c>
      <c r="C18" s="15">
        <f t="shared" si="17"/>
        <v>1266.8126666666669</v>
      </c>
      <c r="D18" s="15">
        <f t="shared" si="18"/>
        <v>38004.380000000005</v>
      </c>
      <c r="E18" s="15">
        <f t="shared" si="19"/>
        <v>28574.7</v>
      </c>
      <c r="F18" s="15">
        <f t="shared" si="19"/>
        <v>9429.68</v>
      </c>
      <c r="G18" s="15"/>
      <c r="H18" s="15">
        <v>14287.35</v>
      </c>
      <c r="I18" s="15">
        <v>4714.84</v>
      </c>
      <c r="J18" s="15">
        <v>0</v>
      </c>
      <c r="K18" s="18"/>
      <c r="L18" s="18">
        <v>44378</v>
      </c>
      <c r="M18" s="18">
        <v>44561</v>
      </c>
      <c r="N18" s="29">
        <f t="shared" si="7"/>
        <v>10</v>
      </c>
      <c r="O18" s="29"/>
      <c r="P18" s="20">
        <f t="shared" si="20"/>
        <v>3167.0316666666672</v>
      </c>
      <c r="Q18" s="20">
        <f t="shared" si="0"/>
        <v>12668.126666666669</v>
      </c>
      <c r="R18" s="20">
        <f t="shared" si="21"/>
        <v>3167.0316666666672</v>
      </c>
      <c r="S18" s="20"/>
      <c r="T18" s="20">
        <f t="shared" si="22"/>
        <v>3167.0316666666672</v>
      </c>
      <c r="U18" s="20">
        <f t="shared" si="1"/>
        <v>38004.380000000005</v>
      </c>
      <c r="V18" s="20">
        <f t="shared" si="23"/>
        <v>41171.411666666674</v>
      </c>
      <c r="W18" s="20">
        <f>VLOOKUP(V18,'Tablas 2021'!$K$2:$N$13,1)</f>
        <v>26988.51</v>
      </c>
      <c r="X18" s="20">
        <f t="shared" si="24"/>
        <v>14182.901666666676</v>
      </c>
      <c r="Y18" s="28">
        <f>VLOOKUP(V18,'Tablas 2021'!$K$2:$N$13,4)</f>
        <v>0.23519999999999999</v>
      </c>
      <c r="Z18" s="20">
        <f t="shared" si="25"/>
        <v>3335.8184720000022</v>
      </c>
      <c r="AA18" s="20">
        <f>VLOOKUP(V18,'Tablas 2021'!$K$2:$N$13,3)</f>
        <v>4323.59</v>
      </c>
      <c r="AB18" s="20">
        <f t="shared" si="26"/>
        <v>7659.4084720000028</v>
      </c>
      <c r="AC18" s="20">
        <f>((D18-VLOOKUP(D18,'Tablas 2021'!$K$3:$N$13,1))*VLOOKUP(D18,'Tablas 2021'!$K$3:$N$13,4))+VLOOKUP(D18,'Tablas 2021'!$K$3:$N$13,3)</f>
        <v>6914.5226240000011</v>
      </c>
      <c r="AD18" s="20">
        <f t="shared" si="27"/>
        <v>744.88584800000172</v>
      </c>
      <c r="AE18" s="20">
        <f t="shared" si="16"/>
        <v>2422.1458186666655</v>
      </c>
    </row>
    <row r="19" spans="1:31" ht="13.5" x14ac:dyDescent="0.3">
      <c r="A19" s="6" t="s">
        <v>32</v>
      </c>
      <c r="B19" s="5" t="s">
        <v>33</v>
      </c>
      <c r="C19" s="15">
        <f t="shared" si="17"/>
        <v>1266.8126666666669</v>
      </c>
      <c r="D19" s="15">
        <f t="shared" si="18"/>
        <v>38004.380000000005</v>
      </c>
      <c r="E19" s="15">
        <f t="shared" si="19"/>
        <v>28574.7</v>
      </c>
      <c r="F19" s="15">
        <f t="shared" si="19"/>
        <v>9429.68</v>
      </c>
      <c r="G19" s="15"/>
      <c r="H19" s="15">
        <v>14287.35</v>
      </c>
      <c r="I19" s="15">
        <v>4714.84</v>
      </c>
      <c r="J19" s="15">
        <v>0</v>
      </c>
      <c r="K19" s="18"/>
      <c r="L19" s="18">
        <v>44378</v>
      </c>
      <c r="M19" s="18">
        <v>44561</v>
      </c>
      <c r="N19" s="29">
        <f t="shared" si="7"/>
        <v>10</v>
      </c>
      <c r="O19" s="29"/>
      <c r="P19" s="20">
        <f t="shared" si="20"/>
        <v>3167.0316666666672</v>
      </c>
      <c r="Q19" s="20">
        <f t="shared" si="0"/>
        <v>12668.126666666669</v>
      </c>
      <c r="R19" s="20">
        <f t="shared" si="21"/>
        <v>3167.0316666666672</v>
      </c>
      <c r="S19" s="20"/>
      <c r="T19" s="20">
        <f t="shared" si="22"/>
        <v>3167.0316666666672</v>
      </c>
      <c r="U19" s="20">
        <f t="shared" si="1"/>
        <v>38004.380000000005</v>
      </c>
      <c r="V19" s="20">
        <f t="shared" si="23"/>
        <v>41171.411666666674</v>
      </c>
      <c r="W19" s="20">
        <f>VLOOKUP(V19,'Tablas 2021'!$K$2:$N$13,1)</f>
        <v>26988.51</v>
      </c>
      <c r="X19" s="20">
        <f t="shared" si="24"/>
        <v>14182.901666666676</v>
      </c>
      <c r="Y19" s="28">
        <f>VLOOKUP(V19,'Tablas 2021'!$K$2:$N$13,4)</f>
        <v>0.23519999999999999</v>
      </c>
      <c r="Z19" s="20">
        <f t="shared" si="25"/>
        <v>3335.8184720000022</v>
      </c>
      <c r="AA19" s="20">
        <f>VLOOKUP(V19,'Tablas 2021'!$K$2:$N$13,3)</f>
        <v>4323.59</v>
      </c>
      <c r="AB19" s="20">
        <f t="shared" si="26"/>
        <v>7659.4084720000028</v>
      </c>
      <c r="AC19" s="20">
        <f>((D19-VLOOKUP(D19,'Tablas 2021'!$K$3:$N$13,1))*VLOOKUP(D19,'Tablas 2021'!$K$3:$N$13,4))+VLOOKUP(D19,'Tablas 2021'!$K$3:$N$13,3)</f>
        <v>6914.5226240000011</v>
      </c>
      <c r="AD19" s="20">
        <f t="shared" si="27"/>
        <v>744.88584800000172</v>
      </c>
      <c r="AE19" s="20">
        <f t="shared" si="16"/>
        <v>2422.1458186666655</v>
      </c>
    </row>
    <row r="20" spans="1:31" ht="13.5" x14ac:dyDescent="0.3">
      <c r="A20" s="6" t="s">
        <v>34</v>
      </c>
      <c r="B20" s="5" t="s">
        <v>35</v>
      </c>
      <c r="C20" s="15">
        <f t="shared" si="17"/>
        <v>779.5913333333333</v>
      </c>
      <c r="D20" s="15">
        <f t="shared" si="18"/>
        <v>23387.739999999998</v>
      </c>
      <c r="E20" s="15">
        <f t="shared" si="19"/>
        <v>17584.8</v>
      </c>
      <c r="F20" s="15">
        <f t="shared" si="19"/>
        <v>5802.94</v>
      </c>
      <c r="G20" s="15"/>
      <c r="H20" s="15">
        <v>8792.4</v>
      </c>
      <c r="I20" s="15">
        <v>2901.47</v>
      </c>
      <c r="J20" s="15">
        <v>0</v>
      </c>
      <c r="K20" s="18"/>
      <c r="L20" s="18">
        <v>44378</v>
      </c>
      <c r="M20" s="18">
        <v>44561</v>
      </c>
      <c r="N20" s="29">
        <f t="shared" si="7"/>
        <v>10</v>
      </c>
      <c r="O20" s="29"/>
      <c r="P20" s="20">
        <f t="shared" si="20"/>
        <v>1948.9783333333332</v>
      </c>
      <c r="Q20" s="20">
        <f t="shared" si="0"/>
        <v>7795.913333333333</v>
      </c>
      <c r="R20" s="20">
        <f t="shared" si="21"/>
        <v>1948.9783333333332</v>
      </c>
      <c r="S20" s="20"/>
      <c r="T20" s="20">
        <f t="shared" si="22"/>
        <v>1948.9783333333332</v>
      </c>
      <c r="U20" s="20">
        <f t="shared" si="1"/>
        <v>23387.739999999998</v>
      </c>
      <c r="V20" s="20">
        <f t="shared" si="23"/>
        <v>25336.718333333331</v>
      </c>
      <c r="W20" s="20">
        <f>VLOOKUP(V20,'Tablas 2021'!$K$2:$N$13,1)</f>
        <v>13381.49</v>
      </c>
      <c r="X20" s="20">
        <f t="shared" si="24"/>
        <v>11955.228333333331</v>
      </c>
      <c r="Y20" s="28">
        <f>VLOOKUP(V20,'Tablas 2021'!$K$2:$N$13,4)</f>
        <v>0.21360000000000001</v>
      </c>
      <c r="Z20" s="20">
        <f t="shared" si="25"/>
        <v>2553.6367719999994</v>
      </c>
      <c r="AA20" s="20">
        <f>VLOOKUP(V20,'Tablas 2021'!$K$2:$N$13,3)</f>
        <v>1417.12</v>
      </c>
      <c r="AB20" s="20">
        <f t="shared" si="26"/>
        <v>3970.7567719999993</v>
      </c>
      <c r="AC20" s="20">
        <f>((D20-VLOOKUP(D20,'Tablas 2021'!$K$3:$N$13,1))*VLOOKUP(D20,'Tablas 2021'!$K$3:$N$13,4))+VLOOKUP(D20,'Tablas 2021'!$K$3:$N$13,3)</f>
        <v>3554.4549999999995</v>
      </c>
      <c r="AD20" s="20">
        <f t="shared" si="27"/>
        <v>416.3017719999998</v>
      </c>
      <c r="AE20" s="20">
        <f t="shared" si="16"/>
        <v>1532.6765613333334</v>
      </c>
    </row>
    <row r="21" spans="1:31" s="12" customFormat="1" ht="13.5" x14ac:dyDescent="0.3">
      <c r="A21" s="6"/>
      <c r="B21" s="13"/>
      <c r="C21" s="15"/>
      <c r="D21" s="15"/>
      <c r="E21" s="15"/>
      <c r="F21" s="15"/>
      <c r="G21" s="15"/>
      <c r="H21" s="15"/>
      <c r="I21" s="15"/>
      <c r="J21" s="15"/>
      <c r="K21" s="18"/>
      <c r="L21" s="18"/>
      <c r="M21" s="18"/>
      <c r="N21" s="29"/>
      <c r="O21" s="29"/>
      <c r="P21" s="20"/>
      <c r="Q21" s="20"/>
      <c r="R21" s="20"/>
      <c r="S21" s="20"/>
      <c r="T21" s="20"/>
      <c r="U21" s="20"/>
      <c r="V21" s="20"/>
      <c r="W21" s="20"/>
      <c r="X21" s="20"/>
      <c r="Y21" s="28"/>
      <c r="Z21" s="20"/>
      <c r="AA21" s="20"/>
      <c r="AB21" s="20"/>
      <c r="AC21" s="20"/>
      <c r="AD21" s="20"/>
      <c r="AE21" s="20"/>
    </row>
    <row r="22" spans="1:31" s="82" customFormat="1" ht="13.5" x14ac:dyDescent="0.3">
      <c r="A22" s="75" t="s">
        <v>212</v>
      </c>
      <c r="B22" s="76" t="s">
        <v>213</v>
      </c>
      <c r="C22" s="77">
        <f t="shared" ref="C22:C25" si="32">+D22/30</f>
        <v>4286.3100000000004</v>
      </c>
      <c r="D22" s="77">
        <f t="shared" ref="D22:D25" si="33">+E22+F22</f>
        <v>128589.3</v>
      </c>
      <c r="E22" s="77">
        <f t="shared" ref="E22:E25" si="34">+H22*2</f>
        <v>128589.3</v>
      </c>
      <c r="F22" s="77">
        <f t="shared" ref="F22:F25" si="35">+I22*2</f>
        <v>0</v>
      </c>
      <c r="G22" s="77"/>
      <c r="H22" s="77">
        <v>64294.65</v>
      </c>
      <c r="I22" s="77">
        <v>0</v>
      </c>
      <c r="J22" s="77">
        <v>0</v>
      </c>
      <c r="K22" s="78">
        <v>44496</v>
      </c>
      <c r="L22" s="78">
        <v>44378</v>
      </c>
      <c r="M22" s="78">
        <v>44561</v>
      </c>
      <c r="N22" s="79">
        <v>0</v>
      </c>
      <c r="O22" s="79"/>
      <c r="P22" s="80">
        <f t="shared" ref="P22:P25" si="36">+Q22*0.25</f>
        <v>0</v>
      </c>
      <c r="Q22" s="80">
        <f t="shared" si="0"/>
        <v>0</v>
      </c>
      <c r="R22" s="80">
        <f t="shared" ref="R22:R25" si="37">+Q22*0.25</f>
        <v>0</v>
      </c>
      <c r="S22" s="80"/>
      <c r="T22" s="80">
        <f t="shared" ref="T22:T25" si="38">+R22</f>
        <v>0</v>
      </c>
      <c r="U22" s="80">
        <f t="shared" si="1"/>
        <v>128589.3</v>
      </c>
      <c r="V22" s="80">
        <f t="shared" ref="V22:V25" si="39">+U22+T22</f>
        <v>128589.3</v>
      </c>
      <c r="W22" s="80">
        <f>VLOOKUP(V22,'Tablas 2021'!$K$2:$N$13,1)</f>
        <v>108281.68</v>
      </c>
      <c r="X22" s="80">
        <f t="shared" ref="X22:X25" si="40">+V22-W22</f>
        <v>20307.62000000001</v>
      </c>
      <c r="Y22" s="81">
        <f>VLOOKUP(V22,'Tablas 2021'!$K$2:$N$13,4)</f>
        <v>0.34</v>
      </c>
      <c r="Z22" s="80">
        <f t="shared" ref="Z22:Z25" si="41">+X22*Y22</f>
        <v>6904.5908000000036</v>
      </c>
      <c r="AA22" s="80">
        <f>VLOOKUP(V22,'Tablas 2021'!$K$2:$N$13,3)</f>
        <v>28245.360000000001</v>
      </c>
      <c r="AB22" s="80">
        <f t="shared" ref="AB22:AB25" si="42">+Z22+AA22</f>
        <v>35149.950800000006</v>
      </c>
      <c r="AC22" s="80">
        <f>((D22-VLOOKUP(D22,'Tablas 2021'!$K$3:$N$13,1))*VLOOKUP(D22,'Tablas 2021'!$K$3:$N$13,4))+VLOOKUP(D22,'Tablas 2021'!$K$3:$N$13,3)</f>
        <v>35149.950800000006</v>
      </c>
      <c r="AD22" s="80">
        <f t="shared" ref="AD22:AD25" si="43">+AB22-AC22</f>
        <v>0</v>
      </c>
      <c r="AE22" s="80">
        <f t="shared" ref="AE22:AE25" si="44">+P22-AD22</f>
        <v>0</v>
      </c>
    </row>
    <row r="23" spans="1:31" s="82" customFormat="1" ht="13.5" x14ac:dyDescent="0.3">
      <c r="A23" s="75" t="s">
        <v>214</v>
      </c>
      <c r="B23" s="76" t="s">
        <v>216</v>
      </c>
      <c r="C23" s="77">
        <f t="shared" si="32"/>
        <v>2394.2906666666668</v>
      </c>
      <c r="D23" s="77">
        <f t="shared" si="33"/>
        <v>71828.72</v>
      </c>
      <c r="E23" s="77">
        <f t="shared" si="34"/>
        <v>54006.6</v>
      </c>
      <c r="F23" s="77">
        <f t="shared" si="35"/>
        <v>17822.12</v>
      </c>
      <c r="G23" s="77"/>
      <c r="H23" s="77">
        <v>27003.3</v>
      </c>
      <c r="I23" s="77">
        <v>8911.06</v>
      </c>
      <c r="J23" s="77">
        <v>0</v>
      </c>
      <c r="K23" s="78">
        <v>44499</v>
      </c>
      <c r="L23" s="78">
        <v>44378</v>
      </c>
      <c r="M23" s="78">
        <v>44561</v>
      </c>
      <c r="N23" s="79">
        <v>0</v>
      </c>
      <c r="O23" s="79"/>
      <c r="P23" s="80">
        <f t="shared" si="36"/>
        <v>0</v>
      </c>
      <c r="Q23" s="80">
        <f t="shared" si="0"/>
        <v>0</v>
      </c>
      <c r="R23" s="80">
        <f t="shared" si="37"/>
        <v>0</v>
      </c>
      <c r="S23" s="80"/>
      <c r="T23" s="80">
        <f t="shared" si="38"/>
        <v>0</v>
      </c>
      <c r="U23" s="80">
        <f t="shared" si="1"/>
        <v>71828.72</v>
      </c>
      <c r="V23" s="80">
        <f t="shared" si="39"/>
        <v>71828.72</v>
      </c>
      <c r="W23" s="80">
        <f>VLOOKUP(V23,'Tablas 2021'!$K$2:$N$13,1)</f>
        <v>42537.599999999999</v>
      </c>
      <c r="X23" s="80">
        <f t="shared" si="40"/>
        <v>29291.120000000003</v>
      </c>
      <c r="Y23" s="81">
        <f>VLOOKUP(V23,'Tablas 2021'!$K$2:$N$13,4)</f>
        <v>0.3</v>
      </c>
      <c r="Z23" s="80">
        <f t="shared" si="41"/>
        <v>8787.3360000000011</v>
      </c>
      <c r="AA23" s="80">
        <f>VLOOKUP(V23,'Tablas 2021'!$K$2:$N$13,3)</f>
        <v>7980.72</v>
      </c>
      <c r="AB23" s="80">
        <f t="shared" si="42"/>
        <v>16768.056</v>
      </c>
      <c r="AC23" s="80">
        <f>((D23-VLOOKUP(D23,'Tablas 2021'!$K$3:$N$13,1))*VLOOKUP(D23,'Tablas 2021'!$K$3:$N$13,4))+VLOOKUP(D23,'Tablas 2021'!$K$3:$N$13,3)</f>
        <v>16768.056</v>
      </c>
      <c r="AD23" s="80">
        <f t="shared" si="43"/>
        <v>0</v>
      </c>
      <c r="AE23" s="80">
        <f t="shared" si="44"/>
        <v>0</v>
      </c>
    </row>
    <row r="24" spans="1:31" s="82" customFormat="1" ht="13.5" x14ac:dyDescent="0.3">
      <c r="A24" s="75" t="s">
        <v>215</v>
      </c>
      <c r="B24" s="76" t="s">
        <v>217</v>
      </c>
      <c r="C24" s="77">
        <f t="shared" si="32"/>
        <v>2394.2906666666668</v>
      </c>
      <c r="D24" s="77">
        <f t="shared" si="33"/>
        <v>71828.72</v>
      </c>
      <c r="E24" s="77">
        <f t="shared" si="34"/>
        <v>54006.6</v>
      </c>
      <c r="F24" s="77">
        <f t="shared" si="35"/>
        <v>17822.12</v>
      </c>
      <c r="G24" s="77"/>
      <c r="H24" s="77">
        <v>27003.3</v>
      </c>
      <c r="I24" s="77">
        <v>8911.06</v>
      </c>
      <c r="J24" s="77">
        <v>0</v>
      </c>
      <c r="K24" s="78">
        <v>44499</v>
      </c>
      <c r="L24" s="78">
        <v>44378</v>
      </c>
      <c r="M24" s="78">
        <v>44561</v>
      </c>
      <c r="N24" s="79">
        <v>0</v>
      </c>
      <c r="O24" s="79"/>
      <c r="P24" s="80">
        <f t="shared" si="36"/>
        <v>0</v>
      </c>
      <c r="Q24" s="80">
        <f t="shared" si="0"/>
        <v>0</v>
      </c>
      <c r="R24" s="80">
        <f t="shared" si="37"/>
        <v>0</v>
      </c>
      <c r="S24" s="80"/>
      <c r="T24" s="80">
        <f t="shared" si="38"/>
        <v>0</v>
      </c>
      <c r="U24" s="80">
        <f t="shared" si="1"/>
        <v>71828.72</v>
      </c>
      <c r="V24" s="80">
        <f t="shared" si="39"/>
        <v>71828.72</v>
      </c>
      <c r="W24" s="80">
        <f>VLOOKUP(V24,'Tablas 2021'!$K$2:$N$13,1)</f>
        <v>42537.599999999999</v>
      </c>
      <c r="X24" s="80">
        <f t="shared" si="40"/>
        <v>29291.120000000003</v>
      </c>
      <c r="Y24" s="81">
        <f>VLOOKUP(V24,'Tablas 2021'!$K$2:$N$13,4)</f>
        <v>0.3</v>
      </c>
      <c r="Z24" s="80">
        <f t="shared" si="41"/>
        <v>8787.3360000000011</v>
      </c>
      <c r="AA24" s="80">
        <f>VLOOKUP(V24,'Tablas 2021'!$K$2:$N$13,3)</f>
        <v>7980.72</v>
      </c>
      <c r="AB24" s="80">
        <f t="shared" si="42"/>
        <v>16768.056</v>
      </c>
      <c r="AC24" s="80">
        <f>((D24-VLOOKUP(D24,'Tablas 2021'!$K$3:$N$13,1))*VLOOKUP(D24,'Tablas 2021'!$K$3:$N$13,4))+VLOOKUP(D24,'Tablas 2021'!$K$3:$N$13,3)</f>
        <v>16768.056</v>
      </c>
      <c r="AD24" s="80">
        <f t="shared" si="43"/>
        <v>0</v>
      </c>
      <c r="AE24" s="80">
        <f t="shared" si="44"/>
        <v>0</v>
      </c>
    </row>
    <row r="25" spans="1:31" s="82" customFormat="1" ht="13.5" x14ac:dyDescent="0.3">
      <c r="A25" s="75" t="s">
        <v>218</v>
      </c>
      <c r="B25" s="76" t="s">
        <v>219</v>
      </c>
      <c r="C25" s="77">
        <f t="shared" si="32"/>
        <v>779.5913333333333</v>
      </c>
      <c r="D25" s="77">
        <f t="shared" si="33"/>
        <v>23387.739999999998</v>
      </c>
      <c r="E25" s="77">
        <f t="shared" si="34"/>
        <v>17584.8</v>
      </c>
      <c r="F25" s="77">
        <f t="shared" si="35"/>
        <v>5802.94</v>
      </c>
      <c r="G25" s="77"/>
      <c r="H25" s="77">
        <v>8792.4</v>
      </c>
      <c r="I25" s="77">
        <v>2901.47</v>
      </c>
      <c r="J25" s="77">
        <v>0</v>
      </c>
      <c r="K25" s="78">
        <v>44502</v>
      </c>
      <c r="L25" s="78">
        <v>44378</v>
      </c>
      <c r="M25" s="78">
        <v>44561</v>
      </c>
      <c r="N25" s="79">
        <v>0</v>
      </c>
      <c r="O25" s="79"/>
      <c r="P25" s="80">
        <f t="shared" si="36"/>
        <v>0</v>
      </c>
      <c r="Q25" s="80">
        <f t="shared" si="0"/>
        <v>0</v>
      </c>
      <c r="R25" s="80">
        <f t="shared" si="37"/>
        <v>0</v>
      </c>
      <c r="S25" s="80"/>
      <c r="T25" s="80">
        <f t="shared" si="38"/>
        <v>0</v>
      </c>
      <c r="U25" s="80">
        <f t="shared" si="1"/>
        <v>23387.739999999998</v>
      </c>
      <c r="V25" s="80">
        <f t="shared" si="39"/>
        <v>23387.739999999998</v>
      </c>
      <c r="W25" s="80">
        <f>VLOOKUP(V25,'Tablas 2021'!$K$2:$N$13,1)</f>
        <v>13381.49</v>
      </c>
      <c r="X25" s="80">
        <f t="shared" si="40"/>
        <v>10006.249999999998</v>
      </c>
      <c r="Y25" s="81">
        <f>VLOOKUP(V25,'Tablas 2021'!$K$2:$N$13,4)</f>
        <v>0.21360000000000001</v>
      </c>
      <c r="Z25" s="80">
        <f t="shared" si="41"/>
        <v>2137.3349999999996</v>
      </c>
      <c r="AA25" s="80">
        <f>VLOOKUP(V25,'Tablas 2021'!$K$2:$N$13,3)</f>
        <v>1417.12</v>
      </c>
      <c r="AB25" s="80">
        <f t="shared" si="42"/>
        <v>3554.4549999999995</v>
      </c>
      <c r="AC25" s="80">
        <f>((D25-VLOOKUP(D25,'Tablas 2021'!$K$3:$N$13,1))*VLOOKUP(D25,'Tablas 2021'!$K$3:$N$13,4))+VLOOKUP(D25,'Tablas 2021'!$K$3:$N$13,3)</f>
        <v>3554.4549999999995</v>
      </c>
      <c r="AD25" s="80">
        <f t="shared" si="43"/>
        <v>0</v>
      </c>
      <c r="AE25" s="80">
        <f t="shared" si="44"/>
        <v>0</v>
      </c>
    </row>
    <row r="26" spans="1:31" ht="13.5" x14ac:dyDescent="0.3">
      <c r="A26" s="6" t="s">
        <v>38</v>
      </c>
      <c r="B26" s="5" t="s">
        <v>39</v>
      </c>
      <c r="C26" s="15">
        <f t="shared" si="17"/>
        <v>1266.8126666666669</v>
      </c>
      <c r="D26" s="15">
        <f t="shared" si="18"/>
        <v>38004.380000000005</v>
      </c>
      <c r="E26" s="15">
        <f t="shared" si="19"/>
        <v>28574.7</v>
      </c>
      <c r="F26" s="15">
        <f t="shared" si="19"/>
        <v>9429.68</v>
      </c>
      <c r="G26" s="15"/>
      <c r="H26" s="15">
        <v>14287.35</v>
      </c>
      <c r="I26" s="15">
        <v>4714.84</v>
      </c>
      <c r="J26" s="15">
        <v>0</v>
      </c>
      <c r="K26" s="18"/>
      <c r="L26" s="18">
        <v>44378</v>
      </c>
      <c r="M26" s="18">
        <v>44561</v>
      </c>
      <c r="N26" s="29">
        <f t="shared" si="7"/>
        <v>10</v>
      </c>
      <c r="O26" s="29"/>
      <c r="P26" s="20">
        <f t="shared" si="20"/>
        <v>3167.0316666666672</v>
      </c>
      <c r="Q26" s="20">
        <f t="shared" si="0"/>
        <v>12668.126666666669</v>
      </c>
      <c r="R26" s="20">
        <f t="shared" si="21"/>
        <v>3167.0316666666672</v>
      </c>
      <c r="S26" s="20"/>
      <c r="T26" s="20">
        <f t="shared" si="22"/>
        <v>3167.0316666666672</v>
      </c>
      <c r="U26" s="20">
        <f t="shared" si="1"/>
        <v>38004.380000000005</v>
      </c>
      <c r="V26" s="20">
        <f t="shared" si="23"/>
        <v>41171.411666666674</v>
      </c>
      <c r="W26" s="20">
        <f>VLOOKUP(V26,'Tablas 2021'!$K$2:$N$13,1)</f>
        <v>26988.51</v>
      </c>
      <c r="X26" s="20">
        <f t="shared" si="24"/>
        <v>14182.901666666676</v>
      </c>
      <c r="Y26" s="28">
        <f>VLOOKUP(V26,'Tablas 2021'!$K$2:$N$13,4)</f>
        <v>0.23519999999999999</v>
      </c>
      <c r="Z26" s="20">
        <f t="shared" si="25"/>
        <v>3335.8184720000022</v>
      </c>
      <c r="AA26" s="20">
        <f>VLOOKUP(V26,'Tablas 2021'!$K$2:$N$13,3)</f>
        <v>4323.59</v>
      </c>
      <c r="AB26" s="20">
        <f t="shared" si="26"/>
        <v>7659.4084720000028</v>
      </c>
      <c r="AC26" s="20">
        <f>((D26-VLOOKUP(D26,'Tablas 2021'!$K$3:$N$13,1))*VLOOKUP(D26,'Tablas 2021'!$K$3:$N$13,4))+VLOOKUP(D26,'Tablas 2021'!$K$3:$N$13,3)</f>
        <v>6914.5226240000011</v>
      </c>
      <c r="AD26" s="20">
        <f t="shared" si="27"/>
        <v>744.88584800000172</v>
      </c>
      <c r="AE26" s="20">
        <f t="shared" si="16"/>
        <v>2422.1458186666655</v>
      </c>
    </row>
    <row r="27" spans="1:31" ht="13.5" x14ac:dyDescent="0.3">
      <c r="A27" s="6" t="s">
        <v>40</v>
      </c>
      <c r="B27" s="5" t="s">
        <v>41</v>
      </c>
      <c r="C27" s="15">
        <f t="shared" si="17"/>
        <v>974.35933333333332</v>
      </c>
      <c r="D27" s="15">
        <f t="shared" si="18"/>
        <v>29230.78</v>
      </c>
      <c r="E27" s="15">
        <f t="shared" si="19"/>
        <v>21978</v>
      </c>
      <c r="F27" s="15">
        <f t="shared" si="19"/>
        <v>7252.78</v>
      </c>
      <c r="G27" s="15"/>
      <c r="H27" s="15">
        <v>10989</v>
      </c>
      <c r="I27" s="15">
        <v>3626.39</v>
      </c>
      <c r="J27" s="15">
        <v>0</v>
      </c>
      <c r="K27" s="2"/>
      <c r="L27" s="18">
        <v>44378</v>
      </c>
      <c r="M27" s="18">
        <v>44561</v>
      </c>
      <c r="N27" s="29">
        <f t="shared" si="7"/>
        <v>10</v>
      </c>
      <c r="O27" s="29"/>
      <c r="P27" s="20">
        <f t="shared" si="20"/>
        <v>2435.8983333333335</v>
      </c>
      <c r="Q27" s="20">
        <f t="shared" si="0"/>
        <v>9743.5933333333342</v>
      </c>
      <c r="R27" s="20">
        <f t="shared" si="21"/>
        <v>2435.8983333333335</v>
      </c>
      <c r="S27" s="20"/>
      <c r="T27" s="20">
        <f t="shared" si="22"/>
        <v>2435.8983333333335</v>
      </c>
      <c r="U27" s="20">
        <f t="shared" si="1"/>
        <v>29230.78</v>
      </c>
      <c r="V27" s="20">
        <f t="shared" si="23"/>
        <v>31666.678333333333</v>
      </c>
      <c r="W27" s="20">
        <f>VLOOKUP(V27,'Tablas 2021'!$K$2:$N$13,1)</f>
        <v>26988.51</v>
      </c>
      <c r="X27" s="20">
        <f t="shared" si="24"/>
        <v>4678.1683333333349</v>
      </c>
      <c r="Y27" s="28">
        <f>VLOOKUP(V27,'Tablas 2021'!$K$2:$N$13,4)</f>
        <v>0.23519999999999999</v>
      </c>
      <c r="Z27" s="20">
        <f t="shared" si="25"/>
        <v>1100.3051920000003</v>
      </c>
      <c r="AA27" s="20">
        <f>VLOOKUP(V27,'Tablas 2021'!$K$2:$N$13,3)</f>
        <v>4323.59</v>
      </c>
      <c r="AB27" s="20">
        <f t="shared" si="26"/>
        <v>5423.895192</v>
      </c>
      <c r="AC27" s="20">
        <f>((D27-VLOOKUP(D27,'Tablas 2021'!$K$3:$N$13,1))*VLOOKUP(D27,'Tablas 2021'!$K$3:$N$13,4))+VLOOKUP(D27,'Tablas 2021'!$K$3:$N$13,3)</f>
        <v>4850.971904</v>
      </c>
      <c r="AD27" s="20">
        <f t="shared" si="27"/>
        <v>572.92328799999996</v>
      </c>
      <c r="AE27" s="20">
        <f t="shared" si="16"/>
        <v>1862.9750453333336</v>
      </c>
    </row>
    <row r="28" spans="1:31" s="82" customFormat="1" ht="13.5" x14ac:dyDescent="0.3">
      <c r="A28" s="75" t="s">
        <v>227</v>
      </c>
      <c r="B28" s="76" t="s">
        <v>228</v>
      </c>
      <c r="C28" s="77">
        <f t="shared" ref="C28" si="45">+D28/30</f>
        <v>779.5913333333333</v>
      </c>
      <c r="D28" s="77">
        <f t="shared" ref="D28" si="46">+E28+F28</f>
        <v>23387.739999999998</v>
      </c>
      <c r="E28" s="77">
        <f t="shared" ref="E28" si="47">+H28*2</f>
        <v>17584.8</v>
      </c>
      <c r="F28" s="77">
        <f t="shared" ref="F28" si="48">+I28*2</f>
        <v>5802.94</v>
      </c>
      <c r="G28" s="77"/>
      <c r="H28" s="77">
        <v>8792.4</v>
      </c>
      <c r="I28" s="77">
        <v>2901.47</v>
      </c>
      <c r="J28" s="77">
        <v>0</v>
      </c>
      <c r="K28" s="78">
        <v>44409</v>
      </c>
      <c r="L28" s="78">
        <v>44378</v>
      </c>
      <c r="M28" s="78">
        <v>44561</v>
      </c>
      <c r="N28" s="79">
        <v>0</v>
      </c>
      <c r="O28" s="79"/>
      <c r="P28" s="80">
        <f t="shared" ref="P28" si="49">+Q28*0.25</f>
        <v>0</v>
      </c>
      <c r="Q28" s="80">
        <f t="shared" si="0"/>
        <v>0</v>
      </c>
      <c r="R28" s="80">
        <f t="shared" ref="R28" si="50">+Q28*0.25</f>
        <v>0</v>
      </c>
      <c r="S28" s="80"/>
      <c r="T28" s="80">
        <f t="shared" ref="T28" si="51">+R28</f>
        <v>0</v>
      </c>
      <c r="U28" s="80">
        <f t="shared" si="1"/>
        <v>23387.739999999998</v>
      </c>
      <c r="V28" s="80">
        <f t="shared" ref="V28" si="52">+U28+T28</f>
        <v>23387.739999999998</v>
      </c>
      <c r="W28" s="80">
        <f>VLOOKUP(V28,'Tablas 2021'!$K$2:$N$13,1)</f>
        <v>13381.49</v>
      </c>
      <c r="X28" s="80">
        <f t="shared" ref="X28" si="53">+V28-W28</f>
        <v>10006.249999999998</v>
      </c>
      <c r="Y28" s="81">
        <f>VLOOKUP(V28,'Tablas 2021'!$K$2:$N$13,4)</f>
        <v>0.21360000000000001</v>
      </c>
      <c r="Z28" s="80">
        <f t="shared" ref="Z28" si="54">+X28*Y28</f>
        <v>2137.3349999999996</v>
      </c>
      <c r="AA28" s="80">
        <f>VLOOKUP(V28,'Tablas 2021'!$K$2:$N$13,3)</f>
        <v>1417.12</v>
      </c>
      <c r="AB28" s="80">
        <f t="shared" ref="AB28" si="55">+Z28+AA28</f>
        <v>3554.4549999999995</v>
      </c>
      <c r="AC28" s="80">
        <f>((D28-VLOOKUP(D28,'Tablas 2021'!$K$3:$N$13,1))*VLOOKUP(D28,'Tablas 2021'!$K$3:$N$13,4))+VLOOKUP(D28,'Tablas 2021'!$K$3:$N$13,3)</f>
        <v>3554.4549999999995</v>
      </c>
      <c r="AD28" s="80">
        <f t="shared" ref="AD28" si="56">+AB28-AC28</f>
        <v>0</v>
      </c>
      <c r="AE28" s="80">
        <f t="shared" ref="AE28" si="57">+P28-AD28</f>
        <v>0</v>
      </c>
    </row>
    <row r="29" spans="1:31" s="57" customFormat="1" ht="13.5" x14ac:dyDescent="0.3">
      <c r="A29" s="54" t="s">
        <v>42</v>
      </c>
      <c r="B29" s="55" t="s">
        <v>43</v>
      </c>
      <c r="C29" s="56">
        <f t="shared" si="17"/>
        <v>3471.6979999999999</v>
      </c>
      <c r="D29" s="56">
        <f t="shared" si="18"/>
        <v>104150.94</v>
      </c>
      <c r="E29" s="56">
        <f t="shared" si="19"/>
        <v>78309</v>
      </c>
      <c r="F29" s="56">
        <f t="shared" si="19"/>
        <v>25841.94</v>
      </c>
      <c r="G29" s="56"/>
      <c r="H29" s="56">
        <v>39154.5</v>
      </c>
      <c r="I29" s="56">
        <v>12920.97</v>
      </c>
      <c r="J29" s="56">
        <v>0</v>
      </c>
      <c r="K29" s="58">
        <v>44197</v>
      </c>
      <c r="L29" s="58">
        <v>44378</v>
      </c>
      <c r="M29" s="58">
        <v>44561</v>
      </c>
      <c r="N29" s="59">
        <v>20</v>
      </c>
      <c r="O29" s="59"/>
      <c r="P29" s="60">
        <f t="shared" si="20"/>
        <v>17358.489999999998</v>
      </c>
      <c r="Q29" s="60">
        <f t="shared" si="0"/>
        <v>69433.959999999992</v>
      </c>
      <c r="R29" s="60">
        <f t="shared" si="21"/>
        <v>17358.489999999998</v>
      </c>
      <c r="S29" s="60">
        <f>82.69*15</f>
        <v>1240.3499999999999</v>
      </c>
      <c r="T29" s="60">
        <f>+R29-S29</f>
        <v>16118.139999999998</v>
      </c>
      <c r="U29" s="60">
        <f t="shared" si="1"/>
        <v>104150.94</v>
      </c>
      <c r="V29" s="60">
        <f t="shared" si="23"/>
        <v>120269.08</v>
      </c>
      <c r="W29" s="60">
        <f>VLOOKUP(V29,'Tablas 2021'!$K$2:$N$13,1)</f>
        <v>108281.68</v>
      </c>
      <c r="X29" s="60">
        <f t="shared" si="24"/>
        <v>11987.400000000009</v>
      </c>
      <c r="Y29" s="61">
        <f>VLOOKUP(V29,'Tablas 2021'!$K$2:$N$13,4)</f>
        <v>0.34</v>
      </c>
      <c r="Z29" s="60">
        <f t="shared" si="25"/>
        <v>4075.7160000000031</v>
      </c>
      <c r="AA29" s="60">
        <f>VLOOKUP(V29,'Tablas 2021'!$K$2:$N$13,3)</f>
        <v>28245.360000000001</v>
      </c>
      <c r="AB29" s="60">
        <f t="shared" si="26"/>
        <v>32321.076000000005</v>
      </c>
      <c r="AC29" s="60">
        <f>((D29-VLOOKUP(D29,'Tablas 2021'!$K$3:$N$13,1))*VLOOKUP(D29,'Tablas 2021'!$K$3:$N$13,4))+VLOOKUP(D29,'Tablas 2021'!$K$3:$N$13,3)</f>
        <v>26923.524400000002</v>
      </c>
      <c r="AD29" s="60">
        <f t="shared" si="27"/>
        <v>5397.5516000000025</v>
      </c>
      <c r="AE29" s="60">
        <f t="shared" si="16"/>
        <v>11960.938399999995</v>
      </c>
    </row>
    <row r="30" spans="1:31" ht="13.5" x14ac:dyDescent="0.3">
      <c r="A30" s="6" t="s">
        <v>44</v>
      </c>
      <c r="B30" s="5" t="s">
        <v>45</v>
      </c>
      <c r="C30" s="15">
        <f t="shared" si="17"/>
        <v>1266.8126666666669</v>
      </c>
      <c r="D30" s="15">
        <f t="shared" si="18"/>
        <v>38004.380000000005</v>
      </c>
      <c r="E30" s="15">
        <f t="shared" si="19"/>
        <v>28574.7</v>
      </c>
      <c r="F30" s="15">
        <f t="shared" si="19"/>
        <v>9429.68</v>
      </c>
      <c r="G30" s="15"/>
      <c r="H30" s="15">
        <v>14287.35</v>
      </c>
      <c r="I30" s="15">
        <v>4714.84</v>
      </c>
      <c r="J30" s="15">
        <v>0</v>
      </c>
      <c r="K30" s="18"/>
      <c r="L30" s="18">
        <v>44378</v>
      </c>
      <c r="M30" s="18">
        <v>44561</v>
      </c>
      <c r="N30" s="29">
        <f t="shared" si="7"/>
        <v>10</v>
      </c>
      <c r="O30" s="29"/>
      <c r="P30" s="20">
        <f t="shared" si="20"/>
        <v>3167.0316666666672</v>
      </c>
      <c r="Q30" s="20">
        <f t="shared" si="0"/>
        <v>12668.126666666669</v>
      </c>
      <c r="R30" s="20">
        <f t="shared" si="21"/>
        <v>3167.0316666666672</v>
      </c>
      <c r="S30" s="20"/>
      <c r="T30" s="20">
        <f t="shared" si="22"/>
        <v>3167.0316666666672</v>
      </c>
      <c r="U30" s="20">
        <f t="shared" si="1"/>
        <v>38004.380000000005</v>
      </c>
      <c r="V30" s="20">
        <f t="shared" si="23"/>
        <v>41171.411666666674</v>
      </c>
      <c r="W30" s="20">
        <f>VLOOKUP(V30,'Tablas 2021'!$K$2:$N$13,1)</f>
        <v>26988.51</v>
      </c>
      <c r="X30" s="20">
        <f t="shared" si="24"/>
        <v>14182.901666666676</v>
      </c>
      <c r="Y30" s="28">
        <f>VLOOKUP(V30,'Tablas 2021'!$K$2:$N$13,4)</f>
        <v>0.23519999999999999</v>
      </c>
      <c r="Z30" s="20">
        <f t="shared" si="25"/>
        <v>3335.8184720000022</v>
      </c>
      <c r="AA30" s="20">
        <f>VLOOKUP(V30,'Tablas 2021'!$K$2:$N$13,3)</f>
        <v>4323.59</v>
      </c>
      <c r="AB30" s="20">
        <f t="shared" si="26"/>
        <v>7659.4084720000028</v>
      </c>
      <c r="AC30" s="20">
        <f>((D30-VLOOKUP(D30,'Tablas 2021'!$K$3:$N$13,1))*VLOOKUP(D30,'Tablas 2021'!$K$3:$N$13,4))+VLOOKUP(D30,'Tablas 2021'!$K$3:$N$13,3)</f>
        <v>6914.5226240000011</v>
      </c>
      <c r="AD30" s="20">
        <f t="shared" si="27"/>
        <v>744.88584800000172</v>
      </c>
      <c r="AE30" s="20">
        <f t="shared" si="16"/>
        <v>2422.1458186666655</v>
      </c>
    </row>
    <row r="31" spans="1:31" s="57" customFormat="1" ht="13.5" x14ac:dyDescent="0.3">
      <c r="A31" s="54" t="s">
        <v>46</v>
      </c>
      <c r="B31" s="55" t="s">
        <v>47</v>
      </c>
      <c r="C31" s="56">
        <f t="shared" si="17"/>
        <v>974.35933333333332</v>
      </c>
      <c r="D31" s="56">
        <f t="shared" si="18"/>
        <v>29230.78</v>
      </c>
      <c r="E31" s="56">
        <f t="shared" si="19"/>
        <v>21978</v>
      </c>
      <c r="F31" s="56">
        <f t="shared" si="19"/>
        <v>7252.78</v>
      </c>
      <c r="G31" s="56"/>
      <c r="H31" s="56">
        <v>10989</v>
      </c>
      <c r="I31" s="56">
        <v>3626.39</v>
      </c>
      <c r="J31" s="56">
        <v>0</v>
      </c>
      <c r="K31" s="58">
        <v>44243</v>
      </c>
      <c r="L31" s="58">
        <v>44378</v>
      </c>
      <c r="M31" s="58">
        <v>44561</v>
      </c>
      <c r="N31" s="59">
        <v>17.399999999999999</v>
      </c>
      <c r="O31" s="59"/>
      <c r="P31" s="60">
        <f t="shared" si="20"/>
        <v>4238.4630999999999</v>
      </c>
      <c r="Q31" s="60">
        <f t="shared" si="0"/>
        <v>16953.8524</v>
      </c>
      <c r="R31" s="60">
        <f t="shared" si="21"/>
        <v>4238.4630999999999</v>
      </c>
      <c r="S31" s="60">
        <f>82.69*15</f>
        <v>1240.3499999999999</v>
      </c>
      <c r="T31" s="60">
        <f>+R31-S31</f>
        <v>2998.1131</v>
      </c>
      <c r="U31" s="60">
        <f t="shared" si="1"/>
        <v>29230.78</v>
      </c>
      <c r="V31" s="60">
        <f t="shared" si="23"/>
        <v>32228.893099999998</v>
      </c>
      <c r="W31" s="60">
        <f>VLOOKUP(V31,'Tablas 2021'!$K$2:$N$13,1)</f>
        <v>26988.51</v>
      </c>
      <c r="X31" s="60">
        <f t="shared" si="24"/>
        <v>5240.3830999999991</v>
      </c>
      <c r="Y31" s="61">
        <f>VLOOKUP(V31,'Tablas 2021'!$K$2:$N$13,4)</f>
        <v>0.23519999999999999</v>
      </c>
      <c r="Z31" s="60">
        <f t="shared" si="25"/>
        <v>1232.5381051199997</v>
      </c>
      <c r="AA31" s="60">
        <f>VLOOKUP(V31,'Tablas 2021'!$K$2:$N$13,3)</f>
        <v>4323.59</v>
      </c>
      <c r="AB31" s="60">
        <f t="shared" si="26"/>
        <v>5556.1281051200003</v>
      </c>
      <c r="AC31" s="60">
        <f>((D31-VLOOKUP(D31,'Tablas 2021'!$K$3:$N$13,1))*VLOOKUP(D31,'Tablas 2021'!$K$3:$N$13,4))+VLOOKUP(D31,'Tablas 2021'!$K$3:$N$13,3)</f>
        <v>4850.971904</v>
      </c>
      <c r="AD31" s="62">
        <f t="shared" si="27"/>
        <v>705.15620112000033</v>
      </c>
      <c r="AE31" s="60">
        <f t="shared" si="16"/>
        <v>3533.3068988799996</v>
      </c>
    </row>
    <row r="32" spans="1:31" ht="13.5" x14ac:dyDescent="0.3">
      <c r="A32" s="6" t="s">
        <v>48</v>
      </c>
      <c r="B32" s="5" t="s">
        <v>49</v>
      </c>
      <c r="C32" s="15">
        <f t="shared" si="17"/>
        <v>1266.8126666666669</v>
      </c>
      <c r="D32" s="15">
        <f t="shared" si="18"/>
        <v>38004.380000000005</v>
      </c>
      <c r="E32" s="15">
        <f t="shared" si="19"/>
        <v>28574.7</v>
      </c>
      <c r="F32" s="15">
        <f t="shared" si="19"/>
        <v>9429.68</v>
      </c>
      <c r="G32" s="15"/>
      <c r="H32" s="15">
        <v>14287.35</v>
      </c>
      <c r="I32" s="15">
        <v>4714.84</v>
      </c>
      <c r="J32" s="15">
        <v>0</v>
      </c>
      <c r="K32" s="2"/>
      <c r="L32" s="18">
        <v>44378</v>
      </c>
      <c r="M32" s="18">
        <v>44561</v>
      </c>
      <c r="N32" s="29">
        <f t="shared" si="7"/>
        <v>10</v>
      </c>
      <c r="O32" s="29"/>
      <c r="P32" s="20">
        <f t="shared" si="20"/>
        <v>3167.0316666666672</v>
      </c>
      <c r="Q32" s="20">
        <f t="shared" si="0"/>
        <v>12668.126666666669</v>
      </c>
      <c r="R32" s="20">
        <f t="shared" si="21"/>
        <v>3167.0316666666672</v>
      </c>
      <c r="S32" s="20"/>
      <c r="T32" s="20">
        <f t="shared" si="22"/>
        <v>3167.0316666666672</v>
      </c>
      <c r="U32" s="20">
        <f t="shared" si="1"/>
        <v>38004.380000000005</v>
      </c>
      <c r="V32" s="20">
        <f t="shared" si="23"/>
        <v>41171.411666666674</v>
      </c>
      <c r="W32" s="20">
        <f>VLOOKUP(V32,'Tablas 2021'!$K$2:$N$13,1)</f>
        <v>26988.51</v>
      </c>
      <c r="X32" s="20">
        <f t="shared" si="24"/>
        <v>14182.901666666676</v>
      </c>
      <c r="Y32" s="28">
        <f>VLOOKUP(V32,'Tablas 2021'!$K$2:$N$13,4)</f>
        <v>0.23519999999999999</v>
      </c>
      <c r="Z32" s="20">
        <f t="shared" si="25"/>
        <v>3335.8184720000022</v>
      </c>
      <c r="AA32" s="20">
        <f>VLOOKUP(V32,'Tablas 2021'!$K$2:$N$13,3)</f>
        <v>4323.59</v>
      </c>
      <c r="AB32" s="20">
        <f t="shared" si="26"/>
        <v>7659.4084720000028</v>
      </c>
      <c r="AC32" s="20">
        <f>((D32-VLOOKUP(D32,'Tablas 2021'!$K$3:$N$13,1))*VLOOKUP(D32,'Tablas 2021'!$K$3:$N$13,4))+VLOOKUP(D32,'Tablas 2021'!$K$3:$N$13,3)</f>
        <v>6914.5226240000011</v>
      </c>
      <c r="AD32" s="20">
        <f t="shared" si="27"/>
        <v>744.88584800000172</v>
      </c>
      <c r="AE32" s="20">
        <f t="shared" si="16"/>
        <v>2422.1458186666655</v>
      </c>
    </row>
    <row r="33" spans="1:31" ht="13.5" x14ac:dyDescent="0.3">
      <c r="A33" s="6" t="s">
        <v>52</v>
      </c>
      <c r="B33" s="5" t="s">
        <v>53</v>
      </c>
      <c r="C33" s="15">
        <f t="shared" si="17"/>
        <v>974.35933333333332</v>
      </c>
      <c r="D33" s="15">
        <f t="shared" si="18"/>
        <v>29230.78</v>
      </c>
      <c r="E33" s="15">
        <f t="shared" si="19"/>
        <v>21978</v>
      </c>
      <c r="F33" s="15">
        <f t="shared" si="19"/>
        <v>7252.78</v>
      </c>
      <c r="G33" s="15"/>
      <c r="H33" s="15">
        <v>10989</v>
      </c>
      <c r="I33" s="15">
        <v>3626.39</v>
      </c>
      <c r="J33" s="15">
        <v>0</v>
      </c>
      <c r="K33" s="18"/>
      <c r="L33" s="18">
        <v>44378</v>
      </c>
      <c r="M33" s="18">
        <v>44561</v>
      </c>
      <c r="N33" s="29">
        <f t="shared" si="7"/>
        <v>10</v>
      </c>
      <c r="O33" s="29"/>
      <c r="P33" s="20">
        <f t="shared" si="20"/>
        <v>2435.8983333333335</v>
      </c>
      <c r="Q33" s="20">
        <f t="shared" si="0"/>
        <v>9743.5933333333342</v>
      </c>
      <c r="R33" s="20">
        <f t="shared" si="21"/>
        <v>2435.8983333333335</v>
      </c>
      <c r="S33" s="20"/>
      <c r="T33" s="20">
        <f t="shared" si="22"/>
        <v>2435.8983333333335</v>
      </c>
      <c r="U33" s="20">
        <f t="shared" si="1"/>
        <v>29230.78</v>
      </c>
      <c r="V33" s="20">
        <f t="shared" si="23"/>
        <v>31666.678333333333</v>
      </c>
      <c r="W33" s="20">
        <f>VLOOKUP(V33,'Tablas 2021'!$K$2:$N$13,1)</f>
        <v>26988.51</v>
      </c>
      <c r="X33" s="20">
        <f t="shared" si="24"/>
        <v>4678.1683333333349</v>
      </c>
      <c r="Y33" s="28">
        <f>VLOOKUP(V33,'Tablas 2021'!$K$2:$N$13,4)</f>
        <v>0.23519999999999999</v>
      </c>
      <c r="Z33" s="20">
        <f t="shared" si="25"/>
        <v>1100.3051920000003</v>
      </c>
      <c r="AA33" s="20">
        <f>VLOOKUP(V33,'Tablas 2021'!$K$2:$N$13,3)</f>
        <v>4323.59</v>
      </c>
      <c r="AB33" s="20">
        <f t="shared" si="26"/>
        <v>5423.895192</v>
      </c>
      <c r="AC33" s="20">
        <f>((D33-VLOOKUP(D33,'Tablas 2021'!$K$3:$N$13,1))*VLOOKUP(D33,'Tablas 2021'!$K$3:$N$13,4))+VLOOKUP(D33,'Tablas 2021'!$K$3:$N$13,3)</f>
        <v>4850.971904</v>
      </c>
      <c r="AD33" s="20">
        <f t="shared" si="27"/>
        <v>572.92328799999996</v>
      </c>
      <c r="AE33" s="20">
        <f t="shared" si="16"/>
        <v>1862.9750453333336</v>
      </c>
    </row>
    <row r="34" spans="1:31" ht="13.5" x14ac:dyDescent="0.3">
      <c r="A34" s="6" t="s">
        <v>54</v>
      </c>
      <c r="B34" s="5" t="s">
        <v>55</v>
      </c>
      <c r="C34" s="15">
        <f t="shared" si="17"/>
        <v>489.09533333333337</v>
      </c>
      <c r="D34" s="15">
        <f t="shared" si="18"/>
        <v>14672.86</v>
      </c>
      <c r="E34" s="15">
        <f t="shared" si="19"/>
        <v>11032.2</v>
      </c>
      <c r="F34" s="15">
        <f t="shared" si="19"/>
        <v>3640.66</v>
      </c>
      <c r="G34" s="15"/>
      <c r="H34" s="15">
        <v>5516.1</v>
      </c>
      <c r="I34" s="15">
        <v>1820.33</v>
      </c>
      <c r="J34" s="15">
        <v>0</v>
      </c>
      <c r="K34" s="18"/>
      <c r="L34" s="18">
        <v>44378</v>
      </c>
      <c r="M34" s="18">
        <v>44561</v>
      </c>
      <c r="N34" s="29">
        <f t="shared" si="7"/>
        <v>10</v>
      </c>
      <c r="O34" s="29"/>
      <c r="P34" s="20">
        <f t="shared" si="20"/>
        <v>1222.7383333333335</v>
      </c>
      <c r="Q34" s="20">
        <f t="shared" si="0"/>
        <v>4890.9533333333338</v>
      </c>
      <c r="R34" s="20">
        <f t="shared" si="21"/>
        <v>1222.7383333333335</v>
      </c>
      <c r="S34" s="20"/>
      <c r="T34" s="20">
        <f t="shared" si="22"/>
        <v>1222.7383333333335</v>
      </c>
      <c r="U34" s="20">
        <f t="shared" si="1"/>
        <v>14672.86</v>
      </c>
      <c r="V34" s="20">
        <f t="shared" si="23"/>
        <v>15895.598333333333</v>
      </c>
      <c r="W34" s="20">
        <f>VLOOKUP(V34,'Tablas 2021'!$K$2:$N$13,1)</f>
        <v>13381.49</v>
      </c>
      <c r="X34" s="20">
        <f t="shared" si="24"/>
        <v>2514.1083333333336</v>
      </c>
      <c r="Y34" s="28">
        <f>VLOOKUP(V34,'Tablas 2021'!$K$2:$N$13,4)</f>
        <v>0.21360000000000001</v>
      </c>
      <c r="Z34" s="20">
        <f t="shared" si="25"/>
        <v>537.01354000000003</v>
      </c>
      <c r="AA34" s="20">
        <f>VLOOKUP(V34,'Tablas 2021'!$K$2:$N$13,3)</f>
        <v>1417.12</v>
      </c>
      <c r="AB34" s="20">
        <f t="shared" si="26"/>
        <v>1954.1335399999998</v>
      </c>
      <c r="AC34" s="20">
        <f>((D34-VLOOKUP(D34,'Tablas 2021'!$K$3:$N$13,1))*VLOOKUP(D34,'Tablas 2021'!$K$3:$N$13,4))+VLOOKUP(D34,'Tablas 2021'!$K$3:$N$13,3)</f>
        <v>1692.9566320000001</v>
      </c>
      <c r="AD34" s="20">
        <f t="shared" si="27"/>
        <v>261.17690799999968</v>
      </c>
      <c r="AE34" s="20">
        <f t="shared" si="16"/>
        <v>961.56142533333377</v>
      </c>
    </row>
    <row r="35" spans="1:31" ht="13.5" x14ac:dyDescent="0.3">
      <c r="A35" s="6" t="s">
        <v>56</v>
      </c>
      <c r="B35" s="5" t="s">
        <v>57</v>
      </c>
      <c r="C35" s="15">
        <f t="shared" si="17"/>
        <v>489.09533333333337</v>
      </c>
      <c r="D35" s="15">
        <f t="shared" si="18"/>
        <v>14672.86</v>
      </c>
      <c r="E35" s="15">
        <f t="shared" si="19"/>
        <v>11032.2</v>
      </c>
      <c r="F35" s="15">
        <f t="shared" si="19"/>
        <v>3640.66</v>
      </c>
      <c r="G35" s="15"/>
      <c r="H35" s="15">
        <v>5516.1</v>
      </c>
      <c r="I35" s="15">
        <v>1820.33</v>
      </c>
      <c r="J35" s="15">
        <v>0</v>
      </c>
      <c r="K35" s="18"/>
      <c r="L35" s="18">
        <v>44378</v>
      </c>
      <c r="M35" s="18">
        <v>44561</v>
      </c>
      <c r="N35" s="29">
        <f t="shared" si="7"/>
        <v>10</v>
      </c>
      <c r="O35" s="29"/>
      <c r="P35" s="20">
        <f t="shared" si="20"/>
        <v>1222.7383333333335</v>
      </c>
      <c r="Q35" s="20">
        <f t="shared" si="0"/>
        <v>4890.9533333333338</v>
      </c>
      <c r="R35" s="20">
        <f t="shared" si="21"/>
        <v>1222.7383333333335</v>
      </c>
      <c r="S35" s="20"/>
      <c r="T35" s="20">
        <f t="shared" si="22"/>
        <v>1222.7383333333335</v>
      </c>
      <c r="U35" s="20">
        <f t="shared" si="1"/>
        <v>14672.86</v>
      </c>
      <c r="V35" s="20">
        <f t="shared" si="23"/>
        <v>15895.598333333333</v>
      </c>
      <c r="W35" s="20">
        <f>VLOOKUP(V35,'Tablas 2021'!$K$2:$N$13,1)</f>
        <v>13381.49</v>
      </c>
      <c r="X35" s="20">
        <f t="shared" si="24"/>
        <v>2514.1083333333336</v>
      </c>
      <c r="Y35" s="28">
        <f>VLOOKUP(V35,'Tablas 2021'!$K$2:$N$13,4)</f>
        <v>0.21360000000000001</v>
      </c>
      <c r="Z35" s="20">
        <f t="shared" si="25"/>
        <v>537.01354000000003</v>
      </c>
      <c r="AA35" s="20">
        <f>VLOOKUP(V35,'Tablas 2021'!$K$2:$N$13,3)</f>
        <v>1417.12</v>
      </c>
      <c r="AB35" s="20">
        <f t="shared" si="26"/>
        <v>1954.1335399999998</v>
      </c>
      <c r="AC35" s="20">
        <f>((D35-VLOOKUP(D35,'Tablas 2021'!$K$3:$N$13,1))*VLOOKUP(D35,'Tablas 2021'!$K$3:$N$13,4))+VLOOKUP(D35,'Tablas 2021'!$K$3:$N$13,3)</f>
        <v>1692.9566320000001</v>
      </c>
      <c r="AD35" s="20">
        <f t="shared" si="27"/>
        <v>261.17690799999968</v>
      </c>
      <c r="AE35" s="20">
        <f t="shared" si="16"/>
        <v>961.56142533333377</v>
      </c>
    </row>
    <row r="36" spans="1:31" ht="13.5" x14ac:dyDescent="0.3">
      <c r="A36" s="6" t="s">
        <v>58</v>
      </c>
      <c r="B36" s="5" t="s">
        <v>59</v>
      </c>
      <c r="C36" s="15">
        <f t="shared" si="17"/>
        <v>1266.8126666666669</v>
      </c>
      <c r="D36" s="15">
        <f t="shared" si="18"/>
        <v>38004.380000000005</v>
      </c>
      <c r="E36" s="15">
        <f t="shared" si="19"/>
        <v>28574.7</v>
      </c>
      <c r="F36" s="15">
        <f t="shared" si="19"/>
        <v>9429.68</v>
      </c>
      <c r="G36" s="15"/>
      <c r="H36" s="15">
        <v>14287.35</v>
      </c>
      <c r="I36" s="15">
        <v>4714.84</v>
      </c>
      <c r="J36" s="15">
        <v>0</v>
      </c>
      <c r="K36" s="18"/>
      <c r="L36" s="18">
        <v>44378</v>
      </c>
      <c r="M36" s="18">
        <v>44561</v>
      </c>
      <c r="N36" s="29">
        <f t="shared" si="7"/>
        <v>10</v>
      </c>
      <c r="O36" s="29"/>
      <c r="P36" s="20">
        <f t="shared" si="20"/>
        <v>3167.0316666666672</v>
      </c>
      <c r="Q36" s="20">
        <f t="shared" ref="Q36:Q67" si="58">+N36*C36</f>
        <v>12668.126666666669</v>
      </c>
      <c r="R36" s="20">
        <f t="shared" si="21"/>
        <v>3167.0316666666672</v>
      </c>
      <c r="S36" s="20"/>
      <c r="T36" s="20">
        <f t="shared" si="22"/>
        <v>3167.0316666666672</v>
      </c>
      <c r="U36" s="20">
        <f t="shared" ref="U36:U67" si="59">+D36</f>
        <v>38004.380000000005</v>
      </c>
      <c r="V36" s="20">
        <f t="shared" si="23"/>
        <v>41171.411666666674</v>
      </c>
      <c r="W36" s="20">
        <f>VLOOKUP(V36,'Tablas 2021'!$K$2:$N$13,1)</f>
        <v>26988.51</v>
      </c>
      <c r="X36" s="20">
        <f t="shared" si="24"/>
        <v>14182.901666666676</v>
      </c>
      <c r="Y36" s="28">
        <f>VLOOKUP(V36,'Tablas 2021'!$K$2:$N$13,4)</f>
        <v>0.23519999999999999</v>
      </c>
      <c r="Z36" s="20">
        <f t="shared" si="25"/>
        <v>3335.8184720000022</v>
      </c>
      <c r="AA36" s="20">
        <f>VLOOKUP(V36,'Tablas 2021'!$K$2:$N$13,3)</f>
        <v>4323.59</v>
      </c>
      <c r="AB36" s="20">
        <f t="shared" si="26"/>
        <v>7659.4084720000028</v>
      </c>
      <c r="AC36" s="20">
        <f>((D36-VLOOKUP(D36,'Tablas 2021'!$K$3:$N$13,1))*VLOOKUP(D36,'Tablas 2021'!$K$3:$N$13,4))+VLOOKUP(D36,'Tablas 2021'!$K$3:$N$13,3)</f>
        <v>6914.5226240000011</v>
      </c>
      <c r="AD36" s="20">
        <f t="shared" si="27"/>
        <v>744.88584800000172</v>
      </c>
      <c r="AE36" s="20">
        <f t="shared" si="16"/>
        <v>2422.1458186666655</v>
      </c>
    </row>
    <row r="37" spans="1:31" s="82" customFormat="1" ht="13.5" x14ac:dyDescent="0.3">
      <c r="A37" s="75" t="s">
        <v>60</v>
      </c>
      <c r="B37" s="76" t="s">
        <v>220</v>
      </c>
      <c r="C37" s="77">
        <f t="shared" si="17"/>
        <v>1266.8126666666669</v>
      </c>
      <c r="D37" s="77">
        <f t="shared" si="18"/>
        <v>38004.380000000005</v>
      </c>
      <c r="E37" s="77">
        <f t="shared" si="19"/>
        <v>28574.7</v>
      </c>
      <c r="F37" s="77">
        <f t="shared" si="19"/>
        <v>9429.68</v>
      </c>
      <c r="G37" s="77"/>
      <c r="H37" s="77">
        <v>14287.35</v>
      </c>
      <c r="I37" s="77">
        <v>4714.84</v>
      </c>
      <c r="J37" s="77">
        <v>0</v>
      </c>
      <c r="K37" s="78">
        <v>44470</v>
      </c>
      <c r="L37" s="78">
        <v>44378</v>
      </c>
      <c r="M37" s="78">
        <v>44561</v>
      </c>
      <c r="N37" s="79">
        <v>0</v>
      </c>
      <c r="O37" s="79"/>
      <c r="P37" s="80">
        <f t="shared" si="20"/>
        <v>0</v>
      </c>
      <c r="Q37" s="80">
        <f t="shared" si="58"/>
        <v>0</v>
      </c>
      <c r="R37" s="80">
        <f t="shared" si="21"/>
        <v>0</v>
      </c>
      <c r="S37" s="80"/>
      <c r="T37" s="80">
        <f t="shared" si="22"/>
        <v>0</v>
      </c>
      <c r="U37" s="80">
        <f t="shared" si="59"/>
        <v>38004.380000000005</v>
      </c>
      <c r="V37" s="80">
        <f t="shared" si="23"/>
        <v>38004.380000000005</v>
      </c>
      <c r="W37" s="80">
        <f>VLOOKUP(V37,'Tablas 2021'!$K$2:$N$13,1)</f>
        <v>26988.51</v>
      </c>
      <c r="X37" s="80">
        <f t="shared" si="24"/>
        <v>11015.870000000006</v>
      </c>
      <c r="Y37" s="81">
        <f>VLOOKUP(V37,'Tablas 2021'!$K$2:$N$13,4)</f>
        <v>0.23519999999999999</v>
      </c>
      <c r="Z37" s="80">
        <f t="shared" si="25"/>
        <v>2590.9326240000014</v>
      </c>
      <c r="AA37" s="80">
        <f>VLOOKUP(V37,'Tablas 2021'!$K$2:$N$13,3)</f>
        <v>4323.59</v>
      </c>
      <c r="AB37" s="80">
        <f t="shared" si="26"/>
        <v>6914.5226240000011</v>
      </c>
      <c r="AC37" s="80">
        <f>((D37-VLOOKUP(D37,'Tablas 2021'!$K$3:$N$13,1))*VLOOKUP(D37,'Tablas 2021'!$K$3:$N$13,4))+VLOOKUP(D37,'Tablas 2021'!$K$3:$N$13,3)</f>
        <v>6914.5226240000011</v>
      </c>
      <c r="AD37" s="80">
        <f t="shared" si="27"/>
        <v>0</v>
      </c>
      <c r="AE37" s="80">
        <f t="shared" si="16"/>
        <v>0</v>
      </c>
    </row>
    <row r="38" spans="1:31" ht="13.5" x14ac:dyDescent="0.3">
      <c r="A38" s="6" t="s">
        <v>61</v>
      </c>
      <c r="B38" s="5" t="s">
        <v>62</v>
      </c>
      <c r="C38" s="15">
        <f t="shared" si="17"/>
        <v>2394.2906666666668</v>
      </c>
      <c r="D38" s="15">
        <f t="shared" si="18"/>
        <v>71828.72</v>
      </c>
      <c r="E38" s="15">
        <f t="shared" si="19"/>
        <v>54006.6</v>
      </c>
      <c r="F38" s="15">
        <f t="shared" si="19"/>
        <v>17822.12</v>
      </c>
      <c r="G38" s="15"/>
      <c r="H38" s="15">
        <v>27003.3</v>
      </c>
      <c r="I38" s="15">
        <v>8911.06</v>
      </c>
      <c r="J38" s="15">
        <v>0</v>
      </c>
      <c r="K38" s="18"/>
      <c r="L38" s="18">
        <v>44378</v>
      </c>
      <c r="M38" s="18">
        <v>44561</v>
      </c>
      <c r="N38" s="29">
        <f t="shared" si="7"/>
        <v>10</v>
      </c>
      <c r="O38" s="29"/>
      <c r="P38" s="20">
        <f t="shared" si="20"/>
        <v>5985.7266666666674</v>
      </c>
      <c r="Q38" s="20">
        <f t="shared" si="58"/>
        <v>23942.906666666669</v>
      </c>
      <c r="R38" s="20">
        <f t="shared" si="21"/>
        <v>5985.7266666666674</v>
      </c>
      <c r="S38" s="20"/>
      <c r="T38" s="20">
        <f t="shared" si="22"/>
        <v>5985.7266666666674</v>
      </c>
      <c r="U38" s="20">
        <f t="shared" si="59"/>
        <v>71828.72</v>
      </c>
      <c r="V38" s="20">
        <f t="shared" si="23"/>
        <v>77814.44666666667</v>
      </c>
      <c r="W38" s="20">
        <f>VLOOKUP(V38,'Tablas 2021'!$K$2:$N$13,1)</f>
        <v>42537.599999999999</v>
      </c>
      <c r="X38" s="20">
        <f t="shared" si="24"/>
        <v>35276.846666666672</v>
      </c>
      <c r="Y38" s="28">
        <f>VLOOKUP(V38,'Tablas 2021'!$K$2:$N$13,4)</f>
        <v>0.3</v>
      </c>
      <c r="Z38" s="20">
        <f t="shared" si="25"/>
        <v>10583.054000000002</v>
      </c>
      <c r="AA38" s="20">
        <f>VLOOKUP(V38,'Tablas 2021'!$K$2:$N$13,3)</f>
        <v>7980.72</v>
      </c>
      <c r="AB38" s="20">
        <f t="shared" si="26"/>
        <v>18563.774000000001</v>
      </c>
      <c r="AC38" s="20">
        <f>((D38-VLOOKUP(D38,'Tablas 2021'!$K$3:$N$13,1))*VLOOKUP(D38,'Tablas 2021'!$K$3:$N$13,4))+VLOOKUP(D38,'Tablas 2021'!$K$3:$N$13,3)</f>
        <v>16768.056</v>
      </c>
      <c r="AD38" s="20">
        <f t="shared" si="27"/>
        <v>1795.7180000000008</v>
      </c>
      <c r="AE38" s="20">
        <f t="shared" si="16"/>
        <v>4190.0086666666666</v>
      </c>
    </row>
    <row r="39" spans="1:31" ht="13.5" x14ac:dyDescent="0.3">
      <c r="A39" s="6" t="s">
        <v>63</v>
      </c>
      <c r="B39" s="5" t="s">
        <v>64</v>
      </c>
      <c r="C39" s="15">
        <f t="shared" si="17"/>
        <v>489.09533333333337</v>
      </c>
      <c r="D39" s="15">
        <f t="shared" si="18"/>
        <v>14672.86</v>
      </c>
      <c r="E39" s="15">
        <f t="shared" si="19"/>
        <v>11032.2</v>
      </c>
      <c r="F39" s="15">
        <f t="shared" si="19"/>
        <v>3640.66</v>
      </c>
      <c r="G39" s="15"/>
      <c r="H39" s="15">
        <v>5516.1</v>
      </c>
      <c r="I39" s="15">
        <v>1820.33</v>
      </c>
      <c r="J39" s="15">
        <v>0</v>
      </c>
      <c r="K39" s="18"/>
      <c r="L39" s="18">
        <v>44378</v>
      </c>
      <c r="M39" s="18">
        <v>44561</v>
      </c>
      <c r="N39" s="29">
        <f t="shared" si="7"/>
        <v>10</v>
      </c>
      <c r="O39" s="29"/>
      <c r="P39" s="20">
        <f t="shared" si="20"/>
        <v>1222.7383333333335</v>
      </c>
      <c r="Q39" s="20">
        <f t="shared" si="58"/>
        <v>4890.9533333333338</v>
      </c>
      <c r="R39" s="20">
        <f t="shared" si="21"/>
        <v>1222.7383333333335</v>
      </c>
      <c r="S39" s="20"/>
      <c r="T39" s="20">
        <f t="shared" si="22"/>
        <v>1222.7383333333335</v>
      </c>
      <c r="U39" s="20">
        <f t="shared" si="59"/>
        <v>14672.86</v>
      </c>
      <c r="V39" s="20">
        <f t="shared" si="23"/>
        <v>15895.598333333333</v>
      </c>
      <c r="W39" s="20">
        <f>VLOOKUP(V39,'Tablas 2021'!$K$2:$N$13,1)</f>
        <v>13381.49</v>
      </c>
      <c r="X39" s="20">
        <f t="shared" si="24"/>
        <v>2514.1083333333336</v>
      </c>
      <c r="Y39" s="28">
        <f>VLOOKUP(V39,'Tablas 2021'!$K$2:$N$13,4)</f>
        <v>0.21360000000000001</v>
      </c>
      <c r="Z39" s="20">
        <f t="shared" si="25"/>
        <v>537.01354000000003</v>
      </c>
      <c r="AA39" s="20">
        <f>VLOOKUP(V39,'Tablas 2021'!$K$2:$N$13,3)</f>
        <v>1417.12</v>
      </c>
      <c r="AB39" s="20">
        <f t="shared" si="26"/>
        <v>1954.1335399999998</v>
      </c>
      <c r="AC39" s="20">
        <f>((D39-VLOOKUP(D39,'Tablas 2021'!$K$3:$N$13,1))*VLOOKUP(D39,'Tablas 2021'!$K$3:$N$13,4))+VLOOKUP(D39,'Tablas 2021'!$K$3:$N$13,3)</f>
        <v>1692.9566320000001</v>
      </c>
      <c r="AD39" s="20">
        <f t="shared" si="27"/>
        <v>261.17690799999968</v>
      </c>
      <c r="AE39" s="20">
        <f t="shared" si="16"/>
        <v>961.56142533333377</v>
      </c>
    </row>
    <row r="40" spans="1:31" ht="13.5" x14ac:dyDescent="0.3">
      <c r="A40" s="6" t="s">
        <v>65</v>
      </c>
      <c r="B40" s="5" t="s">
        <v>66</v>
      </c>
      <c r="C40" s="15">
        <f t="shared" si="17"/>
        <v>513.55333333333328</v>
      </c>
      <c r="D40" s="15">
        <f t="shared" si="18"/>
        <v>15406.599999999999</v>
      </c>
      <c r="E40" s="15">
        <f t="shared" si="19"/>
        <v>11583.9</v>
      </c>
      <c r="F40" s="15">
        <f t="shared" si="19"/>
        <v>3822.7</v>
      </c>
      <c r="G40" s="15"/>
      <c r="H40" s="15">
        <v>5791.95</v>
      </c>
      <c r="I40" s="15">
        <v>1911.35</v>
      </c>
      <c r="J40" s="15">
        <v>0</v>
      </c>
      <c r="K40" s="18"/>
      <c r="L40" s="18">
        <v>44378</v>
      </c>
      <c r="M40" s="18">
        <v>44561</v>
      </c>
      <c r="N40" s="29">
        <f t="shared" si="7"/>
        <v>10</v>
      </c>
      <c r="O40" s="29"/>
      <c r="P40" s="20">
        <f t="shared" si="20"/>
        <v>1283.8833333333332</v>
      </c>
      <c r="Q40" s="20">
        <f t="shared" si="58"/>
        <v>5135.5333333333328</v>
      </c>
      <c r="R40" s="20">
        <f t="shared" si="21"/>
        <v>1283.8833333333332</v>
      </c>
      <c r="S40" s="20"/>
      <c r="T40" s="20">
        <f t="shared" si="22"/>
        <v>1283.8833333333332</v>
      </c>
      <c r="U40" s="20">
        <f t="shared" si="59"/>
        <v>15406.599999999999</v>
      </c>
      <c r="V40" s="20">
        <f t="shared" si="23"/>
        <v>16690.48333333333</v>
      </c>
      <c r="W40" s="20">
        <f>VLOOKUP(V40,'Tablas 2021'!$K$2:$N$13,1)</f>
        <v>13381.49</v>
      </c>
      <c r="X40" s="20">
        <f t="shared" si="24"/>
        <v>3308.9933333333302</v>
      </c>
      <c r="Y40" s="28">
        <f>VLOOKUP(V40,'Tablas 2021'!$K$2:$N$13,4)</f>
        <v>0.21360000000000001</v>
      </c>
      <c r="Z40" s="20">
        <f t="shared" si="25"/>
        <v>706.80097599999931</v>
      </c>
      <c r="AA40" s="20">
        <f>VLOOKUP(V40,'Tablas 2021'!$K$2:$N$13,3)</f>
        <v>1417.12</v>
      </c>
      <c r="AB40" s="20">
        <f t="shared" si="26"/>
        <v>2123.9209759999994</v>
      </c>
      <c r="AC40" s="20">
        <f>((D40-VLOOKUP(D40,'Tablas 2021'!$K$3:$N$13,1))*VLOOKUP(D40,'Tablas 2021'!$K$3:$N$13,4))+VLOOKUP(D40,'Tablas 2021'!$K$3:$N$13,3)</f>
        <v>1849.6834959999996</v>
      </c>
      <c r="AD40" s="20">
        <f t="shared" si="27"/>
        <v>274.23747999999978</v>
      </c>
      <c r="AE40" s="20">
        <f t="shared" si="16"/>
        <v>1009.6458533333334</v>
      </c>
    </row>
    <row r="41" spans="1:31" ht="13.5" x14ac:dyDescent="0.3">
      <c r="A41" s="6" t="s">
        <v>67</v>
      </c>
      <c r="B41" s="5" t="s">
        <v>68</v>
      </c>
      <c r="C41" s="15">
        <f t="shared" si="17"/>
        <v>1266.8126666666669</v>
      </c>
      <c r="D41" s="15">
        <f t="shared" si="18"/>
        <v>38004.380000000005</v>
      </c>
      <c r="E41" s="15">
        <f t="shared" si="19"/>
        <v>28574.7</v>
      </c>
      <c r="F41" s="15">
        <f t="shared" si="19"/>
        <v>9429.68</v>
      </c>
      <c r="G41" s="15"/>
      <c r="H41" s="15">
        <v>14287.35</v>
      </c>
      <c r="I41" s="15">
        <v>4714.84</v>
      </c>
      <c r="J41" s="15">
        <v>0</v>
      </c>
      <c r="K41" s="18"/>
      <c r="L41" s="18">
        <v>44378</v>
      </c>
      <c r="M41" s="18">
        <v>44561</v>
      </c>
      <c r="N41" s="29">
        <f t="shared" si="7"/>
        <v>10</v>
      </c>
      <c r="O41" s="29"/>
      <c r="P41" s="20">
        <f t="shared" si="20"/>
        <v>3167.0316666666672</v>
      </c>
      <c r="Q41" s="20">
        <f t="shared" si="58"/>
        <v>12668.126666666669</v>
      </c>
      <c r="R41" s="20">
        <f t="shared" si="21"/>
        <v>3167.0316666666672</v>
      </c>
      <c r="S41" s="20"/>
      <c r="T41" s="20">
        <f t="shared" si="22"/>
        <v>3167.0316666666672</v>
      </c>
      <c r="U41" s="20">
        <f t="shared" si="59"/>
        <v>38004.380000000005</v>
      </c>
      <c r="V41" s="20">
        <f t="shared" si="23"/>
        <v>41171.411666666674</v>
      </c>
      <c r="W41" s="20">
        <f>VLOOKUP(V41,'Tablas 2021'!$K$2:$N$13,1)</f>
        <v>26988.51</v>
      </c>
      <c r="X41" s="20">
        <f t="shared" si="24"/>
        <v>14182.901666666676</v>
      </c>
      <c r="Y41" s="28">
        <f>VLOOKUP(V41,'Tablas 2021'!$K$2:$N$13,4)</f>
        <v>0.23519999999999999</v>
      </c>
      <c r="Z41" s="20">
        <f t="shared" si="25"/>
        <v>3335.8184720000022</v>
      </c>
      <c r="AA41" s="20">
        <f>VLOOKUP(V41,'Tablas 2021'!$K$2:$N$13,3)</f>
        <v>4323.59</v>
      </c>
      <c r="AB41" s="20">
        <f t="shared" si="26"/>
        <v>7659.4084720000028</v>
      </c>
      <c r="AC41" s="20">
        <f>((D41-VLOOKUP(D41,'Tablas 2021'!$K$3:$N$13,1))*VLOOKUP(D41,'Tablas 2021'!$K$3:$N$13,4))+VLOOKUP(D41,'Tablas 2021'!$K$3:$N$13,3)</f>
        <v>6914.5226240000011</v>
      </c>
      <c r="AD41" s="20">
        <f t="shared" si="27"/>
        <v>744.88584800000172</v>
      </c>
      <c r="AE41" s="20">
        <f t="shared" si="16"/>
        <v>2422.1458186666655</v>
      </c>
    </row>
    <row r="42" spans="1:31" s="12" customFormat="1" ht="13.5" x14ac:dyDescent="0.3">
      <c r="A42" s="75" t="s">
        <v>229</v>
      </c>
      <c r="B42" s="76" t="s">
        <v>230</v>
      </c>
      <c r="C42" s="77">
        <f t="shared" ref="C42" si="60">+D42/30</f>
        <v>1266.8126666666669</v>
      </c>
      <c r="D42" s="77">
        <f t="shared" ref="D42" si="61">+E42+F42</f>
        <v>38004.380000000005</v>
      </c>
      <c r="E42" s="77">
        <f t="shared" ref="E42" si="62">+H42*2</f>
        <v>28574.7</v>
      </c>
      <c r="F42" s="77">
        <f t="shared" ref="F42" si="63">+I42*2</f>
        <v>9429.68</v>
      </c>
      <c r="G42" s="77"/>
      <c r="H42" s="77">
        <v>14287.35</v>
      </c>
      <c r="I42" s="77">
        <v>4714.84</v>
      </c>
      <c r="J42" s="77">
        <v>0</v>
      </c>
      <c r="K42" s="78">
        <v>44440</v>
      </c>
      <c r="L42" s="78">
        <v>44378</v>
      </c>
      <c r="M42" s="78">
        <v>44561</v>
      </c>
      <c r="N42" s="79">
        <v>0</v>
      </c>
      <c r="O42" s="79"/>
      <c r="P42" s="80">
        <f t="shared" ref="P42" si="64">+Q42*0.25</f>
        <v>0</v>
      </c>
      <c r="Q42" s="80">
        <f t="shared" si="58"/>
        <v>0</v>
      </c>
      <c r="R42" s="80">
        <f t="shared" ref="R42" si="65">+Q42*0.25</f>
        <v>0</v>
      </c>
      <c r="S42" s="80"/>
      <c r="T42" s="80">
        <f t="shared" ref="T42" si="66">+R42</f>
        <v>0</v>
      </c>
      <c r="U42" s="80">
        <f t="shared" si="59"/>
        <v>38004.380000000005</v>
      </c>
      <c r="V42" s="80">
        <f t="shared" ref="V42" si="67">+U42+T42</f>
        <v>38004.380000000005</v>
      </c>
      <c r="W42" s="80">
        <f>VLOOKUP(V42,'Tablas 2021'!$K$2:$N$13,1)</f>
        <v>26988.51</v>
      </c>
      <c r="X42" s="80">
        <f t="shared" ref="X42" si="68">+V42-W42</f>
        <v>11015.870000000006</v>
      </c>
      <c r="Y42" s="81">
        <f>VLOOKUP(V42,'Tablas 2021'!$K$2:$N$13,4)</f>
        <v>0.23519999999999999</v>
      </c>
      <c r="Z42" s="80">
        <f t="shared" ref="Z42" si="69">+X42*Y42</f>
        <v>2590.9326240000014</v>
      </c>
      <c r="AA42" s="80">
        <f>VLOOKUP(V42,'Tablas 2021'!$K$2:$N$13,3)</f>
        <v>4323.59</v>
      </c>
      <c r="AB42" s="80">
        <f t="shared" ref="AB42" si="70">+Z42+AA42</f>
        <v>6914.5226240000011</v>
      </c>
      <c r="AC42" s="80">
        <f>((D42-VLOOKUP(D42,'Tablas 2021'!$K$3:$N$13,1))*VLOOKUP(D42,'Tablas 2021'!$K$3:$N$13,4))+VLOOKUP(D42,'Tablas 2021'!$K$3:$N$13,3)</f>
        <v>6914.5226240000011</v>
      </c>
      <c r="AD42" s="80">
        <f t="shared" ref="AD42" si="71">+AB42-AC42</f>
        <v>0</v>
      </c>
      <c r="AE42" s="80">
        <f t="shared" ref="AE42" si="72">+P42-AD42</f>
        <v>0</v>
      </c>
    </row>
    <row r="43" spans="1:31" ht="13.5" x14ac:dyDescent="0.3">
      <c r="A43" s="6" t="s">
        <v>69</v>
      </c>
      <c r="B43" s="5" t="s">
        <v>70</v>
      </c>
      <c r="C43" s="15">
        <f t="shared" si="17"/>
        <v>974.35933333333332</v>
      </c>
      <c r="D43" s="15">
        <f t="shared" si="18"/>
        <v>29230.78</v>
      </c>
      <c r="E43" s="15">
        <f t="shared" si="19"/>
        <v>21978</v>
      </c>
      <c r="F43" s="15">
        <f t="shared" si="19"/>
        <v>7252.78</v>
      </c>
      <c r="G43" s="15"/>
      <c r="H43" s="15">
        <v>10989</v>
      </c>
      <c r="I43" s="15">
        <v>3626.39</v>
      </c>
      <c r="J43" s="15">
        <v>0</v>
      </c>
      <c r="K43" s="18"/>
      <c r="L43" s="18">
        <v>44378</v>
      </c>
      <c r="M43" s="18">
        <v>44561</v>
      </c>
      <c r="N43" s="29">
        <f t="shared" si="7"/>
        <v>10</v>
      </c>
      <c r="O43" s="29"/>
      <c r="P43" s="20">
        <f t="shared" si="20"/>
        <v>2435.8983333333335</v>
      </c>
      <c r="Q43" s="20">
        <f t="shared" si="58"/>
        <v>9743.5933333333342</v>
      </c>
      <c r="R43" s="20">
        <f t="shared" si="21"/>
        <v>2435.8983333333335</v>
      </c>
      <c r="S43" s="20"/>
      <c r="T43" s="20">
        <f t="shared" si="22"/>
        <v>2435.8983333333335</v>
      </c>
      <c r="U43" s="20">
        <f t="shared" si="59"/>
        <v>29230.78</v>
      </c>
      <c r="V43" s="20">
        <f t="shared" si="23"/>
        <v>31666.678333333333</v>
      </c>
      <c r="W43" s="20">
        <f>VLOOKUP(V43,'Tablas 2021'!$K$2:$N$13,1)</f>
        <v>26988.51</v>
      </c>
      <c r="X43" s="20">
        <f t="shared" si="24"/>
        <v>4678.1683333333349</v>
      </c>
      <c r="Y43" s="28">
        <f>VLOOKUP(V43,'Tablas 2021'!$K$2:$N$13,4)</f>
        <v>0.23519999999999999</v>
      </c>
      <c r="Z43" s="20">
        <f t="shared" si="25"/>
        <v>1100.3051920000003</v>
      </c>
      <c r="AA43" s="20">
        <f>VLOOKUP(V43,'Tablas 2021'!$K$2:$N$13,3)</f>
        <v>4323.59</v>
      </c>
      <c r="AB43" s="20">
        <f t="shared" si="26"/>
        <v>5423.895192</v>
      </c>
      <c r="AC43" s="20">
        <f>((D43-VLOOKUP(D43,'Tablas 2021'!$K$3:$N$13,1))*VLOOKUP(D43,'Tablas 2021'!$K$3:$N$13,4))+VLOOKUP(D43,'Tablas 2021'!$K$3:$N$13,3)</f>
        <v>4850.971904</v>
      </c>
      <c r="AD43" s="20">
        <f t="shared" si="27"/>
        <v>572.92328799999996</v>
      </c>
      <c r="AE43" s="20">
        <f t="shared" si="16"/>
        <v>1862.9750453333336</v>
      </c>
    </row>
    <row r="44" spans="1:31" ht="13.5" x14ac:dyDescent="0.3">
      <c r="A44" s="6" t="s">
        <v>71</v>
      </c>
      <c r="B44" s="5" t="s">
        <v>72</v>
      </c>
      <c r="C44" s="15">
        <f t="shared" si="17"/>
        <v>974.35933333333332</v>
      </c>
      <c r="D44" s="15">
        <f t="shared" si="18"/>
        <v>29230.78</v>
      </c>
      <c r="E44" s="15">
        <f t="shared" si="19"/>
        <v>21978</v>
      </c>
      <c r="F44" s="15">
        <f t="shared" si="19"/>
        <v>7252.78</v>
      </c>
      <c r="G44" s="15"/>
      <c r="H44" s="15">
        <v>10989</v>
      </c>
      <c r="I44" s="15">
        <v>3626.39</v>
      </c>
      <c r="J44" s="15">
        <v>0</v>
      </c>
      <c r="K44" s="18"/>
      <c r="L44" s="18">
        <v>44378</v>
      </c>
      <c r="M44" s="18">
        <v>44561</v>
      </c>
      <c r="N44" s="29">
        <f t="shared" si="7"/>
        <v>10</v>
      </c>
      <c r="O44" s="29"/>
      <c r="P44" s="20">
        <f t="shared" si="20"/>
        <v>2435.8983333333335</v>
      </c>
      <c r="Q44" s="20">
        <f t="shared" si="58"/>
        <v>9743.5933333333342</v>
      </c>
      <c r="R44" s="20">
        <f t="shared" si="21"/>
        <v>2435.8983333333335</v>
      </c>
      <c r="S44" s="20"/>
      <c r="T44" s="20">
        <f t="shared" si="22"/>
        <v>2435.8983333333335</v>
      </c>
      <c r="U44" s="20">
        <f t="shared" si="59"/>
        <v>29230.78</v>
      </c>
      <c r="V44" s="20">
        <f t="shared" si="23"/>
        <v>31666.678333333333</v>
      </c>
      <c r="W44" s="20">
        <f>VLOOKUP(V44,'Tablas 2021'!$K$2:$N$13,1)</f>
        <v>26988.51</v>
      </c>
      <c r="X44" s="20">
        <f t="shared" si="24"/>
        <v>4678.1683333333349</v>
      </c>
      <c r="Y44" s="28">
        <f>VLOOKUP(V44,'Tablas 2021'!$K$2:$N$13,4)</f>
        <v>0.23519999999999999</v>
      </c>
      <c r="Z44" s="20">
        <f t="shared" si="25"/>
        <v>1100.3051920000003</v>
      </c>
      <c r="AA44" s="20">
        <f>VLOOKUP(V44,'Tablas 2021'!$K$2:$N$13,3)</f>
        <v>4323.59</v>
      </c>
      <c r="AB44" s="20">
        <f t="shared" si="26"/>
        <v>5423.895192</v>
      </c>
      <c r="AC44" s="20">
        <f>((D44-VLOOKUP(D44,'Tablas 2021'!$K$3:$N$13,1))*VLOOKUP(D44,'Tablas 2021'!$K$3:$N$13,4))+VLOOKUP(D44,'Tablas 2021'!$K$3:$N$13,3)</f>
        <v>4850.971904</v>
      </c>
      <c r="AD44" s="20">
        <f t="shared" si="27"/>
        <v>572.92328799999996</v>
      </c>
      <c r="AE44" s="20">
        <f t="shared" si="16"/>
        <v>1862.9750453333336</v>
      </c>
    </row>
    <row r="45" spans="1:31" ht="13.5" x14ac:dyDescent="0.3">
      <c r="A45" s="6" t="s">
        <v>73</v>
      </c>
      <c r="B45" s="5" t="s">
        <v>74</v>
      </c>
      <c r="C45" s="15">
        <f t="shared" si="17"/>
        <v>1266.8126666666669</v>
      </c>
      <c r="D45" s="15">
        <f t="shared" si="18"/>
        <v>38004.380000000005</v>
      </c>
      <c r="E45" s="15">
        <f t="shared" si="19"/>
        <v>28574.7</v>
      </c>
      <c r="F45" s="15">
        <f t="shared" si="19"/>
        <v>9429.68</v>
      </c>
      <c r="G45" s="15"/>
      <c r="H45" s="15">
        <v>14287.35</v>
      </c>
      <c r="I45" s="15">
        <v>4714.84</v>
      </c>
      <c r="J45" s="15">
        <v>0</v>
      </c>
      <c r="K45" s="18"/>
      <c r="L45" s="18">
        <v>44378</v>
      </c>
      <c r="M45" s="18">
        <v>44561</v>
      </c>
      <c r="N45" s="29">
        <f t="shared" si="7"/>
        <v>10</v>
      </c>
      <c r="O45" s="29"/>
      <c r="P45" s="20">
        <f t="shared" si="20"/>
        <v>3167.0316666666672</v>
      </c>
      <c r="Q45" s="20">
        <f t="shared" si="58"/>
        <v>12668.126666666669</v>
      </c>
      <c r="R45" s="20">
        <f t="shared" si="21"/>
        <v>3167.0316666666672</v>
      </c>
      <c r="S45" s="20"/>
      <c r="T45" s="20">
        <f t="shared" si="22"/>
        <v>3167.0316666666672</v>
      </c>
      <c r="U45" s="20">
        <f t="shared" si="59"/>
        <v>38004.380000000005</v>
      </c>
      <c r="V45" s="20">
        <f t="shared" si="23"/>
        <v>41171.411666666674</v>
      </c>
      <c r="W45" s="20">
        <f>VLOOKUP(V45,'Tablas 2021'!$K$2:$N$13,1)</f>
        <v>26988.51</v>
      </c>
      <c r="X45" s="20">
        <f t="shared" si="24"/>
        <v>14182.901666666676</v>
      </c>
      <c r="Y45" s="28">
        <f>VLOOKUP(V45,'Tablas 2021'!$K$2:$N$13,4)</f>
        <v>0.23519999999999999</v>
      </c>
      <c r="Z45" s="20">
        <f t="shared" si="25"/>
        <v>3335.8184720000022</v>
      </c>
      <c r="AA45" s="20">
        <f>VLOOKUP(V45,'Tablas 2021'!$K$2:$N$13,3)</f>
        <v>4323.59</v>
      </c>
      <c r="AB45" s="20">
        <f t="shared" si="26"/>
        <v>7659.4084720000028</v>
      </c>
      <c r="AC45" s="20">
        <f>((D45-VLOOKUP(D45,'Tablas 2021'!$K$3:$N$13,1))*VLOOKUP(D45,'Tablas 2021'!$K$3:$N$13,4))+VLOOKUP(D45,'Tablas 2021'!$K$3:$N$13,3)</f>
        <v>6914.5226240000011</v>
      </c>
      <c r="AD45" s="20">
        <f t="shared" si="27"/>
        <v>744.88584800000172</v>
      </c>
      <c r="AE45" s="20">
        <f t="shared" si="16"/>
        <v>2422.1458186666655</v>
      </c>
    </row>
    <row r="46" spans="1:31" ht="13.5" x14ac:dyDescent="0.3">
      <c r="A46" s="6" t="s">
        <v>75</v>
      </c>
      <c r="B46" s="5" t="s">
        <v>76</v>
      </c>
      <c r="C46" s="15">
        <f t="shared" si="17"/>
        <v>974.35933333333332</v>
      </c>
      <c r="D46" s="15">
        <f t="shared" si="18"/>
        <v>29230.78</v>
      </c>
      <c r="E46" s="15">
        <f t="shared" si="19"/>
        <v>21978</v>
      </c>
      <c r="F46" s="15">
        <f t="shared" si="19"/>
        <v>7252.78</v>
      </c>
      <c r="G46" s="15"/>
      <c r="H46" s="15">
        <v>10989</v>
      </c>
      <c r="I46" s="15">
        <v>3626.39</v>
      </c>
      <c r="J46" s="15">
        <v>0</v>
      </c>
      <c r="K46" s="18"/>
      <c r="L46" s="18">
        <v>44378</v>
      </c>
      <c r="M46" s="18">
        <v>44561</v>
      </c>
      <c r="N46" s="29">
        <f t="shared" si="7"/>
        <v>10</v>
      </c>
      <c r="O46" s="29"/>
      <c r="P46" s="20">
        <f t="shared" si="20"/>
        <v>2435.8983333333335</v>
      </c>
      <c r="Q46" s="20">
        <f t="shared" si="58"/>
        <v>9743.5933333333342</v>
      </c>
      <c r="R46" s="20">
        <f t="shared" si="21"/>
        <v>2435.8983333333335</v>
      </c>
      <c r="S46" s="20"/>
      <c r="T46" s="20">
        <f t="shared" si="22"/>
        <v>2435.8983333333335</v>
      </c>
      <c r="U46" s="20">
        <f t="shared" si="59"/>
        <v>29230.78</v>
      </c>
      <c r="V46" s="20">
        <f t="shared" si="23"/>
        <v>31666.678333333333</v>
      </c>
      <c r="W46" s="20">
        <f>VLOOKUP(V46,'Tablas 2021'!$K$2:$N$13,1)</f>
        <v>26988.51</v>
      </c>
      <c r="X46" s="20">
        <f t="shared" si="24"/>
        <v>4678.1683333333349</v>
      </c>
      <c r="Y46" s="28">
        <f>VLOOKUP(V46,'Tablas 2021'!$K$2:$N$13,4)</f>
        <v>0.23519999999999999</v>
      </c>
      <c r="Z46" s="20">
        <f t="shared" si="25"/>
        <v>1100.3051920000003</v>
      </c>
      <c r="AA46" s="20">
        <f>VLOOKUP(V46,'Tablas 2021'!$K$2:$N$13,3)</f>
        <v>4323.59</v>
      </c>
      <c r="AB46" s="20">
        <f t="shared" si="26"/>
        <v>5423.895192</v>
      </c>
      <c r="AC46" s="20">
        <f>((D46-VLOOKUP(D46,'Tablas 2021'!$K$3:$N$13,1))*VLOOKUP(D46,'Tablas 2021'!$K$3:$N$13,4))+VLOOKUP(D46,'Tablas 2021'!$K$3:$N$13,3)</f>
        <v>4850.971904</v>
      </c>
      <c r="AD46" s="20">
        <f t="shared" si="27"/>
        <v>572.92328799999996</v>
      </c>
      <c r="AE46" s="20">
        <f t="shared" si="16"/>
        <v>1862.9750453333336</v>
      </c>
    </row>
    <row r="47" spans="1:31" ht="13.5" x14ac:dyDescent="0.3">
      <c r="A47" s="6" t="s">
        <v>77</v>
      </c>
      <c r="B47" s="5" t="s">
        <v>78</v>
      </c>
      <c r="C47" s="15">
        <f t="shared" si="17"/>
        <v>1266.8126666666669</v>
      </c>
      <c r="D47" s="15">
        <f t="shared" si="18"/>
        <v>38004.380000000005</v>
      </c>
      <c r="E47" s="15">
        <f t="shared" si="19"/>
        <v>28574.7</v>
      </c>
      <c r="F47" s="15">
        <f t="shared" si="19"/>
        <v>9429.68</v>
      </c>
      <c r="G47" s="15"/>
      <c r="H47" s="15">
        <v>14287.35</v>
      </c>
      <c r="I47" s="15">
        <v>4714.84</v>
      </c>
      <c r="J47" s="15">
        <v>0</v>
      </c>
      <c r="K47" s="18"/>
      <c r="L47" s="18">
        <v>44378</v>
      </c>
      <c r="M47" s="18">
        <v>44561</v>
      </c>
      <c r="N47" s="29">
        <f t="shared" si="7"/>
        <v>10</v>
      </c>
      <c r="O47" s="29"/>
      <c r="P47" s="20">
        <f t="shared" si="20"/>
        <v>3167.0316666666672</v>
      </c>
      <c r="Q47" s="20">
        <f t="shared" si="58"/>
        <v>12668.126666666669</v>
      </c>
      <c r="R47" s="20">
        <f t="shared" si="21"/>
        <v>3167.0316666666672</v>
      </c>
      <c r="S47" s="20"/>
      <c r="T47" s="20">
        <f t="shared" si="22"/>
        <v>3167.0316666666672</v>
      </c>
      <c r="U47" s="20">
        <f t="shared" si="59"/>
        <v>38004.380000000005</v>
      </c>
      <c r="V47" s="20">
        <f t="shared" si="23"/>
        <v>41171.411666666674</v>
      </c>
      <c r="W47" s="20">
        <f>VLOOKUP(V47,'Tablas 2021'!$K$2:$N$13,1)</f>
        <v>26988.51</v>
      </c>
      <c r="X47" s="20">
        <f t="shared" si="24"/>
        <v>14182.901666666676</v>
      </c>
      <c r="Y47" s="28">
        <f>VLOOKUP(V47,'Tablas 2021'!$K$2:$N$13,4)</f>
        <v>0.23519999999999999</v>
      </c>
      <c r="Z47" s="20">
        <f t="shared" si="25"/>
        <v>3335.8184720000022</v>
      </c>
      <c r="AA47" s="20">
        <f>VLOOKUP(V47,'Tablas 2021'!$K$2:$N$13,3)</f>
        <v>4323.59</v>
      </c>
      <c r="AB47" s="20">
        <f t="shared" si="26"/>
        <v>7659.4084720000028</v>
      </c>
      <c r="AC47" s="20">
        <f>((D47-VLOOKUP(D47,'Tablas 2021'!$K$3:$N$13,1))*VLOOKUP(D47,'Tablas 2021'!$K$3:$N$13,4))+VLOOKUP(D47,'Tablas 2021'!$K$3:$N$13,3)</f>
        <v>6914.5226240000011</v>
      </c>
      <c r="AD47" s="20">
        <f t="shared" si="27"/>
        <v>744.88584800000172</v>
      </c>
      <c r="AE47" s="20">
        <f t="shared" si="16"/>
        <v>2422.1458186666655</v>
      </c>
    </row>
    <row r="48" spans="1:31" ht="13.5" x14ac:dyDescent="0.3">
      <c r="A48" s="6" t="s">
        <v>79</v>
      </c>
      <c r="B48" s="5" t="s">
        <v>80</v>
      </c>
      <c r="C48" s="15">
        <f t="shared" si="17"/>
        <v>2394.2906666666668</v>
      </c>
      <c r="D48" s="15">
        <f t="shared" si="18"/>
        <v>71828.72</v>
      </c>
      <c r="E48" s="15">
        <f t="shared" si="19"/>
        <v>54006.6</v>
      </c>
      <c r="F48" s="15">
        <f t="shared" si="19"/>
        <v>17822.12</v>
      </c>
      <c r="G48" s="15"/>
      <c r="H48" s="15">
        <v>27003.3</v>
      </c>
      <c r="I48" s="15">
        <v>8911.06</v>
      </c>
      <c r="J48" s="15">
        <v>0</v>
      </c>
      <c r="K48" s="18"/>
      <c r="L48" s="18">
        <v>44378</v>
      </c>
      <c r="M48" s="18">
        <v>44561</v>
      </c>
      <c r="N48" s="29">
        <f t="shared" si="7"/>
        <v>10</v>
      </c>
      <c r="O48" s="29"/>
      <c r="P48" s="20">
        <f t="shared" si="20"/>
        <v>5985.7266666666674</v>
      </c>
      <c r="Q48" s="20">
        <f t="shared" si="58"/>
        <v>23942.906666666669</v>
      </c>
      <c r="R48" s="20">
        <f t="shared" si="21"/>
        <v>5985.7266666666674</v>
      </c>
      <c r="S48" s="20"/>
      <c r="T48" s="20">
        <f t="shared" si="22"/>
        <v>5985.7266666666674</v>
      </c>
      <c r="U48" s="20">
        <f t="shared" si="59"/>
        <v>71828.72</v>
      </c>
      <c r="V48" s="20">
        <f t="shared" si="23"/>
        <v>77814.44666666667</v>
      </c>
      <c r="W48" s="20">
        <f>VLOOKUP(V48,'Tablas 2021'!$K$2:$N$13,1)</f>
        <v>42537.599999999999</v>
      </c>
      <c r="X48" s="20">
        <f t="shared" si="24"/>
        <v>35276.846666666672</v>
      </c>
      <c r="Y48" s="28">
        <f>VLOOKUP(V48,'Tablas 2021'!$K$2:$N$13,4)</f>
        <v>0.3</v>
      </c>
      <c r="Z48" s="20">
        <f t="shared" si="25"/>
        <v>10583.054000000002</v>
      </c>
      <c r="AA48" s="20">
        <f>VLOOKUP(V48,'Tablas 2021'!$K$2:$N$13,3)</f>
        <v>7980.72</v>
      </c>
      <c r="AB48" s="20">
        <f t="shared" si="26"/>
        <v>18563.774000000001</v>
      </c>
      <c r="AC48" s="20">
        <f>((D48-VLOOKUP(D48,'Tablas 2021'!$K$3:$N$13,1))*VLOOKUP(D48,'Tablas 2021'!$K$3:$N$13,4))+VLOOKUP(D48,'Tablas 2021'!$K$3:$N$13,3)</f>
        <v>16768.056</v>
      </c>
      <c r="AD48" s="20">
        <f t="shared" si="27"/>
        <v>1795.7180000000008</v>
      </c>
      <c r="AE48" s="20">
        <f t="shared" si="16"/>
        <v>4190.0086666666666</v>
      </c>
    </row>
    <row r="49" spans="1:396" ht="13.5" x14ac:dyDescent="0.3">
      <c r="A49" s="6" t="s">
        <v>81</v>
      </c>
      <c r="B49" s="5" t="s">
        <v>82</v>
      </c>
      <c r="C49" s="15">
        <f t="shared" si="17"/>
        <v>974.35933333333332</v>
      </c>
      <c r="D49" s="15">
        <f t="shared" si="18"/>
        <v>29230.78</v>
      </c>
      <c r="E49" s="15">
        <f t="shared" si="19"/>
        <v>21978</v>
      </c>
      <c r="F49" s="15">
        <f t="shared" si="19"/>
        <v>7252.78</v>
      </c>
      <c r="G49" s="15"/>
      <c r="H49" s="15">
        <v>10989</v>
      </c>
      <c r="I49" s="15">
        <v>3626.39</v>
      </c>
      <c r="J49" s="15">
        <v>0</v>
      </c>
      <c r="K49" s="18"/>
      <c r="L49" s="18">
        <v>44378</v>
      </c>
      <c r="M49" s="18">
        <v>44561</v>
      </c>
      <c r="N49" s="29">
        <f t="shared" si="7"/>
        <v>10</v>
      </c>
      <c r="O49" s="29"/>
      <c r="P49" s="20">
        <f t="shared" si="20"/>
        <v>2435.8983333333335</v>
      </c>
      <c r="Q49" s="20">
        <f t="shared" si="58"/>
        <v>9743.5933333333342</v>
      </c>
      <c r="R49" s="20">
        <f t="shared" si="21"/>
        <v>2435.8983333333335</v>
      </c>
      <c r="S49" s="20"/>
      <c r="T49" s="20">
        <f t="shared" si="22"/>
        <v>2435.8983333333335</v>
      </c>
      <c r="U49" s="20">
        <f t="shared" si="59"/>
        <v>29230.78</v>
      </c>
      <c r="V49" s="20">
        <f t="shared" si="23"/>
        <v>31666.678333333333</v>
      </c>
      <c r="W49" s="20">
        <f>VLOOKUP(V49,'Tablas 2021'!$K$2:$N$13,1)</f>
        <v>26988.51</v>
      </c>
      <c r="X49" s="20">
        <f t="shared" si="24"/>
        <v>4678.1683333333349</v>
      </c>
      <c r="Y49" s="28">
        <f>VLOOKUP(V49,'Tablas 2021'!$K$2:$N$13,4)</f>
        <v>0.23519999999999999</v>
      </c>
      <c r="Z49" s="20">
        <f t="shared" si="25"/>
        <v>1100.3051920000003</v>
      </c>
      <c r="AA49" s="20">
        <f>VLOOKUP(V49,'Tablas 2021'!$K$2:$N$13,3)</f>
        <v>4323.59</v>
      </c>
      <c r="AB49" s="20">
        <f t="shared" si="26"/>
        <v>5423.895192</v>
      </c>
      <c r="AC49" s="20">
        <f>((D49-VLOOKUP(D49,'Tablas 2021'!$K$3:$N$13,1))*VLOOKUP(D49,'Tablas 2021'!$K$3:$N$13,4))+VLOOKUP(D49,'Tablas 2021'!$K$3:$N$13,3)</f>
        <v>4850.971904</v>
      </c>
      <c r="AD49" s="20">
        <f t="shared" si="27"/>
        <v>572.92328799999996</v>
      </c>
      <c r="AE49" s="20">
        <f t="shared" si="16"/>
        <v>1862.9750453333336</v>
      </c>
    </row>
    <row r="50" spans="1:396" ht="13.5" x14ac:dyDescent="0.3">
      <c r="A50" s="46" t="s">
        <v>50</v>
      </c>
      <c r="B50" s="47" t="s">
        <v>51</v>
      </c>
      <c r="C50" s="72">
        <f>+D50/30</f>
        <v>974.35933333333332</v>
      </c>
      <c r="D50" s="48">
        <f>+E50+F50</f>
        <v>29230.78</v>
      </c>
      <c r="E50" s="48">
        <f>+H50*2</f>
        <v>21978</v>
      </c>
      <c r="F50" s="48">
        <f>+I50*2</f>
        <v>7252.78</v>
      </c>
      <c r="G50" s="48"/>
      <c r="H50" s="48">
        <v>10989</v>
      </c>
      <c r="I50" s="48">
        <v>3626.39</v>
      </c>
      <c r="J50" s="48">
        <v>0</v>
      </c>
      <c r="K50" s="49"/>
      <c r="L50" s="49">
        <v>44378</v>
      </c>
      <c r="M50" s="49">
        <v>44561</v>
      </c>
      <c r="N50" s="50">
        <f t="shared" ref="N50:N57" si="73">10/$N$2*$N$2</f>
        <v>10</v>
      </c>
      <c r="O50" s="50"/>
      <c r="P50" s="51">
        <f>+Q50*0.25</f>
        <v>2435.8983333333335</v>
      </c>
      <c r="Q50" s="51">
        <f t="shared" si="58"/>
        <v>9743.5933333333342</v>
      </c>
      <c r="R50" s="51">
        <f>+Q50*0.25</f>
        <v>2435.8983333333335</v>
      </c>
      <c r="S50" s="51"/>
      <c r="T50" s="20">
        <f>+R50</f>
        <v>2435.8983333333335</v>
      </c>
      <c r="U50" s="51">
        <f t="shared" si="59"/>
        <v>29230.78</v>
      </c>
      <c r="V50" s="51">
        <f>+U50+T50</f>
        <v>31666.678333333333</v>
      </c>
      <c r="W50" s="51">
        <f>VLOOKUP(V50,'Tablas 2021'!$K$2:$N$13,1)</f>
        <v>26988.51</v>
      </c>
      <c r="X50" s="51">
        <f>+V50-W50</f>
        <v>4678.1683333333349</v>
      </c>
      <c r="Y50" s="52">
        <f>VLOOKUP(V50,'Tablas 2021'!$K$2:$N$13,4)</f>
        <v>0.23519999999999999</v>
      </c>
      <c r="Z50" s="51">
        <f>+X50*Y50</f>
        <v>1100.3051920000003</v>
      </c>
      <c r="AA50" s="51">
        <f>VLOOKUP(V50,'Tablas 2021'!$K$2:$N$13,3)</f>
        <v>4323.59</v>
      </c>
      <c r="AB50" s="51">
        <f>+Z50+AA50</f>
        <v>5423.895192</v>
      </c>
      <c r="AC50" s="51">
        <f>((D50-VLOOKUP(D50,'Tablas 2021'!$K$3:$N$13,1))*VLOOKUP(D50,'Tablas 2021'!$K$3:$N$13,4))+VLOOKUP(D50,'Tablas 2021'!$K$3:$N$13,3)</f>
        <v>4850.971904</v>
      </c>
      <c r="AD50" s="51">
        <f>+AB50-AC50</f>
        <v>572.92328799999996</v>
      </c>
      <c r="AE50" s="74">
        <f t="shared" ref="AE50:AE52" si="74">+P50-AD50</f>
        <v>1862.9750453333336</v>
      </c>
      <c r="AF50" s="45"/>
    </row>
    <row r="51" spans="1:396" ht="13.5" x14ac:dyDescent="0.3">
      <c r="A51" s="46" t="s">
        <v>18</v>
      </c>
      <c r="B51" s="47" t="s">
        <v>19</v>
      </c>
      <c r="C51" s="72">
        <f>+D51/30</f>
        <v>974.35933333333332</v>
      </c>
      <c r="D51" s="48">
        <f>+E51+F51</f>
        <v>29230.78</v>
      </c>
      <c r="E51" s="48">
        <f>+H51*2</f>
        <v>21978</v>
      </c>
      <c r="F51" s="48">
        <f>+I51*2</f>
        <v>7252.78</v>
      </c>
      <c r="G51" s="48"/>
      <c r="H51" s="48">
        <v>10989</v>
      </c>
      <c r="I51" s="48">
        <v>3626.39</v>
      </c>
      <c r="J51" s="48">
        <v>0</v>
      </c>
      <c r="K51" s="49"/>
      <c r="L51" s="49">
        <v>44378</v>
      </c>
      <c r="M51" s="49">
        <v>44561</v>
      </c>
      <c r="N51" s="50">
        <f t="shared" si="73"/>
        <v>10</v>
      </c>
      <c r="O51" s="50"/>
      <c r="P51" s="51">
        <f>+Q51*0.25</f>
        <v>2435.8983333333335</v>
      </c>
      <c r="Q51" s="51">
        <f t="shared" si="58"/>
        <v>9743.5933333333342</v>
      </c>
      <c r="R51" s="51">
        <f>+Q51*0.25</f>
        <v>2435.8983333333335</v>
      </c>
      <c r="S51" s="51"/>
      <c r="T51" s="20">
        <f>+R51</f>
        <v>2435.8983333333335</v>
      </c>
      <c r="U51" s="51">
        <f t="shared" si="59"/>
        <v>29230.78</v>
      </c>
      <c r="V51" s="51">
        <f>+U51+T51</f>
        <v>31666.678333333333</v>
      </c>
      <c r="W51" s="51">
        <f>VLOOKUP(V51,'Tablas 2021'!$K$2:$N$13,1)</f>
        <v>26988.51</v>
      </c>
      <c r="X51" s="51">
        <f>+V51-W51</f>
        <v>4678.1683333333349</v>
      </c>
      <c r="Y51" s="52">
        <f>VLOOKUP(V51,'Tablas 2021'!$K$2:$N$13,4)</f>
        <v>0.23519999999999999</v>
      </c>
      <c r="Z51" s="51">
        <f>+X51*Y51</f>
        <v>1100.3051920000003</v>
      </c>
      <c r="AA51" s="51">
        <f>VLOOKUP(V51,'Tablas 2021'!$K$2:$N$13,3)</f>
        <v>4323.59</v>
      </c>
      <c r="AB51" s="51">
        <f>+Z51+AA51</f>
        <v>5423.895192</v>
      </c>
      <c r="AC51" s="51">
        <f>((D51-VLOOKUP(D51,'Tablas 2021'!$K$3:$N$13,1))*VLOOKUP(D51,'Tablas 2021'!$K$3:$N$13,4))+VLOOKUP(D51,'Tablas 2021'!$K$3:$N$13,3)</f>
        <v>4850.971904</v>
      </c>
      <c r="AD51" s="51">
        <f>+AB51-AC51</f>
        <v>572.92328799999996</v>
      </c>
      <c r="AE51" s="74">
        <f t="shared" si="74"/>
        <v>1862.9750453333336</v>
      </c>
      <c r="AF51" s="45"/>
    </row>
    <row r="52" spans="1:396" s="12" customFormat="1" ht="13.5" x14ac:dyDescent="0.3">
      <c r="A52" s="90" t="s">
        <v>233</v>
      </c>
      <c r="B52" s="91" t="s">
        <v>234</v>
      </c>
      <c r="C52" s="77">
        <f t="shared" ref="C52" si="75">+D52/30</f>
        <v>1266.8126666666669</v>
      </c>
      <c r="D52" s="77">
        <f t="shared" ref="D52" si="76">+E52+F52</f>
        <v>38004.380000000005</v>
      </c>
      <c r="E52" s="77">
        <f t="shared" ref="E52" si="77">+H52*2</f>
        <v>28574.7</v>
      </c>
      <c r="F52" s="77">
        <f t="shared" ref="F52" si="78">+I52*2</f>
        <v>9429.68</v>
      </c>
      <c r="G52" s="77"/>
      <c r="H52" s="77">
        <v>14287.35</v>
      </c>
      <c r="I52" s="77">
        <v>4714.84</v>
      </c>
      <c r="J52" s="77">
        <v>0</v>
      </c>
      <c r="K52" s="78">
        <v>44546</v>
      </c>
      <c r="L52" s="78">
        <v>44378</v>
      </c>
      <c r="M52" s="78">
        <v>44561</v>
      </c>
      <c r="N52" s="79">
        <v>0</v>
      </c>
      <c r="O52" s="79"/>
      <c r="P52" s="80">
        <f t="shared" ref="P52" si="79">+Q52*0.25</f>
        <v>0</v>
      </c>
      <c r="Q52" s="80">
        <f t="shared" si="58"/>
        <v>0</v>
      </c>
      <c r="R52" s="80">
        <f t="shared" ref="R52" si="80">+Q52*0.25</f>
        <v>0</v>
      </c>
      <c r="S52" s="80"/>
      <c r="T52" s="80">
        <f t="shared" ref="T52" si="81">+R52</f>
        <v>0</v>
      </c>
      <c r="U52" s="80">
        <f t="shared" si="59"/>
        <v>38004.380000000005</v>
      </c>
      <c r="V52" s="80">
        <f t="shared" ref="V52" si="82">+U52+T52</f>
        <v>38004.380000000005</v>
      </c>
      <c r="W52" s="80">
        <f>VLOOKUP(V52,'Tablas 2021'!$K$2:$N$13,1)</f>
        <v>26988.51</v>
      </c>
      <c r="X52" s="80">
        <f t="shared" ref="X52" si="83">+V52-W52</f>
        <v>11015.870000000006</v>
      </c>
      <c r="Y52" s="81">
        <f>VLOOKUP(V52,'Tablas 2021'!$K$2:$N$13,4)</f>
        <v>0.23519999999999999</v>
      </c>
      <c r="Z52" s="80">
        <f t="shared" ref="Z52" si="84">+X52*Y52</f>
        <v>2590.9326240000014</v>
      </c>
      <c r="AA52" s="80">
        <f>VLOOKUP(V52,'Tablas 2021'!$K$2:$N$13,3)</f>
        <v>4323.59</v>
      </c>
      <c r="AB52" s="80">
        <f t="shared" ref="AB52" si="85">+Z52+AA52</f>
        <v>6914.5226240000011</v>
      </c>
      <c r="AC52" s="80">
        <f>((D52-VLOOKUP(D52,'Tablas 2021'!$K$3:$N$13,1))*VLOOKUP(D52,'Tablas 2021'!$K$3:$N$13,4))+VLOOKUP(D52,'Tablas 2021'!$K$3:$N$13,3)</f>
        <v>6914.5226240000011</v>
      </c>
      <c r="AD52" s="80">
        <f t="shared" ref="AD52" si="86">+AB52-AC52</f>
        <v>0</v>
      </c>
      <c r="AE52" s="80">
        <f t="shared" si="74"/>
        <v>0</v>
      </c>
      <c r="AF52" s="45"/>
    </row>
    <row r="53" spans="1:396" s="45" customFormat="1" ht="13.5" x14ac:dyDescent="0.3">
      <c r="A53" s="46" t="s">
        <v>83</v>
      </c>
      <c r="B53" s="47" t="s">
        <v>84</v>
      </c>
      <c r="C53" s="15">
        <f t="shared" ref="C53" si="87">+D53/30</f>
        <v>1266.8126666666669</v>
      </c>
      <c r="D53" s="15">
        <f t="shared" ref="D53" si="88">+E53+F53</f>
        <v>38004.380000000005</v>
      </c>
      <c r="E53" s="15">
        <f t="shared" ref="E53" si="89">+H53*2</f>
        <v>28574.7</v>
      </c>
      <c r="F53" s="15">
        <f t="shared" ref="F53" si="90">+I53*2</f>
        <v>9429.68</v>
      </c>
      <c r="G53" s="15"/>
      <c r="H53" s="15">
        <v>14287.35</v>
      </c>
      <c r="I53" s="15">
        <v>4714.84</v>
      </c>
      <c r="J53" s="15">
        <v>0</v>
      </c>
      <c r="K53" s="18"/>
      <c r="L53" s="18">
        <v>44378</v>
      </c>
      <c r="M53" s="18">
        <v>44561</v>
      </c>
      <c r="N53" s="29">
        <f t="shared" si="7"/>
        <v>10</v>
      </c>
      <c r="O53" s="29"/>
      <c r="P53" s="20">
        <f t="shared" ref="P53" si="91">+Q53*0.25</f>
        <v>3167.0316666666672</v>
      </c>
      <c r="Q53" s="20">
        <f t="shared" si="58"/>
        <v>12668.126666666669</v>
      </c>
      <c r="R53" s="20">
        <f t="shared" ref="R53" si="92">+Q53*0.25</f>
        <v>3167.0316666666672</v>
      </c>
      <c r="S53" s="20"/>
      <c r="T53" s="20">
        <f t="shared" si="22"/>
        <v>3167.0316666666672</v>
      </c>
      <c r="U53" s="20">
        <f t="shared" si="59"/>
        <v>38004.380000000005</v>
      </c>
      <c r="V53" s="20">
        <f t="shared" ref="V53" si="93">+U53+T53</f>
        <v>41171.411666666674</v>
      </c>
      <c r="W53" s="20">
        <f>VLOOKUP(V53,'Tablas 2021'!$K$2:$N$13,1)</f>
        <v>26988.51</v>
      </c>
      <c r="X53" s="20">
        <f t="shared" ref="X53" si="94">+V53-W53</f>
        <v>14182.901666666676</v>
      </c>
      <c r="Y53" s="28">
        <f>VLOOKUP(V53,'Tablas 2021'!$K$2:$N$13,4)</f>
        <v>0.23519999999999999</v>
      </c>
      <c r="Z53" s="20">
        <f t="shared" ref="Z53" si="95">+X53*Y53</f>
        <v>3335.8184720000022</v>
      </c>
      <c r="AA53" s="20">
        <f>VLOOKUP(V53,'Tablas 2021'!$K$2:$N$13,3)</f>
        <v>4323.59</v>
      </c>
      <c r="AB53" s="20">
        <f t="shared" ref="AB53" si="96">+Z53+AA53</f>
        <v>7659.4084720000028</v>
      </c>
      <c r="AC53" s="20">
        <f>((D53-VLOOKUP(D53,'Tablas 2021'!$K$3:$N$13,1))*VLOOKUP(D53,'Tablas 2021'!$K$3:$N$13,4))+VLOOKUP(D53,'Tablas 2021'!$K$3:$N$13,3)</f>
        <v>6914.5226240000011</v>
      </c>
      <c r="AD53" s="20">
        <f t="shared" ref="AD53" si="97">+AB53-AC53</f>
        <v>744.88584800000172</v>
      </c>
      <c r="AE53" s="20">
        <f t="shared" si="16"/>
        <v>2422.1458186666655</v>
      </c>
    </row>
    <row r="54" spans="1:396" s="16" customFormat="1" ht="13.5" x14ac:dyDescent="0.3">
      <c r="A54" s="63" t="s">
        <v>85</v>
      </c>
      <c r="B54" s="95" t="s">
        <v>86</v>
      </c>
      <c r="C54" s="17">
        <f t="shared" si="17"/>
        <v>1266.8126666666669</v>
      </c>
      <c r="D54" s="17">
        <f t="shared" ref="D54:D88" si="98">+E54+F54</f>
        <v>38004.380000000005</v>
      </c>
      <c r="E54" s="17">
        <f t="shared" ref="E54:E98" si="99">+H54*2</f>
        <v>28574.7</v>
      </c>
      <c r="F54" s="17">
        <f t="shared" ref="F54:F98" si="100">+I54*2</f>
        <v>9429.68</v>
      </c>
      <c r="G54" s="17"/>
      <c r="H54" s="17">
        <v>14287.35</v>
      </c>
      <c r="I54" s="17">
        <v>4714.84</v>
      </c>
      <c r="J54" s="17">
        <v>0</v>
      </c>
      <c r="K54" s="19"/>
      <c r="L54" s="19">
        <v>44378</v>
      </c>
      <c r="M54" s="19">
        <v>44515</v>
      </c>
      <c r="N54" s="26">
        <v>7.56</v>
      </c>
      <c r="O54" s="26"/>
      <c r="P54" s="27">
        <f t="shared" si="20"/>
        <v>2394.2759400000004</v>
      </c>
      <c r="Q54" s="27">
        <f t="shared" si="58"/>
        <v>9577.1037600000018</v>
      </c>
      <c r="R54" s="27">
        <f t="shared" si="21"/>
        <v>2394.2759400000004</v>
      </c>
      <c r="S54" s="27"/>
      <c r="T54" s="27">
        <f t="shared" si="22"/>
        <v>2394.2759400000004</v>
      </c>
      <c r="U54" s="27">
        <f t="shared" si="59"/>
        <v>38004.380000000005</v>
      </c>
      <c r="V54" s="27">
        <f t="shared" si="23"/>
        <v>40398.655940000004</v>
      </c>
      <c r="W54" s="27">
        <f>VLOOKUP(V54,'Tablas 2021'!$K$2:$N$13,1)</f>
        <v>26988.51</v>
      </c>
      <c r="X54" s="27">
        <f t="shared" si="24"/>
        <v>13410.145940000006</v>
      </c>
      <c r="Y54" s="25">
        <f>VLOOKUP(V54,'Tablas 2021'!$K$2:$N$13,4)</f>
        <v>0.23519999999999999</v>
      </c>
      <c r="Z54" s="27">
        <f t="shared" si="25"/>
        <v>3154.0663250880011</v>
      </c>
      <c r="AA54" s="27">
        <f>VLOOKUP(V54,'Tablas 2021'!$K$2:$N$13,3)</f>
        <v>4323.59</v>
      </c>
      <c r="AB54" s="27">
        <f t="shared" si="26"/>
        <v>7477.6563250880008</v>
      </c>
      <c r="AC54" s="27">
        <f>((D54-VLOOKUP(D54,'Tablas 2021'!$K$3:$N$13,1))*VLOOKUP(D54,'Tablas 2021'!$K$3:$N$13,4))+VLOOKUP(D54,'Tablas 2021'!$K$3:$N$13,3)</f>
        <v>6914.5226240000011</v>
      </c>
      <c r="AD54" s="27">
        <f t="shared" si="27"/>
        <v>563.13370108799973</v>
      </c>
      <c r="AE54" s="27">
        <f t="shared" si="16"/>
        <v>1831.1422389120007</v>
      </c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</row>
    <row r="55" spans="1:396" s="16" customFormat="1" ht="13.5" x14ac:dyDescent="0.3">
      <c r="A55" s="63"/>
      <c r="B55" s="95"/>
      <c r="C55" s="17">
        <f t="shared" ref="C55:C57" si="101">+D55/30</f>
        <v>2394.2906666666668</v>
      </c>
      <c r="D55" s="17">
        <f t="shared" si="98"/>
        <v>71828.72</v>
      </c>
      <c r="E55" s="17">
        <f t="shared" si="99"/>
        <v>54006.6</v>
      </c>
      <c r="F55" s="17">
        <f t="shared" si="100"/>
        <v>17822.12</v>
      </c>
      <c r="G55" s="17"/>
      <c r="H55" s="17">
        <v>27003.3</v>
      </c>
      <c r="I55" s="17">
        <v>8911.06</v>
      </c>
      <c r="J55" s="17"/>
      <c r="K55" s="19"/>
      <c r="L55" s="19">
        <v>44516</v>
      </c>
      <c r="M55" s="19">
        <v>44561</v>
      </c>
      <c r="N55" s="26">
        <v>2.44</v>
      </c>
      <c r="O55" s="26"/>
      <c r="P55" s="27">
        <f t="shared" ref="P55:P57" si="102">+Q55*0.25</f>
        <v>1460.5173066666666</v>
      </c>
      <c r="Q55" s="27">
        <f t="shared" si="58"/>
        <v>5842.0692266666665</v>
      </c>
      <c r="R55" s="27">
        <f t="shared" ref="R55:R57" si="103">+Q55*0.25</f>
        <v>1460.5173066666666</v>
      </c>
      <c r="S55" s="27"/>
      <c r="T55" s="27">
        <f t="shared" si="22"/>
        <v>1460.5173066666666</v>
      </c>
      <c r="U55" s="27">
        <f t="shared" si="59"/>
        <v>71828.72</v>
      </c>
      <c r="V55" s="27">
        <f t="shared" ref="V55:V57" si="104">+U55+T55</f>
        <v>73289.237306666662</v>
      </c>
      <c r="W55" s="27">
        <f>VLOOKUP(V55,'Tablas 2021'!$K$2:$N$13,1)</f>
        <v>42537.599999999999</v>
      </c>
      <c r="X55" s="27">
        <f t="shared" ref="X55:X57" si="105">+V55-W55</f>
        <v>30751.637306666664</v>
      </c>
      <c r="Y55" s="25">
        <f>VLOOKUP(V55,'Tablas 2021'!$K$2:$N$13,4)</f>
        <v>0.3</v>
      </c>
      <c r="Z55" s="27">
        <f t="shared" ref="Z55:Z57" si="106">+X55*Y55</f>
        <v>9225.4911919999995</v>
      </c>
      <c r="AA55" s="27">
        <f>VLOOKUP(V55,'Tablas 2021'!$K$2:$N$13,3)</f>
        <v>7980.72</v>
      </c>
      <c r="AB55" s="27">
        <f t="shared" ref="AB55:AB57" si="107">+Z55+AA55</f>
        <v>17206.211191999999</v>
      </c>
      <c r="AC55" s="27">
        <f>((D55-VLOOKUP(D55,'Tablas 2021'!$K$3:$N$13,1))*VLOOKUP(D55,'Tablas 2021'!$K$3:$N$13,4))+VLOOKUP(D55,'Tablas 2021'!$K$3:$N$13,3)</f>
        <v>16768.056</v>
      </c>
      <c r="AD55" s="27">
        <f t="shared" ref="AD55:AD57" si="108">+AB55-AC55</f>
        <v>438.15519199999835</v>
      </c>
      <c r="AE55" s="27">
        <f t="shared" si="16"/>
        <v>1022.3621146666683</v>
      </c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</row>
    <row r="56" spans="1:396" s="16" customFormat="1" ht="13.5" x14ac:dyDescent="0.3">
      <c r="A56" s="88" t="s">
        <v>232</v>
      </c>
      <c r="B56" s="89" t="s">
        <v>231</v>
      </c>
      <c r="C56" s="72">
        <f>+D56/30</f>
        <v>974.35933333333332</v>
      </c>
      <c r="D56" s="48">
        <f>+E56+F56</f>
        <v>29230.78</v>
      </c>
      <c r="E56" s="48">
        <f>+H56*2</f>
        <v>21978</v>
      </c>
      <c r="F56" s="48">
        <f>+I56*2</f>
        <v>7252.78</v>
      </c>
      <c r="G56" s="48"/>
      <c r="H56" s="48">
        <v>10989</v>
      </c>
      <c r="I56" s="48">
        <v>3626.39</v>
      </c>
      <c r="J56" s="48">
        <v>0</v>
      </c>
      <c r="K56" s="49"/>
      <c r="L56" s="49">
        <v>44378</v>
      </c>
      <c r="M56" s="49">
        <v>44561</v>
      </c>
      <c r="N56" s="50">
        <f t="shared" si="73"/>
        <v>10</v>
      </c>
      <c r="O56" s="50"/>
      <c r="P56" s="51">
        <f>+Q56*0.25</f>
        <v>2435.8983333333335</v>
      </c>
      <c r="Q56" s="51">
        <f t="shared" si="58"/>
        <v>9743.5933333333342</v>
      </c>
      <c r="R56" s="51">
        <f>+Q56*0.25</f>
        <v>2435.8983333333335</v>
      </c>
      <c r="S56" s="51"/>
      <c r="T56" s="20">
        <f>+R56</f>
        <v>2435.8983333333335</v>
      </c>
      <c r="U56" s="51">
        <f t="shared" si="59"/>
        <v>29230.78</v>
      </c>
      <c r="V56" s="51">
        <f>+U56+T56</f>
        <v>31666.678333333333</v>
      </c>
      <c r="W56" s="51">
        <f>VLOOKUP(V56,'Tablas 2021'!$K$2:$N$13,1)</f>
        <v>26988.51</v>
      </c>
      <c r="X56" s="51">
        <f>+V56-W56</f>
        <v>4678.1683333333349</v>
      </c>
      <c r="Y56" s="52">
        <f>VLOOKUP(V56,'Tablas 2021'!$K$2:$N$13,4)</f>
        <v>0.23519999999999999</v>
      </c>
      <c r="Z56" s="51">
        <f>+X56*Y56</f>
        <v>1100.3051920000003</v>
      </c>
      <c r="AA56" s="51">
        <f>VLOOKUP(V56,'Tablas 2021'!$K$2:$N$13,3)</f>
        <v>4323.59</v>
      </c>
      <c r="AB56" s="51">
        <f>+Z56+AA56</f>
        <v>5423.895192</v>
      </c>
      <c r="AC56" s="51">
        <f>((D56-VLOOKUP(D56,'Tablas 2021'!$K$3:$N$13,1))*VLOOKUP(D56,'Tablas 2021'!$K$3:$N$13,4))+VLOOKUP(D56,'Tablas 2021'!$K$3:$N$13,3)</f>
        <v>4850.971904</v>
      </c>
      <c r="AD56" s="51">
        <f>+AB56-AC56</f>
        <v>572.92328799999996</v>
      </c>
      <c r="AE56" s="74">
        <f t="shared" si="16"/>
        <v>1862.9750453333336</v>
      </c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</row>
    <row r="57" spans="1:396" s="57" customFormat="1" ht="13.5" x14ac:dyDescent="0.3">
      <c r="A57" s="54" t="s">
        <v>87</v>
      </c>
      <c r="B57" s="55" t="s">
        <v>88</v>
      </c>
      <c r="C57" s="56">
        <f t="shared" si="101"/>
        <v>974.35933333333332</v>
      </c>
      <c r="D57" s="56">
        <f t="shared" si="98"/>
        <v>29230.78</v>
      </c>
      <c r="E57" s="56">
        <f t="shared" si="99"/>
        <v>21978</v>
      </c>
      <c r="F57" s="56">
        <f t="shared" si="100"/>
        <v>7252.78</v>
      </c>
      <c r="G57" s="56"/>
      <c r="H57" s="56">
        <v>10989</v>
      </c>
      <c r="I57" s="56">
        <v>3626.39</v>
      </c>
      <c r="J57" s="56">
        <v>0</v>
      </c>
      <c r="K57" s="58"/>
      <c r="L57" s="58">
        <v>44378</v>
      </c>
      <c r="M57" s="58">
        <v>44561</v>
      </c>
      <c r="N57" s="59">
        <f t="shared" si="73"/>
        <v>10</v>
      </c>
      <c r="O57" s="59"/>
      <c r="P57" s="60">
        <f t="shared" si="102"/>
        <v>2435.8983333333335</v>
      </c>
      <c r="Q57" s="60">
        <f t="shared" si="58"/>
        <v>9743.5933333333342</v>
      </c>
      <c r="R57" s="60">
        <f t="shared" si="103"/>
        <v>2435.8983333333335</v>
      </c>
      <c r="S57" s="60">
        <f>82.69*15</f>
        <v>1240.3499999999999</v>
      </c>
      <c r="T57" s="60">
        <f>+R57-S57</f>
        <v>1195.5483333333336</v>
      </c>
      <c r="U57" s="60">
        <f t="shared" si="59"/>
        <v>29230.78</v>
      </c>
      <c r="V57" s="60">
        <f t="shared" si="104"/>
        <v>30426.328333333331</v>
      </c>
      <c r="W57" s="60">
        <f>VLOOKUP(V57,'Tablas 2021'!$K$2:$N$13,1)</f>
        <v>26988.51</v>
      </c>
      <c r="X57" s="60">
        <f t="shared" si="105"/>
        <v>3437.8183333333327</v>
      </c>
      <c r="Y57" s="61">
        <f>VLOOKUP(V57,'Tablas 2021'!$K$2:$N$13,4)</f>
        <v>0.23519999999999999</v>
      </c>
      <c r="Z57" s="60">
        <f t="shared" si="106"/>
        <v>808.5748719999998</v>
      </c>
      <c r="AA57" s="60">
        <f>VLOOKUP(V57,'Tablas 2021'!$K$2:$N$13,3)</f>
        <v>4323.59</v>
      </c>
      <c r="AB57" s="60">
        <f t="shared" si="107"/>
        <v>5132.1648720000003</v>
      </c>
      <c r="AC57" s="60">
        <f>((D57-VLOOKUP(D57,'Tablas 2021'!$K$3:$N$13,1))*VLOOKUP(D57,'Tablas 2021'!$K$3:$N$13,4))+VLOOKUP(D57,'Tablas 2021'!$K$3:$N$13,3)</f>
        <v>4850.971904</v>
      </c>
      <c r="AD57" s="60">
        <f t="shared" si="108"/>
        <v>281.19296800000029</v>
      </c>
      <c r="AE57" s="60">
        <f t="shared" si="16"/>
        <v>2154.7053653333332</v>
      </c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</row>
    <row r="58" spans="1:396" ht="13.5" x14ac:dyDescent="0.3">
      <c r="A58" s="6" t="s">
        <v>22</v>
      </c>
      <c r="B58" s="5" t="s">
        <v>23</v>
      </c>
      <c r="C58" s="15">
        <f>+D58/30</f>
        <v>1266.8126666666669</v>
      </c>
      <c r="D58" s="15">
        <f>+E58+F58</f>
        <v>38004.380000000005</v>
      </c>
      <c r="E58" s="15">
        <f>+H58*2</f>
        <v>28574.7</v>
      </c>
      <c r="F58" s="15">
        <f>+I58*2</f>
        <v>9429.68</v>
      </c>
      <c r="G58" s="15"/>
      <c r="H58" s="15">
        <v>14287.35</v>
      </c>
      <c r="I58" s="15">
        <v>4714.84</v>
      </c>
      <c r="J58" s="15">
        <v>0</v>
      </c>
      <c r="L58" s="18">
        <v>44378</v>
      </c>
      <c r="M58" s="18">
        <v>44561</v>
      </c>
      <c r="N58" s="29">
        <f t="shared" si="7"/>
        <v>10</v>
      </c>
      <c r="O58" s="29"/>
      <c r="P58" s="20">
        <f>+Q58*0.25</f>
        <v>3167.0316666666672</v>
      </c>
      <c r="Q58" s="20">
        <f t="shared" si="58"/>
        <v>12668.126666666669</v>
      </c>
      <c r="R58" s="20">
        <f>+Q58*0.25</f>
        <v>3167.0316666666672</v>
      </c>
      <c r="S58" s="20"/>
      <c r="T58" s="20">
        <f>+R58</f>
        <v>3167.0316666666672</v>
      </c>
      <c r="U58" s="20">
        <f t="shared" si="59"/>
        <v>38004.380000000005</v>
      </c>
      <c r="V58" s="20">
        <f>+U58+T58</f>
        <v>41171.411666666674</v>
      </c>
      <c r="W58" s="20">
        <f>VLOOKUP(V58,'Tablas 2021'!$K$2:$N$13,1)</f>
        <v>26988.51</v>
      </c>
      <c r="X58" s="20">
        <f>+V58-W58</f>
        <v>14182.901666666676</v>
      </c>
      <c r="Y58" s="28">
        <f>VLOOKUP(V58,'Tablas 2021'!$K$2:$N$13,4)</f>
        <v>0.23519999999999999</v>
      </c>
      <c r="Z58" s="20">
        <f>+X58*Y58</f>
        <v>3335.8184720000022</v>
      </c>
      <c r="AA58" s="20">
        <f>VLOOKUP(V58,'Tablas 2021'!$K$2:$N$13,3)</f>
        <v>4323.59</v>
      </c>
      <c r="AB58" s="20">
        <f>+Z58+AA58</f>
        <v>7659.4084720000028</v>
      </c>
      <c r="AC58" s="20">
        <f>((D58-VLOOKUP(D58,'Tablas 2021'!$K$3:$N$13,1))*VLOOKUP(D58,'Tablas 2021'!$K$3:$N$13,4))+VLOOKUP(D58,'Tablas 2021'!$K$3:$N$13,3)</f>
        <v>6914.5226240000011</v>
      </c>
      <c r="AD58" s="20">
        <f>+AB58-AC58</f>
        <v>744.88584800000172</v>
      </c>
      <c r="AE58" s="20">
        <f t="shared" ref="AE58:AE64" si="109">+P58-AD58</f>
        <v>2422.1458186666655</v>
      </c>
    </row>
    <row r="59" spans="1:396" ht="13.5" x14ac:dyDescent="0.3">
      <c r="A59" s="6" t="s">
        <v>89</v>
      </c>
      <c r="B59" s="5" t="s">
        <v>90</v>
      </c>
      <c r="C59" s="15">
        <f t="shared" si="17"/>
        <v>1266.8126666666669</v>
      </c>
      <c r="D59" s="15">
        <f t="shared" si="98"/>
        <v>38004.380000000005</v>
      </c>
      <c r="E59" s="15">
        <f t="shared" si="99"/>
        <v>28574.7</v>
      </c>
      <c r="F59" s="15">
        <f t="shared" si="100"/>
        <v>9429.68</v>
      </c>
      <c r="G59" s="15"/>
      <c r="H59" s="15">
        <v>14287.35</v>
      </c>
      <c r="I59" s="15">
        <v>4714.84</v>
      </c>
      <c r="J59" s="15">
        <v>0</v>
      </c>
      <c r="K59" s="18"/>
      <c r="L59" s="18">
        <v>44378</v>
      </c>
      <c r="M59" s="18">
        <v>44561</v>
      </c>
      <c r="N59" s="29">
        <f t="shared" ref="N59:N63" si="110">10/$N$2*$N$2</f>
        <v>10</v>
      </c>
      <c r="O59" s="29"/>
      <c r="P59" s="20">
        <f t="shared" si="20"/>
        <v>3167.0316666666672</v>
      </c>
      <c r="Q59" s="20">
        <f t="shared" si="58"/>
        <v>12668.126666666669</v>
      </c>
      <c r="R59" s="20">
        <f t="shared" si="21"/>
        <v>3167.0316666666672</v>
      </c>
      <c r="S59" s="20"/>
      <c r="T59" s="20">
        <f t="shared" si="22"/>
        <v>3167.0316666666672</v>
      </c>
      <c r="U59" s="20">
        <f t="shared" si="59"/>
        <v>38004.380000000005</v>
      </c>
      <c r="V59" s="20">
        <f t="shared" si="23"/>
        <v>41171.411666666674</v>
      </c>
      <c r="W59" s="20">
        <f>VLOOKUP(V59,'Tablas 2021'!$K$2:$N$13,1)</f>
        <v>26988.51</v>
      </c>
      <c r="X59" s="20">
        <f t="shared" si="24"/>
        <v>14182.901666666676</v>
      </c>
      <c r="Y59" s="28">
        <f>VLOOKUP(V59,'Tablas 2021'!$K$2:$N$13,4)</f>
        <v>0.23519999999999999</v>
      </c>
      <c r="Z59" s="20">
        <f t="shared" si="25"/>
        <v>3335.8184720000022</v>
      </c>
      <c r="AA59" s="20">
        <f>VLOOKUP(V59,'Tablas 2021'!$K$2:$N$13,3)</f>
        <v>4323.59</v>
      </c>
      <c r="AB59" s="20">
        <f t="shared" si="26"/>
        <v>7659.4084720000028</v>
      </c>
      <c r="AC59" s="20">
        <f>((D59-VLOOKUP(D59,'Tablas 2021'!$K$3:$N$13,1))*VLOOKUP(D59,'Tablas 2021'!$K$3:$N$13,4))+VLOOKUP(D59,'Tablas 2021'!$K$3:$N$13,3)</f>
        <v>6914.5226240000011</v>
      </c>
      <c r="AD59" s="20">
        <f t="shared" si="27"/>
        <v>744.88584800000172</v>
      </c>
      <c r="AE59" s="20">
        <f t="shared" si="109"/>
        <v>2422.1458186666655</v>
      </c>
    </row>
    <row r="60" spans="1:396" s="67" customFormat="1" ht="13.5" x14ac:dyDescent="0.3">
      <c r="A60" s="64" t="s">
        <v>91</v>
      </c>
      <c r="B60" s="65" t="s">
        <v>92</v>
      </c>
      <c r="C60" s="66">
        <f t="shared" si="17"/>
        <v>1266.8126666666669</v>
      </c>
      <c r="D60" s="66">
        <f t="shared" si="98"/>
        <v>38004.380000000005</v>
      </c>
      <c r="E60" s="66">
        <f t="shared" si="99"/>
        <v>28574.7</v>
      </c>
      <c r="F60" s="66">
        <f t="shared" si="100"/>
        <v>9429.68</v>
      </c>
      <c r="G60" s="66"/>
      <c r="H60" s="66">
        <v>14287.35</v>
      </c>
      <c r="I60" s="66">
        <v>4714.84</v>
      </c>
      <c r="J60" s="66">
        <v>0</v>
      </c>
      <c r="K60" s="68"/>
      <c r="L60" s="68">
        <v>44378</v>
      </c>
      <c r="M60" s="68">
        <v>44476</v>
      </c>
      <c r="N60" s="69">
        <f t="shared" si="110"/>
        <v>10</v>
      </c>
      <c r="O60" s="69"/>
      <c r="P60" s="70">
        <f t="shared" si="20"/>
        <v>3167.0316666666672</v>
      </c>
      <c r="Q60" s="70">
        <f t="shared" si="58"/>
        <v>12668.126666666669</v>
      </c>
      <c r="R60" s="70">
        <f t="shared" si="21"/>
        <v>3167.0316666666672</v>
      </c>
      <c r="S60" s="70"/>
      <c r="T60" s="70">
        <f t="shared" si="22"/>
        <v>3167.0316666666672</v>
      </c>
      <c r="U60" s="70">
        <f t="shared" si="59"/>
        <v>38004.380000000005</v>
      </c>
      <c r="V60" s="70">
        <f t="shared" si="23"/>
        <v>41171.411666666674</v>
      </c>
      <c r="W60" s="70">
        <f>VLOOKUP(V60,'Tablas 2021'!$K$2:$N$13,1)</f>
        <v>26988.51</v>
      </c>
      <c r="X60" s="70">
        <f t="shared" si="24"/>
        <v>14182.901666666676</v>
      </c>
      <c r="Y60" s="71">
        <f>VLOOKUP(V60,'Tablas 2021'!$K$2:$N$13,4)</f>
        <v>0.23519999999999999</v>
      </c>
      <c r="Z60" s="70">
        <f t="shared" si="25"/>
        <v>3335.8184720000022</v>
      </c>
      <c r="AA60" s="70">
        <f>VLOOKUP(V60,'Tablas 2021'!$K$2:$N$13,3)</f>
        <v>4323.59</v>
      </c>
      <c r="AB60" s="70">
        <f t="shared" si="26"/>
        <v>7659.4084720000028</v>
      </c>
      <c r="AC60" s="70">
        <f>((D60-VLOOKUP(D60,'Tablas 2021'!$K$3:$N$13,1))*VLOOKUP(D60,'Tablas 2021'!$K$3:$N$13,4))+VLOOKUP(D60,'Tablas 2021'!$K$3:$N$13,3)</f>
        <v>6914.5226240000011</v>
      </c>
      <c r="AD60" s="70">
        <f t="shared" si="27"/>
        <v>744.88584800000172</v>
      </c>
      <c r="AE60" s="70">
        <f t="shared" si="109"/>
        <v>2422.1458186666655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</row>
    <row r="61" spans="1:396" ht="13.5" x14ac:dyDescent="0.3">
      <c r="A61" s="6" t="s">
        <v>93</v>
      </c>
      <c r="B61" s="5" t="s">
        <v>94</v>
      </c>
      <c r="C61" s="15">
        <f t="shared" si="17"/>
        <v>1266.8126666666669</v>
      </c>
      <c r="D61" s="15">
        <f t="shared" si="98"/>
        <v>38004.380000000005</v>
      </c>
      <c r="E61" s="15">
        <f t="shared" si="99"/>
        <v>28574.7</v>
      </c>
      <c r="F61" s="15">
        <f t="shared" si="100"/>
        <v>9429.68</v>
      </c>
      <c r="G61" s="15"/>
      <c r="H61" s="15">
        <v>14287.35</v>
      </c>
      <c r="I61" s="15">
        <v>4714.84</v>
      </c>
      <c r="J61" s="15">
        <v>0</v>
      </c>
      <c r="K61" s="18"/>
      <c r="L61" s="18">
        <v>44378</v>
      </c>
      <c r="M61" s="18">
        <v>44561</v>
      </c>
      <c r="N61" s="29">
        <f t="shared" si="110"/>
        <v>10</v>
      </c>
      <c r="O61" s="29"/>
      <c r="P61" s="20">
        <f t="shared" si="20"/>
        <v>3167.0316666666672</v>
      </c>
      <c r="Q61" s="20">
        <f t="shared" si="58"/>
        <v>12668.126666666669</v>
      </c>
      <c r="R61" s="20">
        <f t="shared" si="21"/>
        <v>3167.0316666666672</v>
      </c>
      <c r="S61" s="20"/>
      <c r="T61" s="20">
        <f t="shared" si="22"/>
        <v>3167.0316666666672</v>
      </c>
      <c r="U61" s="20">
        <f t="shared" si="59"/>
        <v>38004.380000000005</v>
      </c>
      <c r="V61" s="20">
        <f t="shared" si="23"/>
        <v>41171.411666666674</v>
      </c>
      <c r="W61" s="20">
        <f>VLOOKUP(V61,'Tablas 2021'!$K$2:$N$13,1)</f>
        <v>26988.51</v>
      </c>
      <c r="X61" s="20">
        <f t="shared" si="24"/>
        <v>14182.901666666676</v>
      </c>
      <c r="Y61" s="28">
        <f>VLOOKUP(V61,'Tablas 2021'!$K$2:$N$13,4)</f>
        <v>0.23519999999999999</v>
      </c>
      <c r="Z61" s="20">
        <f t="shared" si="25"/>
        <v>3335.8184720000022</v>
      </c>
      <c r="AA61" s="20">
        <f>VLOOKUP(V61,'Tablas 2021'!$K$2:$N$13,3)</f>
        <v>4323.59</v>
      </c>
      <c r="AB61" s="20">
        <f t="shared" si="26"/>
        <v>7659.4084720000028</v>
      </c>
      <c r="AC61" s="20">
        <f>((D61-VLOOKUP(D61,'Tablas 2021'!$K$3:$N$13,1))*VLOOKUP(D61,'Tablas 2021'!$K$3:$N$13,4))+VLOOKUP(D61,'Tablas 2021'!$K$3:$N$13,3)</f>
        <v>6914.5226240000011</v>
      </c>
      <c r="AD61" s="20">
        <f t="shared" si="27"/>
        <v>744.88584800000172</v>
      </c>
      <c r="AE61" s="20">
        <f t="shared" si="109"/>
        <v>2422.1458186666655</v>
      </c>
    </row>
    <row r="62" spans="1:396" s="12" customFormat="1" ht="13.5" x14ac:dyDescent="0.3">
      <c r="A62" s="75" t="s">
        <v>221</v>
      </c>
      <c r="B62" s="76" t="s">
        <v>222</v>
      </c>
      <c r="C62" s="77">
        <f t="shared" ref="C62" si="111">+D62/30</f>
        <v>1266.8126666666669</v>
      </c>
      <c r="D62" s="77">
        <f t="shared" ref="D62" si="112">+E62+F62</f>
        <v>38004.380000000005</v>
      </c>
      <c r="E62" s="77">
        <f t="shared" ref="E62" si="113">+H62*2</f>
        <v>28574.7</v>
      </c>
      <c r="F62" s="77">
        <f t="shared" ref="F62" si="114">+I62*2</f>
        <v>9429.68</v>
      </c>
      <c r="G62" s="77"/>
      <c r="H62" s="77">
        <v>14287.35</v>
      </c>
      <c r="I62" s="77">
        <v>4714.84</v>
      </c>
      <c r="J62" s="77">
        <v>0</v>
      </c>
      <c r="K62" s="78">
        <v>44476</v>
      </c>
      <c r="L62" s="78">
        <v>44378</v>
      </c>
      <c r="M62" s="78">
        <v>44561</v>
      </c>
      <c r="N62" s="79">
        <v>0</v>
      </c>
      <c r="O62" s="79"/>
      <c r="P62" s="80">
        <f t="shared" ref="P62" si="115">+Q62*0.25</f>
        <v>0</v>
      </c>
      <c r="Q62" s="80">
        <f t="shared" si="58"/>
        <v>0</v>
      </c>
      <c r="R62" s="80">
        <f t="shared" ref="R62" si="116">+Q62*0.25</f>
        <v>0</v>
      </c>
      <c r="S62" s="80"/>
      <c r="T62" s="80">
        <f t="shared" ref="T62" si="117">+R62</f>
        <v>0</v>
      </c>
      <c r="U62" s="80">
        <f t="shared" si="59"/>
        <v>38004.380000000005</v>
      </c>
      <c r="V62" s="80">
        <f t="shared" ref="V62" si="118">+U62+T62</f>
        <v>38004.380000000005</v>
      </c>
      <c r="W62" s="80">
        <f>VLOOKUP(V62,'Tablas 2021'!$K$2:$N$13,1)</f>
        <v>26988.51</v>
      </c>
      <c r="X62" s="80">
        <f t="shared" ref="X62" si="119">+V62-W62</f>
        <v>11015.870000000006</v>
      </c>
      <c r="Y62" s="81">
        <f>VLOOKUP(V62,'Tablas 2021'!$K$2:$N$13,4)</f>
        <v>0.23519999999999999</v>
      </c>
      <c r="Z62" s="80">
        <f t="shared" ref="Z62" si="120">+X62*Y62</f>
        <v>2590.9326240000014</v>
      </c>
      <c r="AA62" s="80">
        <f>VLOOKUP(V62,'Tablas 2021'!$K$2:$N$13,3)</f>
        <v>4323.59</v>
      </c>
      <c r="AB62" s="80">
        <f t="shared" ref="AB62" si="121">+Z62+AA62</f>
        <v>6914.5226240000011</v>
      </c>
      <c r="AC62" s="80">
        <f>((D62-VLOOKUP(D62,'Tablas 2021'!$K$3:$N$13,1))*VLOOKUP(D62,'Tablas 2021'!$K$3:$N$13,4))+VLOOKUP(D62,'Tablas 2021'!$K$3:$N$13,3)</f>
        <v>6914.5226240000011</v>
      </c>
      <c r="AD62" s="80">
        <f t="shared" ref="AD62" si="122">+AB62-AC62</f>
        <v>0</v>
      </c>
      <c r="AE62" s="80">
        <f t="shared" si="109"/>
        <v>0</v>
      </c>
    </row>
    <row r="63" spans="1:396" ht="13.5" x14ac:dyDescent="0.3">
      <c r="A63" s="6" t="s">
        <v>95</v>
      </c>
      <c r="B63" s="5" t="s">
        <v>96</v>
      </c>
      <c r="C63" s="15">
        <f t="shared" si="17"/>
        <v>2394.2906666666668</v>
      </c>
      <c r="D63" s="15">
        <f t="shared" si="98"/>
        <v>71828.72</v>
      </c>
      <c r="E63" s="15">
        <f t="shared" si="99"/>
        <v>54006.6</v>
      </c>
      <c r="F63" s="15">
        <f t="shared" si="100"/>
        <v>17822.12</v>
      </c>
      <c r="G63" s="15"/>
      <c r="H63" s="15">
        <v>27003.3</v>
      </c>
      <c r="I63" s="15">
        <v>8911.06</v>
      </c>
      <c r="J63" s="15">
        <v>0</v>
      </c>
      <c r="K63" s="18"/>
      <c r="L63" s="18">
        <v>44378</v>
      </c>
      <c r="M63" s="18">
        <v>44561</v>
      </c>
      <c r="N63" s="29">
        <f t="shared" si="110"/>
        <v>10</v>
      </c>
      <c r="O63" s="29"/>
      <c r="P63" s="20">
        <f t="shared" si="20"/>
        <v>5985.7266666666674</v>
      </c>
      <c r="Q63" s="20">
        <f t="shared" si="58"/>
        <v>23942.906666666669</v>
      </c>
      <c r="R63" s="20">
        <f t="shared" si="21"/>
        <v>5985.7266666666674</v>
      </c>
      <c r="S63" s="20"/>
      <c r="T63" s="20">
        <f t="shared" si="22"/>
        <v>5985.7266666666674</v>
      </c>
      <c r="U63" s="20">
        <f t="shared" si="59"/>
        <v>71828.72</v>
      </c>
      <c r="V63" s="20">
        <f t="shared" si="23"/>
        <v>77814.44666666667</v>
      </c>
      <c r="W63" s="20">
        <f>VLOOKUP(V63,'Tablas 2021'!$K$2:$N$13,1)</f>
        <v>42537.599999999999</v>
      </c>
      <c r="X63" s="20">
        <f t="shared" si="24"/>
        <v>35276.846666666672</v>
      </c>
      <c r="Y63" s="28">
        <f>VLOOKUP(V63,'Tablas 2021'!$K$2:$N$13,4)</f>
        <v>0.3</v>
      </c>
      <c r="Z63" s="20">
        <f t="shared" si="25"/>
        <v>10583.054000000002</v>
      </c>
      <c r="AA63" s="20">
        <f>VLOOKUP(V63,'Tablas 2021'!$K$2:$N$13,3)</f>
        <v>7980.72</v>
      </c>
      <c r="AB63" s="20">
        <f t="shared" si="26"/>
        <v>18563.774000000001</v>
      </c>
      <c r="AC63" s="20">
        <f>((D63-VLOOKUP(D63,'Tablas 2021'!$K$3:$N$13,1))*VLOOKUP(D63,'Tablas 2021'!$K$3:$N$13,4))+VLOOKUP(D63,'Tablas 2021'!$K$3:$N$13,3)</f>
        <v>16768.056</v>
      </c>
      <c r="AD63" s="20">
        <f t="shared" si="27"/>
        <v>1795.7180000000008</v>
      </c>
      <c r="AE63" s="20">
        <f t="shared" si="109"/>
        <v>4190.0086666666666</v>
      </c>
    </row>
    <row r="64" spans="1:396" s="57" customFormat="1" ht="13.5" x14ac:dyDescent="0.3">
      <c r="A64" s="54" t="s">
        <v>97</v>
      </c>
      <c r="B64" s="55" t="s">
        <v>98</v>
      </c>
      <c r="C64" s="56">
        <f t="shared" si="17"/>
        <v>1266.8126666666669</v>
      </c>
      <c r="D64" s="56">
        <f t="shared" si="98"/>
        <v>38004.380000000005</v>
      </c>
      <c r="E64" s="56">
        <f t="shared" si="99"/>
        <v>28574.7</v>
      </c>
      <c r="F64" s="56">
        <f t="shared" si="100"/>
        <v>9429.68</v>
      </c>
      <c r="G64" s="56"/>
      <c r="H64" s="56">
        <v>14287.35</v>
      </c>
      <c r="I64" s="56">
        <v>4714.84</v>
      </c>
      <c r="J64" s="56">
        <v>0</v>
      </c>
      <c r="K64" s="58">
        <v>44197</v>
      </c>
      <c r="L64" s="58">
        <v>44378</v>
      </c>
      <c r="M64" s="58">
        <v>44561</v>
      </c>
      <c r="N64" s="59">
        <v>20</v>
      </c>
      <c r="O64" s="59"/>
      <c r="P64" s="60">
        <f t="shared" si="20"/>
        <v>6334.0633333333344</v>
      </c>
      <c r="Q64" s="60">
        <f t="shared" si="58"/>
        <v>25336.253333333338</v>
      </c>
      <c r="R64" s="60">
        <f t="shared" si="21"/>
        <v>6334.0633333333344</v>
      </c>
      <c r="S64" s="60">
        <f>82.69*15</f>
        <v>1240.3499999999999</v>
      </c>
      <c r="T64" s="60">
        <f>+R64-S64</f>
        <v>5093.713333333335</v>
      </c>
      <c r="U64" s="60">
        <f t="shared" si="59"/>
        <v>38004.380000000005</v>
      </c>
      <c r="V64" s="60">
        <f t="shared" si="23"/>
        <v>43098.093333333338</v>
      </c>
      <c r="W64" s="60">
        <f>VLOOKUP(V64,'Tablas 2021'!$K$2:$N$13,1)</f>
        <v>42537.599999999999</v>
      </c>
      <c r="X64" s="60">
        <f t="shared" si="24"/>
        <v>560.49333333333925</v>
      </c>
      <c r="Y64" s="61">
        <f>VLOOKUP(V64,'Tablas 2021'!$K$2:$N$13,4)</f>
        <v>0.3</v>
      </c>
      <c r="Z64" s="60">
        <f t="shared" si="25"/>
        <v>168.14800000000176</v>
      </c>
      <c r="AA64" s="60">
        <f>VLOOKUP(V64,'Tablas 2021'!$K$2:$N$13,3)</f>
        <v>7980.72</v>
      </c>
      <c r="AB64" s="60">
        <f t="shared" si="26"/>
        <v>8148.8680000000022</v>
      </c>
      <c r="AC64" s="60">
        <f>((D64-VLOOKUP(D64,'Tablas 2021'!$K$3:$N$13,1))*VLOOKUP(D64,'Tablas 2021'!$K$3:$N$13,4))+VLOOKUP(D64,'Tablas 2021'!$K$3:$N$13,3)</f>
        <v>6914.5226240000011</v>
      </c>
      <c r="AD64" s="60">
        <f t="shared" si="27"/>
        <v>1234.3453760000011</v>
      </c>
      <c r="AE64" s="60">
        <f t="shared" si="109"/>
        <v>5099.7179573333333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45"/>
      <c r="MH64" s="45"/>
      <c r="MI64" s="45"/>
      <c r="MJ64" s="45"/>
      <c r="MK64" s="45"/>
      <c r="ML64" s="45"/>
      <c r="MM64" s="45"/>
      <c r="MN64" s="45"/>
      <c r="MO64" s="45"/>
      <c r="MP64" s="45"/>
      <c r="MQ64" s="45"/>
      <c r="MR64" s="45"/>
      <c r="MS64" s="45"/>
      <c r="MT64" s="45"/>
      <c r="MU64" s="45"/>
      <c r="MV64" s="45"/>
      <c r="MW64" s="45"/>
      <c r="MX64" s="45"/>
      <c r="MY64" s="45"/>
      <c r="MZ64" s="45"/>
      <c r="NA64" s="45"/>
      <c r="NB64" s="45"/>
      <c r="NC64" s="45"/>
      <c r="ND64" s="45"/>
      <c r="NE64" s="45"/>
      <c r="NF64" s="45"/>
      <c r="NG64" s="45"/>
      <c r="NH64" s="45"/>
      <c r="NI64" s="45"/>
      <c r="NJ64" s="45"/>
      <c r="NK64" s="45"/>
      <c r="NL64" s="45"/>
      <c r="NM64" s="45"/>
      <c r="NN64" s="45"/>
      <c r="NO64" s="45"/>
      <c r="NP64" s="45"/>
      <c r="NQ64" s="45"/>
      <c r="NR64" s="45"/>
      <c r="NS64" s="45"/>
      <c r="NT64" s="45"/>
      <c r="NU64" s="45"/>
      <c r="NV64" s="45"/>
      <c r="NW64" s="45"/>
      <c r="NX64" s="45"/>
      <c r="NY64" s="45"/>
      <c r="NZ64" s="45"/>
      <c r="OA64" s="45"/>
      <c r="OB64" s="45"/>
      <c r="OC64" s="45"/>
      <c r="OD64" s="45"/>
      <c r="OE64" s="45"/>
      <c r="OF64" s="45"/>
    </row>
    <row r="65" spans="1:396" s="45" customFormat="1" ht="13.5" x14ac:dyDescent="0.3">
      <c r="A65" s="46" t="s">
        <v>36</v>
      </c>
      <c r="B65" s="47" t="s">
        <v>37</v>
      </c>
      <c r="C65" s="72">
        <f>+D65/30</f>
        <v>974.35933333333332</v>
      </c>
      <c r="D65" s="48">
        <f>+E65+F65</f>
        <v>29230.78</v>
      </c>
      <c r="E65" s="48">
        <f>+H65*2</f>
        <v>21978</v>
      </c>
      <c r="F65" s="48">
        <f>+I65*2</f>
        <v>7252.78</v>
      </c>
      <c r="G65" s="48"/>
      <c r="H65" s="48">
        <v>10989</v>
      </c>
      <c r="I65" s="48">
        <v>3626.39</v>
      </c>
      <c r="J65" s="48">
        <v>0</v>
      </c>
      <c r="K65" s="49"/>
      <c r="L65" s="49">
        <v>44378</v>
      </c>
      <c r="M65" s="49">
        <v>44561</v>
      </c>
      <c r="N65" s="50">
        <f t="shared" ref="N65" si="123">10/$N$2*$N$2</f>
        <v>10</v>
      </c>
      <c r="O65" s="50"/>
      <c r="P65" s="51">
        <f>+Q65*0.25</f>
        <v>2435.8983333333335</v>
      </c>
      <c r="Q65" s="51">
        <f t="shared" si="58"/>
        <v>9743.5933333333342</v>
      </c>
      <c r="R65" s="51">
        <f>+Q65*0.25</f>
        <v>2435.8983333333335</v>
      </c>
      <c r="S65" s="51"/>
      <c r="T65" s="20">
        <f>+R65</f>
        <v>2435.8983333333335</v>
      </c>
      <c r="U65" s="51">
        <f t="shared" si="59"/>
        <v>29230.78</v>
      </c>
      <c r="V65" s="51">
        <f>+U65+T65</f>
        <v>31666.678333333333</v>
      </c>
      <c r="W65" s="51">
        <f>VLOOKUP(V65,'Tablas 2021'!$K$2:$N$13,1)</f>
        <v>26988.51</v>
      </c>
      <c r="X65" s="51">
        <f>+V65-W65</f>
        <v>4678.1683333333349</v>
      </c>
      <c r="Y65" s="52">
        <f>VLOOKUP(V65,'Tablas 2021'!$K$2:$N$13,4)</f>
        <v>0.23519999999999999</v>
      </c>
      <c r="Z65" s="51">
        <f>+X65*Y65</f>
        <v>1100.3051920000003</v>
      </c>
      <c r="AA65" s="51">
        <f>VLOOKUP(V65,'Tablas 2021'!$K$2:$N$13,3)</f>
        <v>4323.59</v>
      </c>
      <c r="AB65" s="51">
        <f>+Z65+AA65</f>
        <v>5423.895192</v>
      </c>
      <c r="AC65" s="51">
        <f>((D65-VLOOKUP(D65,'Tablas 2021'!$K$3:$N$13,1))*VLOOKUP(D65,'Tablas 2021'!$K$3:$N$13,4))+VLOOKUP(D65,'Tablas 2021'!$K$3:$N$13,3)</f>
        <v>4850.971904</v>
      </c>
      <c r="AD65" s="51">
        <f>+AB65-AC65</f>
        <v>572.92328799999996</v>
      </c>
      <c r="AE65" s="74">
        <f t="shared" ref="AE65" si="124">+P65-AD65</f>
        <v>1862.9750453333336</v>
      </c>
    </row>
    <row r="66" spans="1:396" ht="13.5" x14ac:dyDescent="0.3">
      <c r="A66" s="6" t="s">
        <v>99</v>
      </c>
      <c r="B66" s="5" t="s">
        <v>100</v>
      </c>
      <c r="C66" s="15">
        <f t="shared" si="17"/>
        <v>2394.2906666666668</v>
      </c>
      <c r="D66" s="15">
        <f t="shared" si="98"/>
        <v>71828.72</v>
      </c>
      <c r="E66" s="15">
        <f t="shared" si="99"/>
        <v>54006.6</v>
      </c>
      <c r="F66" s="15">
        <f t="shared" si="100"/>
        <v>17822.12</v>
      </c>
      <c r="G66" s="15"/>
      <c r="H66" s="15">
        <v>27003.3</v>
      </c>
      <c r="I66" s="15">
        <v>8911.06</v>
      </c>
      <c r="J66" s="15">
        <v>0</v>
      </c>
      <c r="K66" s="18"/>
      <c r="L66" s="18">
        <v>44378</v>
      </c>
      <c r="M66" s="18">
        <v>44561</v>
      </c>
      <c r="N66" s="29">
        <f t="shared" ref="N66:N98" si="125">10/$N$2*$N$2</f>
        <v>10</v>
      </c>
      <c r="O66" s="29"/>
      <c r="P66" s="20">
        <f t="shared" si="20"/>
        <v>5985.7266666666674</v>
      </c>
      <c r="Q66" s="20">
        <f t="shared" si="58"/>
        <v>23942.906666666669</v>
      </c>
      <c r="R66" s="20">
        <f t="shared" si="21"/>
        <v>5985.7266666666674</v>
      </c>
      <c r="S66" s="20"/>
      <c r="T66" s="20">
        <f t="shared" si="22"/>
        <v>5985.7266666666674</v>
      </c>
      <c r="U66" s="20">
        <f t="shared" si="59"/>
        <v>71828.72</v>
      </c>
      <c r="V66" s="20">
        <f t="shared" si="23"/>
        <v>77814.44666666667</v>
      </c>
      <c r="W66" s="20">
        <f>VLOOKUP(V66,'Tablas 2021'!$K$2:$N$13,1)</f>
        <v>42537.599999999999</v>
      </c>
      <c r="X66" s="20">
        <f t="shared" si="24"/>
        <v>35276.846666666672</v>
      </c>
      <c r="Y66" s="28">
        <f>VLOOKUP(V66,'Tablas 2021'!$K$2:$N$13,4)</f>
        <v>0.3</v>
      </c>
      <c r="Z66" s="20">
        <f t="shared" si="25"/>
        <v>10583.054000000002</v>
      </c>
      <c r="AA66" s="20">
        <f>VLOOKUP(V66,'Tablas 2021'!$K$2:$N$13,3)</f>
        <v>7980.72</v>
      </c>
      <c r="AB66" s="20">
        <f t="shared" si="26"/>
        <v>18563.774000000001</v>
      </c>
      <c r="AC66" s="20">
        <f>((D66-VLOOKUP(D66,'Tablas 2021'!$K$3:$N$13,1))*VLOOKUP(D66,'Tablas 2021'!$K$3:$N$13,4))+VLOOKUP(D66,'Tablas 2021'!$K$3:$N$13,3)</f>
        <v>16768.056</v>
      </c>
      <c r="AD66" s="20">
        <f t="shared" si="27"/>
        <v>1795.7180000000008</v>
      </c>
      <c r="AE66" s="20">
        <f t="shared" ref="AE66:AE98" si="126">+P66-AD66</f>
        <v>4190.0086666666666</v>
      </c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</row>
    <row r="67" spans="1:396" s="57" customFormat="1" ht="13.5" x14ac:dyDescent="0.3">
      <c r="A67" s="54" t="s">
        <v>101</v>
      </c>
      <c r="B67" s="55" t="s">
        <v>102</v>
      </c>
      <c r="C67" s="56">
        <f t="shared" si="17"/>
        <v>1266.8126666666669</v>
      </c>
      <c r="D67" s="56">
        <f t="shared" si="98"/>
        <v>38004.380000000005</v>
      </c>
      <c r="E67" s="56">
        <f t="shared" si="99"/>
        <v>28574.7</v>
      </c>
      <c r="F67" s="56">
        <f t="shared" si="100"/>
        <v>9429.68</v>
      </c>
      <c r="G67" s="56"/>
      <c r="H67" s="56">
        <v>14287.35</v>
      </c>
      <c r="I67" s="56">
        <v>4714.84</v>
      </c>
      <c r="J67" s="56">
        <v>0</v>
      </c>
      <c r="K67" s="58">
        <v>44212</v>
      </c>
      <c r="L67" s="58">
        <v>44378</v>
      </c>
      <c r="M67" s="58">
        <v>44561</v>
      </c>
      <c r="N67" s="59">
        <v>20</v>
      </c>
      <c r="O67" s="59"/>
      <c r="P67" s="60">
        <f t="shared" si="20"/>
        <v>6334.0633333333344</v>
      </c>
      <c r="Q67" s="60">
        <f t="shared" si="58"/>
        <v>25336.253333333338</v>
      </c>
      <c r="R67" s="60">
        <f t="shared" si="21"/>
        <v>6334.0633333333344</v>
      </c>
      <c r="S67" s="60">
        <f>82.69*15</f>
        <v>1240.3499999999999</v>
      </c>
      <c r="T67" s="60">
        <f>+R67-S67</f>
        <v>5093.713333333335</v>
      </c>
      <c r="U67" s="60">
        <f t="shared" si="59"/>
        <v>38004.380000000005</v>
      </c>
      <c r="V67" s="60">
        <f t="shared" si="23"/>
        <v>43098.093333333338</v>
      </c>
      <c r="W67" s="60">
        <f>VLOOKUP(V67,'Tablas 2021'!$K$2:$N$13,1)</f>
        <v>42537.599999999999</v>
      </c>
      <c r="X67" s="60">
        <f t="shared" si="24"/>
        <v>560.49333333333925</v>
      </c>
      <c r="Y67" s="61">
        <f>VLOOKUP(V67,'Tablas 2021'!$K$2:$N$13,4)</f>
        <v>0.3</v>
      </c>
      <c r="Z67" s="60">
        <f t="shared" si="25"/>
        <v>168.14800000000176</v>
      </c>
      <c r="AA67" s="60">
        <f>VLOOKUP(V67,'Tablas 2021'!$K$2:$N$13,3)</f>
        <v>7980.72</v>
      </c>
      <c r="AB67" s="60">
        <f t="shared" si="26"/>
        <v>8148.8680000000022</v>
      </c>
      <c r="AC67" s="60">
        <f>((D67-VLOOKUP(D67,'Tablas 2021'!$K$3:$N$13,1))*VLOOKUP(D67,'Tablas 2021'!$K$3:$N$13,4))+VLOOKUP(D67,'Tablas 2021'!$K$3:$N$13,3)</f>
        <v>6914.5226240000011</v>
      </c>
      <c r="AD67" s="60">
        <f t="shared" si="27"/>
        <v>1234.3453760000011</v>
      </c>
      <c r="AE67" s="60">
        <f t="shared" si="126"/>
        <v>5099.7179573333333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</row>
    <row r="68" spans="1:396" ht="13.5" x14ac:dyDescent="0.3">
      <c r="A68" s="6" t="s">
        <v>103</v>
      </c>
      <c r="B68" s="5" t="s">
        <v>104</v>
      </c>
      <c r="C68" s="15">
        <f t="shared" si="17"/>
        <v>1266.8126666666669</v>
      </c>
      <c r="D68" s="15">
        <f t="shared" si="98"/>
        <v>38004.380000000005</v>
      </c>
      <c r="E68" s="15">
        <f t="shared" si="99"/>
        <v>28574.7</v>
      </c>
      <c r="F68" s="15">
        <f t="shared" si="100"/>
        <v>9429.68</v>
      </c>
      <c r="G68" s="15"/>
      <c r="H68" s="15">
        <v>14287.35</v>
      </c>
      <c r="I68" s="15">
        <v>4714.84</v>
      </c>
      <c r="J68" s="15">
        <v>0</v>
      </c>
      <c r="K68" s="18"/>
      <c r="L68" s="18">
        <v>44378</v>
      </c>
      <c r="M68" s="18">
        <v>44561</v>
      </c>
      <c r="N68" s="29">
        <f t="shared" si="125"/>
        <v>10</v>
      </c>
      <c r="O68" s="29"/>
      <c r="P68" s="20">
        <f t="shared" si="20"/>
        <v>3167.0316666666672</v>
      </c>
      <c r="Q68" s="20">
        <f t="shared" ref="Q68:Q98" si="127">+N68*C68</f>
        <v>12668.126666666669</v>
      </c>
      <c r="R68" s="20">
        <f t="shared" si="21"/>
        <v>3167.0316666666672</v>
      </c>
      <c r="S68" s="20"/>
      <c r="T68" s="20">
        <f t="shared" si="22"/>
        <v>3167.0316666666672</v>
      </c>
      <c r="U68" s="20">
        <f t="shared" ref="U68:U98" si="128">+D68</f>
        <v>38004.380000000005</v>
      </c>
      <c r="V68" s="20">
        <f t="shared" si="23"/>
        <v>41171.411666666674</v>
      </c>
      <c r="W68" s="20">
        <f>VLOOKUP(V68,'Tablas 2021'!$K$2:$N$13,1)</f>
        <v>26988.51</v>
      </c>
      <c r="X68" s="20">
        <f t="shared" si="24"/>
        <v>14182.901666666676</v>
      </c>
      <c r="Y68" s="28">
        <f>VLOOKUP(V68,'Tablas 2021'!$K$2:$N$13,4)</f>
        <v>0.23519999999999999</v>
      </c>
      <c r="Z68" s="20">
        <f t="shared" si="25"/>
        <v>3335.8184720000022</v>
      </c>
      <c r="AA68" s="20">
        <f>VLOOKUP(V68,'Tablas 2021'!$K$2:$N$13,3)</f>
        <v>4323.59</v>
      </c>
      <c r="AB68" s="20">
        <f t="shared" si="26"/>
        <v>7659.4084720000028</v>
      </c>
      <c r="AC68" s="20">
        <f>((D68-VLOOKUP(D68,'Tablas 2021'!$K$3:$N$13,1))*VLOOKUP(D68,'Tablas 2021'!$K$3:$N$13,4))+VLOOKUP(D68,'Tablas 2021'!$K$3:$N$13,3)</f>
        <v>6914.5226240000011</v>
      </c>
      <c r="AD68" s="20">
        <f t="shared" si="27"/>
        <v>744.88584800000172</v>
      </c>
      <c r="AE68" s="20">
        <f t="shared" si="126"/>
        <v>2422.1458186666655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</row>
    <row r="69" spans="1:396" s="57" customFormat="1" ht="13.5" x14ac:dyDescent="0.3">
      <c r="A69" s="54" t="s">
        <v>105</v>
      </c>
      <c r="B69" s="55" t="s">
        <v>106</v>
      </c>
      <c r="C69" s="56">
        <f t="shared" ref="C69:C98" si="129">+D69/30</f>
        <v>1710.8200000000002</v>
      </c>
      <c r="D69" s="56">
        <f t="shared" si="98"/>
        <v>51324.600000000006</v>
      </c>
      <c r="E69" s="56">
        <f t="shared" si="99"/>
        <v>38589.9</v>
      </c>
      <c r="F69" s="56">
        <f t="shared" si="100"/>
        <v>12734.7</v>
      </c>
      <c r="G69" s="56"/>
      <c r="H69" s="56">
        <v>19294.95</v>
      </c>
      <c r="I69" s="56">
        <v>6367.35</v>
      </c>
      <c r="J69" s="56">
        <v>0</v>
      </c>
      <c r="K69" s="58">
        <v>44212</v>
      </c>
      <c r="L69" s="58">
        <v>44378</v>
      </c>
      <c r="M69" s="58">
        <v>44561</v>
      </c>
      <c r="N69" s="59">
        <v>20</v>
      </c>
      <c r="O69" s="59"/>
      <c r="P69" s="60">
        <f t="shared" ref="P69:P98" si="130">+Q69*0.25</f>
        <v>8554.1</v>
      </c>
      <c r="Q69" s="60">
        <f t="shared" si="127"/>
        <v>34216.400000000001</v>
      </c>
      <c r="R69" s="60">
        <f t="shared" ref="R69:R98" si="131">+Q69*0.25</f>
        <v>8554.1</v>
      </c>
      <c r="S69" s="60">
        <f t="shared" ref="S69:S79" si="132">82.69*15</f>
        <v>1240.3499999999999</v>
      </c>
      <c r="T69" s="60">
        <f t="shared" ref="T69:T79" si="133">+R69-S69</f>
        <v>7313.75</v>
      </c>
      <c r="U69" s="60">
        <f t="shared" si="128"/>
        <v>51324.600000000006</v>
      </c>
      <c r="V69" s="60">
        <f t="shared" ref="V69:V98" si="134">+U69+T69</f>
        <v>58638.350000000006</v>
      </c>
      <c r="W69" s="60">
        <f>VLOOKUP(V69,'Tablas 2021'!$K$2:$N$13,1)</f>
        <v>42537.599999999999</v>
      </c>
      <c r="X69" s="60">
        <f t="shared" ref="X69:X98" si="135">+V69-W69</f>
        <v>16100.750000000007</v>
      </c>
      <c r="Y69" s="61">
        <f>VLOOKUP(V69,'Tablas 2021'!$K$2:$N$13,4)</f>
        <v>0.3</v>
      </c>
      <c r="Z69" s="60">
        <f t="shared" ref="Z69:Z98" si="136">+X69*Y69</f>
        <v>4830.2250000000022</v>
      </c>
      <c r="AA69" s="60">
        <f>VLOOKUP(V69,'Tablas 2021'!$K$2:$N$13,3)</f>
        <v>7980.72</v>
      </c>
      <c r="AB69" s="60">
        <f t="shared" ref="AB69:AB98" si="137">+Z69+AA69</f>
        <v>12810.945000000003</v>
      </c>
      <c r="AC69" s="60">
        <f>((D69-VLOOKUP(D69,'Tablas 2021'!$K$3:$N$13,1))*VLOOKUP(D69,'Tablas 2021'!$K$3:$N$13,4))+VLOOKUP(D69,'Tablas 2021'!$K$3:$N$13,3)</f>
        <v>10616.820000000003</v>
      </c>
      <c r="AD69" s="60">
        <f t="shared" ref="AD69:AD98" si="138">+AB69-AC69</f>
        <v>2194.125</v>
      </c>
      <c r="AE69" s="60">
        <f t="shared" si="126"/>
        <v>6359.9750000000004</v>
      </c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</row>
    <row r="70" spans="1:396" ht="13.5" x14ac:dyDescent="0.3">
      <c r="A70" s="54" t="s">
        <v>107</v>
      </c>
      <c r="B70" s="55" t="s">
        <v>108</v>
      </c>
      <c r="C70" s="56">
        <f t="shared" si="129"/>
        <v>1266.8126666666669</v>
      </c>
      <c r="D70" s="56">
        <f t="shared" ref="D70:D72" si="139">+E70+F70</f>
        <v>38004.380000000005</v>
      </c>
      <c r="E70" s="56">
        <f t="shared" ref="E70:E72" si="140">+H70*2</f>
        <v>28574.7</v>
      </c>
      <c r="F70" s="56">
        <f t="shared" ref="F70:F72" si="141">+I70*2</f>
        <v>9429.68</v>
      </c>
      <c r="G70" s="56">
        <f>+J70*2</f>
        <v>0</v>
      </c>
      <c r="H70" s="56">
        <v>14287.35</v>
      </c>
      <c r="I70" s="56">
        <v>4714.84</v>
      </c>
      <c r="J70" s="56"/>
      <c r="K70" s="58">
        <v>44212</v>
      </c>
      <c r="L70" s="58">
        <v>44378</v>
      </c>
      <c r="M70" s="58">
        <v>44561</v>
      </c>
      <c r="N70" s="59">
        <v>20</v>
      </c>
      <c r="O70" s="59"/>
      <c r="P70" s="60">
        <f t="shared" si="130"/>
        <v>6334.0633333333344</v>
      </c>
      <c r="Q70" s="60">
        <f t="shared" si="127"/>
        <v>25336.253333333338</v>
      </c>
      <c r="R70" s="60">
        <f t="shared" si="131"/>
        <v>6334.0633333333344</v>
      </c>
      <c r="S70" s="60">
        <f t="shared" si="132"/>
        <v>1240.3499999999999</v>
      </c>
      <c r="T70" s="60">
        <f t="shared" si="133"/>
        <v>5093.713333333335</v>
      </c>
      <c r="U70" s="60">
        <f t="shared" si="128"/>
        <v>38004.380000000005</v>
      </c>
      <c r="V70" s="60">
        <f t="shared" si="134"/>
        <v>43098.093333333338</v>
      </c>
      <c r="W70" s="60">
        <f>VLOOKUP(V70,'Tablas 2021'!$K$2:$N$13,1)</f>
        <v>42537.599999999999</v>
      </c>
      <c r="X70" s="60">
        <f t="shared" si="135"/>
        <v>560.49333333333925</v>
      </c>
      <c r="Y70" s="61">
        <f>VLOOKUP(V70,'Tablas 2021'!$K$2:$N$13,4)</f>
        <v>0.3</v>
      </c>
      <c r="Z70" s="60">
        <f t="shared" si="136"/>
        <v>168.14800000000176</v>
      </c>
      <c r="AA70" s="60">
        <f>VLOOKUP(V70,'Tablas 2021'!$K$2:$N$13,3)</f>
        <v>7980.72</v>
      </c>
      <c r="AB70" s="60">
        <f t="shared" si="137"/>
        <v>8148.8680000000022</v>
      </c>
      <c r="AC70" s="60">
        <f>((D70-VLOOKUP(D70,'Tablas 2021'!$K$3:$N$13,1))*VLOOKUP(D70,'Tablas 2021'!$K$3:$N$13,4))+VLOOKUP(D70,'Tablas 2021'!$K$3:$N$13,3)</f>
        <v>6914.5226240000011</v>
      </c>
      <c r="AD70" s="60">
        <f t="shared" si="138"/>
        <v>1234.3453760000011</v>
      </c>
      <c r="AE70" s="60">
        <f t="shared" si="126"/>
        <v>5099.7179573333333</v>
      </c>
    </row>
    <row r="71" spans="1:396" s="12" customFormat="1" ht="13.5" x14ac:dyDescent="0.3">
      <c r="A71" s="54" t="s">
        <v>210</v>
      </c>
      <c r="B71" s="55" t="s">
        <v>211</v>
      </c>
      <c r="C71" s="56">
        <f t="shared" ref="C71" si="142">+D71/30</f>
        <v>677.33666666666659</v>
      </c>
      <c r="D71" s="56">
        <f t="shared" ref="D71" si="143">+E71+G71</f>
        <v>20320.099999999999</v>
      </c>
      <c r="E71" s="56">
        <f t="shared" si="140"/>
        <v>15646.5</v>
      </c>
      <c r="F71" s="56">
        <f t="shared" si="141"/>
        <v>0</v>
      </c>
      <c r="G71" s="56">
        <f t="shared" ref="G71" si="144">+J71*2</f>
        <v>4673.6000000000004</v>
      </c>
      <c r="H71" s="56">
        <v>7823.25</v>
      </c>
      <c r="I71" s="56">
        <v>0</v>
      </c>
      <c r="J71" s="56">
        <v>2336.8000000000002</v>
      </c>
      <c r="K71" s="58">
        <v>44378</v>
      </c>
      <c r="L71" s="58">
        <v>44378</v>
      </c>
      <c r="M71" s="58">
        <v>44561</v>
      </c>
      <c r="N71" s="59">
        <f t="shared" si="125"/>
        <v>10</v>
      </c>
      <c r="O71" s="59"/>
      <c r="P71" s="60">
        <f t="shared" ref="P71" si="145">+Q71*0.25</f>
        <v>1693.3416666666665</v>
      </c>
      <c r="Q71" s="60">
        <f t="shared" si="127"/>
        <v>6773.3666666666659</v>
      </c>
      <c r="R71" s="60">
        <f t="shared" ref="R71" si="146">+Q71*0.25</f>
        <v>1693.3416666666665</v>
      </c>
      <c r="S71" s="60">
        <f t="shared" si="132"/>
        <v>1240.3499999999999</v>
      </c>
      <c r="T71" s="60">
        <f t="shared" si="133"/>
        <v>452.99166666666656</v>
      </c>
      <c r="U71" s="60">
        <f t="shared" si="128"/>
        <v>20320.099999999999</v>
      </c>
      <c r="V71" s="60">
        <f t="shared" ref="V71" si="147">+U71+T71</f>
        <v>20773.091666666664</v>
      </c>
      <c r="W71" s="60">
        <f>VLOOKUP(V71,'Tablas 2021'!$K$2:$N$13,1)</f>
        <v>13381.49</v>
      </c>
      <c r="X71" s="60">
        <f t="shared" ref="X71" si="148">+V71-W71</f>
        <v>7391.6016666666637</v>
      </c>
      <c r="Y71" s="61">
        <f>VLOOKUP(V71,'Tablas 2021'!$K$2:$N$13,4)</f>
        <v>0.21360000000000001</v>
      </c>
      <c r="Z71" s="60">
        <f t="shared" ref="Z71" si="149">+X71*Y71</f>
        <v>1578.8461159999995</v>
      </c>
      <c r="AA71" s="60">
        <f>VLOOKUP(V71,'Tablas 2021'!$K$2:$N$13,3)</f>
        <v>1417.12</v>
      </c>
      <c r="AB71" s="60">
        <f t="shared" ref="AB71" si="150">+Z71+AA71</f>
        <v>2995.9661159999996</v>
      </c>
      <c r="AC71" s="60">
        <f>((D71-VLOOKUP(D71,'Tablas 2021'!$K$3:$N$13,1))*VLOOKUP(D71,'Tablas 2021'!$K$3:$N$13,4))+VLOOKUP(D71,'Tablas 2021'!$K$3:$N$13,3)</f>
        <v>2899.2070959999996</v>
      </c>
      <c r="AD71" s="60">
        <f t="shared" ref="AD71" si="151">+AB71-AC71</f>
        <v>96.759019999999964</v>
      </c>
      <c r="AE71" s="60">
        <f t="shared" si="126"/>
        <v>1596.5826466666665</v>
      </c>
    </row>
    <row r="72" spans="1:396" ht="13.5" x14ac:dyDescent="0.3">
      <c r="A72" s="54" t="s">
        <v>109</v>
      </c>
      <c r="B72" s="55" t="s">
        <v>110</v>
      </c>
      <c r="C72" s="56">
        <f t="shared" si="129"/>
        <v>1266.8126666666669</v>
      </c>
      <c r="D72" s="56">
        <f t="shared" si="139"/>
        <v>38004.380000000005</v>
      </c>
      <c r="E72" s="56">
        <f t="shared" si="140"/>
        <v>28574.7</v>
      </c>
      <c r="F72" s="56">
        <f t="shared" si="141"/>
        <v>9429.68</v>
      </c>
      <c r="G72" s="56">
        <f t="shared" ref="G72:G78" si="152">+J72*2</f>
        <v>0</v>
      </c>
      <c r="H72" s="56">
        <v>14287.35</v>
      </c>
      <c r="I72" s="56">
        <v>4714.84</v>
      </c>
      <c r="J72" s="56"/>
      <c r="K72" s="58">
        <v>44212</v>
      </c>
      <c r="L72" s="58">
        <v>44378</v>
      </c>
      <c r="M72" s="58">
        <v>44561</v>
      </c>
      <c r="N72" s="59">
        <v>20</v>
      </c>
      <c r="O72" s="59"/>
      <c r="P72" s="60">
        <f t="shared" si="130"/>
        <v>6334.0633333333344</v>
      </c>
      <c r="Q72" s="60">
        <f t="shared" si="127"/>
        <v>25336.253333333338</v>
      </c>
      <c r="R72" s="60">
        <f t="shared" si="131"/>
        <v>6334.0633333333344</v>
      </c>
      <c r="S72" s="60">
        <f t="shared" si="132"/>
        <v>1240.3499999999999</v>
      </c>
      <c r="T72" s="60">
        <f t="shared" si="133"/>
        <v>5093.713333333335</v>
      </c>
      <c r="U72" s="60">
        <f t="shared" si="128"/>
        <v>38004.380000000005</v>
      </c>
      <c r="V72" s="60">
        <f t="shared" si="134"/>
        <v>43098.093333333338</v>
      </c>
      <c r="W72" s="60">
        <f>VLOOKUP(V72,'Tablas 2021'!$K$2:$N$13,1)</f>
        <v>42537.599999999999</v>
      </c>
      <c r="X72" s="60">
        <f t="shared" si="135"/>
        <v>560.49333333333925</v>
      </c>
      <c r="Y72" s="61">
        <f>VLOOKUP(V72,'Tablas 2021'!$K$2:$N$13,4)</f>
        <v>0.3</v>
      </c>
      <c r="Z72" s="60">
        <f t="shared" si="136"/>
        <v>168.14800000000176</v>
      </c>
      <c r="AA72" s="60">
        <f>VLOOKUP(V72,'Tablas 2021'!$K$2:$N$13,3)</f>
        <v>7980.72</v>
      </c>
      <c r="AB72" s="60">
        <f t="shared" si="137"/>
        <v>8148.8680000000022</v>
      </c>
      <c r="AC72" s="60">
        <f>((D72-VLOOKUP(D72,'Tablas 2021'!$K$3:$N$13,1))*VLOOKUP(D72,'Tablas 2021'!$K$3:$N$13,4))+VLOOKUP(D72,'Tablas 2021'!$K$3:$N$13,3)</f>
        <v>6914.5226240000011</v>
      </c>
      <c r="AD72" s="60">
        <f t="shared" si="138"/>
        <v>1234.3453760000011</v>
      </c>
      <c r="AE72" s="60">
        <f t="shared" si="126"/>
        <v>5099.7179573333333</v>
      </c>
    </row>
    <row r="73" spans="1:396" ht="13.5" x14ac:dyDescent="0.3">
      <c r="A73" s="54" t="s">
        <v>111</v>
      </c>
      <c r="B73" s="55" t="s">
        <v>112</v>
      </c>
      <c r="C73" s="56">
        <f t="shared" ref="C73" si="153">+D73/30</f>
        <v>1266.8126666666669</v>
      </c>
      <c r="D73" s="56">
        <f t="shared" ref="D73" si="154">+E73+F73</f>
        <v>38004.380000000005</v>
      </c>
      <c r="E73" s="56">
        <f t="shared" ref="E73" si="155">+H73*2</f>
        <v>28574.7</v>
      </c>
      <c r="F73" s="56">
        <f t="shared" ref="F73" si="156">+I73*2</f>
        <v>9429.68</v>
      </c>
      <c r="G73" s="56">
        <f t="shared" ref="G73" si="157">+J73*2</f>
        <v>0</v>
      </c>
      <c r="H73" s="56">
        <v>14287.35</v>
      </c>
      <c r="I73" s="56">
        <v>4714.84</v>
      </c>
      <c r="J73" s="56"/>
      <c r="K73" s="58">
        <v>44212</v>
      </c>
      <c r="L73" s="58">
        <v>44378</v>
      </c>
      <c r="M73" s="58">
        <v>44561</v>
      </c>
      <c r="N73" s="59">
        <v>19</v>
      </c>
      <c r="O73" s="59"/>
      <c r="P73" s="60">
        <f t="shared" si="130"/>
        <v>6017.3601666666682</v>
      </c>
      <c r="Q73" s="60">
        <f t="shared" si="127"/>
        <v>24069.440666666673</v>
      </c>
      <c r="R73" s="60">
        <f t="shared" si="131"/>
        <v>6017.3601666666682</v>
      </c>
      <c r="S73" s="60">
        <f t="shared" si="132"/>
        <v>1240.3499999999999</v>
      </c>
      <c r="T73" s="60">
        <f t="shared" si="133"/>
        <v>4777.0101666666687</v>
      </c>
      <c r="U73" s="60">
        <f t="shared" si="128"/>
        <v>38004.380000000005</v>
      </c>
      <c r="V73" s="60">
        <f t="shared" si="134"/>
        <v>42781.390166666672</v>
      </c>
      <c r="W73" s="60">
        <f>VLOOKUP(V73,'Tablas 2021'!$K$2:$N$13,1)</f>
        <v>42537.599999999999</v>
      </c>
      <c r="X73" s="60">
        <f t="shared" si="135"/>
        <v>243.79016666667303</v>
      </c>
      <c r="Y73" s="61">
        <f>VLOOKUP(V73,'Tablas 2021'!$K$2:$N$13,4)</f>
        <v>0.3</v>
      </c>
      <c r="Z73" s="60">
        <f t="shared" si="136"/>
        <v>73.137050000001906</v>
      </c>
      <c r="AA73" s="60">
        <f>VLOOKUP(V73,'Tablas 2021'!$K$2:$N$13,3)</f>
        <v>7980.72</v>
      </c>
      <c r="AB73" s="60">
        <f t="shared" si="137"/>
        <v>8053.8570500000023</v>
      </c>
      <c r="AC73" s="60">
        <f>((D73-VLOOKUP(D73,'Tablas 2021'!$K$3:$N$13,1))*VLOOKUP(D73,'Tablas 2021'!$K$3:$N$13,4))+VLOOKUP(D73,'Tablas 2021'!$K$3:$N$13,3)</f>
        <v>6914.5226240000011</v>
      </c>
      <c r="AD73" s="60">
        <f t="shared" si="138"/>
        <v>1139.3344260000013</v>
      </c>
      <c r="AE73" s="60">
        <f t="shared" si="126"/>
        <v>4878.0257406666669</v>
      </c>
    </row>
    <row r="74" spans="1:396" ht="13.5" x14ac:dyDescent="0.3">
      <c r="A74" s="54" t="s">
        <v>113</v>
      </c>
      <c r="B74" s="55" t="s">
        <v>114</v>
      </c>
      <c r="C74" s="56">
        <f t="shared" si="129"/>
        <v>677.33666666666659</v>
      </c>
      <c r="D74" s="56">
        <f t="shared" ref="D74:D78" si="158">+E74+G74</f>
        <v>20320.099999999999</v>
      </c>
      <c r="E74" s="56">
        <f t="shared" si="99"/>
        <v>15646.5</v>
      </c>
      <c r="F74" s="56">
        <f t="shared" si="100"/>
        <v>0</v>
      </c>
      <c r="G74" s="56">
        <f t="shared" si="152"/>
        <v>4673.6000000000004</v>
      </c>
      <c r="H74" s="56">
        <v>7823.25</v>
      </c>
      <c r="I74" s="56">
        <v>0</v>
      </c>
      <c r="J74" s="56">
        <v>2336.8000000000002</v>
      </c>
      <c r="K74" s="58">
        <v>44212</v>
      </c>
      <c r="L74" s="58">
        <v>44378</v>
      </c>
      <c r="M74" s="58">
        <v>44561</v>
      </c>
      <c r="N74" s="59">
        <v>19</v>
      </c>
      <c r="O74" s="59"/>
      <c r="P74" s="60">
        <f t="shared" si="130"/>
        <v>3217.3491666666664</v>
      </c>
      <c r="Q74" s="60">
        <f t="shared" si="127"/>
        <v>12869.396666666666</v>
      </c>
      <c r="R74" s="60">
        <f t="shared" si="131"/>
        <v>3217.3491666666664</v>
      </c>
      <c r="S74" s="60">
        <f t="shared" si="132"/>
        <v>1240.3499999999999</v>
      </c>
      <c r="T74" s="60">
        <f t="shared" si="133"/>
        <v>1976.9991666666665</v>
      </c>
      <c r="U74" s="60">
        <f t="shared" si="128"/>
        <v>20320.099999999999</v>
      </c>
      <c r="V74" s="60">
        <f t="shared" si="134"/>
        <v>22297.099166666667</v>
      </c>
      <c r="W74" s="60">
        <f>VLOOKUP(V74,'Tablas 2021'!$K$2:$N$13,1)</f>
        <v>13381.49</v>
      </c>
      <c r="X74" s="60">
        <f t="shared" si="135"/>
        <v>8915.6091666666671</v>
      </c>
      <c r="Y74" s="61">
        <f>VLOOKUP(V74,'Tablas 2021'!$K$2:$N$13,4)</f>
        <v>0.21360000000000001</v>
      </c>
      <c r="Z74" s="60">
        <f t="shared" si="136"/>
        <v>1904.3741180000002</v>
      </c>
      <c r="AA74" s="60">
        <f>VLOOKUP(V74,'Tablas 2021'!$K$2:$N$13,3)</f>
        <v>1417.12</v>
      </c>
      <c r="AB74" s="60">
        <f t="shared" si="137"/>
        <v>3321.4941180000001</v>
      </c>
      <c r="AC74" s="60">
        <f>((D74-VLOOKUP(D74,'Tablas 2021'!$K$3:$N$13,1))*VLOOKUP(D74,'Tablas 2021'!$K$3:$N$13,4))+VLOOKUP(D74,'Tablas 2021'!$K$3:$N$13,3)</f>
        <v>2899.2070959999996</v>
      </c>
      <c r="AD74" s="60">
        <f t="shared" si="138"/>
        <v>422.28702200000043</v>
      </c>
      <c r="AE74" s="60">
        <f t="shared" si="126"/>
        <v>2795.062144666666</v>
      </c>
    </row>
    <row r="75" spans="1:396" ht="13.5" x14ac:dyDescent="0.3">
      <c r="A75" s="54" t="s">
        <v>115</v>
      </c>
      <c r="B75" s="55" t="s">
        <v>116</v>
      </c>
      <c r="C75" s="56">
        <f t="shared" si="129"/>
        <v>677.33666666666659</v>
      </c>
      <c r="D75" s="56">
        <f t="shared" si="158"/>
        <v>20320.099999999999</v>
      </c>
      <c r="E75" s="56">
        <f t="shared" si="99"/>
        <v>15646.5</v>
      </c>
      <c r="F75" s="56">
        <f t="shared" si="100"/>
        <v>0</v>
      </c>
      <c r="G75" s="56">
        <f t="shared" si="152"/>
        <v>4673.6000000000004</v>
      </c>
      <c r="H75" s="56">
        <v>7823.25</v>
      </c>
      <c r="I75" s="56">
        <v>0</v>
      </c>
      <c r="J75" s="56">
        <v>2336.8000000000002</v>
      </c>
      <c r="K75" s="58">
        <v>44212</v>
      </c>
      <c r="L75" s="58">
        <v>44378</v>
      </c>
      <c r="M75" s="58">
        <v>44561</v>
      </c>
      <c r="N75" s="59">
        <v>19</v>
      </c>
      <c r="O75" s="59"/>
      <c r="P75" s="60">
        <f t="shared" si="130"/>
        <v>3217.3491666666664</v>
      </c>
      <c r="Q75" s="60">
        <f t="shared" si="127"/>
        <v>12869.396666666666</v>
      </c>
      <c r="R75" s="60">
        <f t="shared" si="131"/>
        <v>3217.3491666666664</v>
      </c>
      <c r="S75" s="60">
        <f t="shared" si="132"/>
        <v>1240.3499999999999</v>
      </c>
      <c r="T75" s="60">
        <f t="shared" si="133"/>
        <v>1976.9991666666665</v>
      </c>
      <c r="U75" s="60">
        <f t="shared" si="128"/>
        <v>20320.099999999999</v>
      </c>
      <c r="V75" s="60">
        <f t="shared" si="134"/>
        <v>22297.099166666667</v>
      </c>
      <c r="W75" s="60">
        <f>VLOOKUP(V75,'Tablas 2021'!$K$2:$N$13,1)</f>
        <v>13381.49</v>
      </c>
      <c r="X75" s="60">
        <f t="shared" si="135"/>
        <v>8915.6091666666671</v>
      </c>
      <c r="Y75" s="61">
        <f>VLOOKUP(V75,'Tablas 2021'!$K$2:$N$13,4)</f>
        <v>0.21360000000000001</v>
      </c>
      <c r="Z75" s="60">
        <f t="shared" si="136"/>
        <v>1904.3741180000002</v>
      </c>
      <c r="AA75" s="60">
        <f>VLOOKUP(V75,'Tablas 2021'!$K$2:$N$13,3)</f>
        <v>1417.12</v>
      </c>
      <c r="AB75" s="60">
        <f t="shared" si="137"/>
        <v>3321.4941180000001</v>
      </c>
      <c r="AC75" s="60">
        <f>((D75-VLOOKUP(D75,'Tablas 2021'!$K$3:$N$13,1))*VLOOKUP(D75,'Tablas 2021'!$K$3:$N$13,4))+VLOOKUP(D75,'Tablas 2021'!$K$3:$N$13,3)</f>
        <v>2899.2070959999996</v>
      </c>
      <c r="AD75" s="60">
        <f t="shared" si="138"/>
        <v>422.28702200000043</v>
      </c>
      <c r="AE75" s="60">
        <f t="shared" si="126"/>
        <v>2795.062144666666</v>
      </c>
    </row>
    <row r="76" spans="1:396" ht="13.5" x14ac:dyDescent="0.3">
      <c r="A76" s="54" t="s">
        <v>117</v>
      </c>
      <c r="B76" s="55" t="s">
        <v>118</v>
      </c>
      <c r="C76" s="56">
        <f t="shared" si="129"/>
        <v>677.33666666666659</v>
      </c>
      <c r="D76" s="56">
        <f t="shared" si="158"/>
        <v>20320.099999999999</v>
      </c>
      <c r="E76" s="56">
        <f t="shared" si="99"/>
        <v>15646.5</v>
      </c>
      <c r="F76" s="56">
        <f t="shared" si="100"/>
        <v>0</v>
      </c>
      <c r="G76" s="56">
        <f t="shared" si="152"/>
        <v>4673.6000000000004</v>
      </c>
      <c r="H76" s="56">
        <v>7823.25</v>
      </c>
      <c r="I76" s="56">
        <v>0</v>
      </c>
      <c r="J76" s="56">
        <v>2336.8000000000002</v>
      </c>
      <c r="K76" s="58">
        <v>44212</v>
      </c>
      <c r="L76" s="58">
        <v>44378</v>
      </c>
      <c r="M76" s="58">
        <v>44561</v>
      </c>
      <c r="N76" s="59">
        <v>19</v>
      </c>
      <c r="O76" s="59"/>
      <c r="P76" s="60">
        <f t="shared" si="130"/>
        <v>3217.3491666666664</v>
      </c>
      <c r="Q76" s="60">
        <f t="shared" si="127"/>
        <v>12869.396666666666</v>
      </c>
      <c r="R76" s="60">
        <f t="shared" si="131"/>
        <v>3217.3491666666664</v>
      </c>
      <c r="S76" s="60">
        <f t="shared" si="132"/>
        <v>1240.3499999999999</v>
      </c>
      <c r="T76" s="60">
        <f t="shared" si="133"/>
        <v>1976.9991666666665</v>
      </c>
      <c r="U76" s="60">
        <f t="shared" si="128"/>
        <v>20320.099999999999</v>
      </c>
      <c r="V76" s="60">
        <f t="shared" si="134"/>
        <v>22297.099166666667</v>
      </c>
      <c r="W76" s="60">
        <f>VLOOKUP(V76,'Tablas 2021'!$K$2:$N$13,1)</f>
        <v>13381.49</v>
      </c>
      <c r="X76" s="60">
        <f t="shared" si="135"/>
        <v>8915.6091666666671</v>
      </c>
      <c r="Y76" s="61">
        <f>VLOOKUP(V76,'Tablas 2021'!$K$2:$N$13,4)</f>
        <v>0.21360000000000001</v>
      </c>
      <c r="Z76" s="60">
        <f t="shared" si="136"/>
        <v>1904.3741180000002</v>
      </c>
      <c r="AA76" s="60">
        <f>VLOOKUP(V76,'Tablas 2021'!$K$2:$N$13,3)</f>
        <v>1417.12</v>
      </c>
      <c r="AB76" s="60">
        <f t="shared" si="137"/>
        <v>3321.4941180000001</v>
      </c>
      <c r="AC76" s="60">
        <f>((D76-VLOOKUP(D76,'Tablas 2021'!$K$3:$N$13,1))*VLOOKUP(D76,'Tablas 2021'!$K$3:$N$13,4))+VLOOKUP(D76,'Tablas 2021'!$K$3:$N$13,3)</f>
        <v>2899.2070959999996</v>
      </c>
      <c r="AD76" s="60">
        <f t="shared" si="138"/>
        <v>422.28702200000043</v>
      </c>
      <c r="AE76" s="60">
        <f t="shared" si="126"/>
        <v>2795.062144666666</v>
      </c>
    </row>
    <row r="77" spans="1:396" ht="13.5" x14ac:dyDescent="0.3">
      <c r="A77" s="54" t="s">
        <v>119</v>
      </c>
      <c r="B77" s="55" t="s">
        <v>120</v>
      </c>
      <c r="C77" s="56">
        <f t="shared" si="129"/>
        <v>1266.8126666666669</v>
      </c>
      <c r="D77" s="56">
        <f t="shared" ref="D77" si="159">+E77+F77</f>
        <v>38004.380000000005</v>
      </c>
      <c r="E77" s="56">
        <f t="shared" si="99"/>
        <v>28574.7</v>
      </c>
      <c r="F77" s="56">
        <f t="shared" si="100"/>
        <v>9429.68</v>
      </c>
      <c r="G77" s="56">
        <f t="shared" si="152"/>
        <v>4673.6000000000004</v>
      </c>
      <c r="H77" s="56">
        <v>14287.35</v>
      </c>
      <c r="I77" s="56">
        <v>4714.84</v>
      </c>
      <c r="J77" s="56">
        <v>2336.8000000000002</v>
      </c>
      <c r="K77" s="58">
        <v>44212</v>
      </c>
      <c r="L77" s="58">
        <v>44378</v>
      </c>
      <c r="M77" s="58">
        <v>44561</v>
      </c>
      <c r="N77" s="59">
        <v>19</v>
      </c>
      <c r="O77" s="59"/>
      <c r="P77" s="60">
        <f t="shared" si="130"/>
        <v>6017.3601666666682</v>
      </c>
      <c r="Q77" s="60">
        <f t="shared" si="127"/>
        <v>24069.440666666673</v>
      </c>
      <c r="R77" s="60">
        <f t="shared" si="131"/>
        <v>6017.3601666666682</v>
      </c>
      <c r="S77" s="60">
        <f t="shared" si="132"/>
        <v>1240.3499999999999</v>
      </c>
      <c r="T77" s="60">
        <f t="shared" si="133"/>
        <v>4777.0101666666687</v>
      </c>
      <c r="U77" s="60">
        <f t="shared" si="128"/>
        <v>38004.380000000005</v>
      </c>
      <c r="V77" s="60">
        <f t="shared" si="134"/>
        <v>42781.390166666672</v>
      </c>
      <c r="W77" s="60">
        <f>VLOOKUP(V77,'Tablas 2021'!$K$2:$N$13,1)</f>
        <v>42537.599999999999</v>
      </c>
      <c r="X77" s="60">
        <f t="shared" si="135"/>
        <v>243.79016666667303</v>
      </c>
      <c r="Y77" s="61">
        <f>VLOOKUP(V77,'Tablas 2021'!$K$2:$N$13,4)</f>
        <v>0.3</v>
      </c>
      <c r="Z77" s="60">
        <f t="shared" si="136"/>
        <v>73.137050000001906</v>
      </c>
      <c r="AA77" s="60">
        <f>VLOOKUP(V77,'Tablas 2021'!$K$2:$N$13,3)</f>
        <v>7980.72</v>
      </c>
      <c r="AB77" s="60">
        <f t="shared" si="137"/>
        <v>8053.8570500000023</v>
      </c>
      <c r="AC77" s="60">
        <f>((D77-VLOOKUP(D77,'Tablas 2021'!$K$3:$N$13,1))*VLOOKUP(D77,'Tablas 2021'!$K$3:$N$13,4))+VLOOKUP(D77,'Tablas 2021'!$K$3:$N$13,3)</f>
        <v>6914.5226240000011</v>
      </c>
      <c r="AD77" s="60">
        <f t="shared" si="138"/>
        <v>1139.3344260000013</v>
      </c>
      <c r="AE77" s="60">
        <f t="shared" si="126"/>
        <v>4878.0257406666669</v>
      </c>
    </row>
    <row r="78" spans="1:396" ht="13.5" x14ac:dyDescent="0.3">
      <c r="A78" s="54" t="s">
        <v>121</v>
      </c>
      <c r="B78" s="55" t="s">
        <v>122</v>
      </c>
      <c r="C78" s="56">
        <f t="shared" si="129"/>
        <v>677.33666666666659</v>
      </c>
      <c r="D78" s="56">
        <f t="shared" si="158"/>
        <v>20320.099999999999</v>
      </c>
      <c r="E78" s="56">
        <f t="shared" si="99"/>
        <v>15646.5</v>
      </c>
      <c r="F78" s="56">
        <f t="shared" si="100"/>
        <v>0</v>
      </c>
      <c r="G78" s="56">
        <f t="shared" si="152"/>
        <v>4673.6000000000004</v>
      </c>
      <c r="H78" s="56">
        <v>7823.25</v>
      </c>
      <c r="I78" s="56">
        <v>0</v>
      </c>
      <c r="J78" s="56">
        <v>2336.8000000000002</v>
      </c>
      <c r="K78" s="58">
        <v>44212</v>
      </c>
      <c r="L78" s="58">
        <v>44378</v>
      </c>
      <c r="M78" s="58">
        <v>44561</v>
      </c>
      <c r="N78" s="59">
        <v>19</v>
      </c>
      <c r="O78" s="59"/>
      <c r="P78" s="60">
        <f t="shared" si="130"/>
        <v>3217.3491666666664</v>
      </c>
      <c r="Q78" s="60">
        <f t="shared" si="127"/>
        <v>12869.396666666666</v>
      </c>
      <c r="R78" s="60">
        <f t="shared" si="131"/>
        <v>3217.3491666666664</v>
      </c>
      <c r="S78" s="60">
        <f t="shared" si="132"/>
        <v>1240.3499999999999</v>
      </c>
      <c r="T78" s="60">
        <f t="shared" si="133"/>
        <v>1976.9991666666665</v>
      </c>
      <c r="U78" s="60">
        <f t="shared" si="128"/>
        <v>20320.099999999999</v>
      </c>
      <c r="V78" s="60">
        <f t="shared" si="134"/>
        <v>22297.099166666667</v>
      </c>
      <c r="W78" s="60">
        <f>VLOOKUP(V78,'Tablas 2021'!$K$2:$N$13,1)</f>
        <v>13381.49</v>
      </c>
      <c r="X78" s="60">
        <f t="shared" si="135"/>
        <v>8915.6091666666671</v>
      </c>
      <c r="Y78" s="61">
        <f>VLOOKUP(V78,'Tablas 2021'!$K$2:$N$13,4)</f>
        <v>0.21360000000000001</v>
      </c>
      <c r="Z78" s="60">
        <f t="shared" si="136"/>
        <v>1904.3741180000002</v>
      </c>
      <c r="AA78" s="60">
        <f>VLOOKUP(V78,'Tablas 2021'!$K$2:$N$13,3)</f>
        <v>1417.12</v>
      </c>
      <c r="AB78" s="60">
        <f t="shared" si="137"/>
        <v>3321.4941180000001</v>
      </c>
      <c r="AC78" s="60">
        <f>((D78-VLOOKUP(D78,'Tablas 2021'!$K$3:$N$13,1))*VLOOKUP(D78,'Tablas 2021'!$K$3:$N$13,4))+VLOOKUP(D78,'Tablas 2021'!$K$3:$N$13,3)</f>
        <v>2899.2070959999996</v>
      </c>
      <c r="AD78" s="60">
        <f t="shared" si="138"/>
        <v>422.28702200000043</v>
      </c>
      <c r="AE78" s="60">
        <f t="shared" si="126"/>
        <v>2795.062144666666</v>
      </c>
    </row>
    <row r="79" spans="1:396" s="12" customFormat="1" ht="13.5" x14ac:dyDescent="0.3">
      <c r="A79" s="54" t="s">
        <v>207</v>
      </c>
      <c r="B79" s="55" t="s">
        <v>208</v>
      </c>
      <c r="C79" s="56">
        <f t="shared" ref="C79" si="160">+D79/30</f>
        <v>677.33666666666659</v>
      </c>
      <c r="D79" s="56">
        <f t="shared" ref="D79" si="161">+E79+G79</f>
        <v>20320.099999999999</v>
      </c>
      <c r="E79" s="56">
        <f t="shared" ref="E79" si="162">+H79*2</f>
        <v>15646.5</v>
      </c>
      <c r="F79" s="56">
        <f t="shared" ref="F79" si="163">+I79*2</f>
        <v>0</v>
      </c>
      <c r="G79" s="56">
        <f t="shared" ref="G79" si="164">+J79*2</f>
        <v>4673.6000000000004</v>
      </c>
      <c r="H79" s="56">
        <v>7823.25</v>
      </c>
      <c r="I79" s="56">
        <v>0</v>
      </c>
      <c r="J79" s="56">
        <v>2336.8000000000002</v>
      </c>
      <c r="K79" s="58">
        <v>44212</v>
      </c>
      <c r="L79" s="58">
        <v>44378</v>
      </c>
      <c r="M79" s="58">
        <v>44561</v>
      </c>
      <c r="N79" s="59">
        <v>19</v>
      </c>
      <c r="O79" s="59"/>
      <c r="P79" s="60">
        <f t="shared" ref="P79" si="165">+Q79*0.25</f>
        <v>3217.3491666666664</v>
      </c>
      <c r="Q79" s="60">
        <f t="shared" si="127"/>
        <v>12869.396666666666</v>
      </c>
      <c r="R79" s="60">
        <f t="shared" ref="R79" si="166">+Q79*0.25</f>
        <v>3217.3491666666664</v>
      </c>
      <c r="S79" s="60">
        <f t="shared" si="132"/>
        <v>1240.3499999999999</v>
      </c>
      <c r="T79" s="60">
        <f t="shared" si="133"/>
        <v>1976.9991666666665</v>
      </c>
      <c r="U79" s="60">
        <f t="shared" si="128"/>
        <v>20320.099999999999</v>
      </c>
      <c r="V79" s="60">
        <f t="shared" ref="V79" si="167">+U79+T79</f>
        <v>22297.099166666667</v>
      </c>
      <c r="W79" s="60">
        <f>VLOOKUP(V79,'Tablas 2021'!$K$2:$N$13,1)</f>
        <v>13381.49</v>
      </c>
      <c r="X79" s="60">
        <f t="shared" ref="X79" si="168">+V79-W79</f>
        <v>8915.6091666666671</v>
      </c>
      <c r="Y79" s="61">
        <f>VLOOKUP(V79,'Tablas 2021'!$K$2:$N$13,4)</f>
        <v>0.21360000000000001</v>
      </c>
      <c r="Z79" s="60">
        <f t="shared" ref="Z79" si="169">+X79*Y79</f>
        <v>1904.3741180000002</v>
      </c>
      <c r="AA79" s="60">
        <f>VLOOKUP(V79,'Tablas 2021'!$K$2:$N$13,3)</f>
        <v>1417.12</v>
      </c>
      <c r="AB79" s="60">
        <f t="shared" ref="AB79" si="170">+Z79+AA79</f>
        <v>3321.4941180000001</v>
      </c>
      <c r="AC79" s="60">
        <f>((D79-VLOOKUP(D79,'Tablas 2021'!$K$3:$N$13,1))*VLOOKUP(D79,'Tablas 2021'!$K$3:$N$13,4))+VLOOKUP(D79,'Tablas 2021'!$K$3:$N$13,3)</f>
        <v>2899.2070959999996</v>
      </c>
      <c r="AD79" s="60">
        <f t="shared" ref="AD79" si="171">+AB79-AC79</f>
        <v>422.28702200000043</v>
      </c>
      <c r="AE79" s="60">
        <f t="shared" si="126"/>
        <v>2795.062144666666</v>
      </c>
    </row>
    <row r="80" spans="1:396" ht="13.5" x14ac:dyDescent="0.3">
      <c r="A80" s="6" t="s">
        <v>123</v>
      </c>
      <c r="B80" s="5" t="s">
        <v>124</v>
      </c>
      <c r="C80" s="15">
        <f t="shared" si="129"/>
        <v>2154.866</v>
      </c>
      <c r="D80" s="15">
        <f t="shared" si="98"/>
        <v>64645.979999999996</v>
      </c>
      <c r="E80" s="15">
        <f t="shared" si="99"/>
        <v>48606</v>
      </c>
      <c r="F80" s="15">
        <f t="shared" si="100"/>
        <v>16039.98</v>
      </c>
      <c r="G80" s="15"/>
      <c r="H80" s="15">
        <v>24303</v>
      </c>
      <c r="I80" s="15">
        <v>8019.99</v>
      </c>
      <c r="J80" s="15">
        <v>0</v>
      </c>
      <c r="K80" s="18"/>
      <c r="L80" s="18">
        <v>44378</v>
      </c>
      <c r="M80" s="18">
        <v>44561</v>
      </c>
      <c r="N80" s="29">
        <f t="shared" si="125"/>
        <v>10</v>
      </c>
      <c r="O80" s="29"/>
      <c r="P80" s="20">
        <f t="shared" si="130"/>
        <v>5387.165</v>
      </c>
      <c r="Q80" s="20">
        <f t="shared" si="127"/>
        <v>21548.66</v>
      </c>
      <c r="R80" s="20">
        <f t="shared" si="131"/>
        <v>5387.165</v>
      </c>
      <c r="S80" s="20"/>
      <c r="T80" s="20">
        <f t="shared" ref="T80:T98" si="172">+R80</f>
        <v>5387.165</v>
      </c>
      <c r="U80" s="20">
        <f t="shared" si="128"/>
        <v>64645.979999999996</v>
      </c>
      <c r="V80" s="20">
        <f t="shared" si="134"/>
        <v>70033.14499999999</v>
      </c>
      <c r="W80" s="20">
        <f>VLOOKUP(V80,'Tablas 2021'!$K$2:$N$13,1)</f>
        <v>42537.599999999999</v>
      </c>
      <c r="X80" s="20">
        <f t="shared" si="135"/>
        <v>27495.544999999991</v>
      </c>
      <c r="Y80" s="28">
        <f>VLOOKUP(V80,'Tablas 2021'!$K$2:$N$13,4)</f>
        <v>0.3</v>
      </c>
      <c r="Z80" s="20">
        <f t="shared" si="136"/>
        <v>8248.6634999999969</v>
      </c>
      <c r="AA80" s="20">
        <f>VLOOKUP(V80,'Tablas 2021'!$K$2:$N$13,3)</f>
        <v>7980.72</v>
      </c>
      <c r="AB80" s="20">
        <f t="shared" si="137"/>
        <v>16229.383499999996</v>
      </c>
      <c r="AC80" s="20">
        <f>((D80-VLOOKUP(D80,'Tablas 2021'!$K$3:$N$13,1))*VLOOKUP(D80,'Tablas 2021'!$K$3:$N$13,4))+VLOOKUP(D80,'Tablas 2021'!$K$3:$N$13,3)</f>
        <v>14613.234</v>
      </c>
      <c r="AD80" s="20">
        <f t="shared" si="138"/>
        <v>1616.1494999999959</v>
      </c>
      <c r="AE80" s="20">
        <f t="shared" si="126"/>
        <v>3771.0155000000041</v>
      </c>
    </row>
    <row r="81" spans="1:154" ht="13.5" x14ac:dyDescent="0.3">
      <c r="A81" s="6" t="s">
        <v>125</v>
      </c>
      <c r="B81" s="5" t="s">
        <v>126</v>
      </c>
      <c r="C81" s="15">
        <f t="shared" si="129"/>
        <v>1266.8126666666669</v>
      </c>
      <c r="D81" s="15">
        <f t="shared" si="98"/>
        <v>38004.380000000005</v>
      </c>
      <c r="E81" s="15">
        <f t="shared" si="99"/>
        <v>28574.7</v>
      </c>
      <c r="F81" s="15">
        <f t="shared" si="100"/>
        <v>9429.68</v>
      </c>
      <c r="G81" s="15"/>
      <c r="H81" s="15">
        <v>14287.35</v>
      </c>
      <c r="I81" s="15">
        <v>4714.84</v>
      </c>
      <c r="J81" s="15">
        <v>0</v>
      </c>
      <c r="K81" s="18"/>
      <c r="L81" s="18">
        <v>44378</v>
      </c>
      <c r="M81" s="18">
        <v>44561</v>
      </c>
      <c r="N81" s="29">
        <f t="shared" si="125"/>
        <v>10</v>
      </c>
      <c r="O81" s="29"/>
      <c r="P81" s="20">
        <f t="shared" si="130"/>
        <v>3167.0316666666672</v>
      </c>
      <c r="Q81" s="20">
        <f t="shared" si="127"/>
        <v>12668.126666666669</v>
      </c>
      <c r="R81" s="20">
        <f t="shared" si="131"/>
        <v>3167.0316666666672</v>
      </c>
      <c r="S81" s="20"/>
      <c r="T81" s="20">
        <f t="shared" si="172"/>
        <v>3167.0316666666672</v>
      </c>
      <c r="U81" s="20">
        <f t="shared" si="128"/>
        <v>38004.380000000005</v>
      </c>
      <c r="V81" s="20">
        <f t="shared" si="134"/>
        <v>41171.411666666674</v>
      </c>
      <c r="W81" s="20">
        <f>VLOOKUP(V81,'Tablas 2021'!$K$2:$N$13,1)</f>
        <v>26988.51</v>
      </c>
      <c r="X81" s="20">
        <f t="shared" si="135"/>
        <v>14182.901666666676</v>
      </c>
      <c r="Y81" s="28">
        <f>VLOOKUP(V81,'Tablas 2021'!$K$2:$N$13,4)</f>
        <v>0.23519999999999999</v>
      </c>
      <c r="Z81" s="20">
        <f t="shared" si="136"/>
        <v>3335.8184720000022</v>
      </c>
      <c r="AA81" s="20">
        <f>VLOOKUP(V81,'Tablas 2021'!$K$2:$N$13,3)</f>
        <v>4323.59</v>
      </c>
      <c r="AB81" s="20">
        <f t="shared" si="137"/>
        <v>7659.4084720000028</v>
      </c>
      <c r="AC81" s="20">
        <f>((D81-VLOOKUP(D81,'Tablas 2021'!$K$3:$N$13,1))*VLOOKUP(D81,'Tablas 2021'!$K$3:$N$13,4))+VLOOKUP(D81,'Tablas 2021'!$K$3:$N$13,3)</f>
        <v>6914.5226240000011</v>
      </c>
      <c r="AD81" s="20">
        <f t="shared" si="138"/>
        <v>744.88584800000172</v>
      </c>
      <c r="AE81" s="20">
        <f t="shared" si="126"/>
        <v>2422.1458186666655</v>
      </c>
    </row>
    <row r="82" spans="1:154" ht="13.5" x14ac:dyDescent="0.3">
      <c r="A82" s="6" t="s">
        <v>127</v>
      </c>
      <c r="B82" s="5" t="s">
        <v>128</v>
      </c>
      <c r="C82" s="15">
        <f t="shared" si="129"/>
        <v>1266.8126666666669</v>
      </c>
      <c r="D82" s="15">
        <f t="shared" si="98"/>
        <v>38004.380000000005</v>
      </c>
      <c r="E82" s="15">
        <f t="shared" si="99"/>
        <v>28574.7</v>
      </c>
      <c r="F82" s="15">
        <f t="shared" si="100"/>
        <v>9429.68</v>
      </c>
      <c r="G82" s="15"/>
      <c r="H82" s="15">
        <v>14287.35</v>
      </c>
      <c r="I82" s="15">
        <v>4714.84</v>
      </c>
      <c r="J82" s="15">
        <v>0</v>
      </c>
      <c r="K82" s="2"/>
      <c r="L82" s="18">
        <v>44378</v>
      </c>
      <c r="M82" s="18">
        <v>44561</v>
      </c>
      <c r="N82" s="29">
        <f t="shared" si="125"/>
        <v>10</v>
      </c>
      <c r="O82" s="29"/>
      <c r="P82" s="20">
        <f t="shared" si="130"/>
        <v>3167.0316666666672</v>
      </c>
      <c r="Q82" s="20">
        <f t="shared" si="127"/>
        <v>12668.126666666669</v>
      </c>
      <c r="R82" s="20">
        <f t="shared" si="131"/>
        <v>3167.0316666666672</v>
      </c>
      <c r="S82" s="20"/>
      <c r="T82" s="20">
        <f t="shared" si="172"/>
        <v>3167.0316666666672</v>
      </c>
      <c r="U82" s="20">
        <f t="shared" si="128"/>
        <v>38004.380000000005</v>
      </c>
      <c r="V82" s="20">
        <f t="shared" si="134"/>
        <v>41171.411666666674</v>
      </c>
      <c r="W82" s="20">
        <f>VLOOKUP(V82,'Tablas 2021'!$K$2:$N$13,1)</f>
        <v>26988.51</v>
      </c>
      <c r="X82" s="20">
        <f t="shared" si="135"/>
        <v>14182.901666666676</v>
      </c>
      <c r="Y82" s="28">
        <f>VLOOKUP(V82,'Tablas 2021'!$K$2:$N$13,4)</f>
        <v>0.23519999999999999</v>
      </c>
      <c r="Z82" s="20">
        <f t="shared" si="136"/>
        <v>3335.8184720000022</v>
      </c>
      <c r="AA82" s="20">
        <f>VLOOKUP(V82,'Tablas 2021'!$K$2:$N$13,3)</f>
        <v>4323.59</v>
      </c>
      <c r="AB82" s="20">
        <f t="shared" si="137"/>
        <v>7659.4084720000028</v>
      </c>
      <c r="AC82" s="20">
        <f>((D82-VLOOKUP(D82,'Tablas 2021'!$K$3:$N$13,1))*VLOOKUP(D82,'Tablas 2021'!$K$3:$N$13,4))+VLOOKUP(D82,'Tablas 2021'!$K$3:$N$13,3)</f>
        <v>6914.5226240000011</v>
      </c>
      <c r="AD82" s="20">
        <f t="shared" si="138"/>
        <v>744.88584800000172</v>
      </c>
      <c r="AE82" s="20">
        <f t="shared" si="126"/>
        <v>2422.1458186666655</v>
      </c>
    </row>
    <row r="83" spans="1:154" ht="13.5" x14ac:dyDescent="0.3">
      <c r="A83" s="6" t="s">
        <v>129</v>
      </c>
      <c r="B83" s="5" t="s">
        <v>130</v>
      </c>
      <c r="C83" s="15">
        <f t="shared" si="129"/>
        <v>1266.8126666666669</v>
      </c>
      <c r="D83" s="15">
        <f t="shared" si="98"/>
        <v>38004.380000000005</v>
      </c>
      <c r="E83" s="15">
        <f t="shared" si="99"/>
        <v>28574.7</v>
      </c>
      <c r="F83" s="15">
        <f t="shared" si="100"/>
        <v>9429.68</v>
      </c>
      <c r="G83" s="15"/>
      <c r="H83" s="15">
        <v>14287.35</v>
      </c>
      <c r="I83" s="15">
        <v>4714.84</v>
      </c>
      <c r="J83" s="15">
        <v>0</v>
      </c>
      <c r="K83" s="93"/>
      <c r="L83" s="18">
        <v>44378</v>
      </c>
      <c r="M83" s="18">
        <v>44561</v>
      </c>
      <c r="N83" s="29">
        <f t="shared" si="125"/>
        <v>10</v>
      </c>
      <c r="O83" s="29"/>
      <c r="P83" s="20">
        <f t="shared" si="130"/>
        <v>3167.0316666666672</v>
      </c>
      <c r="Q83" s="20">
        <f t="shared" si="127"/>
        <v>12668.126666666669</v>
      </c>
      <c r="R83" s="20">
        <f t="shared" si="131"/>
        <v>3167.0316666666672</v>
      </c>
      <c r="S83" s="20"/>
      <c r="T83" s="20">
        <f t="shared" si="172"/>
        <v>3167.0316666666672</v>
      </c>
      <c r="U83" s="20">
        <f t="shared" si="128"/>
        <v>38004.380000000005</v>
      </c>
      <c r="V83" s="20">
        <f t="shared" si="134"/>
        <v>41171.411666666674</v>
      </c>
      <c r="W83" s="20">
        <f>VLOOKUP(V83,'Tablas 2021'!$K$2:$N$13,1)</f>
        <v>26988.51</v>
      </c>
      <c r="X83" s="20">
        <f t="shared" si="135"/>
        <v>14182.901666666676</v>
      </c>
      <c r="Y83" s="28">
        <f>VLOOKUP(V83,'Tablas 2021'!$K$2:$N$13,4)</f>
        <v>0.23519999999999999</v>
      </c>
      <c r="Z83" s="20">
        <f t="shared" si="136"/>
        <v>3335.8184720000022</v>
      </c>
      <c r="AA83" s="20">
        <f>VLOOKUP(V83,'Tablas 2021'!$K$2:$N$13,3)</f>
        <v>4323.59</v>
      </c>
      <c r="AB83" s="20">
        <f t="shared" si="137"/>
        <v>7659.4084720000028</v>
      </c>
      <c r="AC83" s="20">
        <f>((D83-VLOOKUP(D83,'Tablas 2021'!$K$3:$N$13,1))*VLOOKUP(D83,'Tablas 2021'!$K$3:$N$13,4))+VLOOKUP(D83,'Tablas 2021'!$K$3:$N$13,3)</f>
        <v>6914.5226240000011</v>
      </c>
      <c r="AD83" s="20">
        <f t="shared" si="138"/>
        <v>744.88584800000172</v>
      </c>
      <c r="AE83" s="20">
        <f t="shared" si="126"/>
        <v>2422.1458186666655</v>
      </c>
    </row>
    <row r="84" spans="1:154" ht="13.5" x14ac:dyDescent="0.3">
      <c r="A84" s="6" t="s">
        <v>137</v>
      </c>
      <c r="B84" s="5" t="s">
        <v>138</v>
      </c>
      <c r="C84" s="15">
        <f t="shared" si="129"/>
        <v>2154.866</v>
      </c>
      <c r="D84" s="15">
        <f t="shared" si="98"/>
        <v>64645.979999999996</v>
      </c>
      <c r="E84" s="15">
        <f t="shared" si="99"/>
        <v>48606</v>
      </c>
      <c r="F84" s="15">
        <f t="shared" si="100"/>
        <v>16039.98</v>
      </c>
      <c r="G84" s="15"/>
      <c r="H84" s="15">
        <v>24303</v>
      </c>
      <c r="I84" s="15">
        <v>8019.99</v>
      </c>
      <c r="J84" s="15">
        <v>0</v>
      </c>
      <c r="K84" s="2"/>
      <c r="L84" s="18">
        <v>44378</v>
      </c>
      <c r="M84" s="18">
        <v>44561</v>
      </c>
      <c r="N84" s="29">
        <f t="shared" si="125"/>
        <v>10</v>
      </c>
      <c r="O84" s="29"/>
      <c r="P84" s="20">
        <f t="shared" si="130"/>
        <v>5387.165</v>
      </c>
      <c r="Q84" s="20">
        <f t="shared" si="127"/>
        <v>21548.66</v>
      </c>
      <c r="R84" s="20">
        <f t="shared" si="131"/>
        <v>5387.165</v>
      </c>
      <c r="S84" s="20"/>
      <c r="T84" s="20">
        <f t="shared" si="172"/>
        <v>5387.165</v>
      </c>
      <c r="U84" s="20">
        <f t="shared" si="128"/>
        <v>64645.979999999996</v>
      </c>
      <c r="V84" s="20">
        <f t="shared" si="134"/>
        <v>70033.14499999999</v>
      </c>
      <c r="W84" s="20">
        <f>VLOOKUP(V84,'Tablas 2021'!$K$2:$N$13,1)</f>
        <v>42537.599999999999</v>
      </c>
      <c r="X84" s="20">
        <f t="shared" si="135"/>
        <v>27495.544999999991</v>
      </c>
      <c r="Y84" s="28">
        <f>VLOOKUP(V84,'Tablas 2021'!$K$2:$N$13,4)</f>
        <v>0.3</v>
      </c>
      <c r="Z84" s="20">
        <f t="shared" si="136"/>
        <v>8248.6634999999969</v>
      </c>
      <c r="AA84" s="20">
        <f>VLOOKUP(V84,'Tablas 2021'!$K$2:$N$13,3)</f>
        <v>7980.72</v>
      </c>
      <c r="AB84" s="20">
        <f t="shared" si="137"/>
        <v>16229.383499999996</v>
      </c>
      <c r="AC84" s="20">
        <f>((D84-VLOOKUP(D84,'Tablas 2021'!$K$3:$N$13,1))*VLOOKUP(D84,'Tablas 2021'!$K$3:$N$13,4))+VLOOKUP(D84,'Tablas 2021'!$K$3:$N$13,3)</f>
        <v>14613.234</v>
      </c>
      <c r="AD84" s="20">
        <f t="shared" si="138"/>
        <v>1616.1494999999959</v>
      </c>
      <c r="AE84" s="20">
        <f t="shared" si="126"/>
        <v>3771.0155000000041</v>
      </c>
    </row>
    <row r="85" spans="1:154" s="57" customFormat="1" ht="13.5" x14ac:dyDescent="0.3">
      <c r="A85" s="54" t="s">
        <v>131</v>
      </c>
      <c r="B85" s="55" t="s">
        <v>132</v>
      </c>
      <c r="C85" s="56">
        <f t="shared" si="129"/>
        <v>1710.8200000000002</v>
      </c>
      <c r="D85" s="56">
        <f t="shared" si="98"/>
        <v>51324.600000000006</v>
      </c>
      <c r="E85" s="56">
        <f t="shared" si="99"/>
        <v>38589.9</v>
      </c>
      <c r="F85" s="56">
        <f t="shared" si="100"/>
        <v>12734.7</v>
      </c>
      <c r="G85" s="56"/>
      <c r="H85" s="56">
        <v>19294.95</v>
      </c>
      <c r="I85" s="56">
        <v>6367.35</v>
      </c>
      <c r="J85" s="56">
        <v>0</v>
      </c>
      <c r="K85" s="58">
        <v>44228</v>
      </c>
      <c r="L85" s="58">
        <v>44378</v>
      </c>
      <c r="M85" s="58">
        <v>44561</v>
      </c>
      <c r="N85" s="59">
        <v>18.22</v>
      </c>
      <c r="O85" s="59"/>
      <c r="P85" s="60">
        <f t="shared" si="130"/>
        <v>7792.7851000000001</v>
      </c>
      <c r="Q85" s="60">
        <f t="shared" si="127"/>
        <v>31171.1404</v>
      </c>
      <c r="R85" s="60">
        <f t="shared" si="131"/>
        <v>7792.7851000000001</v>
      </c>
      <c r="S85" s="60">
        <f>82.69*15</f>
        <v>1240.3499999999999</v>
      </c>
      <c r="T85" s="60">
        <f t="shared" ref="T85" si="173">+R85-S85</f>
        <v>6552.4351000000006</v>
      </c>
      <c r="U85" s="60">
        <f t="shared" si="128"/>
        <v>51324.600000000006</v>
      </c>
      <c r="V85" s="60">
        <f t="shared" si="134"/>
        <v>57877.035100000008</v>
      </c>
      <c r="W85" s="60">
        <f>VLOOKUP(V85,'Tablas 2021'!$K$2:$N$13,1)</f>
        <v>42537.599999999999</v>
      </c>
      <c r="X85" s="60">
        <f t="shared" si="135"/>
        <v>15339.43510000001</v>
      </c>
      <c r="Y85" s="61">
        <f>VLOOKUP(V85,'Tablas 2021'!$K$2:$N$13,4)</f>
        <v>0.3</v>
      </c>
      <c r="Z85" s="60">
        <f t="shared" si="136"/>
        <v>4601.8305300000029</v>
      </c>
      <c r="AA85" s="60">
        <f>VLOOKUP(V85,'Tablas 2021'!$K$2:$N$13,3)</f>
        <v>7980.72</v>
      </c>
      <c r="AB85" s="60">
        <f t="shared" si="137"/>
        <v>12582.550530000004</v>
      </c>
      <c r="AC85" s="60">
        <f>((D85-VLOOKUP(D85,'Tablas 2021'!$K$3:$N$13,1))*VLOOKUP(D85,'Tablas 2021'!$K$3:$N$13,4))+VLOOKUP(D85,'Tablas 2021'!$K$3:$N$13,3)</f>
        <v>10616.820000000003</v>
      </c>
      <c r="AD85" s="60">
        <f t="shared" si="138"/>
        <v>1965.7305300000007</v>
      </c>
      <c r="AE85" s="60">
        <f t="shared" si="126"/>
        <v>5827.0545699999993</v>
      </c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</row>
    <row r="86" spans="1:154" ht="13.5" x14ac:dyDescent="0.3">
      <c r="A86" s="6" t="s">
        <v>133</v>
      </c>
      <c r="B86" s="5" t="s">
        <v>134</v>
      </c>
      <c r="C86" s="15">
        <f t="shared" si="129"/>
        <v>974.35933333333332</v>
      </c>
      <c r="D86" s="15">
        <f t="shared" si="98"/>
        <v>29230.78</v>
      </c>
      <c r="E86" s="15">
        <f t="shared" si="99"/>
        <v>21978</v>
      </c>
      <c r="F86" s="15">
        <f t="shared" si="100"/>
        <v>7252.78</v>
      </c>
      <c r="G86" s="15"/>
      <c r="H86" s="15">
        <v>10989</v>
      </c>
      <c r="I86" s="15">
        <v>3626.39</v>
      </c>
      <c r="J86" s="15">
        <v>0</v>
      </c>
      <c r="K86" s="18"/>
      <c r="L86" s="18">
        <v>44378</v>
      </c>
      <c r="M86" s="18">
        <v>44561</v>
      </c>
      <c r="N86" s="29">
        <f t="shared" si="125"/>
        <v>10</v>
      </c>
      <c r="O86" s="29"/>
      <c r="P86" s="20">
        <f t="shared" si="130"/>
        <v>2435.8983333333335</v>
      </c>
      <c r="Q86" s="20">
        <f t="shared" si="127"/>
        <v>9743.5933333333342</v>
      </c>
      <c r="R86" s="20">
        <f t="shared" si="131"/>
        <v>2435.8983333333335</v>
      </c>
      <c r="S86" s="20"/>
      <c r="T86" s="20">
        <f t="shared" si="172"/>
        <v>2435.8983333333335</v>
      </c>
      <c r="U86" s="20">
        <f t="shared" si="128"/>
        <v>29230.78</v>
      </c>
      <c r="V86" s="20">
        <f t="shared" si="134"/>
        <v>31666.678333333333</v>
      </c>
      <c r="W86" s="20">
        <f>VLOOKUP(V86,'Tablas 2021'!$K$2:$N$13,1)</f>
        <v>26988.51</v>
      </c>
      <c r="X86" s="20">
        <f t="shared" si="135"/>
        <v>4678.1683333333349</v>
      </c>
      <c r="Y86" s="28">
        <f>VLOOKUP(V86,'Tablas 2021'!$K$2:$N$13,4)</f>
        <v>0.23519999999999999</v>
      </c>
      <c r="Z86" s="20">
        <f t="shared" si="136"/>
        <v>1100.3051920000003</v>
      </c>
      <c r="AA86" s="20">
        <f>VLOOKUP(V86,'Tablas 2021'!$K$2:$N$13,3)</f>
        <v>4323.59</v>
      </c>
      <c r="AB86" s="20">
        <f t="shared" si="137"/>
        <v>5423.895192</v>
      </c>
      <c r="AC86" s="20">
        <f>((D86-VLOOKUP(D86,'Tablas 2021'!$K$3:$N$13,1))*VLOOKUP(D86,'Tablas 2021'!$K$3:$N$13,4))+VLOOKUP(D86,'Tablas 2021'!$K$3:$N$13,3)</f>
        <v>4850.971904</v>
      </c>
      <c r="AD86" s="20">
        <f t="shared" si="138"/>
        <v>572.92328799999996</v>
      </c>
      <c r="AE86" s="20">
        <f t="shared" si="126"/>
        <v>1862.9750453333336</v>
      </c>
    </row>
    <row r="87" spans="1:154" ht="13.5" x14ac:dyDescent="0.3">
      <c r="A87" s="6" t="s">
        <v>135</v>
      </c>
      <c r="B87" s="5" t="s">
        <v>136</v>
      </c>
      <c r="C87" s="15">
        <f t="shared" si="129"/>
        <v>2394.2906666666668</v>
      </c>
      <c r="D87" s="15">
        <f t="shared" si="98"/>
        <v>71828.72</v>
      </c>
      <c r="E87" s="15">
        <f t="shared" si="99"/>
        <v>54006.6</v>
      </c>
      <c r="F87" s="15">
        <f t="shared" si="100"/>
        <v>17822.12</v>
      </c>
      <c r="G87" s="15"/>
      <c r="H87" s="15">
        <v>27003.3</v>
      </c>
      <c r="I87" s="15">
        <v>8911.06</v>
      </c>
      <c r="J87" s="15">
        <v>0</v>
      </c>
      <c r="K87" s="18"/>
      <c r="L87" s="18">
        <v>44378</v>
      </c>
      <c r="M87" s="18">
        <v>44561</v>
      </c>
      <c r="N87" s="29">
        <f t="shared" si="125"/>
        <v>10</v>
      </c>
      <c r="O87" s="29"/>
      <c r="P87" s="20">
        <f t="shared" si="130"/>
        <v>5985.7266666666674</v>
      </c>
      <c r="Q87" s="20">
        <f t="shared" si="127"/>
        <v>23942.906666666669</v>
      </c>
      <c r="R87" s="20">
        <f t="shared" si="131"/>
        <v>5985.7266666666674</v>
      </c>
      <c r="S87" s="20"/>
      <c r="T87" s="20">
        <f t="shared" si="172"/>
        <v>5985.7266666666674</v>
      </c>
      <c r="U87" s="20">
        <f t="shared" si="128"/>
        <v>71828.72</v>
      </c>
      <c r="V87" s="20">
        <f t="shared" si="134"/>
        <v>77814.44666666667</v>
      </c>
      <c r="W87" s="20">
        <f>VLOOKUP(V87,'Tablas 2021'!$K$2:$N$13,1)</f>
        <v>42537.599999999999</v>
      </c>
      <c r="X87" s="20">
        <f t="shared" si="135"/>
        <v>35276.846666666672</v>
      </c>
      <c r="Y87" s="28">
        <f>VLOOKUP(V87,'Tablas 2021'!$K$2:$N$13,4)</f>
        <v>0.3</v>
      </c>
      <c r="Z87" s="20">
        <f t="shared" si="136"/>
        <v>10583.054000000002</v>
      </c>
      <c r="AA87" s="20">
        <f>VLOOKUP(V87,'Tablas 2021'!$K$2:$N$13,3)</f>
        <v>7980.72</v>
      </c>
      <c r="AB87" s="20">
        <f t="shared" si="137"/>
        <v>18563.774000000001</v>
      </c>
      <c r="AC87" s="20">
        <f>((D87-VLOOKUP(D87,'Tablas 2021'!$K$3:$N$13,1))*VLOOKUP(D87,'Tablas 2021'!$K$3:$N$13,4))+VLOOKUP(D87,'Tablas 2021'!$K$3:$N$13,3)</f>
        <v>16768.056</v>
      </c>
      <c r="AD87" s="20">
        <f t="shared" si="138"/>
        <v>1795.7180000000008</v>
      </c>
      <c r="AE87" s="20">
        <f t="shared" si="126"/>
        <v>4190.0086666666666</v>
      </c>
    </row>
    <row r="88" spans="1:154" ht="13.5" x14ac:dyDescent="0.3">
      <c r="A88" s="6" t="s">
        <v>139</v>
      </c>
      <c r="B88" s="5" t="s">
        <v>140</v>
      </c>
      <c r="C88" s="15">
        <f t="shared" si="129"/>
        <v>2154.866</v>
      </c>
      <c r="D88" s="15">
        <f t="shared" si="98"/>
        <v>64645.979999999996</v>
      </c>
      <c r="E88" s="15">
        <f t="shared" si="99"/>
        <v>48606</v>
      </c>
      <c r="F88" s="15">
        <f t="shared" si="100"/>
        <v>16039.98</v>
      </c>
      <c r="G88" s="15"/>
      <c r="H88" s="15">
        <v>24303</v>
      </c>
      <c r="I88" s="15">
        <v>8019.99</v>
      </c>
      <c r="J88" s="15">
        <v>0</v>
      </c>
      <c r="K88" s="18"/>
      <c r="L88" s="18">
        <v>44378</v>
      </c>
      <c r="M88" s="18">
        <v>44561</v>
      </c>
      <c r="N88" s="29">
        <f t="shared" si="125"/>
        <v>10</v>
      </c>
      <c r="O88" s="29"/>
      <c r="P88" s="20">
        <f t="shared" si="130"/>
        <v>5387.165</v>
      </c>
      <c r="Q88" s="20">
        <f t="shared" si="127"/>
        <v>21548.66</v>
      </c>
      <c r="R88" s="20">
        <f t="shared" si="131"/>
        <v>5387.165</v>
      </c>
      <c r="S88" s="20"/>
      <c r="T88" s="20">
        <f t="shared" si="172"/>
        <v>5387.165</v>
      </c>
      <c r="U88" s="20">
        <f t="shared" si="128"/>
        <v>64645.979999999996</v>
      </c>
      <c r="V88" s="20">
        <f t="shared" si="134"/>
        <v>70033.14499999999</v>
      </c>
      <c r="W88" s="20">
        <f>VLOOKUP(V88,'Tablas 2021'!$K$2:$N$13,1)</f>
        <v>42537.599999999999</v>
      </c>
      <c r="X88" s="20">
        <f t="shared" si="135"/>
        <v>27495.544999999991</v>
      </c>
      <c r="Y88" s="28">
        <f>VLOOKUP(V88,'Tablas 2021'!$K$2:$N$13,4)</f>
        <v>0.3</v>
      </c>
      <c r="Z88" s="20">
        <f t="shared" si="136"/>
        <v>8248.6634999999969</v>
      </c>
      <c r="AA88" s="20">
        <f>VLOOKUP(V88,'Tablas 2021'!$K$2:$N$13,3)</f>
        <v>7980.72</v>
      </c>
      <c r="AB88" s="20">
        <f t="shared" si="137"/>
        <v>16229.383499999996</v>
      </c>
      <c r="AC88" s="20">
        <f>((D88-VLOOKUP(D88,'Tablas 2021'!$K$3:$N$13,1))*VLOOKUP(D88,'Tablas 2021'!$K$3:$N$13,4))+VLOOKUP(D88,'Tablas 2021'!$K$3:$N$13,3)</f>
        <v>14613.234</v>
      </c>
      <c r="AD88" s="20">
        <f t="shared" si="138"/>
        <v>1616.1494999999959</v>
      </c>
      <c r="AE88" s="20">
        <f t="shared" si="126"/>
        <v>3771.0155000000041</v>
      </c>
    </row>
    <row r="89" spans="1:154" ht="13.5" x14ac:dyDescent="0.3">
      <c r="A89" s="6" t="s">
        <v>141</v>
      </c>
      <c r="B89" s="5" t="s">
        <v>142</v>
      </c>
      <c r="C89" s="15">
        <f t="shared" si="129"/>
        <v>1266.8126666666669</v>
      </c>
      <c r="D89" s="15">
        <f t="shared" ref="D89:D98" si="174">+E89+F89</f>
        <v>38004.380000000005</v>
      </c>
      <c r="E89" s="15">
        <f t="shared" si="99"/>
        <v>28574.7</v>
      </c>
      <c r="F89" s="15">
        <f t="shared" si="100"/>
        <v>9429.68</v>
      </c>
      <c r="G89" s="15"/>
      <c r="H89" s="15">
        <v>14287.35</v>
      </c>
      <c r="I89" s="15">
        <v>4714.84</v>
      </c>
      <c r="J89" s="15">
        <v>0</v>
      </c>
      <c r="K89" s="18"/>
      <c r="L89" s="18">
        <v>44378</v>
      </c>
      <c r="M89" s="18">
        <v>44561</v>
      </c>
      <c r="N89" s="29">
        <f t="shared" si="125"/>
        <v>10</v>
      </c>
      <c r="O89" s="29"/>
      <c r="P89" s="20">
        <f t="shared" si="130"/>
        <v>3167.0316666666672</v>
      </c>
      <c r="Q89" s="20">
        <f t="shared" si="127"/>
        <v>12668.126666666669</v>
      </c>
      <c r="R89" s="20">
        <f t="shared" si="131"/>
        <v>3167.0316666666672</v>
      </c>
      <c r="S89" s="20"/>
      <c r="T89" s="20">
        <f t="shared" si="172"/>
        <v>3167.0316666666672</v>
      </c>
      <c r="U89" s="20">
        <f t="shared" si="128"/>
        <v>38004.380000000005</v>
      </c>
      <c r="V89" s="20">
        <f t="shared" si="134"/>
        <v>41171.411666666674</v>
      </c>
      <c r="W89" s="20">
        <f>VLOOKUP(V89,'Tablas 2021'!$K$2:$N$13,1)</f>
        <v>26988.51</v>
      </c>
      <c r="X89" s="20">
        <f t="shared" si="135"/>
        <v>14182.901666666676</v>
      </c>
      <c r="Y89" s="28">
        <f>VLOOKUP(V89,'Tablas 2021'!$K$2:$N$13,4)</f>
        <v>0.23519999999999999</v>
      </c>
      <c r="Z89" s="20">
        <f t="shared" si="136"/>
        <v>3335.8184720000022</v>
      </c>
      <c r="AA89" s="20">
        <f>VLOOKUP(V89,'Tablas 2021'!$K$2:$N$13,3)</f>
        <v>4323.59</v>
      </c>
      <c r="AB89" s="20">
        <f t="shared" si="137"/>
        <v>7659.4084720000028</v>
      </c>
      <c r="AC89" s="20">
        <f>((D89-VLOOKUP(D89,'Tablas 2021'!$K$3:$N$13,1))*VLOOKUP(D89,'Tablas 2021'!$K$3:$N$13,4))+VLOOKUP(D89,'Tablas 2021'!$K$3:$N$13,3)</f>
        <v>6914.5226240000011</v>
      </c>
      <c r="AD89" s="20">
        <f t="shared" si="138"/>
        <v>744.88584800000172</v>
      </c>
      <c r="AE89" s="20">
        <f t="shared" si="126"/>
        <v>2422.1458186666655</v>
      </c>
    </row>
    <row r="90" spans="1:154" ht="13.5" x14ac:dyDescent="0.3">
      <c r="A90" s="6" t="s">
        <v>143</v>
      </c>
      <c r="B90" s="5" t="s">
        <v>144</v>
      </c>
      <c r="C90" s="15">
        <f t="shared" si="129"/>
        <v>974.35933333333332</v>
      </c>
      <c r="D90" s="15">
        <f t="shared" si="174"/>
        <v>29230.78</v>
      </c>
      <c r="E90" s="15">
        <f t="shared" si="99"/>
        <v>21978</v>
      </c>
      <c r="F90" s="15">
        <f t="shared" si="100"/>
        <v>7252.78</v>
      </c>
      <c r="G90" s="15"/>
      <c r="H90" s="15">
        <v>10989</v>
      </c>
      <c r="I90" s="15">
        <v>3626.39</v>
      </c>
      <c r="J90" s="15">
        <v>0</v>
      </c>
      <c r="K90" s="18"/>
      <c r="L90" s="18">
        <v>44378</v>
      </c>
      <c r="M90" s="18">
        <v>44561</v>
      </c>
      <c r="N90" s="29">
        <f t="shared" si="125"/>
        <v>10</v>
      </c>
      <c r="O90" s="29"/>
      <c r="P90" s="20">
        <f t="shared" si="130"/>
        <v>2435.8983333333335</v>
      </c>
      <c r="Q90" s="20">
        <f t="shared" si="127"/>
        <v>9743.5933333333342</v>
      </c>
      <c r="R90" s="20">
        <f t="shared" si="131"/>
        <v>2435.8983333333335</v>
      </c>
      <c r="S90" s="20"/>
      <c r="T90" s="20">
        <f t="shared" si="172"/>
        <v>2435.8983333333335</v>
      </c>
      <c r="U90" s="20">
        <f t="shared" si="128"/>
        <v>29230.78</v>
      </c>
      <c r="V90" s="20">
        <f t="shared" si="134"/>
        <v>31666.678333333333</v>
      </c>
      <c r="W90" s="20">
        <f>VLOOKUP(V90,'Tablas 2021'!$K$2:$N$13,1)</f>
        <v>26988.51</v>
      </c>
      <c r="X90" s="20">
        <f t="shared" si="135"/>
        <v>4678.1683333333349</v>
      </c>
      <c r="Y90" s="28">
        <f>VLOOKUP(V90,'Tablas 2021'!$K$2:$N$13,4)</f>
        <v>0.23519999999999999</v>
      </c>
      <c r="Z90" s="20">
        <f t="shared" si="136"/>
        <v>1100.3051920000003</v>
      </c>
      <c r="AA90" s="20">
        <f>VLOOKUP(V90,'Tablas 2021'!$K$2:$N$13,3)</f>
        <v>4323.59</v>
      </c>
      <c r="AB90" s="20">
        <f t="shared" si="137"/>
        <v>5423.895192</v>
      </c>
      <c r="AC90" s="20">
        <f>((D90-VLOOKUP(D90,'Tablas 2021'!$K$3:$N$13,1))*VLOOKUP(D90,'Tablas 2021'!$K$3:$N$13,4))+VLOOKUP(D90,'Tablas 2021'!$K$3:$N$13,3)</f>
        <v>4850.971904</v>
      </c>
      <c r="AD90" s="20">
        <f t="shared" si="138"/>
        <v>572.92328799999996</v>
      </c>
      <c r="AE90" s="20">
        <f t="shared" si="126"/>
        <v>1862.9750453333336</v>
      </c>
    </row>
    <row r="91" spans="1:154" ht="13.5" x14ac:dyDescent="0.3">
      <c r="A91" s="6" t="s">
        <v>145</v>
      </c>
      <c r="B91" s="5" t="s">
        <v>146</v>
      </c>
      <c r="C91" s="15">
        <f t="shared" si="129"/>
        <v>2394.2906666666668</v>
      </c>
      <c r="D91" s="15">
        <f t="shared" si="174"/>
        <v>71828.72</v>
      </c>
      <c r="E91" s="15">
        <f t="shared" si="99"/>
        <v>54006.6</v>
      </c>
      <c r="F91" s="15">
        <f t="shared" si="100"/>
        <v>17822.12</v>
      </c>
      <c r="G91" s="15"/>
      <c r="H91" s="15">
        <v>27003.3</v>
      </c>
      <c r="I91" s="15">
        <v>8911.06</v>
      </c>
      <c r="J91" s="15">
        <v>0</v>
      </c>
      <c r="K91" s="18"/>
      <c r="L91" s="18">
        <v>44378</v>
      </c>
      <c r="M91" s="18">
        <v>44561</v>
      </c>
      <c r="N91" s="29">
        <f t="shared" si="125"/>
        <v>10</v>
      </c>
      <c r="O91" s="29"/>
      <c r="P91" s="20">
        <f t="shared" si="130"/>
        <v>5985.7266666666674</v>
      </c>
      <c r="Q91" s="20">
        <f t="shared" si="127"/>
        <v>23942.906666666669</v>
      </c>
      <c r="R91" s="20">
        <f t="shared" si="131"/>
        <v>5985.7266666666674</v>
      </c>
      <c r="S91" s="20"/>
      <c r="T91" s="20">
        <f t="shared" si="172"/>
        <v>5985.7266666666674</v>
      </c>
      <c r="U91" s="20">
        <f t="shared" si="128"/>
        <v>71828.72</v>
      </c>
      <c r="V91" s="20">
        <f t="shared" si="134"/>
        <v>77814.44666666667</v>
      </c>
      <c r="W91" s="20">
        <f>VLOOKUP(V91,'Tablas 2021'!$K$2:$N$13,1)</f>
        <v>42537.599999999999</v>
      </c>
      <c r="X91" s="20">
        <f t="shared" si="135"/>
        <v>35276.846666666672</v>
      </c>
      <c r="Y91" s="28">
        <f>VLOOKUP(V91,'Tablas 2021'!$K$2:$N$13,4)</f>
        <v>0.3</v>
      </c>
      <c r="Z91" s="20">
        <f t="shared" si="136"/>
        <v>10583.054000000002</v>
      </c>
      <c r="AA91" s="20">
        <f>VLOOKUP(V91,'Tablas 2021'!$K$2:$N$13,3)</f>
        <v>7980.72</v>
      </c>
      <c r="AB91" s="20">
        <f t="shared" si="137"/>
        <v>18563.774000000001</v>
      </c>
      <c r="AC91" s="20">
        <f>((D91-VLOOKUP(D91,'Tablas 2021'!$K$3:$N$13,1))*VLOOKUP(D91,'Tablas 2021'!$K$3:$N$13,4))+VLOOKUP(D91,'Tablas 2021'!$K$3:$N$13,3)</f>
        <v>16768.056</v>
      </c>
      <c r="AD91" s="20">
        <f t="shared" si="138"/>
        <v>1795.7180000000008</v>
      </c>
      <c r="AE91" s="20">
        <f t="shared" si="126"/>
        <v>4190.0086666666666</v>
      </c>
    </row>
    <row r="92" spans="1:154" ht="13.5" x14ac:dyDescent="0.3">
      <c r="A92" s="6" t="s">
        <v>147</v>
      </c>
      <c r="B92" s="5" t="s">
        <v>148</v>
      </c>
      <c r="C92" s="15">
        <f t="shared" si="129"/>
        <v>974.35933333333332</v>
      </c>
      <c r="D92" s="15">
        <f t="shared" si="174"/>
        <v>29230.78</v>
      </c>
      <c r="E92" s="15">
        <f t="shared" si="99"/>
        <v>21978</v>
      </c>
      <c r="F92" s="15">
        <f t="shared" si="100"/>
        <v>7252.78</v>
      </c>
      <c r="G92" s="15"/>
      <c r="H92" s="15">
        <v>10989</v>
      </c>
      <c r="I92" s="15">
        <v>3626.39</v>
      </c>
      <c r="J92" s="15">
        <v>0</v>
      </c>
      <c r="K92" s="18"/>
      <c r="L92" s="18">
        <v>44378</v>
      </c>
      <c r="M92" s="18">
        <v>44561</v>
      </c>
      <c r="N92" s="29">
        <f t="shared" si="125"/>
        <v>10</v>
      </c>
      <c r="O92" s="29"/>
      <c r="P92" s="20">
        <f t="shared" si="130"/>
        <v>2435.8983333333335</v>
      </c>
      <c r="Q92" s="20">
        <f t="shared" si="127"/>
        <v>9743.5933333333342</v>
      </c>
      <c r="R92" s="20">
        <f t="shared" si="131"/>
        <v>2435.8983333333335</v>
      </c>
      <c r="S92" s="20"/>
      <c r="T92" s="20">
        <f t="shared" si="172"/>
        <v>2435.8983333333335</v>
      </c>
      <c r="U92" s="20">
        <f t="shared" si="128"/>
        <v>29230.78</v>
      </c>
      <c r="V92" s="20">
        <f t="shared" si="134"/>
        <v>31666.678333333333</v>
      </c>
      <c r="W92" s="20">
        <f>VLOOKUP(V92,'Tablas 2021'!$K$2:$N$13,1)</f>
        <v>26988.51</v>
      </c>
      <c r="X92" s="20">
        <f t="shared" si="135"/>
        <v>4678.1683333333349</v>
      </c>
      <c r="Y92" s="28">
        <f>VLOOKUP(V92,'Tablas 2021'!$K$2:$N$13,4)</f>
        <v>0.23519999999999999</v>
      </c>
      <c r="Z92" s="20">
        <f t="shared" si="136"/>
        <v>1100.3051920000003</v>
      </c>
      <c r="AA92" s="20">
        <f>VLOOKUP(V92,'Tablas 2021'!$K$2:$N$13,3)</f>
        <v>4323.59</v>
      </c>
      <c r="AB92" s="20">
        <f t="shared" si="137"/>
        <v>5423.895192</v>
      </c>
      <c r="AC92" s="20">
        <f>((D92-VLOOKUP(D92,'Tablas 2021'!$K$3:$N$13,1))*VLOOKUP(D92,'Tablas 2021'!$K$3:$N$13,4))+VLOOKUP(D92,'Tablas 2021'!$K$3:$N$13,3)</f>
        <v>4850.971904</v>
      </c>
      <c r="AD92" s="20">
        <f t="shared" si="138"/>
        <v>572.92328799999996</v>
      </c>
      <c r="AE92" s="20">
        <f t="shared" si="126"/>
        <v>1862.9750453333336</v>
      </c>
    </row>
    <row r="93" spans="1:154" ht="13.5" x14ac:dyDescent="0.3">
      <c r="A93" s="6" t="s">
        <v>149</v>
      </c>
      <c r="B93" s="5" t="s">
        <v>150</v>
      </c>
      <c r="C93" s="15">
        <f t="shared" si="129"/>
        <v>1266.8126666666669</v>
      </c>
      <c r="D93" s="15">
        <f t="shared" si="174"/>
        <v>38004.380000000005</v>
      </c>
      <c r="E93" s="15">
        <f t="shared" si="99"/>
        <v>28574.7</v>
      </c>
      <c r="F93" s="15">
        <f t="shared" si="100"/>
        <v>9429.68</v>
      </c>
      <c r="G93" s="15"/>
      <c r="H93" s="15">
        <v>14287.35</v>
      </c>
      <c r="I93" s="15">
        <v>4714.84</v>
      </c>
      <c r="J93" s="15">
        <v>0</v>
      </c>
      <c r="K93" s="18"/>
      <c r="L93" s="18">
        <v>44378</v>
      </c>
      <c r="M93" s="18">
        <v>44561</v>
      </c>
      <c r="N93" s="29">
        <f t="shared" si="125"/>
        <v>10</v>
      </c>
      <c r="O93" s="29"/>
      <c r="P93" s="20">
        <f t="shared" si="130"/>
        <v>3167.0316666666672</v>
      </c>
      <c r="Q93" s="20">
        <f t="shared" si="127"/>
        <v>12668.126666666669</v>
      </c>
      <c r="R93" s="20">
        <f t="shared" si="131"/>
        <v>3167.0316666666672</v>
      </c>
      <c r="S93" s="20"/>
      <c r="T93" s="20">
        <f t="shared" si="172"/>
        <v>3167.0316666666672</v>
      </c>
      <c r="U93" s="20">
        <f t="shared" si="128"/>
        <v>38004.380000000005</v>
      </c>
      <c r="V93" s="20">
        <f t="shared" si="134"/>
        <v>41171.411666666674</v>
      </c>
      <c r="W93" s="20">
        <f>VLOOKUP(V93,'Tablas 2021'!$K$2:$N$13,1)</f>
        <v>26988.51</v>
      </c>
      <c r="X93" s="20">
        <f t="shared" si="135"/>
        <v>14182.901666666676</v>
      </c>
      <c r="Y93" s="28">
        <f>VLOOKUP(V93,'Tablas 2021'!$K$2:$N$13,4)</f>
        <v>0.23519999999999999</v>
      </c>
      <c r="Z93" s="20">
        <f t="shared" si="136"/>
        <v>3335.8184720000022</v>
      </c>
      <c r="AA93" s="20">
        <f>VLOOKUP(V93,'Tablas 2021'!$K$2:$N$13,3)</f>
        <v>4323.59</v>
      </c>
      <c r="AB93" s="20">
        <f t="shared" si="137"/>
        <v>7659.4084720000028</v>
      </c>
      <c r="AC93" s="20">
        <f>((D93-VLOOKUP(D93,'Tablas 2021'!$K$3:$N$13,1))*VLOOKUP(D93,'Tablas 2021'!$K$3:$N$13,4))+VLOOKUP(D93,'Tablas 2021'!$K$3:$N$13,3)</f>
        <v>6914.5226240000011</v>
      </c>
      <c r="AD93" s="20">
        <f t="shared" si="138"/>
        <v>744.88584800000172</v>
      </c>
      <c r="AE93" s="20">
        <f t="shared" si="126"/>
        <v>2422.1458186666655</v>
      </c>
    </row>
    <row r="94" spans="1:154" s="57" customFormat="1" ht="13.5" x14ac:dyDescent="0.3">
      <c r="A94" s="54" t="s">
        <v>151</v>
      </c>
      <c r="B94" s="55" t="s">
        <v>152</v>
      </c>
      <c r="C94" s="56">
        <f t="shared" si="129"/>
        <v>974.35933333333332</v>
      </c>
      <c r="D94" s="56">
        <f t="shared" si="174"/>
        <v>29230.78</v>
      </c>
      <c r="E94" s="56">
        <f t="shared" si="99"/>
        <v>21978</v>
      </c>
      <c r="F94" s="56">
        <f t="shared" si="100"/>
        <v>7252.78</v>
      </c>
      <c r="G94" s="56"/>
      <c r="H94" s="56">
        <v>10989</v>
      </c>
      <c r="I94" s="56">
        <v>3626.39</v>
      </c>
      <c r="J94" s="56">
        <v>0</v>
      </c>
      <c r="K94" s="58">
        <v>44197</v>
      </c>
      <c r="L94" s="58">
        <v>44378</v>
      </c>
      <c r="M94" s="58">
        <v>44561</v>
      </c>
      <c r="N94" s="59">
        <v>20</v>
      </c>
      <c r="O94" s="59"/>
      <c r="P94" s="60">
        <f t="shared" si="130"/>
        <v>4871.7966666666671</v>
      </c>
      <c r="Q94" s="60">
        <f t="shared" si="127"/>
        <v>19487.186666666668</v>
      </c>
      <c r="R94" s="60">
        <f t="shared" si="131"/>
        <v>4871.7966666666671</v>
      </c>
      <c r="S94" s="60">
        <f t="shared" ref="S94:S95" si="175">82.69*15</f>
        <v>1240.3499999999999</v>
      </c>
      <c r="T94" s="60">
        <f t="shared" si="172"/>
        <v>4871.7966666666671</v>
      </c>
      <c r="U94" s="60">
        <f t="shared" si="128"/>
        <v>29230.78</v>
      </c>
      <c r="V94" s="60">
        <f t="shared" si="134"/>
        <v>34102.576666666668</v>
      </c>
      <c r="W94" s="60">
        <f>VLOOKUP(V94,'Tablas 2021'!$K$2:$N$13,1)</f>
        <v>26988.51</v>
      </c>
      <c r="X94" s="60">
        <f t="shared" si="135"/>
        <v>7114.0666666666693</v>
      </c>
      <c r="Y94" s="61">
        <f>VLOOKUP(V94,'Tablas 2021'!$K$2:$N$13,4)</f>
        <v>0.23519999999999999</v>
      </c>
      <c r="Z94" s="60">
        <f t="shared" si="136"/>
        <v>1673.2284800000007</v>
      </c>
      <c r="AA94" s="60">
        <f>VLOOKUP(V94,'Tablas 2021'!$K$2:$N$13,3)</f>
        <v>4323.59</v>
      </c>
      <c r="AB94" s="60">
        <f t="shared" si="137"/>
        <v>5996.8184800000008</v>
      </c>
      <c r="AC94" s="60">
        <f>((D94-VLOOKUP(D94,'Tablas 2021'!$K$3:$N$13,1))*VLOOKUP(D94,'Tablas 2021'!$K$3:$N$13,4))+VLOOKUP(D94,'Tablas 2021'!$K$3:$N$13,3)</f>
        <v>4850.971904</v>
      </c>
      <c r="AD94" s="60">
        <f t="shared" si="138"/>
        <v>1145.8465760000008</v>
      </c>
      <c r="AE94" s="60">
        <f t="shared" si="126"/>
        <v>3725.9500906666663</v>
      </c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</row>
    <row r="95" spans="1:154" s="57" customFormat="1" ht="13.5" x14ac:dyDescent="0.3">
      <c r="A95" s="54" t="s">
        <v>153</v>
      </c>
      <c r="B95" s="55" t="s">
        <v>154</v>
      </c>
      <c r="C95" s="56">
        <f t="shared" si="129"/>
        <v>974.35933333333332</v>
      </c>
      <c r="D95" s="56">
        <f t="shared" si="174"/>
        <v>29230.78</v>
      </c>
      <c r="E95" s="56">
        <f t="shared" si="99"/>
        <v>21978</v>
      </c>
      <c r="F95" s="56">
        <f t="shared" si="100"/>
        <v>7252.78</v>
      </c>
      <c r="G95" s="56"/>
      <c r="H95" s="56">
        <v>10989</v>
      </c>
      <c r="I95" s="56">
        <v>3626.39</v>
      </c>
      <c r="J95" s="56">
        <v>0</v>
      </c>
      <c r="K95" s="58">
        <v>44271</v>
      </c>
      <c r="L95" s="58">
        <v>44378</v>
      </c>
      <c r="M95" s="58">
        <v>44561</v>
      </c>
      <c r="N95" s="59">
        <v>15.81</v>
      </c>
      <c r="O95" s="59"/>
      <c r="P95" s="60">
        <f t="shared" si="130"/>
        <v>3851.1552649999999</v>
      </c>
      <c r="Q95" s="60">
        <f t="shared" si="127"/>
        <v>15404.621059999999</v>
      </c>
      <c r="R95" s="60">
        <f t="shared" si="131"/>
        <v>3851.1552649999999</v>
      </c>
      <c r="S95" s="60">
        <f t="shared" si="175"/>
        <v>1240.3499999999999</v>
      </c>
      <c r="T95" s="60">
        <f t="shared" si="172"/>
        <v>3851.1552649999999</v>
      </c>
      <c r="U95" s="60">
        <f t="shared" si="128"/>
        <v>29230.78</v>
      </c>
      <c r="V95" s="60">
        <f t="shared" si="134"/>
        <v>33081.935265</v>
      </c>
      <c r="W95" s="60">
        <f>VLOOKUP(V95,'Tablas 2021'!$K$2:$N$13,1)</f>
        <v>26988.51</v>
      </c>
      <c r="X95" s="60">
        <f t="shared" si="135"/>
        <v>6093.4252650000017</v>
      </c>
      <c r="Y95" s="61">
        <f>VLOOKUP(V95,'Tablas 2021'!$K$2:$N$13,4)</f>
        <v>0.23519999999999999</v>
      </c>
      <c r="Z95" s="60">
        <f t="shared" si="136"/>
        <v>1433.1736223280004</v>
      </c>
      <c r="AA95" s="60">
        <f>VLOOKUP(V95,'Tablas 2021'!$K$2:$N$13,3)</f>
        <v>4323.59</v>
      </c>
      <c r="AB95" s="60">
        <f t="shared" si="137"/>
        <v>5756.7636223280006</v>
      </c>
      <c r="AC95" s="60">
        <f>((D95-VLOOKUP(D95,'Tablas 2021'!$K$3:$N$13,1))*VLOOKUP(D95,'Tablas 2021'!$K$3:$N$13,4))+VLOOKUP(D95,'Tablas 2021'!$K$3:$N$13,3)</f>
        <v>4850.971904</v>
      </c>
      <c r="AD95" s="60">
        <f t="shared" si="138"/>
        <v>905.79171832800057</v>
      </c>
      <c r="AE95" s="60">
        <f t="shared" si="126"/>
        <v>2945.3635466719993</v>
      </c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</row>
    <row r="96" spans="1:154" ht="13.5" x14ac:dyDescent="0.3">
      <c r="A96" s="6" t="s">
        <v>155</v>
      </c>
      <c r="B96" s="5" t="s">
        <v>156</v>
      </c>
      <c r="C96" s="15">
        <f t="shared" si="129"/>
        <v>2154.866</v>
      </c>
      <c r="D96" s="15">
        <f t="shared" si="174"/>
        <v>64645.979999999996</v>
      </c>
      <c r="E96" s="15">
        <f t="shared" si="99"/>
        <v>48606</v>
      </c>
      <c r="F96" s="15">
        <f t="shared" si="100"/>
        <v>16039.98</v>
      </c>
      <c r="G96" s="15"/>
      <c r="H96" s="15">
        <v>24303</v>
      </c>
      <c r="I96" s="15">
        <v>8019.99</v>
      </c>
      <c r="J96" s="15">
        <v>0</v>
      </c>
      <c r="K96" s="18"/>
      <c r="L96" s="18">
        <v>44378</v>
      </c>
      <c r="M96" s="18">
        <v>44561</v>
      </c>
      <c r="N96" s="29">
        <v>10</v>
      </c>
      <c r="O96" s="29"/>
      <c r="P96" s="20">
        <f t="shared" si="130"/>
        <v>5387.165</v>
      </c>
      <c r="Q96" s="20">
        <f t="shared" si="127"/>
        <v>21548.66</v>
      </c>
      <c r="R96" s="20">
        <f t="shared" si="131"/>
        <v>5387.165</v>
      </c>
      <c r="S96" s="20"/>
      <c r="T96" s="20">
        <f t="shared" si="172"/>
        <v>5387.165</v>
      </c>
      <c r="U96" s="20">
        <f t="shared" si="128"/>
        <v>64645.979999999996</v>
      </c>
      <c r="V96" s="20">
        <f t="shared" si="134"/>
        <v>70033.14499999999</v>
      </c>
      <c r="W96" s="20">
        <f>VLOOKUP(V96,'Tablas 2021'!$K$2:$N$13,1)</f>
        <v>42537.599999999999</v>
      </c>
      <c r="X96" s="20">
        <f t="shared" si="135"/>
        <v>27495.544999999991</v>
      </c>
      <c r="Y96" s="28">
        <f>VLOOKUP(V96,'Tablas 2021'!$K$2:$N$13,4)</f>
        <v>0.3</v>
      </c>
      <c r="Z96" s="20">
        <f t="shared" si="136"/>
        <v>8248.6634999999969</v>
      </c>
      <c r="AA96" s="20">
        <f>VLOOKUP(V96,'Tablas 2021'!$K$2:$N$13,3)</f>
        <v>7980.72</v>
      </c>
      <c r="AB96" s="20">
        <f t="shared" si="137"/>
        <v>16229.383499999996</v>
      </c>
      <c r="AC96" s="20">
        <f>((D96-VLOOKUP(D96,'Tablas 2021'!$K$3:$N$13,1))*VLOOKUP(D96,'Tablas 2021'!$K$3:$N$13,4))+VLOOKUP(D96,'Tablas 2021'!$K$3:$N$13,3)</f>
        <v>14613.234</v>
      </c>
      <c r="AD96" s="20">
        <f t="shared" si="138"/>
        <v>1616.1494999999959</v>
      </c>
      <c r="AE96" s="20">
        <f t="shared" si="126"/>
        <v>3771.0155000000041</v>
      </c>
    </row>
    <row r="97" spans="1:31" ht="13.5" x14ac:dyDescent="0.3">
      <c r="A97" s="6" t="s">
        <v>157</v>
      </c>
      <c r="B97" s="5" t="s">
        <v>158</v>
      </c>
      <c r="C97" s="15">
        <f t="shared" si="129"/>
        <v>2154.866</v>
      </c>
      <c r="D97" s="15">
        <f t="shared" si="174"/>
        <v>64645.979999999996</v>
      </c>
      <c r="E97" s="15">
        <f t="shared" si="99"/>
        <v>48606</v>
      </c>
      <c r="F97" s="15">
        <f t="shared" si="100"/>
        <v>16039.98</v>
      </c>
      <c r="G97" s="15"/>
      <c r="H97" s="15">
        <v>24303</v>
      </c>
      <c r="I97" s="15">
        <v>8019.99</v>
      </c>
      <c r="J97" s="15">
        <v>0</v>
      </c>
      <c r="K97" s="18"/>
      <c r="L97" s="18">
        <v>44378</v>
      </c>
      <c r="M97" s="18">
        <v>44561</v>
      </c>
      <c r="N97" s="29">
        <f t="shared" si="125"/>
        <v>10</v>
      </c>
      <c r="O97" s="29"/>
      <c r="P97" s="20">
        <f t="shared" si="130"/>
        <v>5387.165</v>
      </c>
      <c r="Q97" s="20">
        <f t="shared" si="127"/>
        <v>21548.66</v>
      </c>
      <c r="R97" s="20">
        <f t="shared" si="131"/>
        <v>5387.165</v>
      </c>
      <c r="S97" s="20"/>
      <c r="T97" s="20">
        <f t="shared" si="172"/>
        <v>5387.165</v>
      </c>
      <c r="U97" s="20">
        <f t="shared" si="128"/>
        <v>64645.979999999996</v>
      </c>
      <c r="V97" s="20">
        <f t="shared" si="134"/>
        <v>70033.14499999999</v>
      </c>
      <c r="W97" s="20">
        <f>VLOOKUP(V97,'Tablas 2021'!$K$2:$N$13,1)</f>
        <v>42537.599999999999</v>
      </c>
      <c r="X97" s="20">
        <f t="shared" si="135"/>
        <v>27495.544999999991</v>
      </c>
      <c r="Y97" s="28">
        <f>VLOOKUP(V97,'Tablas 2021'!$K$2:$N$13,4)</f>
        <v>0.3</v>
      </c>
      <c r="Z97" s="20">
        <f t="shared" si="136"/>
        <v>8248.6634999999969</v>
      </c>
      <c r="AA97" s="20">
        <f>VLOOKUP(V97,'Tablas 2021'!$K$2:$N$13,3)</f>
        <v>7980.72</v>
      </c>
      <c r="AB97" s="20">
        <f t="shared" si="137"/>
        <v>16229.383499999996</v>
      </c>
      <c r="AC97" s="20">
        <f>((D97-VLOOKUP(D97,'Tablas 2021'!$K$3:$N$13,1))*VLOOKUP(D97,'Tablas 2021'!$K$3:$N$13,4))+VLOOKUP(D97,'Tablas 2021'!$K$3:$N$13,3)</f>
        <v>14613.234</v>
      </c>
      <c r="AD97" s="20">
        <f t="shared" si="138"/>
        <v>1616.1494999999959</v>
      </c>
      <c r="AE97" s="20">
        <f t="shared" si="126"/>
        <v>3771.0155000000041</v>
      </c>
    </row>
    <row r="98" spans="1:31" ht="13.5" x14ac:dyDescent="0.3">
      <c r="A98" s="6" t="s">
        <v>159</v>
      </c>
      <c r="B98" s="5" t="s">
        <v>160</v>
      </c>
      <c r="C98" s="15">
        <f t="shared" si="129"/>
        <v>2154.866</v>
      </c>
      <c r="D98" s="15">
        <f t="shared" si="174"/>
        <v>64645.979999999996</v>
      </c>
      <c r="E98" s="15">
        <f t="shared" si="99"/>
        <v>48606</v>
      </c>
      <c r="F98" s="15">
        <f t="shared" si="100"/>
        <v>16039.98</v>
      </c>
      <c r="G98" s="15"/>
      <c r="H98" s="15">
        <v>24303</v>
      </c>
      <c r="I98" s="15">
        <v>8019.99</v>
      </c>
      <c r="J98" s="15">
        <v>0</v>
      </c>
      <c r="K98" s="18"/>
      <c r="L98" s="18">
        <v>44378</v>
      </c>
      <c r="M98" s="18">
        <v>44561</v>
      </c>
      <c r="N98" s="29">
        <f t="shared" si="125"/>
        <v>10</v>
      </c>
      <c r="O98" s="29"/>
      <c r="P98" s="20">
        <f t="shared" si="130"/>
        <v>5387.165</v>
      </c>
      <c r="Q98" s="20">
        <f t="shared" si="127"/>
        <v>21548.66</v>
      </c>
      <c r="R98" s="20">
        <f t="shared" si="131"/>
        <v>5387.165</v>
      </c>
      <c r="S98" s="20"/>
      <c r="T98" s="20">
        <f t="shared" si="172"/>
        <v>5387.165</v>
      </c>
      <c r="U98" s="20">
        <f t="shared" si="128"/>
        <v>64645.979999999996</v>
      </c>
      <c r="V98" s="20">
        <f t="shared" si="134"/>
        <v>70033.14499999999</v>
      </c>
      <c r="W98" s="20">
        <f>VLOOKUP(V98,'Tablas 2021'!$K$2:$N$13,1)</f>
        <v>42537.599999999999</v>
      </c>
      <c r="X98" s="20">
        <f t="shared" si="135"/>
        <v>27495.544999999991</v>
      </c>
      <c r="Y98" s="28">
        <f>VLOOKUP(V98,'Tablas 2021'!$K$2:$N$13,4)</f>
        <v>0.3</v>
      </c>
      <c r="Z98" s="20">
        <f t="shared" si="136"/>
        <v>8248.6634999999969</v>
      </c>
      <c r="AA98" s="20">
        <f>VLOOKUP(V98,'Tablas 2021'!$K$2:$N$13,3)</f>
        <v>7980.72</v>
      </c>
      <c r="AB98" s="20">
        <f t="shared" si="137"/>
        <v>16229.383499999996</v>
      </c>
      <c r="AC98" s="20">
        <f>((D98-VLOOKUP(D98,'Tablas 2021'!$K$3:$N$13,1))*VLOOKUP(D98,'Tablas 2021'!$K$3:$N$13,4))+VLOOKUP(D98,'Tablas 2021'!$K$3:$N$13,3)</f>
        <v>14613.234</v>
      </c>
      <c r="AD98" s="20">
        <f t="shared" si="138"/>
        <v>1616.1494999999959</v>
      </c>
      <c r="AE98" s="20">
        <f t="shared" si="126"/>
        <v>3771.0155000000041</v>
      </c>
    </row>
    <row r="99" spans="1:31" ht="13.5" x14ac:dyDescent="0.3">
      <c r="A99" s="6"/>
      <c r="B99" s="5"/>
      <c r="C99" s="13"/>
      <c r="D99" s="13"/>
      <c r="E99" s="13"/>
      <c r="F99" s="13"/>
      <c r="G99" s="13"/>
      <c r="H99" s="5"/>
      <c r="I99" s="5"/>
      <c r="J99" s="5"/>
      <c r="K99" s="18"/>
    </row>
    <row r="100" spans="1:31" s="4" customFormat="1" ht="13.5" x14ac:dyDescent="0.3">
      <c r="A100" s="7" t="s">
        <v>162</v>
      </c>
      <c r="B100" s="14" t="s">
        <v>235</v>
      </c>
      <c r="C100" s="8" t="s">
        <v>161</v>
      </c>
      <c r="D100" s="8" t="s">
        <v>161</v>
      </c>
      <c r="E100" s="8" t="s">
        <v>161</v>
      </c>
      <c r="F100" s="8" t="s">
        <v>161</v>
      </c>
      <c r="G100" s="8" t="s">
        <v>161</v>
      </c>
      <c r="H100" s="8" t="s">
        <v>161</v>
      </c>
      <c r="I100" s="8" t="s">
        <v>161</v>
      </c>
      <c r="J100" s="8" t="s">
        <v>161</v>
      </c>
      <c r="K100" s="83" t="s">
        <v>161</v>
      </c>
      <c r="L100" s="4" t="s">
        <v>161</v>
      </c>
      <c r="M100" s="4" t="s">
        <v>161</v>
      </c>
      <c r="N100" s="4" t="s">
        <v>161</v>
      </c>
      <c r="O100" s="4" t="s">
        <v>161</v>
      </c>
      <c r="P100" s="4" t="s">
        <v>161</v>
      </c>
      <c r="Q100" s="4" t="s">
        <v>161</v>
      </c>
      <c r="R100" s="4" t="s">
        <v>161</v>
      </c>
      <c r="T100" s="4" t="s">
        <v>161</v>
      </c>
      <c r="U100" s="4" t="s">
        <v>161</v>
      </c>
      <c r="V100" s="4" t="s">
        <v>161</v>
      </c>
      <c r="W100" s="4" t="s">
        <v>161</v>
      </c>
      <c r="X100" s="4" t="s">
        <v>161</v>
      </c>
      <c r="Y100" s="4" t="s">
        <v>161</v>
      </c>
      <c r="Z100" s="4" t="s">
        <v>161</v>
      </c>
      <c r="AA100" s="4" t="s">
        <v>161</v>
      </c>
      <c r="AB100" s="4" t="s">
        <v>161</v>
      </c>
      <c r="AC100" s="4" t="s">
        <v>161</v>
      </c>
      <c r="AD100" s="4" t="s">
        <v>161</v>
      </c>
      <c r="AE100" s="4" t="s">
        <v>161</v>
      </c>
    </row>
    <row r="101" spans="1:31" ht="13.5" x14ac:dyDescent="0.3">
      <c r="A101" s="1"/>
      <c r="C101" s="14"/>
      <c r="D101" s="14"/>
      <c r="E101" s="14"/>
      <c r="F101" s="14"/>
      <c r="G101" s="14"/>
      <c r="H101" s="9"/>
      <c r="I101" s="9"/>
      <c r="J101" s="9"/>
      <c r="K101" s="18"/>
    </row>
    <row r="102" spans="1:31" s="12" customFormat="1" ht="13.5" x14ac:dyDescent="0.3">
      <c r="A102" s="7"/>
      <c r="B102" s="13"/>
      <c r="C102" s="13"/>
      <c r="D102" s="13"/>
      <c r="E102" s="13"/>
      <c r="F102" s="13"/>
      <c r="G102" s="13"/>
      <c r="H102" s="9"/>
      <c r="I102" s="9"/>
      <c r="J102" s="9"/>
      <c r="K102" s="18"/>
    </row>
    <row r="104" spans="1:31" x14ac:dyDescent="0.2">
      <c r="A104" s="24" t="s">
        <v>172</v>
      </c>
      <c r="B104" s="16" t="s">
        <v>171</v>
      </c>
      <c r="C104" s="16"/>
    </row>
    <row r="105" spans="1:31" x14ac:dyDescent="0.2">
      <c r="A105" s="84"/>
      <c r="B105" s="82" t="s">
        <v>173</v>
      </c>
      <c r="C105" s="82"/>
    </row>
    <row r="106" spans="1:31" x14ac:dyDescent="0.2">
      <c r="A106" s="73"/>
      <c r="B106" s="57" t="s">
        <v>209</v>
      </c>
      <c r="C106" s="57"/>
    </row>
    <row r="107" spans="1:31" x14ac:dyDescent="0.2">
      <c r="A107" s="85"/>
      <c r="B107" s="67"/>
      <c r="C107" s="67"/>
    </row>
  </sheetData>
  <autoFilter ref="A2:AE98"/>
  <mergeCells count="2">
    <mergeCell ref="A1:J1"/>
    <mergeCell ref="B54:B55"/>
  </mergeCells>
  <conditionalFormatting sqref="A1:G1 A54:K54 M50 A55:A56 C55:K55 A50:L51 U54:XFD55 T50:XFD51 A3 T53:T55 AF52:XFD53 K1:XFD1 C101:XFD101 A102:XFD1048576 L54:S55 M51:S51 A2:XFD2 C3:XFD3 A52:S53 C56:XFD56 A4:XFD49 A57:XFD100">
    <cfRule type="cellIs" dxfId="11" priority="9" operator="lessThan">
      <formula>0</formula>
    </cfRule>
  </conditionalFormatting>
  <conditionalFormatting sqref="N50">
    <cfRule type="cellIs" dxfId="10" priority="8" operator="lessThan">
      <formula>0</formula>
    </cfRule>
  </conditionalFormatting>
  <conditionalFormatting sqref="U53:AE53">
    <cfRule type="cellIs" dxfId="9" priority="7" operator="lessThan">
      <formula>0</formula>
    </cfRule>
  </conditionalFormatting>
  <conditionalFormatting sqref="B3">
    <cfRule type="cellIs" dxfId="8" priority="5" operator="lessThan">
      <formula>0</formula>
    </cfRule>
  </conditionalFormatting>
  <conditionalFormatting sqref="T52">
    <cfRule type="cellIs" dxfId="7" priority="3" operator="lessThan">
      <formula>0</formula>
    </cfRule>
  </conditionalFormatting>
  <conditionalFormatting sqref="U52:AE52">
    <cfRule type="cellIs" dxfId="6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F107"/>
  <sheetViews>
    <sheetView tabSelected="1" zoomScale="140" zoomScaleNormal="140" workbookViewId="0">
      <pane xSplit="2" ySplit="2" topLeftCell="L89" activePane="bottomRight" state="frozen"/>
      <selection pane="topRight" activeCell="C1" sqref="C1"/>
      <selection pane="bottomLeft" activeCell="A9" sqref="A9"/>
      <selection pane="bottomRight" activeCell="P71" sqref="P71"/>
    </sheetView>
  </sheetViews>
  <sheetFormatPr baseColWidth="10" defaultColWidth="11.42578125" defaultRowHeight="11.25" x14ac:dyDescent="0.2"/>
  <cols>
    <col min="1" max="1" width="12.28515625" style="2" customWidth="1"/>
    <col min="2" max="2" width="33" style="12" customWidth="1"/>
    <col min="3" max="3" width="9.42578125" style="12" customWidth="1"/>
    <col min="4" max="4" width="12.5703125" style="12" customWidth="1"/>
    <col min="5" max="5" width="10.140625" style="12" customWidth="1"/>
    <col min="6" max="6" width="12.28515625" style="12" customWidth="1"/>
    <col min="7" max="7" width="16.85546875" style="12" customWidth="1"/>
    <col min="8" max="8" width="11.7109375" style="12" customWidth="1"/>
    <col min="9" max="9" width="13" style="12" customWidth="1"/>
    <col min="10" max="10" width="13.7109375" style="12" customWidth="1"/>
    <col min="11" max="11" width="12.7109375" style="12" customWidth="1"/>
    <col min="12" max="18" width="11.42578125" style="12"/>
    <col min="19" max="19" width="11.42578125" style="12" customWidth="1"/>
    <col min="20" max="20" width="11.42578125" style="12"/>
    <col min="21" max="29" width="11.42578125" style="12" customWidth="1"/>
    <col min="30" max="16384" width="11.42578125" style="12"/>
  </cols>
  <sheetData>
    <row r="1" spans="1:31" ht="24.95" customHeight="1" x14ac:dyDescent="0.2">
      <c r="A1" s="94" t="s">
        <v>164</v>
      </c>
      <c r="B1" s="94"/>
      <c r="C1" s="94"/>
      <c r="D1" s="94"/>
      <c r="E1" s="94"/>
      <c r="F1" s="94"/>
      <c r="G1" s="94"/>
      <c r="H1" s="94"/>
      <c r="I1" s="94"/>
      <c r="J1" s="94"/>
      <c r="K1" s="53"/>
    </row>
    <row r="2" spans="1:31" s="3" customFormat="1" ht="67.5" x14ac:dyDescent="0.2">
      <c r="A2" s="10" t="s">
        <v>0</v>
      </c>
      <c r="B2" s="11" t="s">
        <v>1</v>
      </c>
      <c r="C2" s="11" t="s">
        <v>174</v>
      </c>
      <c r="D2" s="11" t="s">
        <v>167</v>
      </c>
      <c r="E2" s="11" t="s">
        <v>165</v>
      </c>
      <c r="F2" s="11" t="s">
        <v>166</v>
      </c>
      <c r="G2" s="11" t="s">
        <v>176</v>
      </c>
      <c r="H2" s="11" t="s">
        <v>168</v>
      </c>
      <c r="I2" s="11" t="s">
        <v>169</v>
      </c>
      <c r="J2" s="11" t="s">
        <v>170</v>
      </c>
      <c r="K2" s="11" t="s">
        <v>175</v>
      </c>
      <c r="L2" s="11" t="s">
        <v>201</v>
      </c>
      <c r="M2" s="11" t="s">
        <v>202</v>
      </c>
      <c r="N2" s="10">
        <v>184</v>
      </c>
      <c r="O2" s="11" t="s">
        <v>206</v>
      </c>
      <c r="P2" s="11" t="s">
        <v>200</v>
      </c>
      <c r="Q2" s="11" t="s">
        <v>203</v>
      </c>
      <c r="R2" s="44"/>
      <c r="S2" s="92">
        <v>89.62</v>
      </c>
      <c r="T2" s="11" t="s">
        <v>177</v>
      </c>
      <c r="U2" s="11" t="s">
        <v>178</v>
      </c>
      <c r="V2" s="11" t="s">
        <v>179</v>
      </c>
      <c r="W2" s="11" t="s">
        <v>180</v>
      </c>
      <c r="X2" s="11" t="s">
        <v>181</v>
      </c>
      <c r="Y2" s="11" t="s">
        <v>182</v>
      </c>
      <c r="Z2" s="11" t="s">
        <v>183</v>
      </c>
      <c r="AA2" s="11" t="s">
        <v>184</v>
      </c>
      <c r="AB2" s="11" t="s">
        <v>185</v>
      </c>
      <c r="AC2" s="11" t="s">
        <v>199</v>
      </c>
      <c r="AD2" s="23" t="s">
        <v>186</v>
      </c>
      <c r="AE2" s="23" t="s">
        <v>187</v>
      </c>
    </row>
    <row r="3" spans="1:31" s="3" customFormat="1" ht="13.5" x14ac:dyDescent="0.3">
      <c r="A3" s="87" t="s">
        <v>225</v>
      </c>
      <c r="B3" s="13" t="s">
        <v>223</v>
      </c>
      <c r="C3" s="15">
        <f>+D3/30</f>
        <v>779.5913333333333</v>
      </c>
      <c r="D3" s="15">
        <f>+E3+F3</f>
        <v>23387.739999999998</v>
      </c>
      <c r="E3" s="15">
        <f>+H3*2</f>
        <v>17584.8</v>
      </c>
      <c r="F3" s="15">
        <f>+I3*2</f>
        <v>5802.94</v>
      </c>
      <c r="G3" s="15"/>
      <c r="H3" s="15">
        <v>8792.4</v>
      </c>
      <c r="I3" s="15">
        <v>2901.47</v>
      </c>
      <c r="J3" s="15">
        <v>0</v>
      </c>
      <c r="K3" s="12"/>
      <c r="L3" s="18">
        <v>44378</v>
      </c>
      <c r="M3" s="18">
        <v>44561</v>
      </c>
      <c r="N3" s="29">
        <f>10/$N$2*$N$2</f>
        <v>10</v>
      </c>
      <c r="O3" s="29"/>
      <c r="P3" s="20">
        <f>+Q3*0.25</f>
        <v>1948.9783333333332</v>
      </c>
      <c r="Q3" s="20">
        <f t="shared" ref="Q3:Q66" si="0">+N3*C3</f>
        <v>7795.913333333333</v>
      </c>
      <c r="R3" s="20">
        <f>+Q3*0.25</f>
        <v>1948.9783333333332</v>
      </c>
      <c r="S3" s="20"/>
      <c r="T3" s="20">
        <f>+R3</f>
        <v>1948.9783333333332</v>
      </c>
      <c r="U3" s="20">
        <f t="shared" ref="U3:U66" si="1">+D3</f>
        <v>23387.739999999998</v>
      </c>
      <c r="V3" s="20">
        <f>+U3+T3</f>
        <v>25336.718333333331</v>
      </c>
      <c r="W3" s="20">
        <f>VLOOKUP(V3,'Tablas 2021'!$K$2:$N$13,1)</f>
        <v>13381.49</v>
      </c>
      <c r="X3" s="20">
        <f>+V3-W3</f>
        <v>11955.228333333331</v>
      </c>
      <c r="Y3" s="28">
        <f>VLOOKUP(V3,'Tablas 2021'!$K$2:$N$13,4)</f>
        <v>0.21360000000000001</v>
      </c>
      <c r="Z3" s="20">
        <f>+X3*Y3</f>
        <v>2553.6367719999994</v>
      </c>
      <c r="AA3" s="20">
        <f>VLOOKUP(V3,'Tablas 2021'!$K$2:$N$13,3)</f>
        <v>1417.12</v>
      </c>
      <c r="AB3" s="20">
        <f>+Z3+AA3</f>
        <v>3970.7567719999993</v>
      </c>
      <c r="AC3" s="20">
        <f>((D3-VLOOKUP(D3,'Tablas 2021'!$K$3:$N$13,1))*VLOOKUP(D3,'Tablas 2021'!$K$3:$N$13,4))+VLOOKUP(D3,'Tablas 2021'!$K$3:$N$13,3)</f>
        <v>3554.4549999999995</v>
      </c>
      <c r="AD3" s="20">
        <f>+AB3-AC3</f>
        <v>416.3017719999998</v>
      </c>
      <c r="AE3" s="20">
        <f t="shared" ref="AE3:AE66" si="2">+P3-AD3</f>
        <v>1532.6765613333334</v>
      </c>
    </row>
    <row r="4" spans="1:31" s="3" customFormat="1" ht="13.5" x14ac:dyDescent="0.3">
      <c r="A4" s="87" t="s">
        <v>226</v>
      </c>
      <c r="B4" s="86" t="s">
        <v>224</v>
      </c>
      <c r="C4" s="15">
        <f t="shared" ref="C4" si="3">+D4/30</f>
        <v>1266.8126666666669</v>
      </c>
      <c r="D4" s="15">
        <f t="shared" ref="D4" si="4">+E4+F4</f>
        <v>38004.380000000005</v>
      </c>
      <c r="E4" s="15">
        <f t="shared" ref="E4:F4" si="5">+H4*2</f>
        <v>28574.7</v>
      </c>
      <c r="F4" s="15">
        <f t="shared" si="5"/>
        <v>9429.68</v>
      </c>
      <c r="G4" s="15"/>
      <c r="H4" s="15">
        <v>14287.35</v>
      </c>
      <c r="I4" s="15">
        <v>4714.84</v>
      </c>
      <c r="J4" s="15">
        <v>0</v>
      </c>
      <c r="K4" s="12"/>
      <c r="L4" s="18">
        <v>44378</v>
      </c>
      <c r="M4" s="18">
        <v>44561</v>
      </c>
      <c r="N4" s="29">
        <f t="shared" ref="N4:N63" si="6">10/$N$2*$N$2</f>
        <v>10</v>
      </c>
      <c r="O4" s="29"/>
      <c r="P4" s="20">
        <f t="shared" ref="P4" si="7">+Q4*0.25</f>
        <v>3167.0316666666672</v>
      </c>
      <c r="Q4" s="20">
        <f t="shared" si="0"/>
        <v>12668.126666666669</v>
      </c>
      <c r="R4" s="20">
        <f t="shared" ref="R4" si="8">+Q4*0.25</f>
        <v>3167.0316666666672</v>
      </c>
      <c r="S4" s="20"/>
      <c r="T4" s="20">
        <f t="shared" ref="T4" si="9">+R4</f>
        <v>3167.0316666666672</v>
      </c>
      <c r="U4" s="20">
        <f t="shared" si="1"/>
        <v>38004.380000000005</v>
      </c>
      <c r="V4" s="20">
        <f t="shared" ref="V4" si="10">+U4+T4</f>
        <v>41171.411666666674</v>
      </c>
      <c r="W4" s="20">
        <f>VLOOKUP(V4,'Tablas 2021'!$K$2:$N$13,1)</f>
        <v>26988.51</v>
      </c>
      <c r="X4" s="20">
        <f t="shared" ref="X4" si="11">+V4-W4</f>
        <v>14182.901666666676</v>
      </c>
      <c r="Y4" s="28">
        <f>VLOOKUP(V4,'Tablas 2021'!$K$2:$N$13,4)</f>
        <v>0.23519999999999999</v>
      </c>
      <c r="Z4" s="20">
        <f t="shared" ref="Z4" si="12">+X4*Y4</f>
        <v>3335.8184720000022</v>
      </c>
      <c r="AA4" s="20">
        <f>VLOOKUP(V4,'Tablas 2021'!$K$2:$N$13,3)</f>
        <v>4323.59</v>
      </c>
      <c r="AB4" s="20">
        <f t="shared" ref="AB4" si="13">+Z4+AA4</f>
        <v>7659.4084720000028</v>
      </c>
      <c r="AC4" s="20">
        <f>((D4-VLOOKUP(D4,'Tablas 2021'!$K$3:$N$13,1))*VLOOKUP(D4,'Tablas 2021'!$K$3:$N$13,4))+VLOOKUP(D4,'Tablas 2021'!$K$3:$N$13,3)</f>
        <v>6914.5226240000011</v>
      </c>
      <c r="AD4" s="20">
        <f t="shared" ref="AD4" si="14">+AB4-AC4</f>
        <v>744.88584800000172</v>
      </c>
      <c r="AE4" s="20">
        <f t="shared" si="2"/>
        <v>2422.1458186666655</v>
      </c>
    </row>
    <row r="5" spans="1:31" ht="13.5" x14ac:dyDescent="0.3">
      <c r="A5" s="6" t="s">
        <v>2</v>
      </c>
      <c r="B5" s="13" t="s">
        <v>3</v>
      </c>
      <c r="C5" s="15">
        <f>+D5/30</f>
        <v>779.5913333333333</v>
      </c>
      <c r="D5" s="15">
        <f>+E5+F5</f>
        <v>23387.739999999998</v>
      </c>
      <c r="E5" s="15">
        <f>+H5*2</f>
        <v>17584.8</v>
      </c>
      <c r="F5" s="15">
        <f>+I5*2</f>
        <v>5802.94</v>
      </c>
      <c r="G5" s="15"/>
      <c r="H5" s="15">
        <v>8792.4</v>
      </c>
      <c r="I5" s="15">
        <v>2901.47</v>
      </c>
      <c r="J5" s="15">
        <v>0</v>
      </c>
      <c r="L5" s="18">
        <v>44378</v>
      </c>
      <c r="M5" s="18">
        <v>44561</v>
      </c>
      <c r="N5" s="29">
        <f>10/$N$2*$N$2</f>
        <v>10</v>
      </c>
      <c r="O5" s="29"/>
      <c r="P5" s="20">
        <f>+Q5*0.25</f>
        <v>1948.9783333333332</v>
      </c>
      <c r="Q5" s="20">
        <f t="shared" si="0"/>
        <v>7795.913333333333</v>
      </c>
      <c r="R5" s="20">
        <f>+Q5*0.25</f>
        <v>1948.9783333333332</v>
      </c>
      <c r="S5" s="20"/>
      <c r="T5" s="20">
        <f>+R5</f>
        <v>1948.9783333333332</v>
      </c>
      <c r="U5" s="20">
        <f t="shared" si="1"/>
        <v>23387.739999999998</v>
      </c>
      <c r="V5" s="20">
        <f>+U5+T5</f>
        <v>25336.718333333331</v>
      </c>
      <c r="W5" s="20">
        <f>VLOOKUP(V5,'Tablas 2021'!$K$2:$N$13,1)</f>
        <v>13381.49</v>
      </c>
      <c r="X5" s="20">
        <f>+V5-W5</f>
        <v>11955.228333333331</v>
      </c>
      <c r="Y5" s="28">
        <f>VLOOKUP(V5,'Tablas 2021'!$K$2:$N$13,4)</f>
        <v>0.21360000000000001</v>
      </c>
      <c r="Z5" s="20">
        <f>+X5*Y5</f>
        <v>2553.6367719999994</v>
      </c>
      <c r="AA5" s="20">
        <f>VLOOKUP(V5,'Tablas 2021'!$K$2:$N$13,3)</f>
        <v>1417.12</v>
      </c>
      <c r="AB5" s="20">
        <f>+Z5+AA5</f>
        <v>3970.7567719999993</v>
      </c>
      <c r="AC5" s="20">
        <f>((D5-VLOOKUP(D5,'Tablas 2021'!$K$3:$N$13,1))*VLOOKUP(D5,'Tablas 2021'!$K$3:$N$13,4))+VLOOKUP(D5,'Tablas 2021'!$K$3:$N$13,3)</f>
        <v>3554.4549999999995</v>
      </c>
      <c r="AD5" s="20">
        <f>+AB5-AC5</f>
        <v>416.3017719999998</v>
      </c>
      <c r="AE5" s="20">
        <f t="shared" si="2"/>
        <v>1532.6765613333334</v>
      </c>
    </row>
    <row r="6" spans="1:31" ht="13.5" x14ac:dyDescent="0.3">
      <c r="A6" s="6" t="s">
        <v>4</v>
      </c>
      <c r="B6" s="13" t="s">
        <v>5</v>
      </c>
      <c r="C6" s="15">
        <f t="shared" ref="C6:C69" si="15">+D6/30</f>
        <v>779.5913333333333</v>
      </c>
      <c r="D6" s="15">
        <f t="shared" ref="D6:D49" si="16">+E6+F6</f>
        <v>23387.739999999998</v>
      </c>
      <c r="E6" s="15">
        <f t="shared" ref="E6:F49" si="17">+H6*2</f>
        <v>17584.8</v>
      </c>
      <c r="F6" s="15">
        <f t="shared" si="17"/>
        <v>5802.94</v>
      </c>
      <c r="G6" s="15"/>
      <c r="H6" s="15">
        <v>8792.4</v>
      </c>
      <c r="I6" s="15">
        <v>2901.47</v>
      </c>
      <c r="J6" s="15">
        <v>0</v>
      </c>
      <c r="L6" s="18">
        <v>44378</v>
      </c>
      <c r="M6" s="18">
        <v>44561</v>
      </c>
      <c r="N6" s="29">
        <f t="shared" si="6"/>
        <v>10</v>
      </c>
      <c r="O6" s="29"/>
      <c r="P6" s="20">
        <f t="shared" ref="P6:P69" si="18">+Q6*0.25</f>
        <v>1948.9783333333332</v>
      </c>
      <c r="Q6" s="20">
        <f t="shared" si="0"/>
        <v>7795.913333333333</v>
      </c>
      <c r="R6" s="20">
        <f t="shared" ref="R6:R69" si="19">+Q6*0.25</f>
        <v>1948.9783333333332</v>
      </c>
      <c r="S6" s="20"/>
      <c r="T6" s="20">
        <f t="shared" ref="T6:T68" si="20">+R6</f>
        <v>1948.9783333333332</v>
      </c>
      <c r="U6" s="20">
        <f t="shared" si="1"/>
        <v>23387.739999999998</v>
      </c>
      <c r="V6" s="20">
        <f t="shared" ref="V6:V69" si="21">+U6+T6</f>
        <v>25336.718333333331</v>
      </c>
      <c r="W6" s="20">
        <f>VLOOKUP(V6,'Tablas 2021'!$K$2:$N$13,1)</f>
        <v>13381.49</v>
      </c>
      <c r="X6" s="20">
        <f t="shared" ref="X6:X69" si="22">+V6-W6</f>
        <v>11955.228333333331</v>
      </c>
      <c r="Y6" s="28">
        <f>VLOOKUP(V6,'Tablas 2021'!$K$2:$N$13,4)</f>
        <v>0.21360000000000001</v>
      </c>
      <c r="Z6" s="20">
        <f t="shared" ref="Z6:Z69" si="23">+X6*Y6</f>
        <v>2553.6367719999994</v>
      </c>
      <c r="AA6" s="20">
        <f>VLOOKUP(V6,'Tablas 2021'!$K$2:$N$13,3)</f>
        <v>1417.12</v>
      </c>
      <c r="AB6" s="20">
        <f t="shared" ref="AB6:AB69" si="24">+Z6+AA6</f>
        <v>3970.7567719999993</v>
      </c>
      <c r="AC6" s="20">
        <f>((D6-VLOOKUP(D6,'Tablas 2021'!$K$3:$N$13,1))*VLOOKUP(D6,'Tablas 2021'!$K$3:$N$13,4))+VLOOKUP(D6,'Tablas 2021'!$K$3:$N$13,3)</f>
        <v>3554.4549999999995</v>
      </c>
      <c r="AD6" s="20">
        <f t="shared" ref="AD6:AD69" si="25">+AB6-AC6</f>
        <v>416.3017719999998</v>
      </c>
      <c r="AE6" s="20">
        <f t="shared" si="2"/>
        <v>1532.6765613333334</v>
      </c>
    </row>
    <row r="7" spans="1:31" ht="13.5" x14ac:dyDescent="0.3">
      <c r="A7" s="6" t="s">
        <v>6</v>
      </c>
      <c r="B7" s="13" t="s">
        <v>7</v>
      </c>
      <c r="C7" s="15">
        <f t="shared" si="15"/>
        <v>4286.3100000000004</v>
      </c>
      <c r="D7" s="15">
        <f t="shared" si="16"/>
        <v>128589.3</v>
      </c>
      <c r="E7" s="15">
        <f t="shared" si="17"/>
        <v>128589.3</v>
      </c>
      <c r="F7" s="15">
        <f t="shared" si="17"/>
        <v>0</v>
      </c>
      <c r="G7" s="15"/>
      <c r="H7" s="15">
        <v>64294.65</v>
      </c>
      <c r="I7" s="15">
        <v>0</v>
      </c>
      <c r="J7" s="15">
        <v>0</v>
      </c>
      <c r="L7" s="18">
        <v>44378</v>
      </c>
      <c r="M7" s="18">
        <v>44561</v>
      </c>
      <c r="N7" s="29">
        <f t="shared" si="6"/>
        <v>10</v>
      </c>
      <c r="O7" s="29"/>
      <c r="P7" s="20">
        <f t="shared" si="18"/>
        <v>10715.775000000001</v>
      </c>
      <c r="Q7" s="20">
        <f t="shared" si="0"/>
        <v>42863.100000000006</v>
      </c>
      <c r="R7" s="20">
        <f t="shared" si="19"/>
        <v>10715.775000000001</v>
      </c>
      <c r="S7" s="20"/>
      <c r="T7" s="20">
        <f t="shared" si="20"/>
        <v>10715.775000000001</v>
      </c>
      <c r="U7" s="20">
        <f t="shared" si="1"/>
        <v>128589.3</v>
      </c>
      <c r="V7" s="20">
        <f t="shared" si="21"/>
        <v>139305.07500000001</v>
      </c>
      <c r="W7" s="20">
        <f>VLOOKUP(V7,'Tablas 2021'!$K$2:$N$13,1)</f>
        <v>108281.68</v>
      </c>
      <c r="X7" s="20">
        <f t="shared" si="22"/>
        <v>31023.395000000019</v>
      </c>
      <c r="Y7" s="28">
        <f>VLOOKUP(V7,'Tablas 2021'!$K$2:$N$13,4)</f>
        <v>0.34</v>
      </c>
      <c r="Z7" s="20">
        <f t="shared" si="23"/>
        <v>10547.954300000007</v>
      </c>
      <c r="AA7" s="20">
        <f>VLOOKUP(V7,'Tablas 2021'!$K$2:$N$13,3)</f>
        <v>28245.360000000001</v>
      </c>
      <c r="AB7" s="20">
        <f t="shared" si="24"/>
        <v>38793.314300000005</v>
      </c>
      <c r="AC7" s="20">
        <f>((D7-VLOOKUP(D7,'Tablas 2021'!$K$3:$N$13,1))*VLOOKUP(D7,'Tablas 2021'!$K$3:$N$13,4))+VLOOKUP(D7,'Tablas 2021'!$K$3:$N$13,3)</f>
        <v>35149.950800000006</v>
      </c>
      <c r="AD7" s="20">
        <f t="shared" si="25"/>
        <v>3643.3634999999995</v>
      </c>
      <c r="AE7" s="20">
        <f t="shared" si="2"/>
        <v>7072.411500000002</v>
      </c>
    </row>
    <row r="8" spans="1:31" ht="13.5" x14ac:dyDescent="0.3">
      <c r="A8" s="6" t="s">
        <v>8</v>
      </c>
      <c r="B8" s="13" t="s">
        <v>9</v>
      </c>
      <c r="C8" s="15">
        <f t="shared" si="15"/>
        <v>4286.3100000000004</v>
      </c>
      <c r="D8" s="15">
        <f t="shared" si="16"/>
        <v>128589.3</v>
      </c>
      <c r="E8" s="15">
        <f t="shared" si="17"/>
        <v>128589.3</v>
      </c>
      <c r="F8" s="15">
        <f t="shared" si="17"/>
        <v>0</v>
      </c>
      <c r="G8" s="15"/>
      <c r="H8" s="15">
        <v>64294.65</v>
      </c>
      <c r="I8" s="15">
        <v>0</v>
      </c>
      <c r="J8" s="15">
        <v>0</v>
      </c>
      <c r="L8" s="18">
        <v>44378</v>
      </c>
      <c r="M8" s="18">
        <v>44561</v>
      </c>
      <c r="N8" s="29">
        <f t="shared" si="6"/>
        <v>10</v>
      </c>
      <c r="O8" s="29"/>
      <c r="P8" s="20">
        <f t="shared" si="18"/>
        <v>10715.775000000001</v>
      </c>
      <c r="Q8" s="20">
        <f t="shared" si="0"/>
        <v>42863.100000000006</v>
      </c>
      <c r="R8" s="20">
        <f t="shared" si="19"/>
        <v>10715.775000000001</v>
      </c>
      <c r="S8" s="20"/>
      <c r="T8" s="20">
        <f t="shared" si="20"/>
        <v>10715.775000000001</v>
      </c>
      <c r="U8" s="20">
        <f t="shared" si="1"/>
        <v>128589.3</v>
      </c>
      <c r="V8" s="20">
        <f t="shared" si="21"/>
        <v>139305.07500000001</v>
      </c>
      <c r="W8" s="20">
        <f>VLOOKUP(V8,'Tablas 2021'!$K$2:$N$13,1)</f>
        <v>108281.68</v>
      </c>
      <c r="X8" s="20">
        <f t="shared" si="22"/>
        <v>31023.395000000019</v>
      </c>
      <c r="Y8" s="28">
        <f>VLOOKUP(V8,'Tablas 2021'!$K$2:$N$13,4)</f>
        <v>0.34</v>
      </c>
      <c r="Z8" s="20">
        <f t="shared" si="23"/>
        <v>10547.954300000007</v>
      </c>
      <c r="AA8" s="20">
        <f>VLOOKUP(V8,'Tablas 2021'!$K$2:$N$13,3)</f>
        <v>28245.360000000001</v>
      </c>
      <c r="AB8" s="20">
        <f t="shared" si="24"/>
        <v>38793.314300000005</v>
      </c>
      <c r="AC8" s="20">
        <f>((D8-VLOOKUP(D8,'Tablas 2021'!$K$3:$N$13,1))*VLOOKUP(D8,'Tablas 2021'!$K$3:$N$13,4))+VLOOKUP(D8,'Tablas 2021'!$K$3:$N$13,3)</f>
        <v>35149.950800000006</v>
      </c>
      <c r="AD8" s="20">
        <f t="shared" si="25"/>
        <v>3643.3634999999995</v>
      </c>
      <c r="AE8" s="20">
        <f t="shared" si="2"/>
        <v>7072.411500000002</v>
      </c>
    </row>
    <row r="9" spans="1:31" ht="13.5" x14ac:dyDescent="0.3">
      <c r="A9" s="6" t="s">
        <v>10</v>
      </c>
      <c r="B9" s="13" t="s">
        <v>11</v>
      </c>
      <c r="C9" s="15">
        <f t="shared" si="15"/>
        <v>1266.8126666666669</v>
      </c>
      <c r="D9" s="15">
        <f t="shared" si="16"/>
        <v>38004.380000000005</v>
      </c>
      <c r="E9" s="15">
        <f t="shared" si="17"/>
        <v>28574.7</v>
      </c>
      <c r="F9" s="15">
        <f t="shared" si="17"/>
        <v>9429.68</v>
      </c>
      <c r="G9" s="15"/>
      <c r="H9" s="15">
        <v>14287.35</v>
      </c>
      <c r="I9" s="15">
        <v>4714.84</v>
      </c>
      <c r="J9" s="15">
        <v>0</v>
      </c>
      <c r="L9" s="18">
        <v>44378</v>
      </c>
      <c r="M9" s="18">
        <v>44561</v>
      </c>
      <c r="N9" s="29">
        <f t="shared" si="6"/>
        <v>10</v>
      </c>
      <c r="O9" s="29"/>
      <c r="P9" s="20">
        <f t="shared" si="18"/>
        <v>3167.0316666666672</v>
      </c>
      <c r="Q9" s="20">
        <f t="shared" si="0"/>
        <v>12668.126666666669</v>
      </c>
      <c r="R9" s="20">
        <f t="shared" si="19"/>
        <v>3167.0316666666672</v>
      </c>
      <c r="S9" s="20"/>
      <c r="T9" s="20">
        <f t="shared" si="20"/>
        <v>3167.0316666666672</v>
      </c>
      <c r="U9" s="20">
        <f t="shared" si="1"/>
        <v>38004.380000000005</v>
      </c>
      <c r="V9" s="20">
        <f t="shared" si="21"/>
        <v>41171.411666666674</v>
      </c>
      <c r="W9" s="20">
        <f>VLOOKUP(V9,'Tablas 2021'!$K$2:$N$13,1)</f>
        <v>26988.51</v>
      </c>
      <c r="X9" s="20">
        <f t="shared" si="22"/>
        <v>14182.901666666676</v>
      </c>
      <c r="Y9" s="28">
        <f>VLOOKUP(V9,'Tablas 2021'!$K$2:$N$13,4)</f>
        <v>0.23519999999999999</v>
      </c>
      <c r="Z9" s="20">
        <f t="shared" si="23"/>
        <v>3335.8184720000022</v>
      </c>
      <c r="AA9" s="20">
        <f>VLOOKUP(V9,'Tablas 2021'!$K$2:$N$13,3)</f>
        <v>4323.59</v>
      </c>
      <c r="AB9" s="20">
        <f t="shared" si="24"/>
        <v>7659.4084720000028</v>
      </c>
      <c r="AC9" s="20">
        <f>((D9-VLOOKUP(D9,'Tablas 2021'!$K$3:$N$13,1))*VLOOKUP(D9,'Tablas 2021'!$K$3:$N$13,4))+VLOOKUP(D9,'Tablas 2021'!$K$3:$N$13,3)</f>
        <v>6914.5226240000011</v>
      </c>
      <c r="AD9" s="20">
        <f t="shared" si="25"/>
        <v>744.88584800000172</v>
      </c>
      <c r="AE9" s="20">
        <f t="shared" si="2"/>
        <v>2422.1458186666655</v>
      </c>
    </row>
    <row r="10" spans="1:31" ht="13.5" x14ac:dyDescent="0.3">
      <c r="A10" s="6" t="s">
        <v>12</v>
      </c>
      <c r="B10" s="13" t="s">
        <v>13</v>
      </c>
      <c r="C10" s="15">
        <f t="shared" si="15"/>
        <v>4286.3100000000004</v>
      </c>
      <c r="D10" s="15">
        <f t="shared" si="16"/>
        <v>128589.3</v>
      </c>
      <c r="E10" s="15">
        <f t="shared" si="17"/>
        <v>128589.3</v>
      </c>
      <c r="F10" s="15">
        <f t="shared" si="17"/>
        <v>0</v>
      </c>
      <c r="G10" s="15"/>
      <c r="H10" s="15">
        <v>64294.65</v>
      </c>
      <c r="I10" s="15">
        <v>0</v>
      </c>
      <c r="J10" s="15">
        <v>0</v>
      </c>
      <c r="L10" s="18">
        <v>44378</v>
      </c>
      <c r="M10" s="18">
        <v>44561</v>
      </c>
      <c r="N10" s="29">
        <f t="shared" si="6"/>
        <v>10</v>
      </c>
      <c r="O10" s="29"/>
      <c r="P10" s="20">
        <f t="shared" si="18"/>
        <v>10715.775000000001</v>
      </c>
      <c r="Q10" s="20">
        <f t="shared" si="0"/>
        <v>42863.100000000006</v>
      </c>
      <c r="R10" s="20">
        <f t="shared" si="19"/>
        <v>10715.775000000001</v>
      </c>
      <c r="S10" s="20"/>
      <c r="T10" s="20">
        <f t="shared" si="20"/>
        <v>10715.775000000001</v>
      </c>
      <c r="U10" s="20">
        <f t="shared" si="1"/>
        <v>128589.3</v>
      </c>
      <c r="V10" s="20">
        <f t="shared" si="21"/>
        <v>139305.07500000001</v>
      </c>
      <c r="W10" s="20">
        <f>VLOOKUP(V10,'Tablas 2021'!$K$2:$N$13,1)</f>
        <v>108281.68</v>
      </c>
      <c r="X10" s="20">
        <f t="shared" si="22"/>
        <v>31023.395000000019</v>
      </c>
      <c r="Y10" s="28">
        <f>VLOOKUP(V10,'Tablas 2021'!$K$2:$N$13,4)</f>
        <v>0.34</v>
      </c>
      <c r="Z10" s="20">
        <f t="shared" si="23"/>
        <v>10547.954300000007</v>
      </c>
      <c r="AA10" s="20">
        <f>VLOOKUP(V10,'Tablas 2021'!$K$2:$N$13,3)</f>
        <v>28245.360000000001</v>
      </c>
      <c r="AB10" s="20">
        <f t="shared" si="24"/>
        <v>38793.314300000005</v>
      </c>
      <c r="AC10" s="20">
        <f>((D10-VLOOKUP(D10,'Tablas 2021'!$K$3:$N$13,1))*VLOOKUP(D10,'Tablas 2021'!$K$3:$N$13,4))+VLOOKUP(D10,'Tablas 2021'!$K$3:$N$13,3)</f>
        <v>35149.950800000006</v>
      </c>
      <c r="AD10" s="20">
        <f t="shared" si="25"/>
        <v>3643.3634999999995</v>
      </c>
      <c r="AE10" s="20">
        <f t="shared" si="2"/>
        <v>7072.411500000002</v>
      </c>
    </row>
    <row r="11" spans="1:31" ht="13.5" x14ac:dyDescent="0.3">
      <c r="A11" s="6" t="s">
        <v>14</v>
      </c>
      <c r="B11" s="13" t="s">
        <v>15</v>
      </c>
      <c r="C11" s="15">
        <f t="shared" si="15"/>
        <v>1266.8126666666669</v>
      </c>
      <c r="D11" s="15">
        <f t="shared" si="16"/>
        <v>38004.380000000005</v>
      </c>
      <c r="E11" s="15">
        <f t="shared" si="17"/>
        <v>28574.7</v>
      </c>
      <c r="F11" s="15">
        <f t="shared" si="17"/>
        <v>9429.68</v>
      </c>
      <c r="G11" s="15"/>
      <c r="H11" s="15">
        <v>14287.35</v>
      </c>
      <c r="I11" s="15">
        <v>4714.84</v>
      </c>
      <c r="J11" s="15">
        <v>0</v>
      </c>
      <c r="L11" s="18">
        <v>44378</v>
      </c>
      <c r="M11" s="18">
        <v>44561</v>
      </c>
      <c r="N11" s="29">
        <f t="shared" si="6"/>
        <v>10</v>
      </c>
      <c r="O11" s="29"/>
      <c r="P11" s="20">
        <f t="shared" si="18"/>
        <v>3167.0316666666672</v>
      </c>
      <c r="Q11" s="20">
        <f t="shared" si="0"/>
        <v>12668.126666666669</v>
      </c>
      <c r="R11" s="20">
        <f t="shared" si="19"/>
        <v>3167.0316666666672</v>
      </c>
      <c r="S11" s="20"/>
      <c r="T11" s="20">
        <f t="shared" si="20"/>
        <v>3167.0316666666672</v>
      </c>
      <c r="U11" s="20">
        <f t="shared" si="1"/>
        <v>38004.380000000005</v>
      </c>
      <c r="V11" s="20">
        <f t="shared" si="21"/>
        <v>41171.411666666674</v>
      </c>
      <c r="W11" s="20">
        <f>VLOOKUP(V11,'Tablas 2021'!$K$2:$N$13,1)</f>
        <v>26988.51</v>
      </c>
      <c r="X11" s="20">
        <f t="shared" si="22"/>
        <v>14182.901666666676</v>
      </c>
      <c r="Y11" s="28">
        <f>VLOOKUP(V11,'Tablas 2021'!$K$2:$N$13,4)</f>
        <v>0.23519999999999999</v>
      </c>
      <c r="Z11" s="20">
        <f t="shared" si="23"/>
        <v>3335.8184720000022</v>
      </c>
      <c r="AA11" s="20">
        <f>VLOOKUP(V11,'Tablas 2021'!$K$2:$N$13,3)</f>
        <v>4323.59</v>
      </c>
      <c r="AB11" s="20">
        <f t="shared" si="24"/>
        <v>7659.4084720000028</v>
      </c>
      <c r="AC11" s="20">
        <f>((D11-VLOOKUP(D11,'Tablas 2021'!$K$3:$N$13,1))*VLOOKUP(D11,'Tablas 2021'!$K$3:$N$13,4))+VLOOKUP(D11,'Tablas 2021'!$K$3:$N$13,3)</f>
        <v>6914.5226240000011</v>
      </c>
      <c r="AD11" s="20">
        <f t="shared" si="25"/>
        <v>744.88584800000172</v>
      </c>
      <c r="AE11" s="20">
        <f t="shared" si="2"/>
        <v>2422.1458186666655</v>
      </c>
    </row>
    <row r="12" spans="1:31" ht="13.5" x14ac:dyDescent="0.3">
      <c r="A12" s="6" t="s">
        <v>16</v>
      </c>
      <c r="B12" s="13" t="s">
        <v>17</v>
      </c>
      <c r="C12" s="15">
        <f t="shared" si="15"/>
        <v>1266.8126666666669</v>
      </c>
      <c r="D12" s="15">
        <f t="shared" si="16"/>
        <v>38004.380000000005</v>
      </c>
      <c r="E12" s="15">
        <f t="shared" si="17"/>
        <v>28574.7</v>
      </c>
      <c r="F12" s="15">
        <f t="shared" si="17"/>
        <v>9429.68</v>
      </c>
      <c r="G12" s="15"/>
      <c r="H12" s="15">
        <v>14287.35</v>
      </c>
      <c r="I12" s="15">
        <v>4714.84</v>
      </c>
      <c r="J12" s="15">
        <v>0</v>
      </c>
      <c r="L12" s="18">
        <v>44378</v>
      </c>
      <c r="M12" s="18">
        <v>44561</v>
      </c>
      <c r="N12" s="29">
        <f t="shared" si="6"/>
        <v>10</v>
      </c>
      <c r="O12" s="29"/>
      <c r="P12" s="20">
        <f t="shared" si="18"/>
        <v>3167.0316666666672</v>
      </c>
      <c r="Q12" s="20">
        <f t="shared" si="0"/>
        <v>12668.126666666669</v>
      </c>
      <c r="R12" s="20">
        <f t="shared" si="19"/>
        <v>3167.0316666666672</v>
      </c>
      <c r="S12" s="20"/>
      <c r="T12" s="20">
        <f t="shared" si="20"/>
        <v>3167.0316666666672</v>
      </c>
      <c r="U12" s="20">
        <f t="shared" si="1"/>
        <v>38004.380000000005</v>
      </c>
      <c r="V12" s="20">
        <f t="shared" si="21"/>
        <v>41171.411666666674</v>
      </c>
      <c r="W12" s="20">
        <f>VLOOKUP(V12,'Tablas 2021'!$K$2:$N$13,1)</f>
        <v>26988.51</v>
      </c>
      <c r="X12" s="20">
        <f t="shared" si="22"/>
        <v>14182.901666666676</v>
      </c>
      <c r="Y12" s="28">
        <f>VLOOKUP(V12,'Tablas 2021'!$K$2:$N$13,4)</f>
        <v>0.23519999999999999</v>
      </c>
      <c r="Z12" s="20">
        <f t="shared" si="23"/>
        <v>3335.8184720000022</v>
      </c>
      <c r="AA12" s="20">
        <f>VLOOKUP(V12,'Tablas 2021'!$K$2:$N$13,3)</f>
        <v>4323.59</v>
      </c>
      <c r="AB12" s="20">
        <f t="shared" si="24"/>
        <v>7659.4084720000028</v>
      </c>
      <c r="AC12" s="20">
        <f>((D12-VLOOKUP(D12,'Tablas 2021'!$K$3:$N$13,1))*VLOOKUP(D12,'Tablas 2021'!$K$3:$N$13,4))+VLOOKUP(D12,'Tablas 2021'!$K$3:$N$13,3)</f>
        <v>6914.5226240000011</v>
      </c>
      <c r="AD12" s="20">
        <f t="shared" si="25"/>
        <v>744.88584800000172</v>
      </c>
      <c r="AE12" s="20">
        <f t="shared" si="2"/>
        <v>2422.1458186666655</v>
      </c>
    </row>
    <row r="13" spans="1:31" ht="13.5" x14ac:dyDescent="0.3">
      <c r="A13" s="6" t="s">
        <v>20</v>
      </c>
      <c r="B13" s="13" t="s">
        <v>21</v>
      </c>
      <c r="C13" s="15">
        <f t="shared" si="15"/>
        <v>779.5913333333333</v>
      </c>
      <c r="D13" s="15">
        <f t="shared" si="16"/>
        <v>23387.739999999998</v>
      </c>
      <c r="E13" s="15">
        <f t="shared" si="17"/>
        <v>17584.8</v>
      </c>
      <c r="F13" s="15">
        <f t="shared" si="17"/>
        <v>5802.94</v>
      </c>
      <c r="G13" s="15"/>
      <c r="H13" s="15">
        <v>8792.4</v>
      </c>
      <c r="I13" s="15">
        <v>2901.47</v>
      </c>
      <c r="J13" s="15">
        <v>0</v>
      </c>
      <c r="L13" s="18">
        <v>44378</v>
      </c>
      <c r="M13" s="18">
        <v>44561</v>
      </c>
      <c r="N13" s="29">
        <f t="shared" si="6"/>
        <v>10</v>
      </c>
      <c r="O13" s="29"/>
      <c r="P13" s="20">
        <f t="shared" si="18"/>
        <v>1948.9783333333332</v>
      </c>
      <c r="Q13" s="20">
        <f t="shared" si="0"/>
        <v>7795.913333333333</v>
      </c>
      <c r="R13" s="20">
        <f t="shared" si="19"/>
        <v>1948.9783333333332</v>
      </c>
      <c r="S13" s="20"/>
      <c r="T13" s="20">
        <f t="shared" si="20"/>
        <v>1948.9783333333332</v>
      </c>
      <c r="U13" s="20">
        <f t="shared" si="1"/>
        <v>23387.739999999998</v>
      </c>
      <c r="V13" s="20">
        <f t="shared" si="21"/>
        <v>25336.718333333331</v>
      </c>
      <c r="W13" s="20">
        <f>VLOOKUP(V13,'Tablas 2021'!$K$2:$N$13,1)</f>
        <v>13381.49</v>
      </c>
      <c r="X13" s="20">
        <f t="shared" si="22"/>
        <v>11955.228333333331</v>
      </c>
      <c r="Y13" s="28">
        <f>VLOOKUP(V13,'Tablas 2021'!$K$2:$N$13,4)</f>
        <v>0.21360000000000001</v>
      </c>
      <c r="Z13" s="20">
        <f t="shared" si="23"/>
        <v>2553.6367719999994</v>
      </c>
      <c r="AA13" s="20">
        <f>VLOOKUP(V13,'Tablas 2021'!$K$2:$N$13,3)</f>
        <v>1417.12</v>
      </c>
      <c r="AB13" s="20">
        <f t="shared" si="24"/>
        <v>3970.7567719999993</v>
      </c>
      <c r="AC13" s="20">
        <f>((D13-VLOOKUP(D13,'Tablas 2021'!$K$3:$N$13,1))*VLOOKUP(D13,'Tablas 2021'!$K$3:$N$13,4))+VLOOKUP(D13,'Tablas 2021'!$K$3:$N$13,3)</f>
        <v>3554.4549999999995</v>
      </c>
      <c r="AD13" s="20">
        <f t="shared" si="25"/>
        <v>416.3017719999998</v>
      </c>
      <c r="AE13" s="20">
        <f t="shared" si="2"/>
        <v>1532.6765613333334</v>
      </c>
    </row>
    <row r="14" spans="1:31" ht="13.5" x14ac:dyDescent="0.3">
      <c r="A14" s="6" t="s">
        <v>24</v>
      </c>
      <c r="B14" s="13" t="s">
        <v>25</v>
      </c>
      <c r="C14" s="15">
        <f t="shared" si="15"/>
        <v>4286.3100000000004</v>
      </c>
      <c r="D14" s="15">
        <f t="shared" si="16"/>
        <v>128589.3</v>
      </c>
      <c r="E14" s="15">
        <f t="shared" si="17"/>
        <v>128589.3</v>
      </c>
      <c r="F14" s="15">
        <f t="shared" si="17"/>
        <v>0</v>
      </c>
      <c r="G14" s="15"/>
      <c r="H14" s="15">
        <v>64294.65</v>
      </c>
      <c r="I14" s="15">
        <v>0</v>
      </c>
      <c r="J14" s="15">
        <v>0</v>
      </c>
      <c r="L14" s="18">
        <v>44378</v>
      </c>
      <c r="M14" s="18">
        <v>44561</v>
      </c>
      <c r="N14" s="29">
        <f t="shared" si="6"/>
        <v>10</v>
      </c>
      <c r="O14" s="29"/>
      <c r="P14" s="20">
        <f t="shared" si="18"/>
        <v>10715.775000000001</v>
      </c>
      <c r="Q14" s="20">
        <f t="shared" si="0"/>
        <v>42863.100000000006</v>
      </c>
      <c r="R14" s="20">
        <f t="shared" si="19"/>
        <v>10715.775000000001</v>
      </c>
      <c r="S14" s="20"/>
      <c r="T14" s="20">
        <f t="shared" si="20"/>
        <v>10715.775000000001</v>
      </c>
      <c r="U14" s="20">
        <f t="shared" si="1"/>
        <v>128589.3</v>
      </c>
      <c r="V14" s="20">
        <f t="shared" si="21"/>
        <v>139305.07500000001</v>
      </c>
      <c r="W14" s="20">
        <f>VLOOKUP(V14,'Tablas 2021'!$K$2:$N$13,1)</f>
        <v>108281.68</v>
      </c>
      <c r="X14" s="20">
        <f t="shared" si="22"/>
        <v>31023.395000000019</v>
      </c>
      <c r="Y14" s="28">
        <f>VLOOKUP(V14,'Tablas 2021'!$K$2:$N$13,4)</f>
        <v>0.34</v>
      </c>
      <c r="Z14" s="20">
        <f t="shared" si="23"/>
        <v>10547.954300000007</v>
      </c>
      <c r="AA14" s="20">
        <f>VLOOKUP(V14,'Tablas 2021'!$K$2:$N$13,3)</f>
        <v>28245.360000000001</v>
      </c>
      <c r="AB14" s="20">
        <f t="shared" si="24"/>
        <v>38793.314300000005</v>
      </c>
      <c r="AC14" s="20">
        <f>((D14-VLOOKUP(D14,'Tablas 2021'!$K$3:$N$13,1))*VLOOKUP(D14,'Tablas 2021'!$K$3:$N$13,4))+VLOOKUP(D14,'Tablas 2021'!$K$3:$N$13,3)</f>
        <v>35149.950800000006</v>
      </c>
      <c r="AD14" s="20">
        <f t="shared" si="25"/>
        <v>3643.3634999999995</v>
      </c>
      <c r="AE14" s="20">
        <f t="shared" si="2"/>
        <v>7072.411500000002</v>
      </c>
    </row>
    <row r="15" spans="1:31" ht="13.5" x14ac:dyDescent="0.3">
      <c r="A15" s="6" t="s">
        <v>26</v>
      </c>
      <c r="B15" s="13" t="s">
        <v>27</v>
      </c>
      <c r="C15" s="15">
        <f t="shared" si="15"/>
        <v>4286.3100000000004</v>
      </c>
      <c r="D15" s="15">
        <f t="shared" si="16"/>
        <v>128589.3</v>
      </c>
      <c r="E15" s="15">
        <f t="shared" si="17"/>
        <v>128589.3</v>
      </c>
      <c r="F15" s="15">
        <f t="shared" si="17"/>
        <v>0</v>
      </c>
      <c r="G15" s="15"/>
      <c r="H15" s="15">
        <v>64294.65</v>
      </c>
      <c r="I15" s="15">
        <v>0</v>
      </c>
      <c r="J15" s="15">
        <v>0</v>
      </c>
      <c r="L15" s="18">
        <v>44378</v>
      </c>
      <c r="M15" s="18">
        <v>44561</v>
      </c>
      <c r="N15" s="29">
        <f t="shared" si="6"/>
        <v>10</v>
      </c>
      <c r="O15" s="29"/>
      <c r="P15" s="20">
        <f t="shared" si="18"/>
        <v>10715.775000000001</v>
      </c>
      <c r="Q15" s="20">
        <f t="shared" si="0"/>
        <v>42863.100000000006</v>
      </c>
      <c r="R15" s="20">
        <f t="shared" si="19"/>
        <v>10715.775000000001</v>
      </c>
      <c r="S15" s="20"/>
      <c r="T15" s="20">
        <f t="shared" si="20"/>
        <v>10715.775000000001</v>
      </c>
      <c r="U15" s="20">
        <f t="shared" si="1"/>
        <v>128589.3</v>
      </c>
      <c r="V15" s="20">
        <f t="shared" si="21"/>
        <v>139305.07500000001</v>
      </c>
      <c r="W15" s="20">
        <f>VLOOKUP(V15,'Tablas 2021'!$K$2:$N$13,1)</f>
        <v>108281.68</v>
      </c>
      <c r="X15" s="20">
        <f t="shared" si="22"/>
        <v>31023.395000000019</v>
      </c>
      <c r="Y15" s="28">
        <f>VLOOKUP(V15,'Tablas 2021'!$K$2:$N$13,4)</f>
        <v>0.34</v>
      </c>
      <c r="Z15" s="20">
        <f t="shared" si="23"/>
        <v>10547.954300000007</v>
      </c>
      <c r="AA15" s="20">
        <f>VLOOKUP(V15,'Tablas 2021'!$K$2:$N$13,3)</f>
        <v>28245.360000000001</v>
      </c>
      <c r="AB15" s="20">
        <f t="shared" si="24"/>
        <v>38793.314300000005</v>
      </c>
      <c r="AC15" s="20">
        <f>((D15-VLOOKUP(D15,'Tablas 2021'!$K$3:$N$13,1))*VLOOKUP(D15,'Tablas 2021'!$K$3:$N$13,4))+VLOOKUP(D15,'Tablas 2021'!$K$3:$N$13,3)</f>
        <v>35149.950800000006</v>
      </c>
      <c r="AD15" s="20">
        <f t="shared" si="25"/>
        <v>3643.3634999999995</v>
      </c>
      <c r="AE15" s="20">
        <f t="shared" si="2"/>
        <v>7072.411500000002</v>
      </c>
    </row>
    <row r="16" spans="1:31" ht="13.5" x14ac:dyDescent="0.3">
      <c r="A16" s="6" t="s">
        <v>28</v>
      </c>
      <c r="B16" s="13" t="s">
        <v>29</v>
      </c>
      <c r="C16" s="15">
        <f t="shared" si="15"/>
        <v>4286.3100000000004</v>
      </c>
      <c r="D16" s="15">
        <f t="shared" si="16"/>
        <v>128589.3</v>
      </c>
      <c r="E16" s="15">
        <f t="shared" si="17"/>
        <v>128589.3</v>
      </c>
      <c r="F16" s="15">
        <f t="shared" si="17"/>
        <v>0</v>
      </c>
      <c r="G16" s="15"/>
      <c r="H16" s="15">
        <v>64294.65</v>
      </c>
      <c r="I16" s="15">
        <v>0</v>
      </c>
      <c r="J16" s="15">
        <v>0</v>
      </c>
      <c r="L16" s="18">
        <v>44378</v>
      </c>
      <c r="M16" s="18">
        <v>44561</v>
      </c>
      <c r="N16" s="29">
        <f t="shared" si="6"/>
        <v>10</v>
      </c>
      <c r="O16" s="29"/>
      <c r="P16" s="20">
        <f t="shared" si="18"/>
        <v>10715.775000000001</v>
      </c>
      <c r="Q16" s="20">
        <f t="shared" si="0"/>
        <v>42863.100000000006</v>
      </c>
      <c r="R16" s="20">
        <f t="shared" si="19"/>
        <v>10715.775000000001</v>
      </c>
      <c r="S16" s="20"/>
      <c r="T16" s="20">
        <f t="shared" si="20"/>
        <v>10715.775000000001</v>
      </c>
      <c r="U16" s="20">
        <f t="shared" si="1"/>
        <v>128589.3</v>
      </c>
      <c r="V16" s="20">
        <f t="shared" si="21"/>
        <v>139305.07500000001</v>
      </c>
      <c r="W16" s="20">
        <f>VLOOKUP(V16,'Tablas 2021'!$K$2:$N$13,1)</f>
        <v>108281.68</v>
      </c>
      <c r="X16" s="20">
        <f t="shared" si="22"/>
        <v>31023.395000000019</v>
      </c>
      <c r="Y16" s="28">
        <f>VLOOKUP(V16,'Tablas 2021'!$K$2:$N$13,4)</f>
        <v>0.34</v>
      </c>
      <c r="Z16" s="20">
        <f t="shared" si="23"/>
        <v>10547.954300000007</v>
      </c>
      <c r="AA16" s="20">
        <f>VLOOKUP(V16,'Tablas 2021'!$K$2:$N$13,3)</f>
        <v>28245.360000000001</v>
      </c>
      <c r="AB16" s="20">
        <f t="shared" si="24"/>
        <v>38793.314300000005</v>
      </c>
      <c r="AC16" s="20">
        <f>((D16-VLOOKUP(D16,'Tablas 2021'!$K$3:$N$13,1))*VLOOKUP(D16,'Tablas 2021'!$K$3:$N$13,4))+VLOOKUP(D16,'Tablas 2021'!$K$3:$N$13,3)</f>
        <v>35149.950800000006</v>
      </c>
      <c r="AD16" s="20">
        <f t="shared" si="25"/>
        <v>3643.3634999999995</v>
      </c>
      <c r="AE16" s="20">
        <f t="shared" si="2"/>
        <v>7072.411500000002</v>
      </c>
    </row>
    <row r="17" spans="1:31" s="82" customFormat="1" ht="13.5" x14ac:dyDescent="0.3">
      <c r="A17" s="75" t="s">
        <v>205</v>
      </c>
      <c r="B17" s="76" t="s">
        <v>204</v>
      </c>
      <c r="C17" s="77">
        <f t="shared" si="15"/>
        <v>779.5913333333333</v>
      </c>
      <c r="D17" s="77">
        <f t="shared" si="16"/>
        <v>23387.739999999998</v>
      </c>
      <c r="E17" s="77">
        <f t="shared" si="17"/>
        <v>17584.8</v>
      </c>
      <c r="F17" s="77">
        <f t="shared" si="17"/>
        <v>5802.94</v>
      </c>
      <c r="G17" s="77"/>
      <c r="H17" s="77">
        <v>8792.4</v>
      </c>
      <c r="I17" s="77">
        <v>2901.47</v>
      </c>
      <c r="J17" s="77">
        <v>0</v>
      </c>
      <c r="K17" s="78">
        <v>44495</v>
      </c>
      <c r="L17" s="78">
        <v>44378</v>
      </c>
      <c r="M17" s="78">
        <v>44561</v>
      </c>
      <c r="N17" s="79">
        <v>0</v>
      </c>
      <c r="O17" s="79"/>
      <c r="P17" s="80">
        <f t="shared" si="18"/>
        <v>0</v>
      </c>
      <c r="Q17" s="80">
        <f t="shared" si="0"/>
        <v>0</v>
      </c>
      <c r="R17" s="80">
        <f t="shared" si="19"/>
        <v>0</v>
      </c>
      <c r="S17" s="80"/>
      <c r="T17" s="80">
        <f t="shared" si="20"/>
        <v>0</v>
      </c>
      <c r="U17" s="80">
        <f t="shared" si="1"/>
        <v>23387.739999999998</v>
      </c>
      <c r="V17" s="80">
        <f t="shared" si="21"/>
        <v>23387.739999999998</v>
      </c>
      <c r="W17" s="80">
        <f>VLOOKUP(V17,'Tablas 2021'!$K$2:$N$13,1)</f>
        <v>13381.49</v>
      </c>
      <c r="X17" s="80">
        <f t="shared" si="22"/>
        <v>10006.249999999998</v>
      </c>
      <c r="Y17" s="81">
        <f>VLOOKUP(V17,'Tablas 2021'!$K$2:$N$13,4)</f>
        <v>0.21360000000000001</v>
      </c>
      <c r="Z17" s="80">
        <f t="shared" si="23"/>
        <v>2137.3349999999996</v>
      </c>
      <c r="AA17" s="80">
        <f>VLOOKUP(V17,'Tablas 2021'!$K$2:$N$13,3)</f>
        <v>1417.12</v>
      </c>
      <c r="AB17" s="80">
        <f t="shared" si="24"/>
        <v>3554.4549999999995</v>
      </c>
      <c r="AC17" s="80">
        <f>((D17-VLOOKUP(D17,'Tablas 2021'!$K$3:$N$13,1))*VLOOKUP(D17,'Tablas 2021'!$K$3:$N$13,4))+VLOOKUP(D17,'Tablas 2021'!$K$3:$N$13,3)</f>
        <v>3554.4549999999995</v>
      </c>
      <c r="AD17" s="80">
        <f t="shared" si="25"/>
        <v>0</v>
      </c>
      <c r="AE17" s="80">
        <f t="shared" si="2"/>
        <v>0</v>
      </c>
    </row>
    <row r="18" spans="1:31" ht="13.5" x14ac:dyDescent="0.3">
      <c r="A18" s="6" t="s">
        <v>30</v>
      </c>
      <c r="B18" s="13" t="s">
        <v>31</v>
      </c>
      <c r="C18" s="15">
        <f t="shared" si="15"/>
        <v>1266.8126666666669</v>
      </c>
      <c r="D18" s="15">
        <f t="shared" si="16"/>
        <v>38004.380000000005</v>
      </c>
      <c r="E18" s="15">
        <f t="shared" si="17"/>
        <v>28574.7</v>
      </c>
      <c r="F18" s="15">
        <f t="shared" si="17"/>
        <v>9429.68</v>
      </c>
      <c r="G18" s="15"/>
      <c r="H18" s="15">
        <v>14287.35</v>
      </c>
      <c r="I18" s="15">
        <v>4714.84</v>
      </c>
      <c r="J18" s="15">
        <v>0</v>
      </c>
      <c r="K18" s="18"/>
      <c r="L18" s="18">
        <v>44378</v>
      </c>
      <c r="M18" s="18">
        <v>44561</v>
      </c>
      <c r="N18" s="29">
        <f t="shared" si="6"/>
        <v>10</v>
      </c>
      <c r="O18" s="29"/>
      <c r="P18" s="20">
        <f t="shared" si="18"/>
        <v>3167.0316666666672</v>
      </c>
      <c r="Q18" s="20">
        <f t="shared" si="0"/>
        <v>12668.126666666669</v>
      </c>
      <c r="R18" s="20">
        <f t="shared" si="19"/>
        <v>3167.0316666666672</v>
      </c>
      <c r="S18" s="20"/>
      <c r="T18" s="20">
        <f t="shared" si="20"/>
        <v>3167.0316666666672</v>
      </c>
      <c r="U18" s="20">
        <f t="shared" si="1"/>
        <v>38004.380000000005</v>
      </c>
      <c r="V18" s="20">
        <f t="shared" si="21"/>
        <v>41171.411666666674</v>
      </c>
      <c r="W18" s="20">
        <f>VLOOKUP(V18,'Tablas 2021'!$K$2:$N$13,1)</f>
        <v>26988.51</v>
      </c>
      <c r="X18" s="20">
        <f t="shared" si="22"/>
        <v>14182.901666666676</v>
      </c>
      <c r="Y18" s="28">
        <f>VLOOKUP(V18,'Tablas 2021'!$K$2:$N$13,4)</f>
        <v>0.23519999999999999</v>
      </c>
      <c r="Z18" s="20">
        <f t="shared" si="23"/>
        <v>3335.8184720000022</v>
      </c>
      <c r="AA18" s="20">
        <f>VLOOKUP(V18,'Tablas 2021'!$K$2:$N$13,3)</f>
        <v>4323.59</v>
      </c>
      <c r="AB18" s="20">
        <f t="shared" si="24"/>
        <v>7659.4084720000028</v>
      </c>
      <c r="AC18" s="20">
        <f>((D18-VLOOKUP(D18,'Tablas 2021'!$K$3:$N$13,1))*VLOOKUP(D18,'Tablas 2021'!$K$3:$N$13,4))+VLOOKUP(D18,'Tablas 2021'!$K$3:$N$13,3)</f>
        <v>6914.5226240000011</v>
      </c>
      <c r="AD18" s="20">
        <f t="shared" si="25"/>
        <v>744.88584800000172</v>
      </c>
      <c r="AE18" s="20">
        <f t="shared" si="2"/>
        <v>2422.1458186666655</v>
      </c>
    </row>
    <row r="19" spans="1:31" ht="13.5" x14ac:dyDescent="0.3">
      <c r="A19" s="6" t="s">
        <v>32</v>
      </c>
      <c r="B19" s="13" t="s">
        <v>33</v>
      </c>
      <c r="C19" s="15">
        <f t="shared" si="15"/>
        <v>1266.8126666666669</v>
      </c>
      <c r="D19" s="15">
        <f t="shared" si="16"/>
        <v>38004.380000000005</v>
      </c>
      <c r="E19" s="15">
        <f t="shared" si="17"/>
        <v>28574.7</v>
      </c>
      <c r="F19" s="15">
        <f t="shared" si="17"/>
        <v>9429.68</v>
      </c>
      <c r="G19" s="15"/>
      <c r="H19" s="15">
        <v>14287.35</v>
      </c>
      <c r="I19" s="15">
        <v>4714.84</v>
      </c>
      <c r="J19" s="15">
        <v>0</v>
      </c>
      <c r="K19" s="18"/>
      <c r="L19" s="18">
        <v>44378</v>
      </c>
      <c r="M19" s="18">
        <v>44561</v>
      </c>
      <c r="N19" s="29">
        <f t="shared" si="6"/>
        <v>10</v>
      </c>
      <c r="O19" s="29"/>
      <c r="P19" s="20">
        <f t="shared" si="18"/>
        <v>3167.0316666666672</v>
      </c>
      <c r="Q19" s="20">
        <f t="shared" si="0"/>
        <v>12668.126666666669</v>
      </c>
      <c r="R19" s="20">
        <f t="shared" si="19"/>
        <v>3167.0316666666672</v>
      </c>
      <c r="S19" s="20"/>
      <c r="T19" s="20">
        <f t="shared" si="20"/>
        <v>3167.0316666666672</v>
      </c>
      <c r="U19" s="20">
        <f t="shared" si="1"/>
        <v>38004.380000000005</v>
      </c>
      <c r="V19" s="20">
        <f t="shared" si="21"/>
        <v>41171.411666666674</v>
      </c>
      <c r="W19" s="20">
        <f>VLOOKUP(V19,'Tablas 2021'!$K$2:$N$13,1)</f>
        <v>26988.51</v>
      </c>
      <c r="X19" s="20">
        <f t="shared" si="22"/>
        <v>14182.901666666676</v>
      </c>
      <c r="Y19" s="28">
        <f>VLOOKUP(V19,'Tablas 2021'!$K$2:$N$13,4)</f>
        <v>0.23519999999999999</v>
      </c>
      <c r="Z19" s="20">
        <f t="shared" si="23"/>
        <v>3335.8184720000022</v>
      </c>
      <c r="AA19" s="20">
        <f>VLOOKUP(V19,'Tablas 2021'!$K$2:$N$13,3)</f>
        <v>4323.59</v>
      </c>
      <c r="AB19" s="20">
        <f t="shared" si="24"/>
        <v>7659.4084720000028</v>
      </c>
      <c r="AC19" s="20">
        <f>((D19-VLOOKUP(D19,'Tablas 2021'!$K$3:$N$13,1))*VLOOKUP(D19,'Tablas 2021'!$K$3:$N$13,4))+VLOOKUP(D19,'Tablas 2021'!$K$3:$N$13,3)</f>
        <v>6914.5226240000011</v>
      </c>
      <c r="AD19" s="20">
        <f t="shared" si="25"/>
        <v>744.88584800000172</v>
      </c>
      <c r="AE19" s="20">
        <f t="shared" si="2"/>
        <v>2422.1458186666655</v>
      </c>
    </row>
    <row r="20" spans="1:31" ht="13.5" x14ac:dyDescent="0.3">
      <c r="A20" s="6" t="s">
        <v>34</v>
      </c>
      <c r="B20" s="13" t="s">
        <v>35</v>
      </c>
      <c r="C20" s="15">
        <f t="shared" si="15"/>
        <v>779.5913333333333</v>
      </c>
      <c r="D20" s="15">
        <f t="shared" si="16"/>
        <v>23387.739999999998</v>
      </c>
      <c r="E20" s="15">
        <f t="shared" si="17"/>
        <v>17584.8</v>
      </c>
      <c r="F20" s="15">
        <f t="shared" si="17"/>
        <v>5802.94</v>
      </c>
      <c r="G20" s="15"/>
      <c r="H20" s="15">
        <v>8792.4</v>
      </c>
      <c r="I20" s="15">
        <v>2901.47</v>
      </c>
      <c r="J20" s="15">
        <v>0</v>
      </c>
      <c r="K20" s="18"/>
      <c r="L20" s="18">
        <v>44378</v>
      </c>
      <c r="M20" s="18">
        <v>44561</v>
      </c>
      <c r="N20" s="29">
        <f t="shared" si="6"/>
        <v>10</v>
      </c>
      <c r="O20" s="29"/>
      <c r="P20" s="20">
        <f t="shared" si="18"/>
        <v>1948.9783333333332</v>
      </c>
      <c r="Q20" s="20">
        <f t="shared" si="0"/>
        <v>7795.913333333333</v>
      </c>
      <c r="R20" s="20">
        <f t="shared" si="19"/>
        <v>1948.9783333333332</v>
      </c>
      <c r="S20" s="20"/>
      <c r="T20" s="20">
        <f t="shared" si="20"/>
        <v>1948.9783333333332</v>
      </c>
      <c r="U20" s="20">
        <f t="shared" si="1"/>
        <v>23387.739999999998</v>
      </c>
      <c r="V20" s="20">
        <f t="shared" si="21"/>
        <v>25336.718333333331</v>
      </c>
      <c r="W20" s="20">
        <f>VLOOKUP(V20,'Tablas 2021'!$K$2:$N$13,1)</f>
        <v>13381.49</v>
      </c>
      <c r="X20" s="20">
        <f t="shared" si="22"/>
        <v>11955.228333333331</v>
      </c>
      <c r="Y20" s="28">
        <f>VLOOKUP(V20,'Tablas 2021'!$K$2:$N$13,4)</f>
        <v>0.21360000000000001</v>
      </c>
      <c r="Z20" s="20">
        <f t="shared" si="23"/>
        <v>2553.6367719999994</v>
      </c>
      <c r="AA20" s="20">
        <f>VLOOKUP(V20,'Tablas 2021'!$K$2:$N$13,3)</f>
        <v>1417.12</v>
      </c>
      <c r="AB20" s="20">
        <f t="shared" si="24"/>
        <v>3970.7567719999993</v>
      </c>
      <c r="AC20" s="20">
        <f>((D20-VLOOKUP(D20,'Tablas 2021'!$K$3:$N$13,1))*VLOOKUP(D20,'Tablas 2021'!$K$3:$N$13,4))+VLOOKUP(D20,'Tablas 2021'!$K$3:$N$13,3)</f>
        <v>3554.4549999999995</v>
      </c>
      <c r="AD20" s="20">
        <f t="shared" si="25"/>
        <v>416.3017719999998</v>
      </c>
      <c r="AE20" s="20">
        <f t="shared" si="2"/>
        <v>1532.6765613333334</v>
      </c>
    </row>
    <row r="21" spans="1:31" ht="13.5" x14ac:dyDescent="0.3">
      <c r="A21" s="6"/>
      <c r="B21" s="13"/>
      <c r="C21" s="15"/>
      <c r="D21" s="15"/>
      <c r="E21" s="15"/>
      <c r="F21" s="15"/>
      <c r="G21" s="15"/>
      <c r="H21" s="15"/>
      <c r="I21" s="15"/>
      <c r="J21" s="15"/>
      <c r="K21" s="18"/>
      <c r="L21" s="18"/>
      <c r="M21" s="18"/>
      <c r="N21" s="29"/>
      <c r="O21" s="29"/>
      <c r="P21" s="20"/>
      <c r="Q21" s="20"/>
      <c r="R21" s="20"/>
      <c r="S21" s="20"/>
      <c r="T21" s="20"/>
      <c r="U21" s="20"/>
      <c r="V21" s="20"/>
      <c r="W21" s="20"/>
      <c r="X21" s="20"/>
      <c r="Y21" s="28"/>
      <c r="Z21" s="20"/>
      <c r="AA21" s="20"/>
      <c r="AB21" s="20"/>
      <c r="AC21" s="20"/>
      <c r="AD21" s="20"/>
      <c r="AE21" s="20"/>
    </row>
    <row r="22" spans="1:31" s="82" customFormat="1" ht="13.5" x14ac:dyDescent="0.3">
      <c r="A22" s="75" t="s">
        <v>212</v>
      </c>
      <c r="B22" s="76" t="s">
        <v>213</v>
      </c>
      <c r="C22" s="77">
        <f t="shared" ref="C22:C25" si="26">+D22/30</f>
        <v>4286.3100000000004</v>
      </c>
      <c r="D22" s="77">
        <f t="shared" ref="D22:D25" si="27">+E22+F22</f>
        <v>128589.3</v>
      </c>
      <c r="E22" s="77">
        <f t="shared" ref="E22:F25" si="28">+H22*2</f>
        <v>128589.3</v>
      </c>
      <c r="F22" s="77">
        <f t="shared" si="28"/>
        <v>0</v>
      </c>
      <c r="G22" s="77"/>
      <c r="H22" s="77">
        <v>64294.65</v>
      </c>
      <c r="I22" s="77">
        <v>0</v>
      </c>
      <c r="J22" s="77">
        <v>0</v>
      </c>
      <c r="K22" s="78">
        <v>44496</v>
      </c>
      <c r="L22" s="78">
        <v>44378</v>
      </c>
      <c r="M22" s="78">
        <v>44561</v>
      </c>
      <c r="N22" s="79">
        <v>0</v>
      </c>
      <c r="O22" s="79"/>
      <c r="P22" s="80">
        <f t="shared" ref="P22:P25" si="29">+Q22*0.25</f>
        <v>0</v>
      </c>
      <c r="Q22" s="80">
        <f t="shared" si="0"/>
        <v>0</v>
      </c>
      <c r="R22" s="80">
        <f t="shared" ref="R22:R25" si="30">+Q22*0.25</f>
        <v>0</v>
      </c>
      <c r="S22" s="80"/>
      <c r="T22" s="80">
        <f t="shared" ref="T22:T25" si="31">+R22</f>
        <v>0</v>
      </c>
      <c r="U22" s="80">
        <f t="shared" si="1"/>
        <v>128589.3</v>
      </c>
      <c r="V22" s="80">
        <f t="shared" ref="V22:V25" si="32">+U22+T22</f>
        <v>128589.3</v>
      </c>
      <c r="W22" s="80">
        <f>VLOOKUP(V22,'Tablas 2021'!$K$2:$N$13,1)</f>
        <v>108281.68</v>
      </c>
      <c r="X22" s="80">
        <f t="shared" ref="X22:X25" si="33">+V22-W22</f>
        <v>20307.62000000001</v>
      </c>
      <c r="Y22" s="81">
        <f>VLOOKUP(V22,'Tablas 2021'!$K$2:$N$13,4)</f>
        <v>0.34</v>
      </c>
      <c r="Z22" s="80">
        <f t="shared" ref="Z22:Z25" si="34">+X22*Y22</f>
        <v>6904.5908000000036</v>
      </c>
      <c r="AA22" s="80">
        <f>VLOOKUP(V22,'Tablas 2021'!$K$2:$N$13,3)</f>
        <v>28245.360000000001</v>
      </c>
      <c r="AB22" s="80">
        <f t="shared" ref="AB22:AB25" si="35">+Z22+AA22</f>
        <v>35149.950800000006</v>
      </c>
      <c r="AC22" s="80">
        <f>((D22-VLOOKUP(D22,'Tablas 2021'!$K$3:$N$13,1))*VLOOKUP(D22,'Tablas 2021'!$K$3:$N$13,4))+VLOOKUP(D22,'Tablas 2021'!$K$3:$N$13,3)</f>
        <v>35149.950800000006</v>
      </c>
      <c r="AD22" s="80">
        <f t="shared" ref="AD22:AD25" si="36">+AB22-AC22</f>
        <v>0</v>
      </c>
      <c r="AE22" s="80">
        <f t="shared" ref="AE22:AE25" si="37">+P22-AD22</f>
        <v>0</v>
      </c>
    </row>
    <row r="23" spans="1:31" s="82" customFormat="1" ht="13.5" x14ac:dyDescent="0.3">
      <c r="A23" s="75" t="s">
        <v>214</v>
      </c>
      <c r="B23" s="76" t="s">
        <v>216</v>
      </c>
      <c r="C23" s="77">
        <f t="shared" si="26"/>
        <v>2394.2906666666668</v>
      </c>
      <c r="D23" s="77">
        <f t="shared" si="27"/>
        <v>71828.72</v>
      </c>
      <c r="E23" s="77">
        <f t="shared" si="28"/>
        <v>54006.6</v>
      </c>
      <c r="F23" s="77">
        <f t="shared" si="28"/>
        <v>17822.12</v>
      </c>
      <c r="G23" s="77"/>
      <c r="H23" s="77">
        <v>27003.3</v>
      </c>
      <c r="I23" s="77">
        <v>8911.06</v>
      </c>
      <c r="J23" s="77">
        <v>0</v>
      </c>
      <c r="K23" s="78">
        <v>44499</v>
      </c>
      <c r="L23" s="78">
        <v>44378</v>
      </c>
      <c r="M23" s="78">
        <v>44561</v>
      </c>
      <c r="N23" s="79">
        <v>0</v>
      </c>
      <c r="O23" s="79"/>
      <c r="P23" s="80">
        <f t="shared" si="29"/>
        <v>0</v>
      </c>
      <c r="Q23" s="80">
        <f t="shared" si="0"/>
        <v>0</v>
      </c>
      <c r="R23" s="80">
        <f t="shared" si="30"/>
        <v>0</v>
      </c>
      <c r="S23" s="80"/>
      <c r="T23" s="80">
        <f t="shared" si="31"/>
        <v>0</v>
      </c>
      <c r="U23" s="80">
        <f t="shared" si="1"/>
        <v>71828.72</v>
      </c>
      <c r="V23" s="80">
        <f t="shared" si="32"/>
        <v>71828.72</v>
      </c>
      <c r="W23" s="80">
        <f>VLOOKUP(V23,'Tablas 2021'!$K$2:$N$13,1)</f>
        <v>42537.599999999999</v>
      </c>
      <c r="X23" s="80">
        <f t="shared" si="33"/>
        <v>29291.120000000003</v>
      </c>
      <c r="Y23" s="81">
        <f>VLOOKUP(V23,'Tablas 2021'!$K$2:$N$13,4)</f>
        <v>0.3</v>
      </c>
      <c r="Z23" s="80">
        <f t="shared" si="34"/>
        <v>8787.3360000000011</v>
      </c>
      <c r="AA23" s="80">
        <f>VLOOKUP(V23,'Tablas 2021'!$K$2:$N$13,3)</f>
        <v>7980.72</v>
      </c>
      <c r="AB23" s="80">
        <f t="shared" si="35"/>
        <v>16768.056</v>
      </c>
      <c r="AC23" s="80">
        <f>((D23-VLOOKUP(D23,'Tablas 2021'!$K$3:$N$13,1))*VLOOKUP(D23,'Tablas 2021'!$K$3:$N$13,4))+VLOOKUP(D23,'Tablas 2021'!$K$3:$N$13,3)</f>
        <v>16768.056</v>
      </c>
      <c r="AD23" s="80">
        <f t="shared" si="36"/>
        <v>0</v>
      </c>
      <c r="AE23" s="80">
        <f t="shared" si="37"/>
        <v>0</v>
      </c>
    </row>
    <row r="24" spans="1:31" s="82" customFormat="1" ht="13.5" x14ac:dyDescent="0.3">
      <c r="A24" s="75" t="s">
        <v>215</v>
      </c>
      <c r="B24" s="76" t="s">
        <v>217</v>
      </c>
      <c r="C24" s="77">
        <f t="shared" si="26"/>
        <v>2394.2906666666668</v>
      </c>
      <c r="D24" s="77">
        <f t="shared" si="27"/>
        <v>71828.72</v>
      </c>
      <c r="E24" s="77">
        <f t="shared" si="28"/>
        <v>54006.6</v>
      </c>
      <c r="F24" s="77">
        <f t="shared" si="28"/>
        <v>17822.12</v>
      </c>
      <c r="G24" s="77"/>
      <c r="H24" s="77">
        <v>27003.3</v>
      </c>
      <c r="I24" s="77">
        <v>8911.06</v>
      </c>
      <c r="J24" s="77">
        <v>0</v>
      </c>
      <c r="K24" s="78">
        <v>44499</v>
      </c>
      <c r="L24" s="78">
        <v>44378</v>
      </c>
      <c r="M24" s="78">
        <v>44561</v>
      </c>
      <c r="N24" s="79">
        <v>0</v>
      </c>
      <c r="O24" s="79"/>
      <c r="P24" s="80">
        <f t="shared" si="29"/>
        <v>0</v>
      </c>
      <c r="Q24" s="80">
        <f t="shared" si="0"/>
        <v>0</v>
      </c>
      <c r="R24" s="80">
        <f t="shared" si="30"/>
        <v>0</v>
      </c>
      <c r="S24" s="80"/>
      <c r="T24" s="80">
        <f t="shared" si="31"/>
        <v>0</v>
      </c>
      <c r="U24" s="80">
        <f t="shared" si="1"/>
        <v>71828.72</v>
      </c>
      <c r="V24" s="80">
        <f t="shared" si="32"/>
        <v>71828.72</v>
      </c>
      <c r="W24" s="80">
        <f>VLOOKUP(V24,'Tablas 2021'!$K$2:$N$13,1)</f>
        <v>42537.599999999999</v>
      </c>
      <c r="X24" s="80">
        <f t="shared" si="33"/>
        <v>29291.120000000003</v>
      </c>
      <c r="Y24" s="81">
        <f>VLOOKUP(V24,'Tablas 2021'!$K$2:$N$13,4)</f>
        <v>0.3</v>
      </c>
      <c r="Z24" s="80">
        <f t="shared" si="34"/>
        <v>8787.3360000000011</v>
      </c>
      <c r="AA24" s="80">
        <f>VLOOKUP(V24,'Tablas 2021'!$K$2:$N$13,3)</f>
        <v>7980.72</v>
      </c>
      <c r="AB24" s="80">
        <f t="shared" si="35"/>
        <v>16768.056</v>
      </c>
      <c r="AC24" s="80">
        <f>((D24-VLOOKUP(D24,'Tablas 2021'!$K$3:$N$13,1))*VLOOKUP(D24,'Tablas 2021'!$K$3:$N$13,4))+VLOOKUP(D24,'Tablas 2021'!$K$3:$N$13,3)</f>
        <v>16768.056</v>
      </c>
      <c r="AD24" s="80">
        <f t="shared" si="36"/>
        <v>0</v>
      </c>
      <c r="AE24" s="80">
        <f t="shared" si="37"/>
        <v>0</v>
      </c>
    </row>
    <row r="25" spans="1:31" s="82" customFormat="1" ht="13.5" x14ac:dyDescent="0.3">
      <c r="A25" s="75" t="s">
        <v>218</v>
      </c>
      <c r="B25" s="76" t="s">
        <v>219</v>
      </c>
      <c r="C25" s="77">
        <f t="shared" si="26"/>
        <v>779.5913333333333</v>
      </c>
      <c r="D25" s="77">
        <f t="shared" si="27"/>
        <v>23387.739999999998</v>
      </c>
      <c r="E25" s="77">
        <f t="shared" si="28"/>
        <v>17584.8</v>
      </c>
      <c r="F25" s="77">
        <f t="shared" si="28"/>
        <v>5802.94</v>
      </c>
      <c r="G25" s="77"/>
      <c r="H25" s="77">
        <v>8792.4</v>
      </c>
      <c r="I25" s="77">
        <v>2901.47</v>
      </c>
      <c r="J25" s="77">
        <v>0</v>
      </c>
      <c r="K25" s="78">
        <v>44502</v>
      </c>
      <c r="L25" s="78">
        <v>44378</v>
      </c>
      <c r="M25" s="78">
        <v>44561</v>
      </c>
      <c r="N25" s="79">
        <v>0</v>
      </c>
      <c r="O25" s="79"/>
      <c r="P25" s="80">
        <f t="shared" si="29"/>
        <v>0</v>
      </c>
      <c r="Q25" s="80">
        <f t="shared" si="0"/>
        <v>0</v>
      </c>
      <c r="R25" s="80">
        <f t="shared" si="30"/>
        <v>0</v>
      </c>
      <c r="S25" s="80"/>
      <c r="T25" s="80">
        <f t="shared" si="31"/>
        <v>0</v>
      </c>
      <c r="U25" s="80">
        <f t="shared" si="1"/>
        <v>23387.739999999998</v>
      </c>
      <c r="V25" s="80">
        <f t="shared" si="32"/>
        <v>23387.739999999998</v>
      </c>
      <c r="W25" s="80">
        <f>VLOOKUP(V25,'Tablas 2021'!$K$2:$N$13,1)</f>
        <v>13381.49</v>
      </c>
      <c r="X25" s="80">
        <f t="shared" si="33"/>
        <v>10006.249999999998</v>
      </c>
      <c r="Y25" s="81">
        <f>VLOOKUP(V25,'Tablas 2021'!$K$2:$N$13,4)</f>
        <v>0.21360000000000001</v>
      </c>
      <c r="Z25" s="80">
        <f t="shared" si="34"/>
        <v>2137.3349999999996</v>
      </c>
      <c r="AA25" s="80">
        <f>VLOOKUP(V25,'Tablas 2021'!$K$2:$N$13,3)</f>
        <v>1417.12</v>
      </c>
      <c r="AB25" s="80">
        <f t="shared" si="35"/>
        <v>3554.4549999999995</v>
      </c>
      <c r="AC25" s="80">
        <f>((D25-VLOOKUP(D25,'Tablas 2021'!$K$3:$N$13,1))*VLOOKUP(D25,'Tablas 2021'!$K$3:$N$13,4))+VLOOKUP(D25,'Tablas 2021'!$K$3:$N$13,3)</f>
        <v>3554.4549999999995</v>
      </c>
      <c r="AD25" s="80">
        <f t="shared" si="36"/>
        <v>0</v>
      </c>
      <c r="AE25" s="80">
        <f t="shared" si="37"/>
        <v>0</v>
      </c>
    </row>
    <row r="26" spans="1:31" ht="13.5" x14ac:dyDescent="0.3">
      <c r="A26" s="6" t="s">
        <v>38</v>
      </c>
      <c r="B26" s="13" t="s">
        <v>39</v>
      </c>
      <c r="C26" s="15">
        <f t="shared" si="15"/>
        <v>1266.8126666666669</v>
      </c>
      <c r="D26" s="15">
        <f t="shared" si="16"/>
        <v>38004.380000000005</v>
      </c>
      <c r="E26" s="15">
        <f t="shared" si="17"/>
        <v>28574.7</v>
      </c>
      <c r="F26" s="15">
        <f t="shared" si="17"/>
        <v>9429.68</v>
      </c>
      <c r="G26" s="15"/>
      <c r="H26" s="15">
        <v>14287.35</v>
      </c>
      <c r="I26" s="15">
        <v>4714.84</v>
      </c>
      <c r="J26" s="15">
        <v>0</v>
      </c>
      <c r="K26" s="18"/>
      <c r="L26" s="18">
        <v>44378</v>
      </c>
      <c r="M26" s="18">
        <v>44561</v>
      </c>
      <c r="N26" s="29">
        <f t="shared" si="6"/>
        <v>10</v>
      </c>
      <c r="O26" s="29"/>
      <c r="P26" s="20">
        <f t="shared" si="18"/>
        <v>3167.0316666666672</v>
      </c>
      <c r="Q26" s="20">
        <f t="shared" si="0"/>
        <v>12668.126666666669</v>
      </c>
      <c r="R26" s="20">
        <f t="shared" si="19"/>
        <v>3167.0316666666672</v>
      </c>
      <c r="S26" s="20"/>
      <c r="T26" s="20">
        <f t="shared" si="20"/>
        <v>3167.0316666666672</v>
      </c>
      <c r="U26" s="20">
        <f t="shared" si="1"/>
        <v>38004.380000000005</v>
      </c>
      <c r="V26" s="20">
        <f t="shared" si="21"/>
        <v>41171.411666666674</v>
      </c>
      <c r="W26" s="20">
        <f>VLOOKUP(V26,'Tablas 2021'!$K$2:$N$13,1)</f>
        <v>26988.51</v>
      </c>
      <c r="X26" s="20">
        <f t="shared" si="22"/>
        <v>14182.901666666676</v>
      </c>
      <c r="Y26" s="28">
        <f>VLOOKUP(V26,'Tablas 2021'!$K$2:$N$13,4)</f>
        <v>0.23519999999999999</v>
      </c>
      <c r="Z26" s="20">
        <f t="shared" si="23"/>
        <v>3335.8184720000022</v>
      </c>
      <c r="AA26" s="20">
        <f>VLOOKUP(V26,'Tablas 2021'!$K$2:$N$13,3)</f>
        <v>4323.59</v>
      </c>
      <c r="AB26" s="20">
        <f t="shared" si="24"/>
        <v>7659.4084720000028</v>
      </c>
      <c r="AC26" s="20">
        <f>((D26-VLOOKUP(D26,'Tablas 2021'!$K$3:$N$13,1))*VLOOKUP(D26,'Tablas 2021'!$K$3:$N$13,4))+VLOOKUP(D26,'Tablas 2021'!$K$3:$N$13,3)</f>
        <v>6914.5226240000011</v>
      </c>
      <c r="AD26" s="20">
        <f t="shared" si="25"/>
        <v>744.88584800000172</v>
      </c>
      <c r="AE26" s="20">
        <f t="shared" si="2"/>
        <v>2422.1458186666655</v>
      </c>
    </row>
    <row r="27" spans="1:31" ht="13.5" x14ac:dyDescent="0.3">
      <c r="A27" s="6" t="s">
        <v>40</v>
      </c>
      <c r="B27" s="13" t="s">
        <v>41</v>
      </c>
      <c r="C27" s="15">
        <f t="shared" si="15"/>
        <v>974.35933333333332</v>
      </c>
      <c r="D27" s="15">
        <f t="shared" si="16"/>
        <v>29230.78</v>
      </c>
      <c r="E27" s="15">
        <f t="shared" si="17"/>
        <v>21978</v>
      </c>
      <c r="F27" s="15">
        <f t="shared" si="17"/>
        <v>7252.78</v>
      </c>
      <c r="G27" s="15"/>
      <c r="H27" s="15">
        <v>10989</v>
      </c>
      <c r="I27" s="15">
        <v>3626.39</v>
      </c>
      <c r="J27" s="15">
        <v>0</v>
      </c>
      <c r="K27" s="2"/>
      <c r="L27" s="18">
        <v>44378</v>
      </c>
      <c r="M27" s="18">
        <v>44561</v>
      </c>
      <c r="N27" s="29">
        <f t="shared" si="6"/>
        <v>10</v>
      </c>
      <c r="O27" s="29"/>
      <c r="P27" s="20">
        <f t="shared" si="18"/>
        <v>2435.8983333333335</v>
      </c>
      <c r="Q27" s="20">
        <f t="shared" si="0"/>
        <v>9743.5933333333342</v>
      </c>
      <c r="R27" s="20">
        <f t="shared" si="19"/>
        <v>2435.8983333333335</v>
      </c>
      <c r="S27" s="20"/>
      <c r="T27" s="20">
        <f t="shared" si="20"/>
        <v>2435.8983333333335</v>
      </c>
      <c r="U27" s="20">
        <f t="shared" si="1"/>
        <v>29230.78</v>
      </c>
      <c r="V27" s="20">
        <f t="shared" si="21"/>
        <v>31666.678333333333</v>
      </c>
      <c r="W27" s="20">
        <f>VLOOKUP(V27,'Tablas 2021'!$K$2:$N$13,1)</f>
        <v>26988.51</v>
      </c>
      <c r="X27" s="20">
        <f t="shared" si="22"/>
        <v>4678.1683333333349</v>
      </c>
      <c r="Y27" s="28">
        <f>VLOOKUP(V27,'Tablas 2021'!$K$2:$N$13,4)</f>
        <v>0.23519999999999999</v>
      </c>
      <c r="Z27" s="20">
        <f t="shared" si="23"/>
        <v>1100.3051920000003</v>
      </c>
      <c r="AA27" s="20">
        <f>VLOOKUP(V27,'Tablas 2021'!$K$2:$N$13,3)</f>
        <v>4323.59</v>
      </c>
      <c r="AB27" s="20">
        <f t="shared" si="24"/>
        <v>5423.895192</v>
      </c>
      <c r="AC27" s="20">
        <f>((D27-VLOOKUP(D27,'Tablas 2021'!$K$3:$N$13,1))*VLOOKUP(D27,'Tablas 2021'!$K$3:$N$13,4))+VLOOKUP(D27,'Tablas 2021'!$K$3:$N$13,3)</f>
        <v>4850.971904</v>
      </c>
      <c r="AD27" s="20">
        <f t="shared" si="25"/>
        <v>572.92328799999996</v>
      </c>
      <c r="AE27" s="20">
        <f t="shared" si="2"/>
        <v>1862.9750453333336</v>
      </c>
    </row>
    <row r="28" spans="1:31" s="82" customFormat="1" ht="13.5" x14ac:dyDescent="0.3">
      <c r="A28" s="75" t="s">
        <v>227</v>
      </c>
      <c r="B28" s="76" t="s">
        <v>228</v>
      </c>
      <c r="C28" s="77">
        <f t="shared" si="15"/>
        <v>779.5913333333333</v>
      </c>
      <c r="D28" s="77">
        <f t="shared" si="16"/>
        <v>23387.739999999998</v>
      </c>
      <c r="E28" s="77">
        <f t="shared" si="17"/>
        <v>17584.8</v>
      </c>
      <c r="F28" s="77">
        <f t="shared" si="17"/>
        <v>5802.94</v>
      </c>
      <c r="G28" s="77"/>
      <c r="H28" s="77">
        <v>8792.4</v>
      </c>
      <c r="I28" s="77">
        <v>2901.47</v>
      </c>
      <c r="J28" s="77">
        <v>0</v>
      </c>
      <c r="K28" s="78">
        <v>44409</v>
      </c>
      <c r="L28" s="78">
        <v>44378</v>
      </c>
      <c r="M28" s="78">
        <v>44561</v>
      </c>
      <c r="N28" s="79">
        <v>0</v>
      </c>
      <c r="O28" s="79"/>
      <c r="P28" s="80">
        <f t="shared" si="18"/>
        <v>0</v>
      </c>
      <c r="Q28" s="80">
        <f t="shared" si="0"/>
        <v>0</v>
      </c>
      <c r="R28" s="80">
        <f t="shared" si="19"/>
        <v>0</v>
      </c>
      <c r="S28" s="80"/>
      <c r="T28" s="80">
        <f t="shared" si="20"/>
        <v>0</v>
      </c>
      <c r="U28" s="80">
        <f t="shared" si="1"/>
        <v>23387.739999999998</v>
      </c>
      <c r="V28" s="80">
        <f t="shared" si="21"/>
        <v>23387.739999999998</v>
      </c>
      <c r="W28" s="80">
        <f>VLOOKUP(V28,'Tablas 2021'!$K$2:$N$13,1)</f>
        <v>13381.49</v>
      </c>
      <c r="X28" s="80">
        <f t="shared" si="22"/>
        <v>10006.249999999998</v>
      </c>
      <c r="Y28" s="81">
        <f>VLOOKUP(V28,'Tablas 2021'!$K$2:$N$13,4)</f>
        <v>0.21360000000000001</v>
      </c>
      <c r="Z28" s="80">
        <f t="shared" si="23"/>
        <v>2137.3349999999996</v>
      </c>
      <c r="AA28" s="80">
        <f>VLOOKUP(V28,'Tablas 2021'!$K$2:$N$13,3)</f>
        <v>1417.12</v>
      </c>
      <c r="AB28" s="80">
        <f t="shared" si="24"/>
        <v>3554.4549999999995</v>
      </c>
      <c r="AC28" s="80">
        <f>((D28-VLOOKUP(D28,'Tablas 2021'!$K$3:$N$13,1))*VLOOKUP(D28,'Tablas 2021'!$K$3:$N$13,4))+VLOOKUP(D28,'Tablas 2021'!$K$3:$N$13,3)</f>
        <v>3554.4549999999995</v>
      </c>
      <c r="AD28" s="80">
        <f t="shared" si="25"/>
        <v>0</v>
      </c>
      <c r="AE28" s="80">
        <f t="shared" si="2"/>
        <v>0</v>
      </c>
    </row>
    <row r="29" spans="1:31" s="57" customFormat="1" ht="13.5" x14ac:dyDescent="0.3">
      <c r="A29" s="54" t="s">
        <v>42</v>
      </c>
      <c r="B29" s="55" t="s">
        <v>43</v>
      </c>
      <c r="C29" s="56">
        <f t="shared" si="15"/>
        <v>3471.6979999999999</v>
      </c>
      <c r="D29" s="56">
        <f t="shared" si="16"/>
        <v>104150.94</v>
      </c>
      <c r="E29" s="56">
        <f t="shared" si="17"/>
        <v>78309</v>
      </c>
      <c r="F29" s="56">
        <f t="shared" si="17"/>
        <v>25841.94</v>
      </c>
      <c r="G29" s="56"/>
      <c r="H29" s="56">
        <v>39154.5</v>
      </c>
      <c r="I29" s="56">
        <v>12920.97</v>
      </c>
      <c r="J29" s="56">
        <v>0</v>
      </c>
      <c r="K29" s="58">
        <v>44197</v>
      </c>
      <c r="L29" s="58">
        <v>44378</v>
      </c>
      <c r="M29" s="58">
        <v>44561</v>
      </c>
      <c r="N29" s="59">
        <v>20</v>
      </c>
      <c r="O29" s="59"/>
      <c r="P29" s="60">
        <f t="shared" si="18"/>
        <v>17358.489999999998</v>
      </c>
      <c r="Q29" s="60">
        <f t="shared" si="0"/>
        <v>69433.959999999992</v>
      </c>
      <c r="R29" s="60">
        <f t="shared" si="19"/>
        <v>17358.489999999998</v>
      </c>
      <c r="S29" s="60">
        <f>89.62*15</f>
        <v>1344.3000000000002</v>
      </c>
      <c r="T29" s="60">
        <f>+R29-S29</f>
        <v>16014.189999999999</v>
      </c>
      <c r="U29" s="60">
        <f t="shared" si="1"/>
        <v>104150.94</v>
      </c>
      <c r="V29" s="60">
        <f t="shared" si="21"/>
        <v>120165.13</v>
      </c>
      <c r="W29" s="60">
        <f>VLOOKUP(V29,'Tablas 2021'!$K$2:$N$13,1)</f>
        <v>108281.68</v>
      </c>
      <c r="X29" s="60">
        <f t="shared" si="22"/>
        <v>11883.450000000012</v>
      </c>
      <c r="Y29" s="61">
        <f>VLOOKUP(V29,'Tablas 2021'!$K$2:$N$13,4)</f>
        <v>0.34</v>
      </c>
      <c r="Z29" s="60">
        <f t="shared" si="23"/>
        <v>4040.3730000000041</v>
      </c>
      <c r="AA29" s="60">
        <f>VLOOKUP(V29,'Tablas 2021'!$K$2:$N$13,3)</f>
        <v>28245.360000000001</v>
      </c>
      <c r="AB29" s="60">
        <f t="shared" si="24"/>
        <v>32285.733000000004</v>
      </c>
      <c r="AC29" s="60">
        <f>((D29-VLOOKUP(D29,'Tablas 2021'!$K$3:$N$13,1))*VLOOKUP(D29,'Tablas 2021'!$K$3:$N$13,4))+VLOOKUP(D29,'Tablas 2021'!$K$3:$N$13,3)</f>
        <v>26923.524400000002</v>
      </c>
      <c r="AD29" s="60">
        <f t="shared" si="25"/>
        <v>5362.2086000000018</v>
      </c>
      <c r="AE29" s="60">
        <f t="shared" si="2"/>
        <v>11996.281399999996</v>
      </c>
    </row>
    <row r="30" spans="1:31" ht="13.5" x14ac:dyDescent="0.3">
      <c r="A30" s="6" t="s">
        <v>44</v>
      </c>
      <c r="B30" s="13" t="s">
        <v>45</v>
      </c>
      <c r="C30" s="15">
        <f t="shared" si="15"/>
        <v>1266.8126666666669</v>
      </c>
      <c r="D30" s="15">
        <f t="shared" si="16"/>
        <v>38004.380000000005</v>
      </c>
      <c r="E30" s="15">
        <f t="shared" si="17"/>
        <v>28574.7</v>
      </c>
      <c r="F30" s="15">
        <f t="shared" si="17"/>
        <v>9429.68</v>
      </c>
      <c r="G30" s="15"/>
      <c r="H30" s="15">
        <v>14287.35</v>
      </c>
      <c r="I30" s="15">
        <v>4714.84</v>
      </c>
      <c r="J30" s="15">
        <v>0</v>
      </c>
      <c r="K30" s="18"/>
      <c r="L30" s="18">
        <v>44378</v>
      </c>
      <c r="M30" s="18">
        <v>44561</v>
      </c>
      <c r="N30" s="29">
        <f t="shared" si="6"/>
        <v>10</v>
      </c>
      <c r="O30" s="29"/>
      <c r="P30" s="20">
        <f t="shared" si="18"/>
        <v>3167.0316666666672</v>
      </c>
      <c r="Q30" s="20">
        <f t="shared" si="0"/>
        <v>12668.126666666669</v>
      </c>
      <c r="R30" s="20">
        <f t="shared" si="19"/>
        <v>3167.0316666666672</v>
      </c>
      <c r="S30" s="20"/>
      <c r="T30" s="20">
        <f t="shared" si="20"/>
        <v>3167.0316666666672</v>
      </c>
      <c r="U30" s="20">
        <f t="shared" si="1"/>
        <v>38004.380000000005</v>
      </c>
      <c r="V30" s="20">
        <f t="shared" si="21"/>
        <v>41171.411666666674</v>
      </c>
      <c r="W30" s="20">
        <f>VLOOKUP(V30,'Tablas 2021'!$K$2:$N$13,1)</f>
        <v>26988.51</v>
      </c>
      <c r="X30" s="20">
        <f t="shared" si="22"/>
        <v>14182.901666666676</v>
      </c>
      <c r="Y30" s="28">
        <f>VLOOKUP(V30,'Tablas 2021'!$K$2:$N$13,4)</f>
        <v>0.23519999999999999</v>
      </c>
      <c r="Z30" s="20">
        <f t="shared" si="23"/>
        <v>3335.8184720000022</v>
      </c>
      <c r="AA30" s="20">
        <f>VLOOKUP(V30,'Tablas 2021'!$K$2:$N$13,3)</f>
        <v>4323.59</v>
      </c>
      <c r="AB30" s="20">
        <f t="shared" si="24"/>
        <v>7659.4084720000028</v>
      </c>
      <c r="AC30" s="20">
        <f>((D30-VLOOKUP(D30,'Tablas 2021'!$K$3:$N$13,1))*VLOOKUP(D30,'Tablas 2021'!$K$3:$N$13,4))+VLOOKUP(D30,'Tablas 2021'!$K$3:$N$13,3)</f>
        <v>6914.5226240000011</v>
      </c>
      <c r="AD30" s="20">
        <f t="shared" si="25"/>
        <v>744.88584800000172</v>
      </c>
      <c r="AE30" s="20">
        <f t="shared" si="2"/>
        <v>2422.1458186666655</v>
      </c>
    </row>
    <row r="31" spans="1:31" s="57" customFormat="1" ht="13.5" x14ac:dyDescent="0.3">
      <c r="A31" s="54" t="s">
        <v>46</v>
      </c>
      <c r="B31" s="55" t="s">
        <v>47</v>
      </c>
      <c r="C31" s="56">
        <f t="shared" si="15"/>
        <v>974.35933333333332</v>
      </c>
      <c r="D31" s="56">
        <f t="shared" si="16"/>
        <v>29230.78</v>
      </c>
      <c r="E31" s="56">
        <f t="shared" si="17"/>
        <v>21978</v>
      </c>
      <c r="F31" s="56">
        <f t="shared" si="17"/>
        <v>7252.78</v>
      </c>
      <c r="G31" s="56"/>
      <c r="H31" s="56">
        <v>10989</v>
      </c>
      <c r="I31" s="56">
        <v>3626.39</v>
      </c>
      <c r="J31" s="56">
        <v>0</v>
      </c>
      <c r="K31" s="58">
        <v>44243</v>
      </c>
      <c r="L31" s="58">
        <v>44378</v>
      </c>
      <c r="M31" s="58">
        <v>44561</v>
      </c>
      <c r="N31" s="59">
        <v>17.399999999999999</v>
      </c>
      <c r="O31" s="59"/>
      <c r="P31" s="60">
        <f t="shared" si="18"/>
        <v>4238.4630999999999</v>
      </c>
      <c r="Q31" s="60">
        <f t="shared" si="0"/>
        <v>16953.8524</v>
      </c>
      <c r="R31" s="60">
        <f t="shared" si="19"/>
        <v>4238.4630999999999</v>
      </c>
      <c r="S31" s="60">
        <f>89.62*15</f>
        <v>1344.3000000000002</v>
      </c>
      <c r="T31" s="60">
        <f>+R31-S31</f>
        <v>2894.1630999999998</v>
      </c>
      <c r="U31" s="60">
        <f t="shared" si="1"/>
        <v>29230.78</v>
      </c>
      <c r="V31" s="60">
        <f t="shared" si="21"/>
        <v>32124.943099999997</v>
      </c>
      <c r="W31" s="60">
        <f>VLOOKUP(V31,'Tablas 2021'!$K$2:$N$13,1)</f>
        <v>26988.51</v>
      </c>
      <c r="X31" s="60">
        <f t="shared" si="22"/>
        <v>5136.4330999999984</v>
      </c>
      <c r="Y31" s="61">
        <f>VLOOKUP(V31,'Tablas 2021'!$K$2:$N$13,4)</f>
        <v>0.23519999999999999</v>
      </c>
      <c r="Z31" s="60">
        <f t="shared" si="23"/>
        <v>1208.0890651199995</v>
      </c>
      <c r="AA31" s="60">
        <f>VLOOKUP(V31,'Tablas 2021'!$K$2:$N$13,3)</f>
        <v>4323.59</v>
      </c>
      <c r="AB31" s="60">
        <f t="shared" si="24"/>
        <v>5531.6790651199999</v>
      </c>
      <c r="AC31" s="60">
        <f>((D31-VLOOKUP(D31,'Tablas 2021'!$K$3:$N$13,1))*VLOOKUP(D31,'Tablas 2021'!$K$3:$N$13,4))+VLOOKUP(D31,'Tablas 2021'!$K$3:$N$13,3)</f>
        <v>4850.971904</v>
      </c>
      <c r="AD31" s="62">
        <f t="shared" si="25"/>
        <v>680.70716111999991</v>
      </c>
      <c r="AE31" s="60">
        <f t="shared" si="2"/>
        <v>3557.75593888</v>
      </c>
    </row>
    <row r="32" spans="1:31" ht="13.5" x14ac:dyDescent="0.3">
      <c r="A32" s="6" t="s">
        <v>48</v>
      </c>
      <c r="B32" s="13" t="s">
        <v>49</v>
      </c>
      <c r="C32" s="15">
        <f t="shared" si="15"/>
        <v>1266.8126666666669</v>
      </c>
      <c r="D32" s="15">
        <f t="shared" si="16"/>
        <v>38004.380000000005</v>
      </c>
      <c r="E32" s="15">
        <f t="shared" si="17"/>
        <v>28574.7</v>
      </c>
      <c r="F32" s="15">
        <f t="shared" si="17"/>
        <v>9429.68</v>
      </c>
      <c r="G32" s="15"/>
      <c r="H32" s="15">
        <v>14287.35</v>
      </c>
      <c r="I32" s="15">
        <v>4714.84</v>
      </c>
      <c r="J32" s="15">
        <v>0</v>
      </c>
      <c r="K32" s="2"/>
      <c r="L32" s="18">
        <v>44378</v>
      </c>
      <c r="M32" s="18">
        <v>44561</v>
      </c>
      <c r="N32" s="29">
        <f t="shared" si="6"/>
        <v>10</v>
      </c>
      <c r="O32" s="29"/>
      <c r="P32" s="20">
        <f>+Q32*0.25</f>
        <v>3167.0316666666672</v>
      </c>
      <c r="Q32" s="20">
        <f t="shared" si="0"/>
        <v>12668.126666666669</v>
      </c>
      <c r="R32" s="20">
        <f t="shared" si="19"/>
        <v>3167.0316666666672</v>
      </c>
      <c r="S32" s="20"/>
      <c r="T32" s="20">
        <f t="shared" si="20"/>
        <v>3167.0316666666672</v>
      </c>
      <c r="U32" s="20">
        <f t="shared" si="1"/>
        <v>38004.380000000005</v>
      </c>
      <c r="V32" s="20">
        <f t="shared" si="21"/>
        <v>41171.411666666674</v>
      </c>
      <c r="W32" s="20">
        <f>VLOOKUP(V32,'Tablas 2021'!$K$2:$N$13,1)</f>
        <v>26988.51</v>
      </c>
      <c r="X32" s="20">
        <f t="shared" si="22"/>
        <v>14182.901666666676</v>
      </c>
      <c r="Y32" s="28">
        <f>VLOOKUP(V32,'Tablas 2021'!$K$2:$N$13,4)</f>
        <v>0.23519999999999999</v>
      </c>
      <c r="Z32" s="20">
        <f t="shared" si="23"/>
        <v>3335.8184720000022</v>
      </c>
      <c r="AA32" s="20">
        <f>VLOOKUP(V32,'Tablas 2021'!$K$2:$N$13,3)</f>
        <v>4323.59</v>
      </c>
      <c r="AB32" s="20">
        <f t="shared" si="24"/>
        <v>7659.4084720000028</v>
      </c>
      <c r="AC32" s="20">
        <f>((D32-VLOOKUP(D32,'Tablas 2021'!$K$3:$N$13,1))*VLOOKUP(D32,'Tablas 2021'!$K$3:$N$13,4))+VLOOKUP(D32,'Tablas 2021'!$K$3:$N$13,3)</f>
        <v>6914.5226240000011</v>
      </c>
      <c r="AD32" s="20">
        <f t="shared" si="25"/>
        <v>744.88584800000172</v>
      </c>
      <c r="AE32" s="20">
        <f t="shared" si="2"/>
        <v>2422.1458186666655</v>
      </c>
    </row>
    <row r="33" spans="1:31" ht="13.5" x14ac:dyDescent="0.3">
      <c r="A33" s="6" t="s">
        <v>52</v>
      </c>
      <c r="B33" s="13" t="s">
        <v>53</v>
      </c>
      <c r="C33" s="15">
        <f t="shared" si="15"/>
        <v>974.35933333333332</v>
      </c>
      <c r="D33" s="15">
        <f t="shared" si="16"/>
        <v>29230.78</v>
      </c>
      <c r="E33" s="15">
        <f t="shared" si="17"/>
        <v>21978</v>
      </c>
      <c r="F33" s="15">
        <f t="shared" si="17"/>
        <v>7252.78</v>
      </c>
      <c r="G33" s="15"/>
      <c r="H33" s="15">
        <v>10989</v>
      </c>
      <c r="I33" s="15">
        <v>3626.39</v>
      </c>
      <c r="J33" s="15">
        <v>0</v>
      </c>
      <c r="K33" s="18"/>
      <c r="L33" s="18">
        <v>44378</v>
      </c>
      <c r="M33" s="18">
        <v>44561</v>
      </c>
      <c r="N33" s="29">
        <f t="shared" si="6"/>
        <v>10</v>
      </c>
      <c r="O33" s="29"/>
      <c r="P33" s="20">
        <f t="shared" si="18"/>
        <v>2435.8983333333335</v>
      </c>
      <c r="Q33" s="20">
        <f t="shared" si="0"/>
        <v>9743.5933333333342</v>
      </c>
      <c r="R33" s="20">
        <f t="shared" si="19"/>
        <v>2435.8983333333335</v>
      </c>
      <c r="S33" s="20"/>
      <c r="T33" s="20">
        <f t="shared" si="20"/>
        <v>2435.8983333333335</v>
      </c>
      <c r="U33" s="20">
        <f t="shared" si="1"/>
        <v>29230.78</v>
      </c>
      <c r="V33" s="20">
        <f t="shared" si="21"/>
        <v>31666.678333333333</v>
      </c>
      <c r="W33" s="20">
        <f>VLOOKUP(V33,'Tablas 2021'!$K$2:$N$13,1)</f>
        <v>26988.51</v>
      </c>
      <c r="X33" s="20">
        <f t="shared" si="22"/>
        <v>4678.1683333333349</v>
      </c>
      <c r="Y33" s="28">
        <f>VLOOKUP(V33,'Tablas 2021'!$K$2:$N$13,4)</f>
        <v>0.23519999999999999</v>
      </c>
      <c r="Z33" s="20">
        <f t="shared" si="23"/>
        <v>1100.3051920000003</v>
      </c>
      <c r="AA33" s="20">
        <f>VLOOKUP(V33,'Tablas 2021'!$K$2:$N$13,3)</f>
        <v>4323.59</v>
      </c>
      <c r="AB33" s="20">
        <f t="shared" si="24"/>
        <v>5423.895192</v>
      </c>
      <c r="AC33" s="20">
        <f>((D33-VLOOKUP(D33,'Tablas 2021'!$K$3:$N$13,1))*VLOOKUP(D33,'Tablas 2021'!$K$3:$N$13,4))+VLOOKUP(D33,'Tablas 2021'!$K$3:$N$13,3)</f>
        <v>4850.971904</v>
      </c>
      <c r="AD33" s="20">
        <f t="shared" si="25"/>
        <v>572.92328799999996</v>
      </c>
      <c r="AE33" s="20">
        <f t="shared" si="2"/>
        <v>1862.9750453333336</v>
      </c>
    </row>
    <row r="34" spans="1:31" ht="13.5" x14ac:dyDescent="0.3">
      <c r="A34" s="6" t="s">
        <v>54</v>
      </c>
      <c r="B34" s="13" t="s">
        <v>55</v>
      </c>
      <c r="C34" s="15">
        <f t="shared" si="15"/>
        <v>489.09533333333337</v>
      </c>
      <c r="D34" s="15">
        <f t="shared" si="16"/>
        <v>14672.86</v>
      </c>
      <c r="E34" s="15">
        <f t="shared" si="17"/>
        <v>11032.2</v>
      </c>
      <c r="F34" s="15">
        <f t="shared" si="17"/>
        <v>3640.66</v>
      </c>
      <c r="G34" s="15"/>
      <c r="H34" s="15">
        <v>5516.1</v>
      </c>
      <c r="I34" s="15">
        <v>1820.33</v>
      </c>
      <c r="J34" s="15">
        <v>0</v>
      </c>
      <c r="K34" s="18"/>
      <c r="L34" s="18">
        <v>44378</v>
      </c>
      <c r="M34" s="18">
        <v>44561</v>
      </c>
      <c r="N34" s="29">
        <f t="shared" si="6"/>
        <v>10</v>
      </c>
      <c r="O34" s="29"/>
      <c r="P34" s="20">
        <f t="shared" si="18"/>
        <v>1222.7383333333335</v>
      </c>
      <c r="Q34" s="20">
        <f t="shared" si="0"/>
        <v>4890.9533333333338</v>
      </c>
      <c r="R34" s="20">
        <f t="shared" si="19"/>
        <v>1222.7383333333335</v>
      </c>
      <c r="S34" s="20"/>
      <c r="T34" s="20">
        <f t="shared" si="20"/>
        <v>1222.7383333333335</v>
      </c>
      <c r="U34" s="20">
        <f t="shared" si="1"/>
        <v>14672.86</v>
      </c>
      <c r="V34" s="20">
        <f t="shared" si="21"/>
        <v>15895.598333333333</v>
      </c>
      <c r="W34" s="20">
        <f>VLOOKUP(V34,'Tablas 2021'!$K$2:$N$13,1)</f>
        <v>13381.49</v>
      </c>
      <c r="X34" s="20">
        <f t="shared" si="22"/>
        <v>2514.1083333333336</v>
      </c>
      <c r="Y34" s="28">
        <f>VLOOKUP(V34,'Tablas 2021'!$K$2:$N$13,4)</f>
        <v>0.21360000000000001</v>
      </c>
      <c r="Z34" s="20">
        <f t="shared" si="23"/>
        <v>537.01354000000003</v>
      </c>
      <c r="AA34" s="20">
        <f>VLOOKUP(V34,'Tablas 2021'!$K$2:$N$13,3)</f>
        <v>1417.12</v>
      </c>
      <c r="AB34" s="20">
        <f t="shared" si="24"/>
        <v>1954.1335399999998</v>
      </c>
      <c r="AC34" s="20">
        <f>((D34-VLOOKUP(D34,'Tablas 2021'!$K$3:$N$13,1))*VLOOKUP(D34,'Tablas 2021'!$K$3:$N$13,4))+VLOOKUP(D34,'Tablas 2021'!$K$3:$N$13,3)</f>
        <v>1692.9566320000001</v>
      </c>
      <c r="AD34" s="20">
        <f t="shared" si="25"/>
        <v>261.17690799999968</v>
      </c>
      <c r="AE34" s="20">
        <f t="shared" si="2"/>
        <v>961.56142533333377</v>
      </c>
    </row>
    <row r="35" spans="1:31" ht="13.5" x14ac:dyDescent="0.3">
      <c r="A35" s="6" t="s">
        <v>56</v>
      </c>
      <c r="B35" s="13" t="s">
        <v>57</v>
      </c>
      <c r="C35" s="15">
        <f t="shared" si="15"/>
        <v>489.09533333333337</v>
      </c>
      <c r="D35" s="15">
        <f t="shared" si="16"/>
        <v>14672.86</v>
      </c>
      <c r="E35" s="15">
        <f t="shared" si="17"/>
        <v>11032.2</v>
      </c>
      <c r="F35" s="15">
        <f t="shared" si="17"/>
        <v>3640.66</v>
      </c>
      <c r="G35" s="15"/>
      <c r="H35" s="15">
        <v>5516.1</v>
      </c>
      <c r="I35" s="15">
        <v>1820.33</v>
      </c>
      <c r="J35" s="15">
        <v>0</v>
      </c>
      <c r="K35" s="18"/>
      <c r="L35" s="18">
        <v>44378</v>
      </c>
      <c r="M35" s="18">
        <v>44561</v>
      </c>
      <c r="N35" s="29">
        <f t="shared" si="6"/>
        <v>10</v>
      </c>
      <c r="O35" s="29"/>
      <c r="P35" s="20">
        <f t="shared" si="18"/>
        <v>1222.7383333333335</v>
      </c>
      <c r="Q35" s="20">
        <f t="shared" si="0"/>
        <v>4890.9533333333338</v>
      </c>
      <c r="R35" s="20">
        <f t="shared" si="19"/>
        <v>1222.7383333333335</v>
      </c>
      <c r="S35" s="20"/>
      <c r="T35" s="20">
        <f t="shared" si="20"/>
        <v>1222.7383333333335</v>
      </c>
      <c r="U35" s="20">
        <f t="shared" si="1"/>
        <v>14672.86</v>
      </c>
      <c r="V35" s="20">
        <f t="shared" si="21"/>
        <v>15895.598333333333</v>
      </c>
      <c r="W35" s="20">
        <f>VLOOKUP(V35,'Tablas 2021'!$K$2:$N$13,1)</f>
        <v>13381.49</v>
      </c>
      <c r="X35" s="20">
        <f t="shared" si="22"/>
        <v>2514.1083333333336</v>
      </c>
      <c r="Y35" s="28">
        <f>VLOOKUP(V35,'Tablas 2021'!$K$2:$N$13,4)</f>
        <v>0.21360000000000001</v>
      </c>
      <c r="Z35" s="20">
        <f t="shared" si="23"/>
        <v>537.01354000000003</v>
      </c>
      <c r="AA35" s="20">
        <f>VLOOKUP(V35,'Tablas 2021'!$K$2:$N$13,3)</f>
        <v>1417.12</v>
      </c>
      <c r="AB35" s="20">
        <f t="shared" si="24"/>
        <v>1954.1335399999998</v>
      </c>
      <c r="AC35" s="20">
        <f>((D35-VLOOKUP(D35,'Tablas 2021'!$K$3:$N$13,1))*VLOOKUP(D35,'Tablas 2021'!$K$3:$N$13,4))+VLOOKUP(D35,'Tablas 2021'!$K$3:$N$13,3)</f>
        <v>1692.9566320000001</v>
      </c>
      <c r="AD35" s="20">
        <f t="shared" si="25"/>
        <v>261.17690799999968</v>
      </c>
      <c r="AE35" s="20">
        <f t="shared" si="2"/>
        <v>961.56142533333377</v>
      </c>
    </row>
    <row r="36" spans="1:31" ht="13.5" x14ac:dyDescent="0.3">
      <c r="A36" s="6" t="s">
        <v>58</v>
      </c>
      <c r="B36" s="13" t="s">
        <v>59</v>
      </c>
      <c r="C36" s="15">
        <f t="shared" si="15"/>
        <v>1266.8126666666669</v>
      </c>
      <c r="D36" s="15">
        <f t="shared" si="16"/>
        <v>38004.380000000005</v>
      </c>
      <c r="E36" s="15">
        <f t="shared" si="17"/>
        <v>28574.7</v>
      </c>
      <c r="F36" s="15">
        <f t="shared" si="17"/>
        <v>9429.68</v>
      </c>
      <c r="G36" s="15"/>
      <c r="H36" s="15">
        <v>14287.35</v>
      </c>
      <c r="I36" s="15">
        <v>4714.84</v>
      </c>
      <c r="J36" s="15">
        <v>0</v>
      </c>
      <c r="K36" s="18"/>
      <c r="L36" s="18">
        <v>44378</v>
      </c>
      <c r="M36" s="18">
        <v>44561</v>
      </c>
      <c r="N36" s="29">
        <f t="shared" si="6"/>
        <v>10</v>
      </c>
      <c r="O36" s="29"/>
      <c r="P36" s="20">
        <f t="shared" si="18"/>
        <v>3167.0316666666672</v>
      </c>
      <c r="Q36" s="20">
        <f t="shared" si="0"/>
        <v>12668.126666666669</v>
      </c>
      <c r="R36" s="20">
        <f t="shared" si="19"/>
        <v>3167.0316666666672</v>
      </c>
      <c r="S36" s="20"/>
      <c r="T36" s="20">
        <f t="shared" si="20"/>
        <v>3167.0316666666672</v>
      </c>
      <c r="U36" s="20">
        <f t="shared" si="1"/>
        <v>38004.380000000005</v>
      </c>
      <c r="V36" s="20">
        <f t="shared" si="21"/>
        <v>41171.411666666674</v>
      </c>
      <c r="W36" s="20">
        <f>VLOOKUP(V36,'Tablas 2021'!$K$2:$N$13,1)</f>
        <v>26988.51</v>
      </c>
      <c r="X36" s="20">
        <f t="shared" si="22"/>
        <v>14182.901666666676</v>
      </c>
      <c r="Y36" s="28">
        <f>VLOOKUP(V36,'Tablas 2021'!$K$2:$N$13,4)</f>
        <v>0.23519999999999999</v>
      </c>
      <c r="Z36" s="20">
        <f t="shared" si="23"/>
        <v>3335.8184720000022</v>
      </c>
      <c r="AA36" s="20">
        <f>VLOOKUP(V36,'Tablas 2021'!$K$2:$N$13,3)</f>
        <v>4323.59</v>
      </c>
      <c r="AB36" s="20">
        <f t="shared" si="24"/>
        <v>7659.4084720000028</v>
      </c>
      <c r="AC36" s="20">
        <f>((D36-VLOOKUP(D36,'Tablas 2021'!$K$3:$N$13,1))*VLOOKUP(D36,'Tablas 2021'!$K$3:$N$13,4))+VLOOKUP(D36,'Tablas 2021'!$K$3:$N$13,3)</f>
        <v>6914.5226240000011</v>
      </c>
      <c r="AD36" s="20">
        <f t="shared" si="25"/>
        <v>744.88584800000172</v>
      </c>
      <c r="AE36" s="20">
        <f t="shared" si="2"/>
        <v>2422.1458186666655</v>
      </c>
    </row>
    <row r="37" spans="1:31" s="82" customFormat="1" ht="13.5" x14ac:dyDescent="0.3">
      <c r="A37" s="75" t="s">
        <v>60</v>
      </c>
      <c r="B37" s="76" t="s">
        <v>220</v>
      </c>
      <c r="C37" s="77">
        <f t="shared" si="15"/>
        <v>1266.8126666666669</v>
      </c>
      <c r="D37" s="77">
        <f t="shared" si="16"/>
        <v>38004.380000000005</v>
      </c>
      <c r="E37" s="77">
        <f t="shared" si="17"/>
        <v>28574.7</v>
      </c>
      <c r="F37" s="77">
        <f t="shared" si="17"/>
        <v>9429.68</v>
      </c>
      <c r="G37" s="77"/>
      <c r="H37" s="77">
        <v>14287.35</v>
      </c>
      <c r="I37" s="77">
        <v>4714.84</v>
      </c>
      <c r="J37" s="77">
        <v>0</v>
      </c>
      <c r="K37" s="78">
        <v>44470</v>
      </c>
      <c r="L37" s="78">
        <v>44378</v>
      </c>
      <c r="M37" s="78">
        <v>44561</v>
      </c>
      <c r="N37" s="79">
        <v>0</v>
      </c>
      <c r="O37" s="79"/>
      <c r="P37" s="80">
        <f t="shared" si="18"/>
        <v>0</v>
      </c>
      <c r="Q37" s="80">
        <f t="shared" si="0"/>
        <v>0</v>
      </c>
      <c r="R37" s="80">
        <f t="shared" si="19"/>
        <v>0</v>
      </c>
      <c r="S37" s="80"/>
      <c r="T37" s="80">
        <f t="shared" si="20"/>
        <v>0</v>
      </c>
      <c r="U37" s="80">
        <f t="shared" si="1"/>
        <v>38004.380000000005</v>
      </c>
      <c r="V37" s="80">
        <f t="shared" si="21"/>
        <v>38004.380000000005</v>
      </c>
      <c r="W37" s="80">
        <f>VLOOKUP(V37,'Tablas 2021'!$K$2:$N$13,1)</f>
        <v>26988.51</v>
      </c>
      <c r="X37" s="80">
        <f t="shared" si="22"/>
        <v>11015.870000000006</v>
      </c>
      <c r="Y37" s="81">
        <f>VLOOKUP(V37,'Tablas 2021'!$K$2:$N$13,4)</f>
        <v>0.23519999999999999</v>
      </c>
      <c r="Z37" s="80">
        <f t="shared" si="23"/>
        <v>2590.9326240000014</v>
      </c>
      <c r="AA37" s="80">
        <f>VLOOKUP(V37,'Tablas 2021'!$K$2:$N$13,3)</f>
        <v>4323.59</v>
      </c>
      <c r="AB37" s="80">
        <f t="shared" si="24"/>
        <v>6914.5226240000011</v>
      </c>
      <c r="AC37" s="80">
        <f>((D37-VLOOKUP(D37,'Tablas 2021'!$K$3:$N$13,1))*VLOOKUP(D37,'Tablas 2021'!$K$3:$N$13,4))+VLOOKUP(D37,'Tablas 2021'!$K$3:$N$13,3)</f>
        <v>6914.5226240000011</v>
      </c>
      <c r="AD37" s="80">
        <f t="shared" si="25"/>
        <v>0</v>
      </c>
      <c r="AE37" s="80">
        <f t="shared" si="2"/>
        <v>0</v>
      </c>
    </row>
    <row r="38" spans="1:31" ht="13.5" x14ac:dyDescent="0.3">
      <c r="A38" s="6" t="s">
        <v>61</v>
      </c>
      <c r="B38" s="13" t="s">
        <v>62</v>
      </c>
      <c r="C38" s="15">
        <f t="shared" si="15"/>
        <v>2394.2906666666668</v>
      </c>
      <c r="D38" s="15">
        <f t="shared" si="16"/>
        <v>71828.72</v>
      </c>
      <c r="E38" s="15">
        <f t="shared" si="17"/>
        <v>54006.6</v>
      </c>
      <c r="F38" s="15">
        <f t="shared" si="17"/>
        <v>17822.12</v>
      </c>
      <c r="G38" s="15"/>
      <c r="H38" s="15">
        <v>27003.3</v>
      </c>
      <c r="I38" s="15">
        <v>8911.06</v>
      </c>
      <c r="J38" s="15">
        <v>0</v>
      </c>
      <c r="K38" s="18"/>
      <c r="L38" s="18">
        <v>44378</v>
      </c>
      <c r="M38" s="18">
        <v>44561</v>
      </c>
      <c r="N38" s="29">
        <f t="shared" si="6"/>
        <v>10</v>
      </c>
      <c r="O38" s="29"/>
      <c r="P38" s="20">
        <f t="shared" si="18"/>
        <v>5985.7266666666674</v>
      </c>
      <c r="Q38" s="20">
        <f t="shared" si="0"/>
        <v>23942.906666666669</v>
      </c>
      <c r="R38" s="20">
        <f t="shared" si="19"/>
        <v>5985.7266666666674</v>
      </c>
      <c r="S38" s="20"/>
      <c r="T38" s="20">
        <f t="shared" si="20"/>
        <v>5985.7266666666674</v>
      </c>
      <c r="U38" s="20">
        <f t="shared" si="1"/>
        <v>71828.72</v>
      </c>
      <c r="V38" s="20">
        <f t="shared" si="21"/>
        <v>77814.44666666667</v>
      </c>
      <c r="W38" s="20">
        <f>VLOOKUP(V38,'Tablas 2021'!$K$2:$N$13,1)</f>
        <v>42537.599999999999</v>
      </c>
      <c r="X38" s="20">
        <f t="shared" si="22"/>
        <v>35276.846666666672</v>
      </c>
      <c r="Y38" s="28">
        <f>VLOOKUP(V38,'Tablas 2021'!$K$2:$N$13,4)</f>
        <v>0.3</v>
      </c>
      <c r="Z38" s="20">
        <f t="shared" si="23"/>
        <v>10583.054000000002</v>
      </c>
      <c r="AA38" s="20">
        <f>VLOOKUP(V38,'Tablas 2021'!$K$2:$N$13,3)</f>
        <v>7980.72</v>
      </c>
      <c r="AB38" s="20">
        <f t="shared" si="24"/>
        <v>18563.774000000001</v>
      </c>
      <c r="AC38" s="20">
        <f>((D38-VLOOKUP(D38,'Tablas 2021'!$K$3:$N$13,1))*VLOOKUP(D38,'Tablas 2021'!$K$3:$N$13,4))+VLOOKUP(D38,'Tablas 2021'!$K$3:$N$13,3)</f>
        <v>16768.056</v>
      </c>
      <c r="AD38" s="20">
        <f t="shared" si="25"/>
        <v>1795.7180000000008</v>
      </c>
      <c r="AE38" s="20">
        <f t="shared" si="2"/>
        <v>4190.0086666666666</v>
      </c>
    </row>
    <row r="39" spans="1:31" ht="13.5" x14ac:dyDescent="0.3">
      <c r="A39" s="6" t="s">
        <v>63</v>
      </c>
      <c r="B39" s="13" t="s">
        <v>64</v>
      </c>
      <c r="C39" s="15">
        <f t="shared" si="15"/>
        <v>489.09533333333337</v>
      </c>
      <c r="D39" s="15">
        <f t="shared" si="16"/>
        <v>14672.86</v>
      </c>
      <c r="E39" s="15">
        <f t="shared" si="17"/>
        <v>11032.2</v>
      </c>
      <c r="F39" s="15">
        <f t="shared" si="17"/>
        <v>3640.66</v>
      </c>
      <c r="G39" s="15"/>
      <c r="H39" s="15">
        <v>5516.1</v>
      </c>
      <c r="I39" s="15">
        <v>1820.33</v>
      </c>
      <c r="J39" s="15">
        <v>0</v>
      </c>
      <c r="K39" s="18"/>
      <c r="L39" s="18">
        <v>44378</v>
      </c>
      <c r="M39" s="18">
        <v>44561</v>
      </c>
      <c r="N39" s="29">
        <f t="shared" si="6"/>
        <v>10</v>
      </c>
      <c r="O39" s="29"/>
      <c r="P39" s="20">
        <f t="shared" si="18"/>
        <v>1222.7383333333335</v>
      </c>
      <c r="Q39" s="20">
        <f t="shared" si="0"/>
        <v>4890.9533333333338</v>
      </c>
      <c r="R39" s="20">
        <f t="shared" si="19"/>
        <v>1222.7383333333335</v>
      </c>
      <c r="S39" s="20"/>
      <c r="T39" s="20">
        <f t="shared" si="20"/>
        <v>1222.7383333333335</v>
      </c>
      <c r="U39" s="20">
        <f t="shared" si="1"/>
        <v>14672.86</v>
      </c>
      <c r="V39" s="20">
        <f t="shared" si="21"/>
        <v>15895.598333333333</v>
      </c>
      <c r="W39" s="20">
        <f>VLOOKUP(V39,'Tablas 2021'!$K$2:$N$13,1)</f>
        <v>13381.49</v>
      </c>
      <c r="X39" s="20">
        <f t="shared" si="22"/>
        <v>2514.1083333333336</v>
      </c>
      <c r="Y39" s="28">
        <f>VLOOKUP(V39,'Tablas 2021'!$K$2:$N$13,4)</f>
        <v>0.21360000000000001</v>
      </c>
      <c r="Z39" s="20">
        <f t="shared" si="23"/>
        <v>537.01354000000003</v>
      </c>
      <c r="AA39" s="20">
        <f>VLOOKUP(V39,'Tablas 2021'!$K$2:$N$13,3)</f>
        <v>1417.12</v>
      </c>
      <c r="AB39" s="20">
        <f t="shared" si="24"/>
        <v>1954.1335399999998</v>
      </c>
      <c r="AC39" s="20">
        <f>((D39-VLOOKUP(D39,'Tablas 2021'!$K$3:$N$13,1))*VLOOKUP(D39,'Tablas 2021'!$K$3:$N$13,4))+VLOOKUP(D39,'Tablas 2021'!$K$3:$N$13,3)</f>
        <v>1692.9566320000001</v>
      </c>
      <c r="AD39" s="20">
        <f t="shared" si="25"/>
        <v>261.17690799999968</v>
      </c>
      <c r="AE39" s="20">
        <f t="shared" si="2"/>
        <v>961.56142533333377</v>
      </c>
    </row>
    <row r="40" spans="1:31" ht="13.5" x14ac:dyDescent="0.3">
      <c r="A40" s="6" t="s">
        <v>65</v>
      </c>
      <c r="B40" s="13" t="s">
        <v>66</v>
      </c>
      <c r="C40" s="15">
        <f t="shared" si="15"/>
        <v>513.55333333333328</v>
      </c>
      <c r="D40" s="15">
        <f t="shared" si="16"/>
        <v>15406.599999999999</v>
      </c>
      <c r="E40" s="15">
        <f t="shared" si="17"/>
        <v>11583.9</v>
      </c>
      <c r="F40" s="15">
        <f t="shared" si="17"/>
        <v>3822.7</v>
      </c>
      <c r="G40" s="15"/>
      <c r="H40" s="15">
        <v>5791.95</v>
      </c>
      <c r="I40" s="15">
        <v>1911.35</v>
      </c>
      <c r="J40" s="15">
        <v>0</v>
      </c>
      <c r="K40" s="18"/>
      <c r="L40" s="18">
        <v>44378</v>
      </c>
      <c r="M40" s="18">
        <v>44561</v>
      </c>
      <c r="N40" s="29">
        <f t="shared" si="6"/>
        <v>10</v>
      </c>
      <c r="O40" s="29"/>
      <c r="P40" s="20">
        <f t="shared" si="18"/>
        <v>1283.8833333333332</v>
      </c>
      <c r="Q40" s="20">
        <f t="shared" si="0"/>
        <v>5135.5333333333328</v>
      </c>
      <c r="R40" s="20">
        <f t="shared" si="19"/>
        <v>1283.8833333333332</v>
      </c>
      <c r="S40" s="20"/>
      <c r="T40" s="20">
        <f t="shared" si="20"/>
        <v>1283.8833333333332</v>
      </c>
      <c r="U40" s="20">
        <f t="shared" si="1"/>
        <v>15406.599999999999</v>
      </c>
      <c r="V40" s="20">
        <f t="shared" si="21"/>
        <v>16690.48333333333</v>
      </c>
      <c r="W40" s="20">
        <f>VLOOKUP(V40,'Tablas 2021'!$K$2:$N$13,1)</f>
        <v>13381.49</v>
      </c>
      <c r="X40" s="20">
        <f t="shared" si="22"/>
        <v>3308.9933333333302</v>
      </c>
      <c r="Y40" s="28">
        <f>VLOOKUP(V40,'Tablas 2021'!$K$2:$N$13,4)</f>
        <v>0.21360000000000001</v>
      </c>
      <c r="Z40" s="20">
        <f t="shared" si="23"/>
        <v>706.80097599999931</v>
      </c>
      <c r="AA40" s="20">
        <f>VLOOKUP(V40,'Tablas 2021'!$K$2:$N$13,3)</f>
        <v>1417.12</v>
      </c>
      <c r="AB40" s="20">
        <f t="shared" si="24"/>
        <v>2123.9209759999994</v>
      </c>
      <c r="AC40" s="20">
        <f>((D40-VLOOKUP(D40,'Tablas 2021'!$K$3:$N$13,1))*VLOOKUP(D40,'Tablas 2021'!$K$3:$N$13,4))+VLOOKUP(D40,'Tablas 2021'!$K$3:$N$13,3)</f>
        <v>1849.6834959999996</v>
      </c>
      <c r="AD40" s="20">
        <f t="shared" si="25"/>
        <v>274.23747999999978</v>
      </c>
      <c r="AE40" s="20">
        <f t="shared" si="2"/>
        <v>1009.6458533333334</v>
      </c>
    </row>
    <row r="41" spans="1:31" ht="13.5" x14ac:dyDescent="0.3">
      <c r="A41" s="6" t="s">
        <v>67</v>
      </c>
      <c r="B41" s="13" t="s">
        <v>68</v>
      </c>
      <c r="C41" s="15">
        <f t="shared" si="15"/>
        <v>1266.8126666666669</v>
      </c>
      <c r="D41" s="15">
        <f t="shared" si="16"/>
        <v>38004.380000000005</v>
      </c>
      <c r="E41" s="15">
        <f t="shared" si="17"/>
        <v>28574.7</v>
      </c>
      <c r="F41" s="15">
        <f t="shared" si="17"/>
        <v>9429.68</v>
      </c>
      <c r="G41" s="15"/>
      <c r="H41" s="15">
        <v>14287.35</v>
      </c>
      <c r="I41" s="15">
        <v>4714.84</v>
      </c>
      <c r="J41" s="15">
        <v>0</v>
      </c>
      <c r="K41" s="18"/>
      <c r="L41" s="18">
        <v>44378</v>
      </c>
      <c r="M41" s="18">
        <v>44561</v>
      </c>
      <c r="N41" s="29">
        <f t="shared" si="6"/>
        <v>10</v>
      </c>
      <c r="O41" s="29"/>
      <c r="P41" s="20">
        <f t="shared" si="18"/>
        <v>3167.0316666666672</v>
      </c>
      <c r="Q41" s="20">
        <f t="shared" si="0"/>
        <v>12668.126666666669</v>
      </c>
      <c r="R41" s="20">
        <f t="shared" si="19"/>
        <v>3167.0316666666672</v>
      </c>
      <c r="S41" s="20"/>
      <c r="T41" s="20">
        <f t="shared" si="20"/>
        <v>3167.0316666666672</v>
      </c>
      <c r="U41" s="20">
        <f t="shared" si="1"/>
        <v>38004.380000000005</v>
      </c>
      <c r="V41" s="20">
        <f t="shared" si="21"/>
        <v>41171.411666666674</v>
      </c>
      <c r="W41" s="20">
        <f>VLOOKUP(V41,'Tablas 2021'!$K$2:$N$13,1)</f>
        <v>26988.51</v>
      </c>
      <c r="X41" s="20">
        <f t="shared" si="22"/>
        <v>14182.901666666676</v>
      </c>
      <c r="Y41" s="28">
        <f>VLOOKUP(V41,'Tablas 2021'!$K$2:$N$13,4)</f>
        <v>0.23519999999999999</v>
      </c>
      <c r="Z41" s="20">
        <f t="shared" si="23"/>
        <v>3335.8184720000022</v>
      </c>
      <c r="AA41" s="20">
        <f>VLOOKUP(V41,'Tablas 2021'!$K$2:$N$13,3)</f>
        <v>4323.59</v>
      </c>
      <c r="AB41" s="20">
        <f t="shared" si="24"/>
        <v>7659.4084720000028</v>
      </c>
      <c r="AC41" s="20">
        <f>((D41-VLOOKUP(D41,'Tablas 2021'!$K$3:$N$13,1))*VLOOKUP(D41,'Tablas 2021'!$K$3:$N$13,4))+VLOOKUP(D41,'Tablas 2021'!$K$3:$N$13,3)</f>
        <v>6914.5226240000011</v>
      </c>
      <c r="AD41" s="20">
        <f t="shared" si="25"/>
        <v>744.88584800000172</v>
      </c>
      <c r="AE41" s="20">
        <f t="shared" si="2"/>
        <v>2422.1458186666655</v>
      </c>
    </row>
    <row r="42" spans="1:31" ht="13.5" x14ac:dyDescent="0.3">
      <c r="A42" s="75" t="s">
        <v>229</v>
      </c>
      <c r="B42" s="76" t="s">
        <v>230</v>
      </c>
      <c r="C42" s="77">
        <f t="shared" si="15"/>
        <v>1266.8126666666669</v>
      </c>
      <c r="D42" s="77">
        <f t="shared" si="16"/>
        <v>38004.380000000005</v>
      </c>
      <c r="E42" s="77">
        <f t="shared" si="17"/>
        <v>28574.7</v>
      </c>
      <c r="F42" s="77">
        <f t="shared" si="17"/>
        <v>9429.68</v>
      </c>
      <c r="G42" s="77"/>
      <c r="H42" s="77">
        <v>14287.35</v>
      </c>
      <c r="I42" s="77">
        <v>4714.84</v>
      </c>
      <c r="J42" s="77">
        <v>0</v>
      </c>
      <c r="K42" s="78">
        <v>44440</v>
      </c>
      <c r="L42" s="78">
        <v>44378</v>
      </c>
      <c r="M42" s="78">
        <v>44561</v>
      </c>
      <c r="N42" s="79">
        <v>0</v>
      </c>
      <c r="O42" s="79"/>
      <c r="P42" s="80">
        <f t="shared" si="18"/>
        <v>0</v>
      </c>
      <c r="Q42" s="80">
        <f t="shared" si="0"/>
        <v>0</v>
      </c>
      <c r="R42" s="80">
        <f t="shared" si="19"/>
        <v>0</v>
      </c>
      <c r="S42" s="80"/>
      <c r="T42" s="80">
        <f t="shared" si="20"/>
        <v>0</v>
      </c>
      <c r="U42" s="80">
        <f t="shared" si="1"/>
        <v>38004.380000000005</v>
      </c>
      <c r="V42" s="80">
        <f t="shared" si="21"/>
        <v>38004.380000000005</v>
      </c>
      <c r="W42" s="80">
        <f>VLOOKUP(V42,'Tablas 2021'!$K$2:$N$13,1)</f>
        <v>26988.51</v>
      </c>
      <c r="X42" s="80">
        <f t="shared" si="22"/>
        <v>11015.870000000006</v>
      </c>
      <c r="Y42" s="81">
        <f>VLOOKUP(V42,'Tablas 2021'!$K$2:$N$13,4)</f>
        <v>0.23519999999999999</v>
      </c>
      <c r="Z42" s="80">
        <f t="shared" si="23"/>
        <v>2590.9326240000014</v>
      </c>
      <c r="AA42" s="80">
        <f>VLOOKUP(V42,'Tablas 2021'!$K$2:$N$13,3)</f>
        <v>4323.59</v>
      </c>
      <c r="AB42" s="80">
        <f t="shared" si="24"/>
        <v>6914.5226240000011</v>
      </c>
      <c r="AC42" s="80">
        <f>((D42-VLOOKUP(D42,'Tablas 2021'!$K$3:$N$13,1))*VLOOKUP(D42,'Tablas 2021'!$K$3:$N$13,4))+VLOOKUP(D42,'Tablas 2021'!$K$3:$N$13,3)</f>
        <v>6914.5226240000011</v>
      </c>
      <c r="AD42" s="80">
        <f t="shared" si="25"/>
        <v>0</v>
      </c>
      <c r="AE42" s="80">
        <f t="shared" si="2"/>
        <v>0</v>
      </c>
    </row>
    <row r="43" spans="1:31" ht="13.5" x14ac:dyDescent="0.3">
      <c r="A43" s="6" t="s">
        <v>69</v>
      </c>
      <c r="B43" s="13" t="s">
        <v>70</v>
      </c>
      <c r="C43" s="15">
        <f t="shared" si="15"/>
        <v>974.35933333333332</v>
      </c>
      <c r="D43" s="15">
        <f t="shared" si="16"/>
        <v>29230.78</v>
      </c>
      <c r="E43" s="15">
        <f t="shared" si="17"/>
        <v>21978</v>
      </c>
      <c r="F43" s="15">
        <f t="shared" si="17"/>
        <v>7252.78</v>
      </c>
      <c r="G43" s="15"/>
      <c r="H43" s="15">
        <v>10989</v>
      </c>
      <c r="I43" s="15">
        <v>3626.39</v>
      </c>
      <c r="J43" s="15">
        <v>0</v>
      </c>
      <c r="K43" s="18"/>
      <c r="L43" s="18">
        <v>44378</v>
      </c>
      <c r="M43" s="18">
        <v>44561</v>
      </c>
      <c r="N43" s="29">
        <f t="shared" si="6"/>
        <v>10</v>
      </c>
      <c r="O43" s="29"/>
      <c r="P43" s="20">
        <f t="shared" si="18"/>
        <v>2435.8983333333335</v>
      </c>
      <c r="Q43" s="20">
        <f t="shared" si="0"/>
        <v>9743.5933333333342</v>
      </c>
      <c r="R43" s="20">
        <f t="shared" si="19"/>
        <v>2435.8983333333335</v>
      </c>
      <c r="S43" s="20"/>
      <c r="T43" s="20">
        <f t="shared" si="20"/>
        <v>2435.8983333333335</v>
      </c>
      <c r="U43" s="20">
        <f t="shared" si="1"/>
        <v>29230.78</v>
      </c>
      <c r="V43" s="20">
        <f t="shared" si="21"/>
        <v>31666.678333333333</v>
      </c>
      <c r="W43" s="20">
        <f>VLOOKUP(V43,'Tablas 2021'!$K$2:$N$13,1)</f>
        <v>26988.51</v>
      </c>
      <c r="X43" s="20">
        <f t="shared" si="22"/>
        <v>4678.1683333333349</v>
      </c>
      <c r="Y43" s="28">
        <f>VLOOKUP(V43,'Tablas 2021'!$K$2:$N$13,4)</f>
        <v>0.23519999999999999</v>
      </c>
      <c r="Z43" s="20">
        <f t="shared" si="23"/>
        <v>1100.3051920000003</v>
      </c>
      <c r="AA43" s="20">
        <f>VLOOKUP(V43,'Tablas 2021'!$K$2:$N$13,3)</f>
        <v>4323.59</v>
      </c>
      <c r="AB43" s="20">
        <f t="shared" si="24"/>
        <v>5423.895192</v>
      </c>
      <c r="AC43" s="20">
        <f>((D43-VLOOKUP(D43,'Tablas 2021'!$K$3:$N$13,1))*VLOOKUP(D43,'Tablas 2021'!$K$3:$N$13,4))+VLOOKUP(D43,'Tablas 2021'!$K$3:$N$13,3)</f>
        <v>4850.971904</v>
      </c>
      <c r="AD43" s="20">
        <f t="shared" si="25"/>
        <v>572.92328799999996</v>
      </c>
      <c r="AE43" s="20">
        <f t="shared" si="2"/>
        <v>1862.9750453333336</v>
      </c>
    </row>
    <row r="44" spans="1:31" ht="13.5" x14ac:dyDescent="0.3">
      <c r="A44" s="6" t="s">
        <v>71</v>
      </c>
      <c r="B44" s="13" t="s">
        <v>72</v>
      </c>
      <c r="C44" s="15">
        <f t="shared" si="15"/>
        <v>974.35933333333332</v>
      </c>
      <c r="D44" s="15">
        <f t="shared" si="16"/>
        <v>29230.78</v>
      </c>
      <c r="E44" s="15">
        <f t="shared" si="17"/>
        <v>21978</v>
      </c>
      <c r="F44" s="15">
        <f t="shared" si="17"/>
        <v>7252.78</v>
      </c>
      <c r="G44" s="15"/>
      <c r="H44" s="15">
        <v>10989</v>
      </c>
      <c r="I44" s="15">
        <v>3626.39</v>
      </c>
      <c r="J44" s="15">
        <v>0</v>
      </c>
      <c r="K44" s="18"/>
      <c r="L44" s="18">
        <v>44378</v>
      </c>
      <c r="M44" s="18">
        <v>44561</v>
      </c>
      <c r="N44" s="29">
        <f t="shared" si="6"/>
        <v>10</v>
      </c>
      <c r="O44" s="29"/>
      <c r="P44" s="20">
        <f t="shared" si="18"/>
        <v>2435.8983333333335</v>
      </c>
      <c r="Q44" s="20">
        <f t="shared" si="0"/>
        <v>9743.5933333333342</v>
      </c>
      <c r="R44" s="20">
        <f t="shared" si="19"/>
        <v>2435.8983333333335</v>
      </c>
      <c r="S44" s="20"/>
      <c r="T44" s="20">
        <f t="shared" si="20"/>
        <v>2435.8983333333335</v>
      </c>
      <c r="U44" s="20">
        <f t="shared" si="1"/>
        <v>29230.78</v>
      </c>
      <c r="V44" s="20">
        <f t="shared" si="21"/>
        <v>31666.678333333333</v>
      </c>
      <c r="W44" s="20">
        <f>VLOOKUP(V44,'Tablas 2021'!$K$2:$N$13,1)</f>
        <v>26988.51</v>
      </c>
      <c r="X44" s="20">
        <f t="shared" si="22"/>
        <v>4678.1683333333349</v>
      </c>
      <c r="Y44" s="28">
        <f>VLOOKUP(V44,'Tablas 2021'!$K$2:$N$13,4)</f>
        <v>0.23519999999999999</v>
      </c>
      <c r="Z44" s="20">
        <f t="shared" si="23"/>
        <v>1100.3051920000003</v>
      </c>
      <c r="AA44" s="20">
        <f>VLOOKUP(V44,'Tablas 2021'!$K$2:$N$13,3)</f>
        <v>4323.59</v>
      </c>
      <c r="AB44" s="20">
        <f t="shared" si="24"/>
        <v>5423.895192</v>
      </c>
      <c r="AC44" s="20">
        <f>((D44-VLOOKUP(D44,'Tablas 2021'!$K$3:$N$13,1))*VLOOKUP(D44,'Tablas 2021'!$K$3:$N$13,4))+VLOOKUP(D44,'Tablas 2021'!$K$3:$N$13,3)</f>
        <v>4850.971904</v>
      </c>
      <c r="AD44" s="20">
        <f t="shared" si="25"/>
        <v>572.92328799999996</v>
      </c>
      <c r="AE44" s="20">
        <f t="shared" si="2"/>
        <v>1862.9750453333336</v>
      </c>
    </row>
    <row r="45" spans="1:31" ht="13.5" x14ac:dyDescent="0.3">
      <c r="A45" s="6" t="s">
        <v>73</v>
      </c>
      <c r="B45" s="13" t="s">
        <v>74</v>
      </c>
      <c r="C45" s="15">
        <f t="shared" si="15"/>
        <v>1266.8126666666669</v>
      </c>
      <c r="D45" s="15">
        <f t="shared" si="16"/>
        <v>38004.380000000005</v>
      </c>
      <c r="E45" s="15">
        <f t="shared" si="17"/>
        <v>28574.7</v>
      </c>
      <c r="F45" s="15">
        <f t="shared" si="17"/>
        <v>9429.68</v>
      </c>
      <c r="G45" s="15"/>
      <c r="H45" s="15">
        <v>14287.35</v>
      </c>
      <c r="I45" s="15">
        <v>4714.84</v>
      </c>
      <c r="J45" s="15">
        <v>0</v>
      </c>
      <c r="K45" s="18"/>
      <c r="L45" s="18">
        <v>44378</v>
      </c>
      <c r="M45" s="18">
        <v>44561</v>
      </c>
      <c r="N45" s="29">
        <f t="shared" si="6"/>
        <v>10</v>
      </c>
      <c r="O45" s="29"/>
      <c r="P45" s="20">
        <f t="shared" si="18"/>
        <v>3167.0316666666672</v>
      </c>
      <c r="Q45" s="20">
        <f t="shared" si="0"/>
        <v>12668.126666666669</v>
      </c>
      <c r="R45" s="20">
        <f t="shared" si="19"/>
        <v>3167.0316666666672</v>
      </c>
      <c r="S45" s="20"/>
      <c r="T45" s="20">
        <f t="shared" si="20"/>
        <v>3167.0316666666672</v>
      </c>
      <c r="U45" s="20">
        <f t="shared" si="1"/>
        <v>38004.380000000005</v>
      </c>
      <c r="V45" s="20">
        <f t="shared" si="21"/>
        <v>41171.411666666674</v>
      </c>
      <c r="W45" s="20">
        <f>VLOOKUP(V45,'Tablas 2021'!$K$2:$N$13,1)</f>
        <v>26988.51</v>
      </c>
      <c r="X45" s="20">
        <f t="shared" si="22"/>
        <v>14182.901666666676</v>
      </c>
      <c r="Y45" s="28">
        <f>VLOOKUP(V45,'Tablas 2021'!$K$2:$N$13,4)</f>
        <v>0.23519999999999999</v>
      </c>
      <c r="Z45" s="20">
        <f t="shared" si="23"/>
        <v>3335.8184720000022</v>
      </c>
      <c r="AA45" s="20">
        <f>VLOOKUP(V45,'Tablas 2021'!$K$2:$N$13,3)</f>
        <v>4323.59</v>
      </c>
      <c r="AB45" s="20">
        <f t="shared" si="24"/>
        <v>7659.4084720000028</v>
      </c>
      <c r="AC45" s="20">
        <f>((D45-VLOOKUP(D45,'Tablas 2021'!$K$3:$N$13,1))*VLOOKUP(D45,'Tablas 2021'!$K$3:$N$13,4))+VLOOKUP(D45,'Tablas 2021'!$K$3:$N$13,3)</f>
        <v>6914.5226240000011</v>
      </c>
      <c r="AD45" s="20">
        <f t="shared" si="25"/>
        <v>744.88584800000172</v>
      </c>
      <c r="AE45" s="20">
        <f t="shared" si="2"/>
        <v>2422.1458186666655</v>
      </c>
    </row>
    <row r="46" spans="1:31" ht="13.5" x14ac:dyDescent="0.3">
      <c r="A46" s="6" t="s">
        <v>75</v>
      </c>
      <c r="B46" s="13" t="s">
        <v>76</v>
      </c>
      <c r="C46" s="15">
        <f t="shared" si="15"/>
        <v>974.35933333333332</v>
      </c>
      <c r="D46" s="15">
        <f t="shared" si="16"/>
        <v>29230.78</v>
      </c>
      <c r="E46" s="15">
        <f t="shared" si="17"/>
        <v>21978</v>
      </c>
      <c r="F46" s="15">
        <f t="shared" si="17"/>
        <v>7252.78</v>
      </c>
      <c r="G46" s="15"/>
      <c r="H46" s="15">
        <v>10989</v>
      </c>
      <c r="I46" s="15">
        <v>3626.39</v>
      </c>
      <c r="J46" s="15">
        <v>0</v>
      </c>
      <c r="K46" s="18"/>
      <c r="L46" s="18">
        <v>44378</v>
      </c>
      <c r="M46" s="18">
        <v>44561</v>
      </c>
      <c r="N46" s="29">
        <f t="shared" si="6"/>
        <v>10</v>
      </c>
      <c r="O46" s="29"/>
      <c r="P46" s="20">
        <f t="shared" si="18"/>
        <v>2435.8983333333335</v>
      </c>
      <c r="Q46" s="20">
        <f t="shared" si="0"/>
        <v>9743.5933333333342</v>
      </c>
      <c r="R46" s="20">
        <f t="shared" si="19"/>
        <v>2435.8983333333335</v>
      </c>
      <c r="S46" s="20"/>
      <c r="T46" s="20">
        <f t="shared" si="20"/>
        <v>2435.8983333333335</v>
      </c>
      <c r="U46" s="20">
        <f t="shared" si="1"/>
        <v>29230.78</v>
      </c>
      <c r="V46" s="20">
        <f t="shared" si="21"/>
        <v>31666.678333333333</v>
      </c>
      <c r="W46" s="20">
        <f>VLOOKUP(V46,'Tablas 2021'!$K$2:$N$13,1)</f>
        <v>26988.51</v>
      </c>
      <c r="X46" s="20">
        <f t="shared" si="22"/>
        <v>4678.1683333333349</v>
      </c>
      <c r="Y46" s="28">
        <f>VLOOKUP(V46,'Tablas 2021'!$K$2:$N$13,4)</f>
        <v>0.23519999999999999</v>
      </c>
      <c r="Z46" s="20">
        <f t="shared" si="23"/>
        <v>1100.3051920000003</v>
      </c>
      <c r="AA46" s="20">
        <f>VLOOKUP(V46,'Tablas 2021'!$K$2:$N$13,3)</f>
        <v>4323.59</v>
      </c>
      <c r="AB46" s="20">
        <f t="shared" si="24"/>
        <v>5423.895192</v>
      </c>
      <c r="AC46" s="20">
        <f>((D46-VLOOKUP(D46,'Tablas 2021'!$K$3:$N$13,1))*VLOOKUP(D46,'Tablas 2021'!$K$3:$N$13,4))+VLOOKUP(D46,'Tablas 2021'!$K$3:$N$13,3)</f>
        <v>4850.971904</v>
      </c>
      <c r="AD46" s="20">
        <f t="shared" si="25"/>
        <v>572.92328799999996</v>
      </c>
      <c r="AE46" s="20">
        <f t="shared" si="2"/>
        <v>1862.9750453333336</v>
      </c>
    </row>
    <row r="47" spans="1:31" ht="13.5" x14ac:dyDescent="0.3">
      <c r="A47" s="6" t="s">
        <v>77</v>
      </c>
      <c r="B47" s="13" t="s">
        <v>78</v>
      </c>
      <c r="C47" s="15">
        <f t="shared" si="15"/>
        <v>1266.8126666666669</v>
      </c>
      <c r="D47" s="15">
        <f t="shared" si="16"/>
        <v>38004.380000000005</v>
      </c>
      <c r="E47" s="15">
        <f t="shared" si="17"/>
        <v>28574.7</v>
      </c>
      <c r="F47" s="15">
        <f t="shared" si="17"/>
        <v>9429.68</v>
      </c>
      <c r="G47" s="15"/>
      <c r="H47" s="15">
        <v>14287.35</v>
      </c>
      <c r="I47" s="15">
        <v>4714.84</v>
      </c>
      <c r="J47" s="15">
        <v>0</v>
      </c>
      <c r="K47" s="18"/>
      <c r="L47" s="18">
        <v>44378</v>
      </c>
      <c r="M47" s="18">
        <v>44561</v>
      </c>
      <c r="N47" s="29">
        <f t="shared" si="6"/>
        <v>10</v>
      </c>
      <c r="O47" s="29"/>
      <c r="P47" s="20">
        <f t="shared" si="18"/>
        <v>3167.0316666666672</v>
      </c>
      <c r="Q47" s="20">
        <f t="shared" si="0"/>
        <v>12668.126666666669</v>
      </c>
      <c r="R47" s="20">
        <f t="shared" si="19"/>
        <v>3167.0316666666672</v>
      </c>
      <c r="S47" s="20"/>
      <c r="T47" s="20">
        <f t="shared" si="20"/>
        <v>3167.0316666666672</v>
      </c>
      <c r="U47" s="20">
        <f t="shared" si="1"/>
        <v>38004.380000000005</v>
      </c>
      <c r="V47" s="20">
        <f t="shared" si="21"/>
        <v>41171.411666666674</v>
      </c>
      <c r="W47" s="20">
        <f>VLOOKUP(V47,'Tablas 2021'!$K$2:$N$13,1)</f>
        <v>26988.51</v>
      </c>
      <c r="X47" s="20">
        <f t="shared" si="22"/>
        <v>14182.901666666676</v>
      </c>
      <c r="Y47" s="28">
        <f>VLOOKUP(V47,'Tablas 2021'!$K$2:$N$13,4)</f>
        <v>0.23519999999999999</v>
      </c>
      <c r="Z47" s="20">
        <f t="shared" si="23"/>
        <v>3335.8184720000022</v>
      </c>
      <c r="AA47" s="20">
        <f>VLOOKUP(V47,'Tablas 2021'!$K$2:$N$13,3)</f>
        <v>4323.59</v>
      </c>
      <c r="AB47" s="20">
        <f t="shared" si="24"/>
        <v>7659.4084720000028</v>
      </c>
      <c r="AC47" s="20">
        <f>((D47-VLOOKUP(D47,'Tablas 2021'!$K$3:$N$13,1))*VLOOKUP(D47,'Tablas 2021'!$K$3:$N$13,4))+VLOOKUP(D47,'Tablas 2021'!$K$3:$N$13,3)</f>
        <v>6914.5226240000011</v>
      </c>
      <c r="AD47" s="20">
        <f t="shared" si="25"/>
        <v>744.88584800000172</v>
      </c>
      <c r="AE47" s="20">
        <f t="shared" si="2"/>
        <v>2422.1458186666655</v>
      </c>
    </row>
    <row r="48" spans="1:31" ht="13.5" x14ac:dyDescent="0.3">
      <c r="A48" s="6" t="s">
        <v>79</v>
      </c>
      <c r="B48" s="13" t="s">
        <v>80</v>
      </c>
      <c r="C48" s="15">
        <f t="shared" si="15"/>
        <v>2394.2906666666668</v>
      </c>
      <c r="D48" s="15">
        <f t="shared" si="16"/>
        <v>71828.72</v>
      </c>
      <c r="E48" s="15">
        <f t="shared" si="17"/>
        <v>54006.6</v>
      </c>
      <c r="F48" s="15">
        <f t="shared" si="17"/>
        <v>17822.12</v>
      </c>
      <c r="G48" s="15"/>
      <c r="H48" s="15">
        <v>27003.3</v>
      </c>
      <c r="I48" s="15">
        <v>8911.06</v>
      </c>
      <c r="J48" s="15">
        <v>0</v>
      </c>
      <c r="K48" s="18"/>
      <c r="L48" s="18">
        <v>44378</v>
      </c>
      <c r="M48" s="18">
        <v>44561</v>
      </c>
      <c r="N48" s="29">
        <f t="shared" si="6"/>
        <v>10</v>
      </c>
      <c r="O48" s="29"/>
      <c r="P48" s="20">
        <f t="shared" si="18"/>
        <v>5985.7266666666674</v>
      </c>
      <c r="Q48" s="20">
        <f t="shared" si="0"/>
        <v>23942.906666666669</v>
      </c>
      <c r="R48" s="20">
        <f t="shared" si="19"/>
        <v>5985.7266666666674</v>
      </c>
      <c r="S48" s="20"/>
      <c r="T48" s="20">
        <f t="shared" si="20"/>
        <v>5985.7266666666674</v>
      </c>
      <c r="U48" s="20">
        <f t="shared" si="1"/>
        <v>71828.72</v>
      </c>
      <c r="V48" s="20">
        <f t="shared" si="21"/>
        <v>77814.44666666667</v>
      </c>
      <c r="W48" s="20">
        <f>VLOOKUP(V48,'Tablas 2021'!$K$2:$N$13,1)</f>
        <v>42537.599999999999</v>
      </c>
      <c r="X48" s="20">
        <f t="shared" si="22"/>
        <v>35276.846666666672</v>
      </c>
      <c r="Y48" s="28">
        <f>VLOOKUP(V48,'Tablas 2021'!$K$2:$N$13,4)</f>
        <v>0.3</v>
      </c>
      <c r="Z48" s="20">
        <f t="shared" si="23"/>
        <v>10583.054000000002</v>
      </c>
      <c r="AA48" s="20">
        <f>VLOOKUP(V48,'Tablas 2021'!$K$2:$N$13,3)</f>
        <v>7980.72</v>
      </c>
      <c r="AB48" s="20">
        <f t="shared" si="24"/>
        <v>18563.774000000001</v>
      </c>
      <c r="AC48" s="20">
        <f>((D48-VLOOKUP(D48,'Tablas 2021'!$K$3:$N$13,1))*VLOOKUP(D48,'Tablas 2021'!$K$3:$N$13,4))+VLOOKUP(D48,'Tablas 2021'!$K$3:$N$13,3)</f>
        <v>16768.056</v>
      </c>
      <c r="AD48" s="20">
        <f t="shared" si="25"/>
        <v>1795.7180000000008</v>
      </c>
      <c r="AE48" s="20">
        <f t="shared" si="2"/>
        <v>4190.0086666666666</v>
      </c>
    </row>
    <row r="49" spans="1:396" ht="13.5" x14ac:dyDescent="0.3">
      <c r="A49" s="6" t="s">
        <v>81</v>
      </c>
      <c r="B49" s="13" t="s">
        <v>82</v>
      </c>
      <c r="C49" s="15">
        <f t="shared" si="15"/>
        <v>974.35933333333332</v>
      </c>
      <c r="D49" s="15">
        <f t="shared" si="16"/>
        <v>29230.78</v>
      </c>
      <c r="E49" s="15">
        <f t="shared" si="17"/>
        <v>21978</v>
      </c>
      <c r="F49" s="15">
        <f t="shared" si="17"/>
        <v>7252.78</v>
      </c>
      <c r="G49" s="15"/>
      <c r="H49" s="15">
        <v>10989</v>
      </c>
      <c r="I49" s="15">
        <v>3626.39</v>
      </c>
      <c r="J49" s="15">
        <v>0</v>
      </c>
      <c r="K49" s="18"/>
      <c r="L49" s="18">
        <v>44378</v>
      </c>
      <c r="M49" s="18">
        <v>44561</v>
      </c>
      <c r="N49" s="29">
        <f t="shared" si="6"/>
        <v>10</v>
      </c>
      <c r="O49" s="29"/>
      <c r="P49" s="20">
        <f t="shared" si="18"/>
        <v>2435.8983333333335</v>
      </c>
      <c r="Q49" s="20">
        <f t="shared" si="0"/>
        <v>9743.5933333333342</v>
      </c>
      <c r="R49" s="20">
        <f t="shared" si="19"/>
        <v>2435.8983333333335</v>
      </c>
      <c r="S49" s="20"/>
      <c r="T49" s="20">
        <f t="shared" si="20"/>
        <v>2435.8983333333335</v>
      </c>
      <c r="U49" s="20">
        <f t="shared" si="1"/>
        <v>29230.78</v>
      </c>
      <c r="V49" s="20">
        <f t="shared" si="21"/>
        <v>31666.678333333333</v>
      </c>
      <c r="W49" s="20">
        <f>VLOOKUP(V49,'Tablas 2021'!$K$2:$N$13,1)</f>
        <v>26988.51</v>
      </c>
      <c r="X49" s="20">
        <f t="shared" si="22"/>
        <v>4678.1683333333349</v>
      </c>
      <c r="Y49" s="28">
        <f>VLOOKUP(V49,'Tablas 2021'!$K$2:$N$13,4)</f>
        <v>0.23519999999999999</v>
      </c>
      <c r="Z49" s="20">
        <f t="shared" si="23"/>
        <v>1100.3051920000003</v>
      </c>
      <c r="AA49" s="20">
        <f>VLOOKUP(V49,'Tablas 2021'!$K$2:$N$13,3)</f>
        <v>4323.59</v>
      </c>
      <c r="AB49" s="20">
        <f t="shared" si="24"/>
        <v>5423.895192</v>
      </c>
      <c r="AC49" s="20">
        <f>((D49-VLOOKUP(D49,'Tablas 2021'!$K$3:$N$13,1))*VLOOKUP(D49,'Tablas 2021'!$K$3:$N$13,4))+VLOOKUP(D49,'Tablas 2021'!$K$3:$N$13,3)</f>
        <v>4850.971904</v>
      </c>
      <c r="AD49" s="20">
        <f t="shared" si="25"/>
        <v>572.92328799999996</v>
      </c>
      <c r="AE49" s="20">
        <f t="shared" si="2"/>
        <v>1862.9750453333336</v>
      </c>
    </row>
    <row r="50" spans="1:396" ht="13.5" x14ac:dyDescent="0.3">
      <c r="A50" s="46" t="s">
        <v>50</v>
      </c>
      <c r="B50" s="47" t="s">
        <v>51</v>
      </c>
      <c r="C50" s="72">
        <f>+D50/30</f>
        <v>974.35933333333332</v>
      </c>
      <c r="D50" s="48">
        <f>+E50+F50</f>
        <v>29230.78</v>
      </c>
      <c r="E50" s="48">
        <f>+H50*2</f>
        <v>21978</v>
      </c>
      <c r="F50" s="48">
        <f>+I50*2</f>
        <v>7252.78</v>
      </c>
      <c r="G50" s="48"/>
      <c r="H50" s="48">
        <v>10989</v>
      </c>
      <c r="I50" s="48">
        <v>3626.39</v>
      </c>
      <c r="J50" s="48">
        <v>0</v>
      </c>
      <c r="K50" s="49"/>
      <c r="L50" s="49">
        <v>44378</v>
      </c>
      <c r="M50" s="49">
        <v>44561</v>
      </c>
      <c r="N50" s="50">
        <f t="shared" si="6"/>
        <v>10</v>
      </c>
      <c r="O50" s="50"/>
      <c r="P50" s="51">
        <f>+Q50*0.25</f>
        <v>2435.8983333333335</v>
      </c>
      <c r="Q50" s="51">
        <f t="shared" si="0"/>
        <v>9743.5933333333342</v>
      </c>
      <c r="R50" s="51">
        <f>+Q50*0.25</f>
        <v>2435.8983333333335</v>
      </c>
      <c r="S50" s="51"/>
      <c r="T50" s="20">
        <f>+R50</f>
        <v>2435.8983333333335</v>
      </c>
      <c r="U50" s="51">
        <f t="shared" si="1"/>
        <v>29230.78</v>
      </c>
      <c r="V50" s="51">
        <f>+U50+T50</f>
        <v>31666.678333333333</v>
      </c>
      <c r="W50" s="51">
        <f>VLOOKUP(V50,'Tablas 2021'!$K$2:$N$13,1)</f>
        <v>26988.51</v>
      </c>
      <c r="X50" s="51">
        <f>+V50-W50</f>
        <v>4678.1683333333349</v>
      </c>
      <c r="Y50" s="52">
        <f>VLOOKUP(V50,'Tablas 2021'!$K$2:$N$13,4)</f>
        <v>0.23519999999999999</v>
      </c>
      <c r="Z50" s="51">
        <f>+X50*Y50</f>
        <v>1100.3051920000003</v>
      </c>
      <c r="AA50" s="51">
        <f>VLOOKUP(V50,'Tablas 2021'!$K$2:$N$13,3)</f>
        <v>4323.59</v>
      </c>
      <c r="AB50" s="51">
        <f>+Z50+AA50</f>
        <v>5423.895192</v>
      </c>
      <c r="AC50" s="51">
        <f>((D50-VLOOKUP(D50,'Tablas 2021'!$K$3:$N$13,1))*VLOOKUP(D50,'Tablas 2021'!$K$3:$N$13,4))+VLOOKUP(D50,'Tablas 2021'!$K$3:$N$13,3)</f>
        <v>4850.971904</v>
      </c>
      <c r="AD50" s="51">
        <f>+AB50-AC50</f>
        <v>572.92328799999996</v>
      </c>
      <c r="AE50" s="74">
        <f t="shared" si="2"/>
        <v>1862.9750453333336</v>
      </c>
      <c r="AF50" s="45"/>
    </row>
    <row r="51" spans="1:396" ht="13.5" x14ac:dyDescent="0.3">
      <c r="A51" s="46" t="s">
        <v>18</v>
      </c>
      <c r="B51" s="47" t="s">
        <v>19</v>
      </c>
      <c r="C51" s="72">
        <f>+D51/30</f>
        <v>974.35933333333332</v>
      </c>
      <c r="D51" s="48">
        <f>+E51+F51</f>
        <v>29230.78</v>
      </c>
      <c r="E51" s="48">
        <f>+H51*2</f>
        <v>21978</v>
      </c>
      <c r="F51" s="48">
        <f>+I51*2</f>
        <v>7252.78</v>
      </c>
      <c r="G51" s="48"/>
      <c r="H51" s="48">
        <v>10989</v>
      </c>
      <c r="I51" s="48">
        <v>3626.39</v>
      </c>
      <c r="J51" s="48">
        <v>0</v>
      </c>
      <c r="K51" s="49"/>
      <c r="L51" s="49">
        <v>44378</v>
      </c>
      <c r="M51" s="49">
        <v>44561</v>
      </c>
      <c r="N51" s="50">
        <f t="shared" si="6"/>
        <v>10</v>
      </c>
      <c r="O51" s="50"/>
      <c r="P51" s="51">
        <f>+Q51*0.25</f>
        <v>2435.8983333333335</v>
      </c>
      <c r="Q51" s="51">
        <f t="shared" si="0"/>
        <v>9743.5933333333342</v>
      </c>
      <c r="R51" s="51">
        <f>+Q51*0.25</f>
        <v>2435.8983333333335</v>
      </c>
      <c r="S51" s="51"/>
      <c r="T51" s="20">
        <f>+R51</f>
        <v>2435.8983333333335</v>
      </c>
      <c r="U51" s="51">
        <f t="shared" si="1"/>
        <v>29230.78</v>
      </c>
      <c r="V51" s="51">
        <f>+U51+T51</f>
        <v>31666.678333333333</v>
      </c>
      <c r="W51" s="51">
        <f>VLOOKUP(V51,'Tablas 2021'!$K$2:$N$13,1)</f>
        <v>26988.51</v>
      </c>
      <c r="X51" s="51">
        <f>+V51-W51</f>
        <v>4678.1683333333349</v>
      </c>
      <c r="Y51" s="52">
        <f>VLOOKUP(V51,'Tablas 2021'!$K$2:$N$13,4)</f>
        <v>0.23519999999999999</v>
      </c>
      <c r="Z51" s="51">
        <f>+X51*Y51</f>
        <v>1100.3051920000003</v>
      </c>
      <c r="AA51" s="51">
        <f>VLOOKUP(V51,'Tablas 2021'!$K$2:$N$13,3)</f>
        <v>4323.59</v>
      </c>
      <c r="AB51" s="51">
        <f>+Z51+AA51</f>
        <v>5423.895192</v>
      </c>
      <c r="AC51" s="51">
        <f>((D51-VLOOKUP(D51,'Tablas 2021'!$K$3:$N$13,1))*VLOOKUP(D51,'Tablas 2021'!$K$3:$N$13,4))+VLOOKUP(D51,'Tablas 2021'!$K$3:$N$13,3)</f>
        <v>4850.971904</v>
      </c>
      <c r="AD51" s="51">
        <f>+AB51-AC51</f>
        <v>572.92328799999996</v>
      </c>
      <c r="AE51" s="74">
        <f t="shared" si="2"/>
        <v>1862.9750453333336</v>
      </c>
      <c r="AF51" s="45"/>
    </row>
    <row r="52" spans="1:396" ht="13.5" x14ac:dyDescent="0.3">
      <c r="A52" s="90" t="s">
        <v>233</v>
      </c>
      <c r="B52" s="91" t="s">
        <v>234</v>
      </c>
      <c r="C52" s="77">
        <f t="shared" ref="C52:C53" si="38">+D52/30</f>
        <v>1266.8126666666669</v>
      </c>
      <c r="D52" s="77">
        <f t="shared" ref="D52:D98" si="39">+E52+F52</f>
        <v>38004.380000000005</v>
      </c>
      <c r="E52" s="77">
        <f t="shared" ref="E52:F67" si="40">+H52*2</f>
        <v>28574.7</v>
      </c>
      <c r="F52" s="77">
        <f t="shared" si="40"/>
        <v>9429.68</v>
      </c>
      <c r="G52" s="77"/>
      <c r="H52" s="77">
        <v>14287.35</v>
      </c>
      <c r="I52" s="77">
        <v>4714.84</v>
      </c>
      <c r="J52" s="77">
        <v>0</v>
      </c>
      <c r="K52" s="78">
        <v>44546</v>
      </c>
      <c r="L52" s="78">
        <v>44378</v>
      </c>
      <c r="M52" s="78">
        <v>44561</v>
      </c>
      <c r="N52" s="79">
        <v>0</v>
      </c>
      <c r="O52" s="79"/>
      <c r="P52" s="80">
        <f t="shared" ref="P52:P53" si="41">+Q52*0.25</f>
        <v>0</v>
      </c>
      <c r="Q52" s="80">
        <f t="shared" si="0"/>
        <v>0</v>
      </c>
      <c r="R52" s="80">
        <f t="shared" ref="R52:R53" si="42">+Q52*0.25</f>
        <v>0</v>
      </c>
      <c r="S52" s="80"/>
      <c r="T52" s="80">
        <f t="shared" ref="T52" si="43">+R52</f>
        <v>0</v>
      </c>
      <c r="U52" s="80">
        <f t="shared" si="1"/>
        <v>38004.380000000005</v>
      </c>
      <c r="V52" s="80">
        <f t="shared" ref="V52:V53" si="44">+U52+T52</f>
        <v>38004.380000000005</v>
      </c>
      <c r="W52" s="80">
        <f>VLOOKUP(V52,'Tablas 2021'!$K$2:$N$13,1)</f>
        <v>26988.51</v>
      </c>
      <c r="X52" s="80">
        <f t="shared" ref="X52:X53" si="45">+V52-W52</f>
        <v>11015.870000000006</v>
      </c>
      <c r="Y52" s="81">
        <f>VLOOKUP(V52,'Tablas 2021'!$K$2:$N$13,4)</f>
        <v>0.23519999999999999</v>
      </c>
      <c r="Z52" s="80">
        <f t="shared" ref="Z52:Z53" si="46">+X52*Y52</f>
        <v>2590.9326240000014</v>
      </c>
      <c r="AA52" s="80">
        <f>VLOOKUP(V52,'Tablas 2021'!$K$2:$N$13,3)</f>
        <v>4323.59</v>
      </c>
      <c r="AB52" s="80">
        <f t="shared" ref="AB52:AB53" si="47">+Z52+AA52</f>
        <v>6914.5226240000011</v>
      </c>
      <c r="AC52" s="80">
        <f>((D52-VLOOKUP(D52,'Tablas 2021'!$K$3:$N$13,1))*VLOOKUP(D52,'Tablas 2021'!$K$3:$N$13,4))+VLOOKUP(D52,'Tablas 2021'!$K$3:$N$13,3)</f>
        <v>6914.5226240000011</v>
      </c>
      <c r="AD52" s="80">
        <f t="shared" ref="AD52:AD53" si="48">+AB52-AC52</f>
        <v>0</v>
      </c>
      <c r="AE52" s="80">
        <f t="shared" si="2"/>
        <v>0</v>
      </c>
      <c r="AF52" s="45"/>
    </row>
    <row r="53" spans="1:396" s="45" customFormat="1" ht="13.5" x14ac:dyDescent="0.3">
      <c r="A53" s="46" t="s">
        <v>83</v>
      </c>
      <c r="B53" s="47" t="s">
        <v>84</v>
      </c>
      <c r="C53" s="15">
        <f t="shared" si="38"/>
        <v>1266.8126666666669</v>
      </c>
      <c r="D53" s="15">
        <f t="shared" si="39"/>
        <v>38004.380000000005</v>
      </c>
      <c r="E53" s="15">
        <f t="shared" si="40"/>
        <v>28574.7</v>
      </c>
      <c r="F53" s="15">
        <f t="shared" si="40"/>
        <v>9429.68</v>
      </c>
      <c r="G53" s="15"/>
      <c r="H53" s="15">
        <v>14287.35</v>
      </c>
      <c r="I53" s="15">
        <v>4714.84</v>
      </c>
      <c r="J53" s="15">
        <v>0</v>
      </c>
      <c r="K53" s="18"/>
      <c r="L53" s="18">
        <v>44378</v>
      </c>
      <c r="M53" s="18">
        <v>44561</v>
      </c>
      <c r="N53" s="29">
        <f t="shared" si="6"/>
        <v>10</v>
      </c>
      <c r="O53" s="29"/>
      <c r="P53" s="20">
        <f t="shared" si="41"/>
        <v>3167.0316666666672</v>
      </c>
      <c r="Q53" s="20">
        <f t="shared" si="0"/>
        <v>12668.126666666669</v>
      </c>
      <c r="R53" s="20">
        <f t="shared" si="42"/>
        <v>3167.0316666666672</v>
      </c>
      <c r="S53" s="20"/>
      <c r="T53" s="20">
        <f t="shared" si="20"/>
        <v>3167.0316666666672</v>
      </c>
      <c r="U53" s="20">
        <f t="shared" si="1"/>
        <v>38004.380000000005</v>
      </c>
      <c r="V53" s="20">
        <f t="shared" si="44"/>
        <v>41171.411666666674</v>
      </c>
      <c r="W53" s="20">
        <f>VLOOKUP(V53,'Tablas 2021'!$K$2:$N$13,1)</f>
        <v>26988.51</v>
      </c>
      <c r="X53" s="20">
        <f t="shared" si="45"/>
        <v>14182.901666666676</v>
      </c>
      <c r="Y53" s="28">
        <f>VLOOKUP(V53,'Tablas 2021'!$K$2:$N$13,4)</f>
        <v>0.23519999999999999</v>
      </c>
      <c r="Z53" s="20">
        <f t="shared" si="46"/>
        <v>3335.8184720000022</v>
      </c>
      <c r="AA53" s="20">
        <f>VLOOKUP(V53,'Tablas 2021'!$K$2:$N$13,3)</f>
        <v>4323.59</v>
      </c>
      <c r="AB53" s="20">
        <f t="shared" si="47"/>
        <v>7659.4084720000028</v>
      </c>
      <c r="AC53" s="20">
        <f>((D53-VLOOKUP(D53,'Tablas 2021'!$K$3:$N$13,1))*VLOOKUP(D53,'Tablas 2021'!$K$3:$N$13,4))+VLOOKUP(D53,'Tablas 2021'!$K$3:$N$13,3)</f>
        <v>6914.5226240000011</v>
      </c>
      <c r="AD53" s="20">
        <f t="shared" si="48"/>
        <v>744.88584800000172</v>
      </c>
      <c r="AE53" s="20">
        <f t="shared" si="2"/>
        <v>2422.1458186666655</v>
      </c>
    </row>
    <row r="54" spans="1:396" s="16" customFormat="1" ht="13.5" x14ac:dyDescent="0.3">
      <c r="A54" s="63" t="s">
        <v>85</v>
      </c>
      <c r="B54" s="95" t="s">
        <v>86</v>
      </c>
      <c r="C54" s="17">
        <f t="shared" si="15"/>
        <v>1266.8126666666669</v>
      </c>
      <c r="D54" s="17">
        <f t="shared" si="39"/>
        <v>38004.380000000005</v>
      </c>
      <c r="E54" s="17">
        <f t="shared" si="40"/>
        <v>28574.7</v>
      </c>
      <c r="F54" s="17">
        <f t="shared" si="40"/>
        <v>9429.68</v>
      </c>
      <c r="G54" s="17"/>
      <c r="H54" s="17">
        <v>14287.35</v>
      </c>
      <c r="I54" s="17">
        <v>4714.84</v>
      </c>
      <c r="J54" s="17">
        <v>0</v>
      </c>
      <c r="K54" s="19"/>
      <c r="L54" s="19">
        <v>44378</v>
      </c>
      <c r="M54" s="19">
        <v>44515</v>
      </c>
      <c r="N54" s="26">
        <v>7.56</v>
      </c>
      <c r="O54" s="26"/>
      <c r="P54" s="27">
        <f t="shared" si="18"/>
        <v>2394.2759400000004</v>
      </c>
      <c r="Q54" s="27">
        <f t="shared" si="0"/>
        <v>9577.1037600000018</v>
      </c>
      <c r="R54" s="27">
        <f t="shared" si="19"/>
        <v>2394.2759400000004</v>
      </c>
      <c r="S54" s="27"/>
      <c r="T54" s="27">
        <f t="shared" si="20"/>
        <v>2394.2759400000004</v>
      </c>
      <c r="U54" s="27">
        <f t="shared" si="1"/>
        <v>38004.380000000005</v>
      </c>
      <c r="V54" s="27">
        <f t="shared" si="21"/>
        <v>40398.655940000004</v>
      </c>
      <c r="W54" s="27">
        <f>VLOOKUP(V54,'Tablas 2021'!$K$2:$N$13,1)</f>
        <v>26988.51</v>
      </c>
      <c r="X54" s="27">
        <f t="shared" si="22"/>
        <v>13410.145940000006</v>
      </c>
      <c r="Y54" s="25">
        <f>VLOOKUP(V54,'Tablas 2021'!$K$2:$N$13,4)</f>
        <v>0.23519999999999999</v>
      </c>
      <c r="Z54" s="27">
        <f t="shared" si="23"/>
        <v>3154.0663250880011</v>
      </c>
      <c r="AA54" s="27">
        <f>VLOOKUP(V54,'Tablas 2021'!$K$2:$N$13,3)</f>
        <v>4323.59</v>
      </c>
      <c r="AB54" s="27">
        <f t="shared" si="24"/>
        <v>7477.6563250880008</v>
      </c>
      <c r="AC54" s="27">
        <f>((D54-VLOOKUP(D54,'Tablas 2021'!$K$3:$N$13,1))*VLOOKUP(D54,'Tablas 2021'!$K$3:$N$13,4))+VLOOKUP(D54,'Tablas 2021'!$K$3:$N$13,3)</f>
        <v>6914.5226240000011</v>
      </c>
      <c r="AD54" s="27">
        <f t="shared" si="25"/>
        <v>563.13370108799973</v>
      </c>
      <c r="AE54" s="27">
        <f t="shared" si="2"/>
        <v>1831.1422389120007</v>
      </c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</row>
    <row r="55" spans="1:396" s="16" customFormat="1" ht="13.5" x14ac:dyDescent="0.3">
      <c r="A55" s="63"/>
      <c r="B55" s="95"/>
      <c r="C55" s="17">
        <f t="shared" si="15"/>
        <v>2394.2906666666668</v>
      </c>
      <c r="D55" s="17">
        <f t="shared" si="39"/>
        <v>71828.72</v>
      </c>
      <c r="E55" s="17">
        <f t="shared" si="40"/>
        <v>54006.6</v>
      </c>
      <c r="F55" s="17">
        <f t="shared" si="40"/>
        <v>17822.12</v>
      </c>
      <c r="G55" s="17"/>
      <c r="H55" s="17">
        <v>27003.3</v>
      </c>
      <c r="I55" s="17">
        <v>8911.06</v>
      </c>
      <c r="J55" s="17"/>
      <c r="K55" s="19"/>
      <c r="L55" s="19">
        <v>44516</v>
      </c>
      <c r="M55" s="19">
        <v>44561</v>
      </c>
      <c r="N55" s="26">
        <v>2.44</v>
      </c>
      <c r="O55" s="26"/>
      <c r="P55" s="27">
        <f t="shared" si="18"/>
        <v>1460.5173066666666</v>
      </c>
      <c r="Q55" s="27">
        <f t="shared" si="0"/>
        <v>5842.0692266666665</v>
      </c>
      <c r="R55" s="27">
        <f t="shared" si="19"/>
        <v>1460.5173066666666</v>
      </c>
      <c r="S55" s="27"/>
      <c r="T55" s="27">
        <f t="shared" si="20"/>
        <v>1460.5173066666666</v>
      </c>
      <c r="U55" s="27">
        <f t="shared" si="1"/>
        <v>71828.72</v>
      </c>
      <c r="V55" s="27">
        <f t="shared" si="21"/>
        <v>73289.237306666662</v>
      </c>
      <c r="W55" s="27">
        <f>VLOOKUP(V55,'Tablas 2021'!$K$2:$N$13,1)</f>
        <v>42537.599999999999</v>
      </c>
      <c r="X55" s="27">
        <f t="shared" si="22"/>
        <v>30751.637306666664</v>
      </c>
      <c r="Y55" s="25">
        <f>VLOOKUP(V55,'Tablas 2021'!$K$2:$N$13,4)</f>
        <v>0.3</v>
      </c>
      <c r="Z55" s="27">
        <f t="shared" si="23"/>
        <v>9225.4911919999995</v>
      </c>
      <c r="AA55" s="27">
        <f>VLOOKUP(V55,'Tablas 2021'!$K$2:$N$13,3)</f>
        <v>7980.72</v>
      </c>
      <c r="AB55" s="27">
        <f t="shared" si="24"/>
        <v>17206.211191999999</v>
      </c>
      <c r="AC55" s="27">
        <f>((D55-VLOOKUP(D55,'Tablas 2021'!$K$3:$N$13,1))*VLOOKUP(D55,'Tablas 2021'!$K$3:$N$13,4))+VLOOKUP(D55,'Tablas 2021'!$K$3:$N$13,3)</f>
        <v>16768.056</v>
      </c>
      <c r="AD55" s="27">
        <f t="shared" si="25"/>
        <v>438.15519199999835</v>
      </c>
      <c r="AE55" s="27">
        <f t="shared" si="2"/>
        <v>1022.3621146666683</v>
      </c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</row>
    <row r="56" spans="1:396" s="16" customFormat="1" ht="13.5" x14ac:dyDescent="0.3">
      <c r="A56" s="88" t="s">
        <v>232</v>
      </c>
      <c r="B56" s="89" t="s">
        <v>231</v>
      </c>
      <c r="C56" s="72">
        <f>+D56/30</f>
        <v>974.35933333333332</v>
      </c>
      <c r="D56" s="48">
        <f>+E56+F56</f>
        <v>29230.78</v>
      </c>
      <c r="E56" s="48">
        <f>+H56*2</f>
        <v>21978</v>
      </c>
      <c r="F56" s="48">
        <f>+I56*2</f>
        <v>7252.78</v>
      </c>
      <c r="G56" s="48"/>
      <c r="H56" s="48">
        <v>10989</v>
      </c>
      <c r="I56" s="48">
        <v>3626.39</v>
      </c>
      <c r="J56" s="48">
        <v>0</v>
      </c>
      <c r="K56" s="49"/>
      <c r="L56" s="49">
        <v>44378</v>
      </c>
      <c r="M56" s="49">
        <v>44561</v>
      </c>
      <c r="N56" s="50">
        <f t="shared" si="6"/>
        <v>10</v>
      </c>
      <c r="O56" s="50"/>
      <c r="P56" s="51">
        <f>+Q56*0.25</f>
        <v>2435.8983333333335</v>
      </c>
      <c r="Q56" s="51">
        <f t="shared" si="0"/>
        <v>9743.5933333333342</v>
      </c>
      <c r="R56" s="51">
        <f>+Q56*0.25</f>
        <v>2435.8983333333335</v>
      </c>
      <c r="S56" s="51"/>
      <c r="T56" s="20">
        <f>+R56</f>
        <v>2435.8983333333335</v>
      </c>
      <c r="U56" s="51">
        <f t="shared" si="1"/>
        <v>29230.78</v>
      </c>
      <c r="V56" s="51">
        <f>+U56+T56</f>
        <v>31666.678333333333</v>
      </c>
      <c r="W56" s="51">
        <f>VLOOKUP(V56,'Tablas 2021'!$K$2:$N$13,1)</f>
        <v>26988.51</v>
      </c>
      <c r="X56" s="51">
        <f>+V56-W56</f>
        <v>4678.1683333333349</v>
      </c>
      <c r="Y56" s="52">
        <f>VLOOKUP(V56,'Tablas 2021'!$K$2:$N$13,4)</f>
        <v>0.23519999999999999</v>
      </c>
      <c r="Z56" s="51">
        <f>+X56*Y56</f>
        <v>1100.3051920000003</v>
      </c>
      <c r="AA56" s="51">
        <f>VLOOKUP(V56,'Tablas 2021'!$K$2:$N$13,3)</f>
        <v>4323.59</v>
      </c>
      <c r="AB56" s="51">
        <f>+Z56+AA56</f>
        <v>5423.895192</v>
      </c>
      <c r="AC56" s="51">
        <f>((D56-VLOOKUP(D56,'Tablas 2021'!$K$3:$N$13,1))*VLOOKUP(D56,'Tablas 2021'!$K$3:$N$13,4))+VLOOKUP(D56,'Tablas 2021'!$K$3:$N$13,3)</f>
        <v>4850.971904</v>
      </c>
      <c r="AD56" s="51">
        <f>+AB56-AC56</f>
        <v>572.92328799999996</v>
      </c>
      <c r="AE56" s="74">
        <f t="shared" si="2"/>
        <v>1862.9750453333336</v>
      </c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</row>
    <row r="57" spans="1:396" s="57" customFormat="1" ht="13.5" x14ac:dyDescent="0.3">
      <c r="A57" s="54" t="s">
        <v>87</v>
      </c>
      <c r="B57" s="55" t="s">
        <v>88</v>
      </c>
      <c r="C57" s="56">
        <f t="shared" si="15"/>
        <v>974.35933333333332</v>
      </c>
      <c r="D57" s="56">
        <f t="shared" si="39"/>
        <v>29230.78</v>
      </c>
      <c r="E57" s="56">
        <f t="shared" si="40"/>
        <v>21978</v>
      </c>
      <c r="F57" s="56">
        <f t="shared" si="40"/>
        <v>7252.78</v>
      </c>
      <c r="G57" s="56"/>
      <c r="H57" s="56">
        <v>10989</v>
      </c>
      <c r="I57" s="56">
        <v>3626.39</v>
      </c>
      <c r="J57" s="56">
        <v>0</v>
      </c>
      <c r="K57" s="58"/>
      <c r="L57" s="58">
        <v>44197</v>
      </c>
      <c r="M57" s="58">
        <v>44561</v>
      </c>
      <c r="N57" s="59">
        <v>20</v>
      </c>
      <c r="O57" s="59"/>
      <c r="P57" s="60">
        <f t="shared" si="18"/>
        <v>4871.7966666666671</v>
      </c>
      <c r="Q57" s="60">
        <f t="shared" si="0"/>
        <v>19487.186666666668</v>
      </c>
      <c r="R57" s="60">
        <f t="shared" si="19"/>
        <v>4871.7966666666671</v>
      </c>
      <c r="S57" s="60">
        <f>89.62*15</f>
        <v>1344.3000000000002</v>
      </c>
      <c r="T57" s="60">
        <f>+R57-S57</f>
        <v>3527.4966666666669</v>
      </c>
      <c r="U57" s="60">
        <f t="shared" si="1"/>
        <v>29230.78</v>
      </c>
      <c r="V57" s="60">
        <f t="shared" si="21"/>
        <v>32758.276666666665</v>
      </c>
      <c r="W57" s="60">
        <f>VLOOKUP(V57,'Tablas 2021'!$K$2:$N$13,1)</f>
        <v>26988.51</v>
      </c>
      <c r="X57" s="60">
        <f t="shared" si="22"/>
        <v>5769.7666666666664</v>
      </c>
      <c r="Y57" s="61">
        <f>VLOOKUP(V57,'Tablas 2021'!$K$2:$N$13,4)</f>
        <v>0.23519999999999999</v>
      </c>
      <c r="Z57" s="60">
        <f t="shared" si="23"/>
        <v>1357.0491199999999</v>
      </c>
      <c r="AA57" s="60">
        <f>VLOOKUP(V57,'Tablas 2021'!$K$2:$N$13,3)</f>
        <v>4323.59</v>
      </c>
      <c r="AB57" s="60">
        <f t="shared" si="24"/>
        <v>5680.6391199999998</v>
      </c>
      <c r="AC57" s="60">
        <f>((D57-VLOOKUP(D57,'Tablas 2021'!$K$3:$N$13,1))*VLOOKUP(D57,'Tablas 2021'!$K$3:$N$13,4))+VLOOKUP(D57,'Tablas 2021'!$K$3:$N$13,3)</f>
        <v>4850.971904</v>
      </c>
      <c r="AD57" s="60">
        <f t="shared" si="25"/>
        <v>829.66721599999983</v>
      </c>
      <c r="AE57" s="60">
        <f t="shared" si="2"/>
        <v>4042.1294506666673</v>
      </c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</row>
    <row r="58" spans="1:396" ht="13.5" x14ac:dyDescent="0.3">
      <c r="A58" s="6" t="s">
        <v>22</v>
      </c>
      <c r="B58" s="13" t="s">
        <v>23</v>
      </c>
      <c r="C58" s="15">
        <f>+D58/30</f>
        <v>1266.8126666666669</v>
      </c>
      <c r="D58" s="15">
        <f>+E58+F58</f>
        <v>38004.380000000005</v>
      </c>
      <c r="E58" s="15">
        <f>+H58*2</f>
        <v>28574.7</v>
      </c>
      <c r="F58" s="15">
        <f>+I58*2</f>
        <v>9429.68</v>
      </c>
      <c r="G58" s="15"/>
      <c r="H58" s="15">
        <v>14287.35</v>
      </c>
      <c r="I58" s="15">
        <v>4714.84</v>
      </c>
      <c r="J58" s="15">
        <v>0</v>
      </c>
      <c r="L58" s="18">
        <v>44378</v>
      </c>
      <c r="M58" s="18">
        <v>44561</v>
      </c>
      <c r="N58" s="29">
        <f t="shared" si="6"/>
        <v>10</v>
      </c>
      <c r="O58" s="29"/>
      <c r="P58" s="20">
        <f>+Q58*0.25</f>
        <v>3167.0316666666672</v>
      </c>
      <c r="Q58" s="20">
        <f t="shared" si="0"/>
        <v>12668.126666666669</v>
      </c>
      <c r="R58" s="20">
        <f>+Q58*0.25</f>
        <v>3167.0316666666672</v>
      </c>
      <c r="S58" s="20"/>
      <c r="T58" s="20">
        <f>+R58</f>
        <v>3167.0316666666672</v>
      </c>
      <c r="U58" s="20">
        <f t="shared" si="1"/>
        <v>38004.380000000005</v>
      </c>
      <c r="V58" s="20">
        <f>+U58+T58</f>
        <v>41171.411666666674</v>
      </c>
      <c r="W58" s="20">
        <f>VLOOKUP(V58,'Tablas 2021'!$K$2:$N$13,1)</f>
        <v>26988.51</v>
      </c>
      <c r="X58" s="20">
        <f>+V58-W58</f>
        <v>14182.901666666676</v>
      </c>
      <c r="Y58" s="28">
        <f>VLOOKUP(V58,'Tablas 2021'!$K$2:$N$13,4)</f>
        <v>0.23519999999999999</v>
      </c>
      <c r="Z58" s="20">
        <f>+X58*Y58</f>
        <v>3335.8184720000022</v>
      </c>
      <c r="AA58" s="20">
        <f>VLOOKUP(V58,'Tablas 2021'!$K$2:$N$13,3)</f>
        <v>4323.59</v>
      </c>
      <c r="AB58" s="20">
        <f>+Z58+AA58</f>
        <v>7659.4084720000028</v>
      </c>
      <c r="AC58" s="20">
        <f>((D58-VLOOKUP(D58,'Tablas 2021'!$K$3:$N$13,1))*VLOOKUP(D58,'Tablas 2021'!$K$3:$N$13,4))+VLOOKUP(D58,'Tablas 2021'!$K$3:$N$13,3)</f>
        <v>6914.5226240000011</v>
      </c>
      <c r="AD58" s="20">
        <f>+AB58-AC58</f>
        <v>744.88584800000172</v>
      </c>
      <c r="AE58" s="20">
        <f t="shared" si="2"/>
        <v>2422.1458186666655</v>
      </c>
    </row>
    <row r="59" spans="1:396" ht="13.5" x14ac:dyDescent="0.3">
      <c r="A59" s="6" t="s">
        <v>89</v>
      </c>
      <c r="B59" s="13" t="s">
        <v>90</v>
      </c>
      <c r="C59" s="15">
        <f t="shared" si="15"/>
        <v>1266.8126666666669</v>
      </c>
      <c r="D59" s="15">
        <f t="shared" si="39"/>
        <v>38004.380000000005</v>
      </c>
      <c r="E59" s="15">
        <f t="shared" si="40"/>
        <v>28574.7</v>
      </c>
      <c r="F59" s="15">
        <f t="shared" si="40"/>
        <v>9429.68</v>
      </c>
      <c r="G59" s="15"/>
      <c r="H59" s="15">
        <v>14287.35</v>
      </c>
      <c r="I59" s="15">
        <v>4714.84</v>
      </c>
      <c r="J59" s="15">
        <v>0</v>
      </c>
      <c r="K59" s="18"/>
      <c r="L59" s="18">
        <v>44378</v>
      </c>
      <c r="M59" s="18">
        <v>44561</v>
      </c>
      <c r="N59" s="29">
        <f t="shared" si="6"/>
        <v>10</v>
      </c>
      <c r="O59" s="29"/>
      <c r="P59" s="20">
        <f t="shared" si="18"/>
        <v>3167.0316666666672</v>
      </c>
      <c r="Q59" s="20">
        <f t="shared" si="0"/>
        <v>12668.126666666669</v>
      </c>
      <c r="R59" s="20">
        <f t="shared" si="19"/>
        <v>3167.0316666666672</v>
      </c>
      <c r="S59" s="20"/>
      <c r="T59" s="20">
        <f t="shared" si="20"/>
        <v>3167.0316666666672</v>
      </c>
      <c r="U59" s="20">
        <f t="shared" si="1"/>
        <v>38004.380000000005</v>
      </c>
      <c r="V59" s="20">
        <f t="shared" si="21"/>
        <v>41171.411666666674</v>
      </c>
      <c r="W59" s="20">
        <f>VLOOKUP(V59,'Tablas 2021'!$K$2:$N$13,1)</f>
        <v>26988.51</v>
      </c>
      <c r="X59" s="20">
        <f t="shared" si="22"/>
        <v>14182.901666666676</v>
      </c>
      <c r="Y59" s="28">
        <f>VLOOKUP(V59,'Tablas 2021'!$K$2:$N$13,4)</f>
        <v>0.23519999999999999</v>
      </c>
      <c r="Z59" s="20">
        <f t="shared" si="23"/>
        <v>3335.8184720000022</v>
      </c>
      <c r="AA59" s="20">
        <f>VLOOKUP(V59,'Tablas 2021'!$K$2:$N$13,3)</f>
        <v>4323.59</v>
      </c>
      <c r="AB59" s="20">
        <f t="shared" si="24"/>
        <v>7659.4084720000028</v>
      </c>
      <c r="AC59" s="20">
        <f>((D59-VLOOKUP(D59,'Tablas 2021'!$K$3:$N$13,1))*VLOOKUP(D59,'Tablas 2021'!$K$3:$N$13,4))+VLOOKUP(D59,'Tablas 2021'!$K$3:$N$13,3)</f>
        <v>6914.5226240000011</v>
      </c>
      <c r="AD59" s="20">
        <f t="shared" si="25"/>
        <v>744.88584800000172</v>
      </c>
      <c r="AE59" s="20">
        <f t="shared" si="2"/>
        <v>2422.1458186666655</v>
      </c>
    </row>
    <row r="60" spans="1:396" s="67" customFormat="1" ht="13.5" x14ac:dyDescent="0.3">
      <c r="A60" s="64" t="s">
        <v>91</v>
      </c>
      <c r="B60" s="65" t="s">
        <v>92</v>
      </c>
      <c r="C60" s="66">
        <f t="shared" si="15"/>
        <v>1266.8126666666669</v>
      </c>
      <c r="D60" s="66">
        <f t="shared" si="39"/>
        <v>38004.380000000005</v>
      </c>
      <c r="E60" s="66">
        <f t="shared" si="40"/>
        <v>28574.7</v>
      </c>
      <c r="F60" s="66">
        <f t="shared" si="40"/>
        <v>9429.68</v>
      </c>
      <c r="G60" s="66"/>
      <c r="H60" s="66">
        <v>14287.35</v>
      </c>
      <c r="I60" s="66">
        <v>4714.84</v>
      </c>
      <c r="J60" s="66">
        <v>0</v>
      </c>
      <c r="K60" s="68"/>
      <c r="L60" s="68">
        <v>44378</v>
      </c>
      <c r="M60" s="68">
        <v>44476</v>
      </c>
      <c r="N60" s="69">
        <f t="shared" si="6"/>
        <v>10</v>
      </c>
      <c r="O60" s="69"/>
      <c r="P60" s="70"/>
      <c r="Q60" s="70"/>
      <c r="R60" s="70">
        <f t="shared" si="19"/>
        <v>0</v>
      </c>
      <c r="S60" s="70"/>
      <c r="T60" s="70">
        <f t="shared" si="20"/>
        <v>0</v>
      </c>
      <c r="U60" s="70"/>
      <c r="V60" s="70">
        <f t="shared" si="21"/>
        <v>0</v>
      </c>
      <c r="W60" s="70"/>
      <c r="X60" s="70">
        <f t="shared" si="22"/>
        <v>0</v>
      </c>
      <c r="Y60" s="71"/>
      <c r="Z60" s="70">
        <f t="shared" si="23"/>
        <v>0</v>
      </c>
      <c r="AA60" s="70"/>
      <c r="AB60" s="70">
        <f t="shared" si="24"/>
        <v>0</v>
      </c>
      <c r="AC60" s="70"/>
      <c r="AD60" s="70">
        <f t="shared" si="25"/>
        <v>0</v>
      </c>
      <c r="AE60" s="70">
        <f t="shared" si="2"/>
        <v>0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</row>
    <row r="61" spans="1:396" ht="13.5" x14ac:dyDescent="0.3">
      <c r="A61" s="6" t="s">
        <v>93</v>
      </c>
      <c r="B61" s="13" t="s">
        <v>94</v>
      </c>
      <c r="C61" s="15">
        <f t="shared" si="15"/>
        <v>1266.8126666666669</v>
      </c>
      <c r="D61" s="15">
        <f t="shared" si="39"/>
        <v>38004.380000000005</v>
      </c>
      <c r="E61" s="15">
        <f t="shared" si="40"/>
        <v>28574.7</v>
      </c>
      <c r="F61" s="15">
        <f t="shared" si="40"/>
        <v>9429.68</v>
      </c>
      <c r="G61" s="15"/>
      <c r="H61" s="15">
        <v>14287.35</v>
      </c>
      <c r="I61" s="15">
        <v>4714.84</v>
      </c>
      <c r="J61" s="15">
        <v>0</v>
      </c>
      <c r="K61" s="18"/>
      <c r="L61" s="18">
        <v>44378</v>
      </c>
      <c r="M61" s="18">
        <v>44561</v>
      </c>
      <c r="N61" s="29">
        <f t="shared" si="6"/>
        <v>10</v>
      </c>
      <c r="O61" s="29"/>
      <c r="P61" s="20">
        <f t="shared" si="18"/>
        <v>3167.0316666666672</v>
      </c>
      <c r="Q61" s="20">
        <f t="shared" si="0"/>
        <v>12668.126666666669</v>
      </c>
      <c r="R61" s="20">
        <f t="shared" si="19"/>
        <v>3167.0316666666672</v>
      </c>
      <c r="S61" s="20"/>
      <c r="T61" s="20">
        <f t="shared" si="20"/>
        <v>3167.0316666666672</v>
      </c>
      <c r="U61" s="20">
        <f t="shared" si="1"/>
        <v>38004.380000000005</v>
      </c>
      <c r="V61" s="20">
        <f t="shared" si="21"/>
        <v>41171.411666666674</v>
      </c>
      <c r="W61" s="20">
        <f>VLOOKUP(V61,'Tablas 2021'!$K$2:$N$13,1)</f>
        <v>26988.51</v>
      </c>
      <c r="X61" s="20">
        <f t="shared" si="22"/>
        <v>14182.901666666676</v>
      </c>
      <c r="Y61" s="28">
        <f>VLOOKUP(V61,'Tablas 2021'!$K$2:$N$13,4)</f>
        <v>0.23519999999999999</v>
      </c>
      <c r="Z61" s="20">
        <f t="shared" si="23"/>
        <v>3335.8184720000022</v>
      </c>
      <c r="AA61" s="20">
        <f>VLOOKUP(V61,'Tablas 2021'!$K$2:$N$13,3)</f>
        <v>4323.59</v>
      </c>
      <c r="AB61" s="20">
        <f t="shared" si="24"/>
        <v>7659.4084720000028</v>
      </c>
      <c r="AC61" s="20">
        <f>((D61-VLOOKUP(D61,'Tablas 2021'!$K$3:$N$13,1))*VLOOKUP(D61,'Tablas 2021'!$K$3:$N$13,4))+VLOOKUP(D61,'Tablas 2021'!$K$3:$N$13,3)</f>
        <v>6914.5226240000011</v>
      </c>
      <c r="AD61" s="20">
        <f t="shared" si="25"/>
        <v>744.88584800000172</v>
      </c>
      <c r="AE61" s="20">
        <f t="shared" si="2"/>
        <v>2422.1458186666655</v>
      </c>
    </row>
    <row r="62" spans="1:396" ht="13.5" x14ac:dyDescent="0.3">
      <c r="A62" s="75" t="s">
        <v>221</v>
      </c>
      <c r="B62" s="76" t="s">
        <v>222</v>
      </c>
      <c r="C62" s="77">
        <f t="shared" si="15"/>
        <v>1266.8126666666669</v>
      </c>
      <c r="D62" s="77">
        <f t="shared" si="39"/>
        <v>38004.380000000005</v>
      </c>
      <c r="E62" s="77">
        <f t="shared" si="40"/>
        <v>28574.7</v>
      </c>
      <c r="F62" s="77">
        <f t="shared" si="40"/>
        <v>9429.68</v>
      </c>
      <c r="G62" s="77"/>
      <c r="H62" s="77">
        <v>14287.35</v>
      </c>
      <c r="I62" s="77">
        <v>4714.84</v>
      </c>
      <c r="J62" s="77">
        <v>0</v>
      </c>
      <c r="K62" s="78">
        <v>44476</v>
      </c>
      <c r="L62" s="78">
        <v>44378</v>
      </c>
      <c r="M62" s="78">
        <v>44561</v>
      </c>
      <c r="N62" s="79">
        <v>0</v>
      </c>
      <c r="O62" s="79"/>
      <c r="P62" s="80">
        <f t="shared" si="18"/>
        <v>0</v>
      </c>
      <c r="Q62" s="80">
        <f t="shared" si="0"/>
        <v>0</v>
      </c>
      <c r="R62" s="80">
        <f t="shared" si="19"/>
        <v>0</v>
      </c>
      <c r="S62" s="80"/>
      <c r="T62" s="80">
        <f t="shared" si="20"/>
        <v>0</v>
      </c>
      <c r="U62" s="80">
        <f t="shared" si="1"/>
        <v>38004.380000000005</v>
      </c>
      <c r="V62" s="80">
        <f t="shared" si="21"/>
        <v>38004.380000000005</v>
      </c>
      <c r="W62" s="80">
        <f>VLOOKUP(V62,'Tablas 2021'!$K$2:$N$13,1)</f>
        <v>26988.51</v>
      </c>
      <c r="X62" s="80">
        <f t="shared" si="22"/>
        <v>11015.870000000006</v>
      </c>
      <c r="Y62" s="81">
        <f>VLOOKUP(V62,'Tablas 2021'!$K$2:$N$13,4)</f>
        <v>0.23519999999999999</v>
      </c>
      <c r="Z62" s="80">
        <f t="shared" si="23"/>
        <v>2590.9326240000014</v>
      </c>
      <c r="AA62" s="80">
        <f>VLOOKUP(V62,'Tablas 2021'!$K$2:$N$13,3)</f>
        <v>4323.59</v>
      </c>
      <c r="AB62" s="80">
        <f t="shared" si="24"/>
        <v>6914.5226240000011</v>
      </c>
      <c r="AC62" s="80">
        <f>((D62-VLOOKUP(D62,'Tablas 2021'!$K$3:$N$13,1))*VLOOKUP(D62,'Tablas 2021'!$K$3:$N$13,4))+VLOOKUP(D62,'Tablas 2021'!$K$3:$N$13,3)</f>
        <v>6914.5226240000011</v>
      </c>
      <c r="AD62" s="80">
        <f t="shared" si="25"/>
        <v>0</v>
      </c>
      <c r="AE62" s="80">
        <f t="shared" si="2"/>
        <v>0</v>
      </c>
    </row>
    <row r="63" spans="1:396" ht="13.5" x14ac:dyDescent="0.3">
      <c r="A63" s="6" t="s">
        <v>95</v>
      </c>
      <c r="B63" s="13" t="s">
        <v>96</v>
      </c>
      <c r="C63" s="15">
        <f t="shared" si="15"/>
        <v>2394.2906666666668</v>
      </c>
      <c r="D63" s="15">
        <f t="shared" si="39"/>
        <v>71828.72</v>
      </c>
      <c r="E63" s="15">
        <f t="shared" si="40"/>
        <v>54006.6</v>
      </c>
      <c r="F63" s="15">
        <f t="shared" si="40"/>
        <v>17822.12</v>
      </c>
      <c r="G63" s="15"/>
      <c r="H63" s="15">
        <v>27003.3</v>
      </c>
      <c r="I63" s="15">
        <v>8911.06</v>
      </c>
      <c r="J63" s="15">
        <v>0</v>
      </c>
      <c r="K63" s="18"/>
      <c r="L63" s="18">
        <v>44378</v>
      </c>
      <c r="M63" s="18">
        <v>44561</v>
      </c>
      <c r="N63" s="29">
        <f t="shared" si="6"/>
        <v>10</v>
      </c>
      <c r="O63" s="29"/>
      <c r="P63" s="20">
        <f t="shared" si="18"/>
        <v>5985.7266666666674</v>
      </c>
      <c r="Q63" s="20">
        <f t="shared" si="0"/>
        <v>23942.906666666669</v>
      </c>
      <c r="R63" s="20">
        <f t="shared" si="19"/>
        <v>5985.7266666666674</v>
      </c>
      <c r="S63" s="20"/>
      <c r="T63" s="20">
        <f t="shared" si="20"/>
        <v>5985.7266666666674</v>
      </c>
      <c r="U63" s="20">
        <f t="shared" si="1"/>
        <v>71828.72</v>
      </c>
      <c r="V63" s="20">
        <f t="shared" si="21"/>
        <v>77814.44666666667</v>
      </c>
      <c r="W63" s="20">
        <f>VLOOKUP(V63,'Tablas 2021'!$K$2:$N$13,1)</f>
        <v>42537.599999999999</v>
      </c>
      <c r="X63" s="20">
        <f t="shared" si="22"/>
        <v>35276.846666666672</v>
      </c>
      <c r="Y63" s="28">
        <f>VLOOKUP(V63,'Tablas 2021'!$K$2:$N$13,4)</f>
        <v>0.3</v>
      </c>
      <c r="Z63" s="20">
        <f t="shared" si="23"/>
        <v>10583.054000000002</v>
      </c>
      <c r="AA63" s="20">
        <f>VLOOKUP(V63,'Tablas 2021'!$K$2:$N$13,3)</f>
        <v>7980.72</v>
      </c>
      <c r="AB63" s="20">
        <f t="shared" si="24"/>
        <v>18563.774000000001</v>
      </c>
      <c r="AC63" s="20">
        <f>((D63-VLOOKUP(D63,'Tablas 2021'!$K$3:$N$13,1))*VLOOKUP(D63,'Tablas 2021'!$K$3:$N$13,4))+VLOOKUP(D63,'Tablas 2021'!$K$3:$N$13,3)</f>
        <v>16768.056</v>
      </c>
      <c r="AD63" s="20">
        <f>+AB63-AC63</f>
        <v>1795.7180000000008</v>
      </c>
      <c r="AE63" s="20">
        <f t="shared" si="2"/>
        <v>4190.0086666666666</v>
      </c>
    </row>
    <row r="64" spans="1:396" s="57" customFormat="1" ht="13.5" x14ac:dyDescent="0.3">
      <c r="A64" s="54" t="s">
        <v>97</v>
      </c>
      <c r="B64" s="55" t="s">
        <v>98</v>
      </c>
      <c r="C64" s="56">
        <f t="shared" si="15"/>
        <v>1266.8126666666669</v>
      </c>
      <c r="D64" s="56">
        <f t="shared" si="39"/>
        <v>38004.380000000005</v>
      </c>
      <c r="E64" s="56">
        <f t="shared" si="40"/>
        <v>28574.7</v>
      </c>
      <c r="F64" s="56">
        <f t="shared" si="40"/>
        <v>9429.68</v>
      </c>
      <c r="G64" s="56"/>
      <c r="H64" s="56">
        <v>14287.35</v>
      </c>
      <c r="I64" s="56">
        <v>4714.84</v>
      </c>
      <c r="J64" s="56">
        <v>0</v>
      </c>
      <c r="K64" s="58">
        <v>44197</v>
      </c>
      <c r="L64" s="58">
        <v>44378</v>
      </c>
      <c r="M64" s="58">
        <v>44561</v>
      </c>
      <c r="N64" s="59">
        <v>20</v>
      </c>
      <c r="O64" s="59"/>
      <c r="P64" s="60">
        <f t="shared" si="18"/>
        <v>6334.0633333333344</v>
      </c>
      <c r="Q64" s="60">
        <f t="shared" si="0"/>
        <v>25336.253333333338</v>
      </c>
      <c r="R64" s="60">
        <f t="shared" si="19"/>
        <v>6334.0633333333344</v>
      </c>
      <c r="S64" s="60">
        <f>89.62*15</f>
        <v>1344.3000000000002</v>
      </c>
      <c r="T64" s="60">
        <f>+R64-S64</f>
        <v>4989.7633333333342</v>
      </c>
      <c r="U64" s="60">
        <f t="shared" si="1"/>
        <v>38004.380000000005</v>
      </c>
      <c r="V64" s="60">
        <f t="shared" si="21"/>
        <v>42994.143333333341</v>
      </c>
      <c r="W64" s="60">
        <f>VLOOKUP(V64,'Tablas 2021'!$K$2:$N$13,1)</f>
        <v>42537.599999999999</v>
      </c>
      <c r="X64" s="60">
        <f t="shared" si="22"/>
        <v>456.54333333334216</v>
      </c>
      <c r="Y64" s="61">
        <f>VLOOKUP(V64,'Tablas 2021'!$K$2:$N$13,4)</f>
        <v>0.3</v>
      </c>
      <c r="Z64" s="60">
        <f t="shared" si="23"/>
        <v>136.96300000000264</v>
      </c>
      <c r="AA64" s="60">
        <f>VLOOKUP(V64,'Tablas 2021'!$K$2:$N$13,3)</f>
        <v>7980.72</v>
      </c>
      <c r="AB64" s="60">
        <f t="shared" si="24"/>
        <v>8117.6830000000027</v>
      </c>
      <c r="AC64" s="60">
        <f>((D64-VLOOKUP(D64,'Tablas 2021'!$K$3:$N$13,1))*VLOOKUP(D64,'Tablas 2021'!$K$3:$N$13,4))+VLOOKUP(D64,'Tablas 2021'!$K$3:$N$13,3)</f>
        <v>6914.5226240000011</v>
      </c>
      <c r="AD64" s="60">
        <f t="shared" si="25"/>
        <v>1203.1603760000016</v>
      </c>
      <c r="AE64" s="60">
        <f t="shared" si="2"/>
        <v>5130.9029573333328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45"/>
      <c r="MH64" s="45"/>
      <c r="MI64" s="45"/>
      <c r="MJ64" s="45"/>
      <c r="MK64" s="45"/>
      <c r="ML64" s="45"/>
      <c r="MM64" s="45"/>
      <c r="MN64" s="45"/>
      <c r="MO64" s="45"/>
      <c r="MP64" s="45"/>
      <c r="MQ64" s="45"/>
      <c r="MR64" s="45"/>
      <c r="MS64" s="45"/>
      <c r="MT64" s="45"/>
      <c r="MU64" s="45"/>
      <c r="MV64" s="45"/>
      <c r="MW64" s="45"/>
      <c r="MX64" s="45"/>
      <c r="MY64" s="45"/>
      <c r="MZ64" s="45"/>
      <c r="NA64" s="45"/>
      <c r="NB64" s="45"/>
      <c r="NC64" s="45"/>
      <c r="ND64" s="45"/>
      <c r="NE64" s="45"/>
      <c r="NF64" s="45"/>
      <c r="NG64" s="45"/>
      <c r="NH64" s="45"/>
      <c r="NI64" s="45"/>
      <c r="NJ64" s="45"/>
      <c r="NK64" s="45"/>
      <c r="NL64" s="45"/>
      <c r="NM64" s="45"/>
      <c r="NN64" s="45"/>
      <c r="NO64" s="45"/>
      <c r="NP64" s="45"/>
      <c r="NQ64" s="45"/>
      <c r="NR64" s="45"/>
      <c r="NS64" s="45"/>
      <c r="NT64" s="45"/>
      <c r="NU64" s="45"/>
      <c r="NV64" s="45"/>
      <c r="NW64" s="45"/>
      <c r="NX64" s="45"/>
      <c r="NY64" s="45"/>
      <c r="NZ64" s="45"/>
      <c r="OA64" s="45"/>
      <c r="OB64" s="45"/>
      <c r="OC64" s="45"/>
      <c r="OD64" s="45"/>
      <c r="OE64" s="45"/>
      <c r="OF64" s="45"/>
    </row>
    <row r="65" spans="1:396" s="45" customFormat="1" ht="13.5" x14ac:dyDescent="0.3">
      <c r="A65" s="46" t="s">
        <v>36</v>
      </c>
      <c r="B65" s="47" t="s">
        <v>37</v>
      </c>
      <c r="C65" s="72">
        <f>+D65/30</f>
        <v>974.35933333333332</v>
      </c>
      <c r="D65" s="48">
        <f>+E65+F65</f>
        <v>29230.78</v>
      </c>
      <c r="E65" s="48">
        <f>+H65*2</f>
        <v>21978</v>
      </c>
      <c r="F65" s="48">
        <f>+I65*2</f>
        <v>7252.78</v>
      </c>
      <c r="G65" s="48"/>
      <c r="H65" s="48">
        <v>10989</v>
      </c>
      <c r="I65" s="48">
        <v>3626.39</v>
      </c>
      <c r="J65" s="48">
        <v>0</v>
      </c>
      <c r="K65" s="49"/>
      <c r="L65" s="49">
        <v>44378</v>
      </c>
      <c r="M65" s="49">
        <v>44561</v>
      </c>
      <c r="N65" s="50">
        <f t="shared" ref="N65:N98" si="49">10/$N$2*$N$2</f>
        <v>10</v>
      </c>
      <c r="O65" s="50"/>
      <c r="P65" s="51">
        <f>+Q65*0.25</f>
        <v>2435.8983333333335</v>
      </c>
      <c r="Q65" s="51">
        <f t="shared" si="0"/>
        <v>9743.5933333333342</v>
      </c>
      <c r="R65" s="51">
        <f>+Q65*0.25</f>
        <v>2435.8983333333335</v>
      </c>
      <c r="S65" s="51"/>
      <c r="T65" s="20">
        <f>+R65</f>
        <v>2435.8983333333335</v>
      </c>
      <c r="U65" s="51">
        <f t="shared" si="1"/>
        <v>29230.78</v>
      </c>
      <c r="V65" s="51">
        <f>+U65+T65</f>
        <v>31666.678333333333</v>
      </c>
      <c r="W65" s="51">
        <f>VLOOKUP(V65,'Tablas 2021'!$K$2:$N$13,1)</f>
        <v>26988.51</v>
      </c>
      <c r="X65" s="51">
        <f>+V65-W65</f>
        <v>4678.1683333333349</v>
      </c>
      <c r="Y65" s="52">
        <f>VLOOKUP(V65,'Tablas 2021'!$K$2:$N$13,4)</f>
        <v>0.23519999999999999</v>
      </c>
      <c r="Z65" s="51">
        <f>+X65*Y65</f>
        <v>1100.3051920000003</v>
      </c>
      <c r="AA65" s="51">
        <f>VLOOKUP(V65,'Tablas 2021'!$K$2:$N$13,3)</f>
        <v>4323.59</v>
      </c>
      <c r="AB65" s="51">
        <f>+Z65+AA65</f>
        <v>5423.895192</v>
      </c>
      <c r="AC65" s="51">
        <f>((D65-VLOOKUP(D65,'Tablas 2021'!$K$3:$N$13,1))*VLOOKUP(D65,'Tablas 2021'!$K$3:$N$13,4))+VLOOKUP(D65,'Tablas 2021'!$K$3:$N$13,3)</f>
        <v>4850.971904</v>
      </c>
      <c r="AD65" s="51">
        <f>+AB65-AC65</f>
        <v>572.92328799999996</v>
      </c>
      <c r="AE65" s="74">
        <f t="shared" si="2"/>
        <v>1862.9750453333336</v>
      </c>
    </row>
    <row r="66" spans="1:396" ht="13.5" x14ac:dyDescent="0.3">
      <c r="A66" s="6" t="s">
        <v>99</v>
      </c>
      <c r="B66" s="13" t="s">
        <v>100</v>
      </c>
      <c r="C66" s="15">
        <f t="shared" si="15"/>
        <v>2394.2906666666668</v>
      </c>
      <c r="D66" s="15">
        <f t="shared" si="39"/>
        <v>71828.72</v>
      </c>
      <c r="E66" s="15">
        <f t="shared" si="40"/>
        <v>54006.6</v>
      </c>
      <c r="F66" s="15">
        <f t="shared" si="40"/>
        <v>17822.12</v>
      </c>
      <c r="G66" s="15"/>
      <c r="H66" s="15">
        <v>27003.3</v>
      </c>
      <c r="I66" s="15">
        <v>8911.06</v>
      </c>
      <c r="J66" s="15">
        <v>0</v>
      </c>
      <c r="K66" s="18"/>
      <c r="L66" s="18">
        <v>44378</v>
      </c>
      <c r="M66" s="18">
        <v>44561</v>
      </c>
      <c r="N66" s="29">
        <f t="shared" si="49"/>
        <v>10</v>
      </c>
      <c r="O66" s="29"/>
      <c r="P66" s="20">
        <f t="shared" si="18"/>
        <v>5985.7266666666674</v>
      </c>
      <c r="Q66" s="20">
        <f t="shared" si="0"/>
        <v>23942.906666666669</v>
      </c>
      <c r="R66" s="20">
        <f t="shared" si="19"/>
        <v>5985.7266666666674</v>
      </c>
      <c r="S66" s="20"/>
      <c r="T66" s="20">
        <f t="shared" si="20"/>
        <v>5985.7266666666674</v>
      </c>
      <c r="U66" s="20">
        <f t="shared" si="1"/>
        <v>71828.72</v>
      </c>
      <c r="V66" s="20">
        <f t="shared" si="21"/>
        <v>77814.44666666667</v>
      </c>
      <c r="W66" s="20">
        <f>VLOOKUP(V66,'Tablas 2021'!$K$2:$N$13,1)</f>
        <v>42537.599999999999</v>
      </c>
      <c r="X66" s="20">
        <f t="shared" si="22"/>
        <v>35276.846666666672</v>
      </c>
      <c r="Y66" s="28">
        <f>VLOOKUP(V66,'Tablas 2021'!$K$2:$N$13,4)</f>
        <v>0.3</v>
      </c>
      <c r="Z66" s="20">
        <f t="shared" si="23"/>
        <v>10583.054000000002</v>
      </c>
      <c r="AA66" s="20">
        <f>VLOOKUP(V66,'Tablas 2021'!$K$2:$N$13,3)</f>
        <v>7980.72</v>
      </c>
      <c r="AB66" s="20">
        <f t="shared" si="24"/>
        <v>18563.774000000001</v>
      </c>
      <c r="AC66" s="20">
        <f>((D66-VLOOKUP(D66,'Tablas 2021'!$K$3:$N$13,1))*VLOOKUP(D66,'Tablas 2021'!$K$3:$N$13,4))+VLOOKUP(D66,'Tablas 2021'!$K$3:$N$13,3)</f>
        <v>16768.056</v>
      </c>
      <c r="AD66" s="20">
        <f t="shared" si="25"/>
        <v>1795.7180000000008</v>
      </c>
      <c r="AE66" s="20">
        <f t="shared" si="2"/>
        <v>4190.0086666666666</v>
      </c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</row>
    <row r="67" spans="1:396" s="57" customFormat="1" ht="13.5" x14ac:dyDescent="0.3">
      <c r="A67" s="54" t="s">
        <v>101</v>
      </c>
      <c r="B67" s="55" t="s">
        <v>102</v>
      </c>
      <c r="C67" s="56">
        <f t="shared" si="15"/>
        <v>1266.8126666666669</v>
      </c>
      <c r="D67" s="56">
        <f t="shared" si="39"/>
        <v>38004.380000000005</v>
      </c>
      <c r="E67" s="56">
        <f t="shared" si="40"/>
        <v>28574.7</v>
      </c>
      <c r="F67" s="56">
        <f t="shared" si="40"/>
        <v>9429.68</v>
      </c>
      <c r="G67" s="56"/>
      <c r="H67" s="56">
        <v>14287.35</v>
      </c>
      <c r="I67" s="56">
        <v>4714.84</v>
      </c>
      <c r="J67" s="56">
        <v>0</v>
      </c>
      <c r="K67" s="58">
        <v>44212</v>
      </c>
      <c r="L67" s="58">
        <v>44378</v>
      </c>
      <c r="M67" s="58">
        <v>44561</v>
      </c>
      <c r="N67" s="59">
        <v>20</v>
      </c>
      <c r="O67" s="59"/>
      <c r="P67" s="60">
        <f t="shared" si="18"/>
        <v>6334.0633333333344</v>
      </c>
      <c r="Q67" s="60">
        <f t="shared" ref="Q67:Q98" si="50">+N67*C67</f>
        <v>25336.253333333338</v>
      </c>
      <c r="R67" s="60">
        <f t="shared" si="19"/>
        <v>6334.0633333333344</v>
      </c>
      <c r="S67" s="60">
        <f>89.62*15</f>
        <v>1344.3000000000002</v>
      </c>
      <c r="T67" s="60">
        <f>+R67-S67</f>
        <v>4989.7633333333342</v>
      </c>
      <c r="U67" s="60">
        <f t="shared" ref="U67:U98" si="51">+D67</f>
        <v>38004.380000000005</v>
      </c>
      <c r="V67" s="60">
        <f t="shared" si="21"/>
        <v>42994.143333333341</v>
      </c>
      <c r="W67" s="60">
        <f>VLOOKUP(V67,'Tablas 2021'!$K$2:$N$13,1)</f>
        <v>42537.599999999999</v>
      </c>
      <c r="X67" s="60">
        <f t="shared" si="22"/>
        <v>456.54333333334216</v>
      </c>
      <c r="Y67" s="61">
        <f>VLOOKUP(V67,'Tablas 2021'!$K$2:$N$13,4)</f>
        <v>0.3</v>
      </c>
      <c r="Z67" s="60">
        <f t="shared" si="23"/>
        <v>136.96300000000264</v>
      </c>
      <c r="AA67" s="60">
        <f>VLOOKUP(V67,'Tablas 2021'!$K$2:$N$13,3)</f>
        <v>7980.72</v>
      </c>
      <c r="AB67" s="60">
        <f t="shared" si="24"/>
        <v>8117.6830000000027</v>
      </c>
      <c r="AC67" s="60">
        <f>((D67-VLOOKUP(D67,'Tablas 2021'!$K$3:$N$13,1))*VLOOKUP(D67,'Tablas 2021'!$K$3:$N$13,4))+VLOOKUP(D67,'Tablas 2021'!$K$3:$N$13,3)</f>
        <v>6914.5226240000011</v>
      </c>
      <c r="AD67" s="60">
        <f t="shared" si="25"/>
        <v>1203.1603760000016</v>
      </c>
      <c r="AE67" s="60">
        <f t="shared" ref="AE67:AE99" si="52">+P67-AD67</f>
        <v>5130.9029573333328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</row>
    <row r="68" spans="1:396" ht="13.5" x14ac:dyDescent="0.3">
      <c r="A68" s="6" t="s">
        <v>103</v>
      </c>
      <c r="B68" s="13" t="s">
        <v>104</v>
      </c>
      <c r="C68" s="15">
        <f t="shared" si="15"/>
        <v>1266.8126666666669</v>
      </c>
      <c r="D68" s="15">
        <f t="shared" si="39"/>
        <v>38004.380000000005</v>
      </c>
      <c r="E68" s="15">
        <f t="shared" ref="E68:G112" si="53">+H68*2</f>
        <v>28574.7</v>
      </c>
      <c r="F68" s="15">
        <f t="shared" si="53"/>
        <v>9429.68</v>
      </c>
      <c r="G68" s="15"/>
      <c r="H68" s="15">
        <v>14287.35</v>
      </c>
      <c r="I68" s="15">
        <v>4714.84</v>
      </c>
      <c r="J68" s="15">
        <v>0</v>
      </c>
      <c r="K68" s="18"/>
      <c r="L68" s="18">
        <v>44378</v>
      </c>
      <c r="M68" s="18">
        <v>44561</v>
      </c>
      <c r="N68" s="29">
        <f t="shared" si="49"/>
        <v>10</v>
      </c>
      <c r="O68" s="29"/>
      <c r="P68" s="20">
        <f t="shared" si="18"/>
        <v>3167.0316666666672</v>
      </c>
      <c r="Q68" s="20">
        <f t="shared" si="50"/>
        <v>12668.126666666669</v>
      </c>
      <c r="R68" s="20">
        <f t="shared" si="19"/>
        <v>3167.0316666666672</v>
      </c>
      <c r="S68" s="20"/>
      <c r="T68" s="20">
        <f t="shared" si="20"/>
        <v>3167.0316666666672</v>
      </c>
      <c r="U68" s="20">
        <f t="shared" si="51"/>
        <v>38004.380000000005</v>
      </c>
      <c r="V68" s="20">
        <f t="shared" si="21"/>
        <v>41171.411666666674</v>
      </c>
      <c r="W68" s="20">
        <f>VLOOKUP(V68,'Tablas 2021'!$K$2:$N$13,1)</f>
        <v>26988.51</v>
      </c>
      <c r="X68" s="20">
        <f t="shared" si="22"/>
        <v>14182.901666666676</v>
      </c>
      <c r="Y68" s="28">
        <f>VLOOKUP(V68,'Tablas 2021'!$K$2:$N$13,4)</f>
        <v>0.23519999999999999</v>
      </c>
      <c r="Z68" s="20">
        <f t="shared" si="23"/>
        <v>3335.8184720000022</v>
      </c>
      <c r="AA68" s="20">
        <f>VLOOKUP(V68,'Tablas 2021'!$K$2:$N$13,3)</f>
        <v>4323.59</v>
      </c>
      <c r="AB68" s="20">
        <f t="shared" si="24"/>
        <v>7659.4084720000028</v>
      </c>
      <c r="AC68" s="20">
        <f>((D68-VLOOKUP(D68,'Tablas 2021'!$K$3:$N$13,1))*VLOOKUP(D68,'Tablas 2021'!$K$3:$N$13,4))+VLOOKUP(D68,'Tablas 2021'!$K$3:$N$13,3)</f>
        <v>6914.5226240000011</v>
      </c>
      <c r="AD68" s="20">
        <f t="shared" si="25"/>
        <v>744.88584800000172</v>
      </c>
      <c r="AE68" s="20">
        <f t="shared" si="52"/>
        <v>2422.1458186666655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</row>
    <row r="69" spans="1:396" s="57" customFormat="1" ht="13.5" x14ac:dyDescent="0.3">
      <c r="A69" s="54" t="s">
        <v>105</v>
      </c>
      <c r="B69" s="55" t="s">
        <v>106</v>
      </c>
      <c r="C69" s="56">
        <f t="shared" si="15"/>
        <v>1710.8200000000002</v>
      </c>
      <c r="D69" s="56">
        <f t="shared" si="39"/>
        <v>51324.600000000006</v>
      </c>
      <c r="E69" s="56">
        <f t="shared" si="53"/>
        <v>38589.9</v>
      </c>
      <c r="F69" s="56">
        <f t="shared" si="53"/>
        <v>12734.7</v>
      </c>
      <c r="G69" s="56"/>
      <c r="H69" s="56">
        <v>19294.95</v>
      </c>
      <c r="I69" s="56">
        <v>6367.35</v>
      </c>
      <c r="J69" s="56">
        <v>0</v>
      </c>
      <c r="K69" s="58">
        <v>44212</v>
      </c>
      <c r="L69" s="58">
        <v>44378</v>
      </c>
      <c r="M69" s="58">
        <v>44561</v>
      </c>
      <c r="N69" s="59">
        <v>20</v>
      </c>
      <c r="O69" s="59"/>
      <c r="P69" s="60">
        <f t="shared" si="18"/>
        <v>8554.1</v>
      </c>
      <c r="Q69" s="60">
        <f t="shared" si="50"/>
        <v>34216.400000000001</v>
      </c>
      <c r="R69" s="60">
        <f t="shared" si="19"/>
        <v>8554.1</v>
      </c>
      <c r="S69" s="60">
        <f>89.62*15</f>
        <v>1344.3000000000002</v>
      </c>
      <c r="T69" s="60">
        <f t="shared" ref="T69:T79" si="54">+R69-S69</f>
        <v>7209.8</v>
      </c>
      <c r="U69" s="60">
        <f t="shared" si="51"/>
        <v>51324.600000000006</v>
      </c>
      <c r="V69" s="60">
        <f t="shared" si="21"/>
        <v>58534.400000000009</v>
      </c>
      <c r="W69" s="60">
        <f>VLOOKUP(V69,'Tablas 2021'!$K$2:$N$13,1)</f>
        <v>42537.599999999999</v>
      </c>
      <c r="X69" s="60">
        <f t="shared" si="22"/>
        <v>15996.80000000001</v>
      </c>
      <c r="Y69" s="61">
        <f>VLOOKUP(V69,'Tablas 2021'!$K$2:$N$13,4)</f>
        <v>0.3</v>
      </c>
      <c r="Z69" s="60">
        <f t="shared" si="23"/>
        <v>4799.0400000000027</v>
      </c>
      <c r="AA69" s="60">
        <f>VLOOKUP(V69,'Tablas 2021'!$K$2:$N$13,3)</f>
        <v>7980.72</v>
      </c>
      <c r="AB69" s="60">
        <f t="shared" si="24"/>
        <v>12779.760000000002</v>
      </c>
      <c r="AC69" s="60">
        <f>((D69-VLOOKUP(D69,'Tablas 2021'!$K$3:$N$13,1))*VLOOKUP(D69,'Tablas 2021'!$K$3:$N$13,4))+VLOOKUP(D69,'Tablas 2021'!$K$3:$N$13,3)</f>
        <v>10616.820000000003</v>
      </c>
      <c r="AD69" s="60">
        <f t="shared" si="25"/>
        <v>2162.9399999999987</v>
      </c>
      <c r="AE69" s="60">
        <f t="shared" si="52"/>
        <v>6391.1600000000017</v>
      </c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</row>
    <row r="70" spans="1:396" ht="13.5" x14ac:dyDescent="0.3">
      <c r="A70" s="54" t="s">
        <v>107</v>
      </c>
      <c r="B70" s="55" t="s">
        <v>108</v>
      </c>
      <c r="C70" s="56">
        <f t="shared" ref="C70:C99" si="55">+D70/30</f>
        <v>1266.8126666666669</v>
      </c>
      <c r="D70" s="56">
        <f t="shared" si="39"/>
        <v>38004.380000000005</v>
      </c>
      <c r="E70" s="56">
        <f t="shared" si="53"/>
        <v>28574.7</v>
      </c>
      <c r="F70" s="56">
        <f t="shared" si="53"/>
        <v>9429.68</v>
      </c>
      <c r="G70" s="56">
        <f>+J70*2</f>
        <v>0</v>
      </c>
      <c r="H70" s="56">
        <v>14287.35</v>
      </c>
      <c r="I70" s="56">
        <v>4714.84</v>
      </c>
      <c r="J70" s="56"/>
      <c r="K70" s="58">
        <v>44212</v>
      </c>
      <c r="L70" s="58">
        <v>44378</v>
      </c>
      <c r="M70" s="58">
        <v>44561</v>
      </c>
      <c r="N70" s="59">
        <v>20</v>
      </c>
      <c r="O70" s="59"/>
      <c r="P70" s="60">
        <f t="shared" ref="P70:P99" si="56">+Q70*0.25</f>
        <v>6334.0633333333344</v>
      </c>
      <c r="Q70" s="60">
        <f t="shared" si="50"/>
        <v>25336.253333333338</v>
      </c>
      <c r="R70" s="60">
        <f t="shared" ref="R70:R99" si="57">+Q70*0.25</f>
        <v>6334.0633333333344</v>
      </c>
      <c r="S70" s="60">
        <f>89.62*15</f>
        <v>1344.3000000000002</v>
      </c>
      <c r="T70" s="60">
        <f t="shared" si="54"/>
        <v>4989.7633333333342</v>
      </c>
      <c r="U70" s="60">
        <f t="shared" si="51"/>
        <v>38004.380000000005</v>
      </c>
      <c r="V70" s="60">
        <f t="shared" ref="V70:V99" si="58">+U70+T70</f>
        <v>42994.143333333341</v>
      </c>
      <c r="W70" s="60">
        <f>VLOOKUP(V70,'Tablas 2021'!$K$2:$N$13,1)</f>
        <v>42537.599999999999</v>
      </c>
      <c r="X70" s="60">
        <f t="shared" ref="X70:X99" si="59">+V70-W70</f>
        <v>456.54333333334216</v>
      </c>
      <c r="Y70" s="61">
        <f>VLOOKUP(V70,'Tablas 2021'!$K$2:$N$13,4)</f>
        <v>0.3</v>
      </c>
      <c r="Z70" s="60">
        <f t="shared" ref="Z70:Z99" si="60">+X70*Y70</f>
        <v>136.96300000000264</v>
      </c>
      <c r="AA70" s="60">
        <f>VLOOKUP(V70,'Tablas 2021'!$K$2:$N$13,3)</f>
        <v>7980.72</v>
      </c>
      <c r="AB70" s="60">
        <f t="shared" ref="AB70:AB99" si="61">+Z70+AA70</f>
        <v>8117.6830000000027</v>
      </c>
      <c r="AC70" s="60">
        <f>((D70-VLOOKUP(D70,'Tablas 2021'!$K$3:$N$13,1))*VLOOKUP(D70,'Tablas 2021'!$K$3:$N$13,4))+VLOOKUP(D70,'Tablas 2021'!$K$3:$N$13,3)</f>
        <v>6914.5226240000011</v>
      </c>
      <c r="AD70" s="60">
        <f t="shared" ref="AD70:AD99" si="62">+AB70-AC70</f>
        <v>1203.1603760000016</v>
      </c>
      <c r="AE70" s="60">
        <f t="shared" si="52"/>
        <v>5130.9029573333328</v>
      </c>
    </row>
    <row r="71" spans="1:396" ht="13.5" x14ac:dyDescent="0.3">
      <c r="A71" s="54" t="s">
        <v>210</v>
      </c>
      <c r="B71" s="55" t="s">
        <v>211</v>
      </c>
      <c r="C71" s="56">
        <f t="shared" si="55"/>
        <v>677.33666666666659</v>
      </c>
      <c r="D71" s="56">
        <f t="shared" ref="D71" si="63">+E71+G71</f>
        <v>20320.099999999999</v>
      </c>
      <c r="E71" s="56">
        <f t="shared" si="53"/>
        <v>15646.5</v>
      </c>
      <c r="F71" s="56">
        <f t="shared" si="53"/>
        <v>0</v>
      </c>
      <c r="G71" s="56">
        <f t="shared" si="53"/>
        <v>4673.6000000000004</v>
      </c>
      <c r="H71" s="56">
        <v>7823.25</v>
      </c>
      <c r="I71" s="56">
        <v>0</v>
      </c>
      <c r="J71" s="56">
        <v>2336.8000000000002</v>
      </c>
      <c r="K71" s="58">
        <v>44378</v>
      </c>
      <c r="L71" s="58">
        <v>44378</v>
      </c>
      <c r="M71" s="58">
        <v>44561</v>
      </c>
      <c r="N71" s="59">
        <f t="shared" si="49"/>
        <v>10</v>
      </c>
      <c r="O71" s="59"/>
      <c r="P71" s="60">
        <f t="shared" si="56"/>
        <v>1693.3416666666665</v>
      </c>
      <c r="Q71" s="60">
        <f t="shared" si="50"/>
        <v>6773.3666666666659</v>
      </c>
      <c r="R71" s="60">
        <f t="shared" si="57"/>
        <v>1693.3416666666665</v>
      </c>
      <c r="S71" s="60">
        <f>89.62*15</f>
        <v>1344.3000000000002</v>
      </c>
      <c r="T71" s="60">
        <f t="shared" si="54"/>
        <v>349.04166666666629</v>
      </c>
      <c r="U71" s="60">
        <f t="shared" si="51"/>
        <v>20320.099999999999</v>
      </c>
      <c r="V71" s="60">
        <f t="shared" si="58"/>
        <v>20669.141666666666</v>
      </c>
      <c r="W71" s="60">
        <f>VLOOKUP(V71,'Tablas 2021'!$K$2:$N$13,1)</f>
        <v>13381.49</v>
      </c>
      <c r="X71" s="60">
        <f t="shared" si="59"/>
        <v>7287.6516666666666</v>
      </c>
      <c r="Y71" s="61">
        <f>VLOOKUP(V71,'Tablas 2021'!$K$2:$N$13,4)</f>
        <v>0.21360000000000001</v>
      </c>
      <c r="Z71" s="60">
        <f t="shared" si="60"/>
        <v>1556.6423960000002</v>
      </c>
      <c r="AA71" s="60">
        <f>VLOOKUP(V71,'Tablas 2021'!$K$2:$N$13,3)</f>
        <v>1417.12</v>
      </c>
      <c r="AB71" s="60">
        <f t="shared" si="61"/>
        <v>2973.7623960000001</v>
      </c>
      <c r="AC71" s="60">
        <f>((D71-VLOOKUP(D71,'Tablas 2021'!$K$3:$N$13,1))*VLOOKUP(D71,'Tablas 2021'!$K$3:$N$13,4))+VLOOKUP(D71,'Tablas 2021'!$K$3:$N$13,3)</f>
        <v>2899.2070959999996</v>
      </c>
      <c r="AD71" s="60">
        <f t="shared" si="62"/>
        <v>74.555300000000443</v>
      </c>
      <c r="AE71" s="60">
        <f t="shared" si="52"/>
        <v>1618.786366666666</v>
      </c>
    </row>
    <row r="72" spans="1:396" ht="13.5" x14ac:dyDescent="0.3">
      <c r="A72" s="54" t="s">
        <v>109</v>
      </c>
      <c r="B72" s="55" t="s">
        <v>110</v>
      </c>
      <c r="C72" s="56">
        <f t="shared" si="55"/>
        <v>1266.8126666666669</v>
      </c>
      <c r="D72" s="56">
        <f t="shared" si="39"/>
        <v>38004.380000000005</v>
      </c>
      <c r="E72" s="56">
        <f t="shared" si="53"/>
        <v>28574.7</v>
      </c>
      <c r="F72" s="56">
        <f t="shared" si="53"/>
        <v>9429.68</v>
      </c>
      <c r="G72" s="56">
        <f t="shared" si="53"/>
        <v>0</v>
      </c>
      <c r="H72" s="56">
        <v>14287.35</v>
      </c>
      <c r="I72" s="56">
        <v>4714.84</v>
      </c>
      <c r="J72" s="56"/>
      <c r="K72" s="58">
        <v>44212</v>
      </c>
      <c r="L72" s="58">
        <v>44378</v>
      </c>
      <c r="M72" s="58">
        <v>44561</v>
      </c>
      <c r="N72" s="59">
        <v>20</v>
      </c>
      <c r="O72" s="59"/>
      <c r="P72" s="60">
        <f t="shared" si="56"/>
        <v>6334.0633333333344</v>
      </c>
      <c r="Q72" s="60">
        <f t="shared" si="50"/>
        <v>25336.253333333338</v>
      </c>
      <c r="R72" s="60">
        <f t="shared" si="57"/>
        <v>6334.0633333333344</v>
      </c>
      <c r="S72" s="60">
        <f t="shared" ref="S72:S78" si="64">89.62*15</f>
        <v>1344.3000000000002</v>
      </c>
      <c r="T72" s="60">
        <f t="shared" si="54"/>
        <v>4989.7633333333342</v>
      </c>
      <c r="U72" s="60">
        <f t="shared" si="51"/>
        <v>38004.380000000005</v>
      </c>
      <c r="V72" s="60">
        <f t="shared" si="58"/>
        <v>42994.143333333341</v>
      </c>
      <c r="W72" s="60">
        <f>VLOOKUP(V72,'Tablas 2021'!$K$2:$N$13,1)</f>
        <v>42537.599999999999</v>
      </c>
      <c r="X72" s="60">
        <f t="shared" si="59"/>
        <v>456.54333333334216</v>
      </c>
      <c r="Y72" s="61">
        <f>VLOOKUP(V72,'Tablas 2021'!$K$2:$N$13,4)</f>
        <v>0.3</v>
      </c>
      <c r="Z72" s="60">
        <f t="shared" si="60"/>
        <v>136.96300000000264</v>
      </c>
      <c r="AA72" s="60">
        <f>VLOOKUP(V72,'Tablas 2021'!$K$2:$N$13,3)</f>
        <v>7980.72</v>
      </c>
      <c r="AB72" s="60">
        <f t="shared" si="61"/>
        <v>8117.6830000000027</v>
      </c>
      <c r="AC72" s="60">
        <f>((D72-VLOOKUP(D72,'Tablas 2021'!$K$3:$N$13,1))*VLOOKUP(D72,'Tablas 2021'!$K$3:$N$13,4))+VLOOKUP(D72,'Tablas 2021'!$K$3:$N$13,3)</f>
        <v>6914.5226240000011</v>
      </c>
      <c r="AD72" s="60">
        <f t="shared" si="62"/>
        <v>1203.1603760000016</v>
      </c>
      <c r="AE72" s="60">
        <f t="shared" si="52"/>
        <v>5130.9029573333328</v>
      </c>
    </row>
    <row r="73" spans="1:396" ht="13.5" x14ac:dyDescent="0.3">
      <c r="A73" s="54" t="s">
        <v>111</v>
      </c>
      <c r="B73" s="55" t="s">
        <v>112</v>
      </c>
      <c r="C73" s="56">
        <f t="shared" si="55"/>
        <v>1266.8126666666669</v>
      </c>
      <c r="D73" s="56">
        <f t="shared" si="39"/>
        <v>38004.380000000005</v>
      </c>
      <c r="E73" s="56">
        <f t="shared" si="53"/>
        <v>28574.7</v>
      </c>
      <c r="F73" s="56">
        <f t="shared" si="53"/>
        <v>9429.68</v>
      </c>
      <c r="G73" s="56">
        <f t="shared" si="53"/>
        <v>0</v>
      </c>
      <c r="H73" s="56">
        <v>14287.35</v>
      </c>
      <c r="I73" s="56">
        <v>4714.84</v>
      </c>
      <c r="J73" s="56"/>
      <c r="K73" s="58">
        <v>44212</v>
      </c>
      <c r="L73" s="58">
        <v>44378</v>
      </c>
      <c r="M73" s="58">
        <v>44561</v>
      </c>
      <c r="N73" s="59">
        <v>19</v>
      </c>
      <c r="O73" s="59"/>
      <c r="P73" s="60">
        <f t="shared" si="56"/>
        <v>6017.3601666666682</v>
      </c>
      <c r="Q73" s="60">
        <f t="shared" si="50"/>
        <v>24069.440666666673</v>
      </c>
      <c r="R73" s="60">
        <f t="shared" si="57"/>
        <v>6017.3601666666682</v>
      </c>
      <c r="S73" s="60">
        <f t="shared" si="64"/>
        <v>1344.3000000000002</v>
      </c>
      <c r="T73" s="60">
        <f t="shared" si="54"/>
        <v>4673.060166666668</v>
      </c>
      <c r="U73" s="60">
        <f t="shared" si="51"/>
        <v>38004.380000000005</v>
      </c>
      <c r="V73" s="60">
        <f t="shared" si="58"/>
        <v>42677.440166666674</v>
      </c>
      <c r="W73" s="60">
        <f>VLOOKUP(V73,'Tablas 2021'!$K$2:$N$13,1)</f>
        <v>42537.599999999999</v>
      </c>
      <c r="X73" s="60">
        <f t="shared" si="59"/>
        <v>139.84016666667594</v>
      </c>
      <c r="Y73" s="61">
        <f>VLOOKUP(V73,'Tablas 2021'!$K$2:$N$13,4)</f>
        <v>0.3</v>
      </c>
      <c r="Z73" s="60">
        <f t="shared" si="60"/>
        <v>41.952050000002778</v>
      </c>
      <c r="AA73" s="60">
        <f>VLOOKUP(V73,'Tablas 2021'!$K$2:$N$13,3)</f>
        <v>7980.72</v>
      </c>
      <c r="AB73" s="60">
        <f t="shared" si="61"/>
        <v>8022.6720500000029</v>
      </c>
      <c r="AC73" s="60">
        <f>((D73-VLOOKUP(D73,'Tablas 2021'!$K$3:$N$13,1))*VLOOKUP(D73,'Tablas 2021'!$K$3:$N$13,4))+VLOOKUP(D73,'Tablas 2021'!$K$3:$N$13,3)</f>
        <v>6914.5226240000011</v>
      </c>
      <c r="AD73" s="60">
        <f t="shared" si="62"/>
        <v>1108.1494260000018</v>
      </c>
      <c r="AE73" s="60">
        <f t="shared" si="52"/>
        <v>4909.2107406666664</v>
      </c>
    </row>
    <row r="74" spans="1:396" ht="13.5" x14ac:dyDescent="0.3">
      <c r="A74" s="54" t="s">
        <v>113</v>
      </c>
      <c r="B74" s="55" t="s">
        <v>114</v>
      </c>
      <c r="C74" s="56">
        <f t="shared" si="55"/>
        <v>677.33666666666659</v>
      </c>
      <c r="D74" s="56">
        <f t="shared" ref="D74:D79" si="65">+E74+G74</f>
        <v>20320.099999999999</v>
      </c>
      <c r="E74" s="56">
        <f t="shared" si="53"/>
        <v>15646.5</v>
      </c>
      <c r="F74" s="56">
        <f t="shared" si="53"/>
        <v>0</v>
      </c>
      <c r="G74" s="56">
        <f t="shared" si="53"/>
        <v>4673.6000000000004</v>
      </c>
      <c r="H74" s="56">
        <v>7823.25</v>
      </c>
      <c r="I74" s="56">
        <v>0</v>
      </c>
      <c r="J74" s="56">
        <v>2336.8000000000002</v>
      </c>
      <c r="K74" s="58">
        <v>44212</v>
      </c>
      <c r="L74" s="58">
        <v>44378</v>
      </c>
      <c r="M74" s="58">
        <v>44561</v>
      </c>
      <c r="N74" s="59">
        <v>19</v>
      </c>
      <c r="O74" s="59"/>
      <c r="P74" s="60">
        <f t="shared" si="56"/>
        <v>3217.3491666666664</v>
      </c>
      <c r="Q74" s="60">
        <f t="shared" si="50"/>
        <v>12869.396666666666</v>
      </c>
      <c r="R74" s="60">
        <f t="shared" si="57"/>
        <v>3217.3491666666664</v>
      </c>
      <c r="S74" s="60">
        <f t="shared" si="64"/>
        <v>1344.3000000000002</v>
      </c>
      <c r="T74" s="60">
        <f t="shared" si="54"/>
        <v>1873.0491666666662</v>
      </c>
      <c r="U74" s="60">
        <f t="shared" si="51"/>
        <v>20320.099999999999</v>
      </c>
      <c r="V74" s="60">
        <f t="shared" si="58"/>
        <v>22193.149166666666</v>
      </c>
      <c r="W74" s="60">
        <f>VLOOKUP(V74,'Tablas 2021'!$K$2:$N$13,1)</f>
        <v>13381.49</v>
      </c>
      <c r="X74" s="60">
        <f t="shared" si="59"/>
        <v>8811.6591666666664</v>
      </c>
      <c r="Y74" s="61">
        <f>VLOOKUP(V74,'Tablas 2021'!$K$2:$N$13,4)</f>
        <v>0.21360000000000001</v>
      </c>
      <c r="Z74" s="60">
        <f t="shared" si="60"/>
        <v>1882.170398</v>
      </c>
      <c r="AA74" s="60">
        <f>VLOOKUP(V74,'Tablas 2021'!$K$2:$N$13,3)</f>
        <v>1417.12</v>
      </c>
      <c r="AB74" s="60">
        <f t="shared" si="61"/>
        <v>3299.2903980000001</v>
      </c>
      <c r="AC74" s="60">
        <f>((D74-VLOOKUP(D74,'Tablas 2021'!$K$3:$N$13,1))*VLOOKUP(D74,'Tablas 2021'!$K$3:$N$13,4))+VLOOKUP(D74,'Tablas 2021'!$K$3:$N$13,3)</f>
        <v>2899.2070959999996</v>
      </c>
      <c r="AD74" s="60">
        <f t="shared" si="62"/>
        <v>400.08330200000046</v>
      </c>
      <c r="AE74" s="60">
        <f t="shared" si="52"/>
        <v>2817.2658646666659</v>
      </c>
    </row>
    <row r="75" spans="1:396" ht="13.5" x14ac:dyDescent="0.3">
      <c r="A75" s="54" t="s">
        <v>115</v>
      </c>
      <c r="B75" s="55" t="s">
        <v>116</v>
      </c>
      <c r="C75" s="56">
        <f t="shared" si="55"/>
        <v>677.33666666666659</v>
      </c>
      <c r="D75" s="56">
        <f t="shared" si="65"/>
        <v>20320.099999999999</v>
      </c>
      <c r="E75" s="56">
        <f t="shared" si="53"/>
        <v>15646.5</v>
      </c>
      <c r="F75" s="56">
        <f t="shared" si="53"/>
        <v>0</v>
      </c>
      <c r="G75" s="56">
        <f t="shared" si="53"/>
        <v>4673.6000000000004</v>
      </c>
      <c r="H75" s="56">
        <v>7823.25</v>
      </c>
      <c r="I75" s="56">
        <v>0</v>
      </c>
      <c r="J75" s="56">
        <v>2336.8000000000002</v>
      </c>
      <c r="K75" s="58">
        <v>44212</v>
      </c>
      <c r="L75" s="58">
        <v>44378</v>
      </c>
      <c r="M75" s="58">
        <v>44561</v>
      </c>
      <c r="N75" s="59">
        <v>19</v>
      </c>
      <c r="O75" s="59"/>
      <c r="P75" s="60">
        <f t="shared" si="56"/>
        <v>3217.3491666666664</v>
      </c>
      <c r="Q75" s="60">
        <f t="shared" si="50"/>
        <v>12869.396666666666</v>
      </c>
      <c r="R75" s="60">
        <f t="shared" si="57"/>
        <v>3217.3491666666664</v>
      </c>
      <c r="S75" s="60">
        <f t="shared" si="64"/>
        <v>1344.3000000000002</v>
      </c>
      <c r="T75" s="60">
        <f t="shared" si="54"/>
        <v>1873.0491666666662</v>
      </c>
      <c r="U75" s="60">
        <f t="shared" si="51"/>
        <v>20320.099999999999</v>
      </c>
      <c r="V75" s="60">
        <f t="shared" si="58"/>
        <v>22193.149166666666</v>
      </c>
      <c r="W75" s="60">
        <f>VLOOKUP(V75,'Tablas 2021'!$K$2:$N$13,1)</f>
        <v>13381.49</v>
      </c>
      <c r="X75" s="60">
        <f t="shared" si="59"/>
        <v>8811.6591666666664</v>
      </c>
      <c r="Y75" s="61">
        <f>VLOOKUP(V75,'Tablas 2021'!$K$2:$N$13,4)</f>
        <v>0.21360000000000001</v>
      </c>
      <c r="Z75" s="60">
        <f t="shared" si="60"/>
        <v>1882.170398</v>
      </c>
      <c r="AA75" s="60">
        <f>VLOOKUP(V75,'Tablas 2021'!$K$2:$N$13,3)</f>
        <v>1417.12</v>
      </c>
      <c r="AB75" s="60">
        <f t="shared" si="61"/>
        <v>3299.2903980000001</v>
      </c>
      <c r="AC75" s="60">
        <f>((D75-VLOOKUP(D75,'Tablas 2021'!$K$3:$N$13,1))*VLOOKUP(D75,'Tablas 2021'!$K$3:$N$13,4))+VLOOKUP(D75,'Tablas 2021'!$K$3:$N$13,3)</f>
        <v>2899.2070959999996</v>
      </c>
      <c r="AD75" s="60">
        <f t="shared" si="62"/>
        <v>400.08330200000046</v>
      </c>
      <c r="AE75" s="60">
        <f t="shared" si="52"/>
        <v>2817.2658646666659</v>
      </c>
    </row>
    <row r="76" spans="1:396" ht="13.5" x14ac:dyDescent="0.3">
      <c r="A76" s="54" t="s">
        <v>117</v>
      </c>
      <c r="B76" s="55" t="s">
        <v>118</v>
      </c>
      <c r="C76" s="56">
        <f t="shared" si="55"/>
        <v>677.33666666666659</v>
      </c>
      <c r="D76" s="56">
        <f t="shared" si="65"/>
        <v>20320.099999999999</v>
      </c>
      <c r="E76" s="56">
        <f t="shared" si="53"/>
        <v>15646.5</v>
      </c>
      <c r="F76" s="56">
        <f t="shared" si="53"/>
        <v>0</v>
      </c>
      <c r="G76" s="56">
        <f t="shared" si="53"/>
        <v>4673.6000000000004</v>
      </c>
      <c r="H76" s="56">
        <v>7823.25</v>
      </c>
      <c r="I76" s="56">
        <v>0</v>
      </c>
      <c r="J76" s="56">
        <v>2336.8000000000002</v>
      </c>
      <c r="K76" s="58">
        <v>44212</v>
      </c>
      <c r="L76" s="58">
        <v>44378</v>
      </c>
      <c r="M76" s="58">
        <v>44561</v>
      </c>
      <c r="N76" s="59">
        <v>19</v>
      </c>
      <c r="O76" s="59"/>
      <c r="P76" s="60">
        <f t="shared" si="56"/>
        <v>3217.3491666666664</v>
      </c>
      <c r="Q76" s="60">
        <f t="shared" si="50"/>
        <v>12869.396666666666</v>
      </c>
      <c r="R76" s="60">
        <f t="shared" si="57"/>
        <v>3217.3491666666664</v>
      </c>
      <c r="S76" s="60">
        <f t="shared" si="64"/>
        <v>1344.3000000000002</v>
      </c>
      <c r="T76" s="60">
        <f t="shared" si="54"/>
        <v>1873.0491666666662</v>
      </c>
      <c r="U76" s="60">
        <f t="shared" si="51"/>
        <v>20320.099999999999</v>
      </c>
      <c r="V76" s="60">
        <f t="shared" si="58"/>
        <v>22193.149166666666</v>
      </c>
      <c r="W76" s="60">
        <f>VLOOKUP(V76,'Tablas 2021'!$K$2:$N$13,1)</f>
        <v>13381.49</v>
      </c>
      <c r="X76" s="60">
        <f t="shared" si="59"/>
        <v>8811.6591666666664</v>
      </c>
      <c r="Y76" s="61">
        <f>VLOOKUP(V76,'Tablas 2021'!$K$2:$N$13,4)</f>
        <v>0.21360000000000001</v>
      </c>
      <c r="Z76" s="60">
        <f t="shared" si="60"/>
        <v>1882.170398</v>
      </c>
      <c r="AA76" s="60">
        <f>VLOOKUP(V76,'Tablas 2021'!$K$2:$N$13,3)</f>
        <v>1417.12</v>
      </c>
      <c r="AB76" s="60">
        <f t="shared" si="61"/>
        <v>3299.2903980000001</v>
      </c>
      <c r="AC76" s="60">
        <f>((D76-VLOOKUP(D76,'Tablas 2021'!$K$3:$N$13,1))*VLOOKUP(D76,'Tablas 2021'!$K$3:$N$13,4))+VLOOKUP(D76,'Tablas 2021'!$K$3:$N$13,3)</f>
        <v>2899.2070959999996</v>
      </c>
      <c r="AD76" s="60">
        <f t="shared" si="62"/>
        <v>400.08330200000046</v>
      </c>
      <c r="AE76" s="60">
        <f t="shared" si="52"/>
        <v>2817.2658646666659</v>
      </c>
    </row>
    <row r="77" spans="1:396" ht="13.5" x14ac:dyDescent="0.3">
      <c r="A77" s="54" t="s">
        <v>119</v>
      </c>
      <c r="B77" s="55" t="s">
        <v>120</v>
      </c>
      <c r="C77" s="56">
        <f t="shared" si="55"/>
        <v>1266.8126666666669</v>
      </c>
      <c r="D77" s="56">
        <f t="shared" ref="D77" si="66">+E77+F77</f>
        <v>38004.380000000005</v>
      </c>
      <c r="E77" s="56">
        <f t="shared" si="53"/>
        <v>28574.7</v>
      </c>
      <c r="F77" s="56">
        <f t="shared" si="53"/>
        <v>9429.68</v>
      </c>
      <c r="G77" s="56">
        <f t="shared" si="53"/>
        <v>4673.6000000000004</v>
      </c>
      <c r="H77" s="56">
        <v>14287.35</v>
      </c>
      <c r="I77" s="56">
        <v>4714.84</v>
      </c>
      <c r="J77" s="56">
        <v>2336.8000000000002</v>
      </c>
      <c r="K77" s="58">
        <v>44212</v>
      </c>
      <c r="L77" s="58">
        <v>44378</v>
      </c>
      <c r="M77" s="58">
        <v>44561</v>
      </c>
      <c r="N77" s="59">
        <v>19</v>
      </c>
      <c r="O77" s="59"/>
      <c r="P77" s="60">
        <f t="shared" si="56"/>
        <v>6017.3601666666682</v>
      </c>
      <c r="Q77" s="60">
        <f t="shared" si="50"/>
        <v>24069.440666666673</v>
      </c>
      <c r="R77" s="60">
        <f t="shared" si="57"/>
        <v>6017.3601666666682</v>
      </c>
      <c r="S77" s="60">
        <f t="shared" si="64"/>
        <v>1344.3000000000002</v>
      </c>
      <c r="T77" s="60">
        <f t="shared" si="54"/>
        <v>4673.060166666668</v>
      </c>
      <c r="U77" s="60">
        <f t="shared" si="51"/>
        <v>38004.380000000005</v>
      </c>
      <c r="V77" s="60">
        <f t="shared" si="58"/>
        <v>42677.440166666674</v>
      </c>
      <c r="W77" s="60">
        <f>VLOOKUP(V77,'Tablas 2021'!$K$2:$N$13,1)</f>
        <v>42537.599999999999</v>
      </c>
      <c r="X77" s="60">
        <f t="shared" si="59"/>
        <v>139.84016666667594</v>
      </c>
      <c r="Y77" s="61">
        <f>VLOOKUP(V77,'Tablas 2021'!$K$2:$N$13,4)</f>
        <v>0.3</v>
      </c>
      <c r="Z77" s="60">
        <f t="shared" si="60"/>
        <v>41.952050000002778</v>
      </c>
      <c r="AA77" s="60">
        <f>VLOOKUP(V77,'Tablas 2021'!$K$2:$N$13,3)</f>
        <v>7980.72</v>
      </c>
      <c r="AB77" s="60">
        <f t="shared" si="61"/>
        <v>8022.6720500000029</v>
      </c>
      <c r="AC77" s="60">
        <f>((D77-VLOOKUP(D77,'Tablas 2021'!$K$3:$N$13,1))*VLOOKUP(D77,'Tablas 2021'!$K$3:$N$13,4))+VLOOKUP(D77,'Tablas 2021'!$K$3:$N$13,3)</f>
        <v>6914.5226240000011</v>
      </c>
      <c r="AD77" s="60">
        <f t="shared" si="62"/>
        <v>1108.1494260000018</v>
      </c>
      <c r="AE77" s="60">
        <f t="shared" si="52"/>
        <v>4909.2107406666664</v>
      </c>
    </row>
    <row r="78" spans="1:396" ht="13.5" x14ac:dyDescent="0.3">
      <c r="A78" s="54" t="s">
        <v>121</v>
      </c>
      <c r="B78" s="55" t="s">
        <v>122</v>
      </c>
      <c r="C78" s="56">
        <f t="shared" si="55"/>
        <v>677.33666666666659</v>
      </c>
      <c r="D78" s="56">
        <f t="shared" si="65"/>
        <v>20320.099999999999</v>
      </c>
      <c r="E78" s="56">
        <f t="shared" si="53"/>
        <v>15646.5</v>
      </c>
      <c r="F78" s="56">
        <f t="shared" si="53"/>
        <v>0</v>
      </c>
      <c r="G78" s="56">
        <f t="shared" si="53"/>
        <v>4673.6000000000004</v>
      </c>
      <c r="H78" s="56">
        <v>7823.25</v>
      </c>
      <c r="I78" s="56">
        <v>0</v>
      </c>
      <c r="J78" s="56">
        <v>2336.8000000000002</v>
      </c>
      <c r="K78" s="58">
        <v>44212</v>
      </c>
      <c r="L78" s="58">
        <v>44378</v>
      </c>
      <c r="M78" s="58">
        <v>44561</v>
      </c>
      <c r="N78" s="59">
        <v>19</v>
      </c>
      <c r="O78" s="59"/>
      <c r="P78" s="60">
        <f t="shared" si="56"/>
        <v>3217.3491666666664</v>
      </c>
      <c r="Q78" s="60">
        <f t="shared" si="50"/>
        <v>12869.396666666666</v>
      </c>
      <c r="R78" s="60">
        <f t="shared" si="57"/>
        <v>3217.3491666666664</v>
      </c>
      <c r="S78" s="60">
        <f t="shared" si="64"/>
        <v>1344.3000000000002</v>
      </c>
      <c r="T78" s="60">
        <f t="shared" si="54"/>
        <v>1873.0491666666662</v>
      </c>
      <c r="U78" s="60">
        <f t="shared" si="51"/>
        <v>20320.099999999999</v>
      </c>
      <c r="V78" s="60">
        <f t="shared" si="58"/>
        <v>22193.149166666666</v>
      </c>
      <c r="W78" s="60">
        <f>VLOOKUP(V78,'Tablas 2021'!$K$2:$N$13,1)</f>
        <v>13381.49</v>
      </c>
      <c r="X78" s="60">
        <f t="shared" si="59"/>
        <v>8811.6591666666664</v>
      </c>
      <c r="Y78" s="61">
        <f>VLOOKUP(V78,'Tablas 2021'!$K$2:$N$13,4)</f>
        <v>0.21360000000000001</v>
      </c>
      <c r="Z78" s="60">
        <f t="shared" si="60"/>
        <v>1882.170398</v>
      </c>
      <c r="AA78" s="60">
        <f>VLOOKUP(V78,'Tablas 2021'!$K$2:$N$13,3)</f>
        <v>1417.12</v>
      </c>
      <c r="AB78" s="60">
        <f t="shared" si="61"/>
        <v>3299.2903980000001</v>
      </c>
      <c r="AC78" s="60">
        <f>((D78-VLOOKUP(D78,'Tablas 2021'!$K$3:$N$13,1))*VLOOKUP(D78,'Tablas 2021'!$K$3:$N$13,4))+VLOOKUP(D78,'Tablas 2021'!$K$3:$N$13,3)</f>
        <v>2899.2070959999996</v>
      </c>
      <c r="AD78" s="60">
        <f t="shared" si="62"/>
        <v>400.08330200000046</v>
      </c>
      <c r="AE78" s="60">
        <f t="shared" si="52"/>
        <v>2817.2658646666659</v>
      </c>
    </row>
    <row r="79" spans="1:396" ht="13.5" x14ac:dyDescent="0.3">
      <c r="A79" s="96" t="s">
        <v>207</v>
      </c>
      <c r="B79" s="97" t="s">
        <v>208</v>
      </c>
      <c r="C79" s="98">
        <f t="shared" si="55"/>
        <v>677.33666666666659</v>
      </c>
      <c r="D79" s="98">
        <f t="shared" si="65"/>
        <v>20320.099999999999</v>
      </c>
      <c r="E79" s="98">
        <f t="shared" si="53"/>
        <v>15646.5</v>
      </c>
      <c r="F79" s="98">
        <f t="shared" si="53"/>
        <v>0</v>
      </c>
      <c r="G79" s="98">
        <f t="shared" si="53"/>
        <v>4673.6000000000004</v>
      </c>
      <c r="H79" s="98">
        <v>7823.25</v>
      </c>
      <c r="I79" s="98">
        <v>0</v>
      </c>
      <c r="J79" s="98">
        <v>2336.8000000000002</v>
      </c>
      <c r="K79" s="99">
        <v>44212</v>
      </c>
      <c r="L79" s="99">
        <v>44440</v>
      </c>
      <c r="M79" s="99">
        <v>44561</v>
      </c>
      <c r="N79" s="100">
        <v>19</v>
      </c>
      <c r="O79" s="100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101"/>
      <c r="AA79" s="101"/>
      <c r="AB79" s="101"/>
      <c r="AC79" s="101"/>
      <c r="AD79" s="101"/>
      <c r="AE79" s="101"/>
    </row>
    <row r="80" spans="1:396" ht="13.5" x14ac:dyDescent="0.3">
      <c r="A80" s="6" t="s">
        <v>123</v>
      </c>
      <c r="B80" s="13" t="s">
        <v>124</v>
      </c>
      <c r="C80" s="15">
        <f t="shared" si="55"/>
        <v>2154.866</v>
      </c>
      <c r="D80" s="15">
        <f t="shared" si="39"/>
        <v>64645.979999999996</v>
      </c>
      <c r="E80" s="15">
        <f t="shared" si="53"/>
        <v>48606</v>
      </c>
      <c r="F80" s="15">
        <f t="shared" si="53"/>
        <v>16039.98</v>
      </c>
      <c r="G80" s="15"/>
      <c r="H80" s="15">
        <v>24303</v>
      </c>
      <c r="I80" s="15">
        <v>8019.99</v>
      </c>
      <c r="J80" s="15">
        <v>0</v>
      </c>
      <c r="K80" s="18"/>
      <c r="L80" s="18">
        <v>44378</v>
      </c>
      <c r="M80" s="18">
        <v>44561</v>
      </c>
      <c r="N80" s="29">
        <f t="shared" si="49"/>
        <v>10</v>
      </c>
      <c r="O80" s="29"/>
      <c r="P80" s="20">
        <f t="shared" si="56"/>
        <v>5387.165</v>
      </c>
      <c r="Q80" s="20">
        <f t="shared" si="50"/>
        <v>21548.66</v>
      </c>
      <c r="R80" s="20">
        <f t="shared" si="57"/>
        <v>5387.165</v>
      </c>
      <c r="S80" s="20"/>
      <c r="T80" s="20">
        <f t="shared" ref="T80:T98" si="67">+R80</f>
        <v>5387.165</v>
      </c>
      <c r="U80" s="20">
        <f t="shared" si="51"/>
        <v>64645.979999999996</v>
      </c>
      <c r="V80" s="20">
        <f t="shared" si="58"/>
        <v>70033.14499999999</v>
      </c>
      <c r="W80" s="20">
        <f>VLOOKUP(V80,'Tablas 2021'!$K$2:$N$13,1)</f>
        <v>42537.599999999999</v>
      </c>
      <c r="X80" s="20">
        <f t="shared" si="59"/>
        <v>27495.544999999991</v>
      </c>
      <c r="Y80" s="28">
        <f>VLOOKUP(V80,'Tablas 2021'!$K$2:$N$13,4)</f>
        <v>0.3</v>
      </c>
      <c r="Z80" s="20">
        <f t="shared" si="60"/>
        <v>8248.6634999999969</v>
      </c>
      <c r="AA80" s="20">
        <f>VLOOKUP(V80,'Tablas 2021'!$K$2:$N$13,3)</f>
        <v>7980.72</v>
      </c>
      <c r="AB80" s="20">
        <f t="shared" si="61"/>
        <v>16229.383499999996</v>
      </c>
      <c r="AC80" s="20">
        <f>((D80-VLOOKUP(D80,'Tablas 2021'!$K$3:$N$13,1))*VLOOKUP(D80,'Tablas 2021'!$K$3:$N$13,4))+VLOOKUP(D80,'Tablas 2021'!$K$3:$N$13,3)</f>
        <v>14613.234</v>
      </c>
      <c r="AD80" s="20">
        <f t="shared" si="62"/>
        <v>1616.1494999999959</v>
      </c>
      <c r="AE80" s="20">
        <f t="shared" si="52"/>
        <v>3771.0155000000041</v>
      </c>
    </row>
    <row r="81" spans="1:154" ht="13.5" x14ac:dyDescent="0.3">
      <c r="A81" s="6" t="s">
        <v>125</v>
      </c>
      <c r="B81" s="13" t="s">
        <v>126</v>
      </c>
      <c r="C81" s="15">
        <f t="shared" si="55"/>
        <v>1266.8126666666669</v>
      </c>
      <c r="D81" s="15">
        <f t="shared" si="39"/>
        <v>38004.380000000005</v>
      </c>
      <c r="E81" s="15">
        <f t="shared" si="53"/>
        <v>28574.7</v>
      </c>
      <c r="F81" s="15">
        <f t="shared" si="53"/>
        <v>9429.68</v>
      </c>
      <c r="G81" s="15"/>
      <c r="H81" s="15">
        <v>14287.35</v>
      </c>
      <c r="I81" s="15">
        <v>4714.84</v>
      </c>
      <c r="J81" s="15">
        <v>0</v>
      </c>
      <c r="K81" s="18"/>
      <c r="L81" s="18">
        <v>44378</v>
      </c>
      <c r="M81" s="18">
        <v>44561</v>
      </c>
      <c r="N81" s="29">
        <f t="shared" si="49"/>
        <v>10</v>
      </c>
      <c r="O81" s="29"/>
      <c r="P81" s="20">
        <f t="shared" si="56"/>
        <v>3167.0316666666672</v>
      </c>
      <c r="Q81" s="20">
        <f t="shared" si="50"/>
        <v>12668.126666666669</v>
      </c>
      <c r="R81" s="20">
        <f t="shared" si="57"/>
        <v>3167.0316666666672</v>
      </c>
      <c r="S81" s="20"/>
      <c r="T81" s="20">
        <f t="shared" si="67"/>
        <v>3167.0316666666672</v>
      </c>
      <c r="U81" s="20">
        <f t="shared" si="51"/>
        <v>38004.380000000005</v>
      </c>
      <c r="V81" s="20">
        <f t="shared" si="58"/>
        <v>41171.411666666674</v>
      </c>
      <c r="W81" s="20">
        <f>VLOOKUP(V81,'Tablas 2021'!$K$2:$N$13,1)</f>
        <v>26988.51</v>
      </c>
      <c r="X81" s="20">
        <f t="shared" si="59"/>
        <v>14182.901666666676</v>
      </c>
      <c r="Y81" s="28">
        <f>VLOOKUP(V81,'Tablas 2021'!$K$2:$N$13,4)</f>
        <v>0.23519999999999999</v>
      </c>
      <c r="Z81" s="20">
        <f t="shared" si="60"/>
        <v>3335.8184720000022</v>
      </c>
      <c r="AA81" s="20">
        <f>VLOOKUP(V81,'Tablas 2021'!$K$2:$N$13,3)</f>
        <v>4323.59</v>
      </c>
      <c r="AB81" s="20">
        <f t="shared" si="61"/>
        <v>7659.4084720000028</v>
      </c>
      <c r="AC81" s="20">
        <f>((D81-VLOOKUP(D81,'Tablas 2021'!$K$3:$N$13,1))*VLOOKUP(D81,'Tablas 2021'!$K$3:$N$13,4))+VLOOKUP(D81,'Tablas 2021'!$K$3:$N$13,3)</f>
        <v>6914.5226240000011</v>
      </c>
      <c r="AD81" s="20">
        <f t="shared" si="62"/>
        <v>744.88584800000172</v>
      </c>
      <c r="AE81" s="20">
        <f t="shared" si="52"/>
        <v>2422.1458186666655</v>
      </c>
    </row>
    <row r="82" spans="1:154" ht="13.5" x14ac:dyDescent="0.3">
      <c r="A82" s="6" t="s">
        <v>127</v>
      </c>
      <c r="B82" s="13" t="s">
        <v>128</v>
      </c>
      <c r="C82" s="15">
        <f t="shared" si="55"/>
        <v>1266.8126666666669</v>
      </c>
      <c r="D82" s="15">
        <f t="shared" si="39"/>
        <v>38004.380000000005</v>
      </c>
      <c r="E82" s="15">
        <f t="shared" si="53"/>
        <v>28574.7</v>
      </c>
      <c r="F82" s="15">
        <f t="shared" si="53"/>
        <v>9429.68</v>
      </c>
      <c r="G82" s="15"/>
      <c r="H82" s="15">
        <v>14287.35</v>
      </c>
      <c r="I82" s="15">
        <v>4714.84</v>
      </c>
      <c r="J82" s="15">
        <v>0</v>
      </c>
      <c r="K82" s="2"/>
      <c r="L82" s="18">
        <v>44378</v>
      </c>
      <c r="M82" s="18">
        <v>44561</v>
      </c>
      <c r="N82" s="29">
        <f t="shared" si="49"/>
        <v>10</v>
      </c>
      <c r="O82" s="29"/>
      <c r="P82" s="20">
        <f t="shared" si="56"/>
        <v>3167.0316666666672</v>
      </c>
      <c r="Q82" s="20">
        <f t="shared" si="50"/>
        <v>12668.126666666669</v>
      </c>
      <c r="R82" s="20">
        <f t="shared" si="57"/>
        <v>3167.0316666666672</v>
      </c>
      <c r="S82" s="20"/>
      <c r="T82" s="20">
        <f t="shared" si="67"/>
        <v>3167.0316666666672</v>
      </c>
      <c r="U82" s="20">
        <f t="shared" si="51"/>
        <v>38004.380000000005</v>
      </c>
      <c r="V82" s="20">
        <f t="shared" si="58"/>
        <v>41171.411666666674</v>
      </c>
      <c r="W82" s="20">
        <f>VLOOKUP(V82,'Tablas 2021'!$K$2:$N$13,1)</f>
        <v>26988.51</v>
      </c>
      <c r="X82" s="20">
        <f t="shared" si="59"/>
        <v>14182.901666666676</v>
      </c>
      <c r="Y82" s="28">
        <f>VLOOKUP(V82,'Tablas 2021'!$K$2:$N$13,4)</f>
        <v>0.23519999999999999</v>
      </c>
      <c r="Z82" s="20">
        <f t="shared" si="60"/>
        <v>3335.8184720000022</v>
      </c>
      <c r="AA82" s="20">
        <f>VLOOKUP(V82,'Tablas 2021'!$K$2:$N$13,3)</f>
        <v>4323.59</v>
      </c>
      <c r="AB82" s="20">
        <f t="shared" si="61"/>
        <v>7659.4084720000028</v>
      </c>
      <c r="AC82" s="20">
        <f>((D82-VLOOKUP(D82,'Tablas 2021'!$K$3:$N$13,1))*VLOOKUP(D82,'Tablas 2021'!$K$3:$N$13,4))+VLOOKUP(D82,'Tablas 2021'!$K$3:$N$13,3)</f>
        <v>6914.5226240000011</v>
      </c>
      <c r="AD82" s="20">
        <f t="shared" si="62"/>
        <v>744.88584800000172</v>
      </c>
      <c r="AE82" s="20">
        <f t="shared" si="52"/>
        <v>2422.1458186666655</v>
      </c>
    </row>
    <row r="83" spans="1:154" ht="13.5" x14ac:dyDescent="0.3">
      <c r="A83" s="6" t="s">
        <v>129</v>
      </c>
      <c r="B83" s="13" t="s">
        <v>130</v>
      </c>
      <c r="C83" s="15">
        <f t="shared" si="55"/>
        <v>1266.8126666666669</v>
      </c>
      <c r="D83" s="15">
        <f t="shared" si="39"/>
        <v>38004.380000000005</v>
      </c>
      <c r="E83" s="15">
        <f t="shared" si="53"/>
        <v>28574.7</v>
      </c>
      <c r="F83" s="15">
        <f t="shared" si="53"/>
        <v>9429.68</v>
      </c>
      <c r="G83" s="15"/>
      <c r="H83" s="15">
        <v>14287.35</v>
      </c>
      <c r="I83" s="15">
        <v>4714.84</v>
      </c>
      <c r="J83" s="15">
        <v>0</v>
      </c>
      <c r="K83" s="93"/>
      <c r="L83" s="18">
        <v>44378</v>
      </c>
      <c r="M83" s="18">
        <v>44561</v>
      </c>
      <c r="N83" s="29">
        <f t="shared" si="49"/>
        <v>10</v>
      </c>
      <c r="O83" s="29"/>
      <c r="P83" s="20">
        <f t="shared" si="56"/>
        <v>3167.0316666666672</v>
      </c>
      <c r="Q83" s="20">
        <f t="shared" si="50"/>
        <v>12668.126666666669</v>
      </c>
      <c r="R83" s="20">
        <f t="shared" si="57"/>
        <v>3167.0316666666672</v>
      </c>
      <c r="S83" s="20"/>
      <c r="T83" s="20">
        <f t="shared" si="67"/>
        <v>3167.0316666666672</v>
      </c>
      <c r="U83" s="20">
        <f t="shared" si="51"/>
        <v>38004.380000000005</v>
      </c>
      <c r="V83" s="20">
        <f t="shared" si="58"/>
        <v>41171.411666666674</v>
      </c>
      <c r="W83" s="20">
        <f>VLOOKUP(V83,'Tablas 2021'!$K$2:$N$13,1)</f>
        <v>26988.51</v>
      </c>
      <c r="X83" s="20">
        <f t="shared" si="59"/>
        <v>14182.901666666676</v>
      </c>
      <c r="Y83" s="28">
        <f>VLOOKUP(V83,'Tablas 2021'!$K$2:$N$13,4)</f>
        <v>0.23519999999999999</v>
      </c>
      <c r="Z83" s="20">
        <f t="shared" si="60"/>
        <v>3335.8184720000022</v>
      </c>
      <c r="AA83" s="20">
        <f>VLOOKUP(V83,'Tablas 2021'!$K$2:$N$13,3)</f>
        <v>4323.59</v>
      </c>
      <c r="AB83" s="20">
        <f t="shared" si="61"/>
        <v>7659.4084720000028</v>
      </c>
      <c r="AC83" s="20">
        <f>((D83-VLOOKUP(D83,'Tablas 2021'!$K$3:$N$13,1))*VLOOKUP(D83,'Tablas 2021'!$K$3:$N$13,4))+VLOOKUP(D83,'Tablas 2021'!$K$3:$N$13,3)</f>
        <v>6914.5226240000011</v>
      </c>
      <c r="AD83" s="20">
        <f t="shared" si="62"/>
        <v>744.88584800000172</v>
      </c>
      <c r="AE83" s="20">
        <f t="shared" si="52"/>
        <v>2422.1458186666655</v>
      </c>
    </row>
    <row r="84" spans="1:154" ht="13.5" x14ac:dyDescent="0.3">
      <c r="A84" s="6" t="s">
        <v>137</v>
      </c>
      <c r="B84" s="13" t="s">
        <v>138</v>
      </c>
      <c r="C84" s="15">
        <f t="shared" si="55"/>
        <v>2154.866</v>
      </c>
      <c r="D84" s="15">
        <f t="shared" si="39"/>
        <v>64645.979999999996</v>
      </c>
      <c r="E84" s="15">
        <f t="shared" si="53"/>
        <v>48606</v>
      </c>
      <c r="F84" s="15">
        <f t="shared" si="53"/>
        <v>16039.98</v>
      </c>
      <c r="G84" s="15"/>
      <c r="H84" s="15">
        <v>24303</v>
      </c>
      <c r="I84" s="15">
        <v>8019.99</v>
      </c>
      <c r="J84" s="15">
        <v>0</v>
      </c>
      <c r="K84" s="2"/>
      <c r="L84" s="18">
        <v>44378</v>
      </c>
      <c r="M84" s="18">
        <v>44561</v>
      </c>
      <c r="N84" s="29">
        <f t="shared" si="49"/>
        <v>10</v>
      </c>
      <c r="O84" s="29"/>
      <c r="P84" s="20">
        <f t="shared" si="56"/>
        <v>5387.165</v>
      </c>
      <c r="Q84" s="20">
        <f t="shared" si="50"/>
        <v>21548.66</v>
      </c>
      <c r="R84" s="20">
        <f t="shared" si="57"/>
        <v>5387.165</v>
      </c>
      <c r="S84" s="20"/>
      <c r="T84" s="20">
        <f t="shared" si="67"/>
        <v>5387.165</v>
      </c>
      <c r="U84" s="20">
        <f t="shared" si="51"/>
        <v>64645.979999999996</v>
      </c>
      <c r="V84" s="20">
        <f t="shared" si="58"/>
        <v>70033.14499999999</v>
      </c>
      <c r="W84" s="20">
        <f>VLOOKUP(V84,'Tablas 2021'!$K$2:$N$13,1)</f>
        <v>42537.599999999999</v>
      </c>
      <c r="X84" s="20">
        <f t="shared" si="59"/>
        <v>27495.544999999991</v>
      </c>
      <c r="Y84" s="28">
        <f>VLOOKUP(V84,'Tablas 2021'!$K$2:$N$13,4)</f>
        <v>0.3</v>
      </c>
      <c r="Z84" s="20">
        <f t="shared" si="60"/>
        <v>8248.6634999999969</v>
      </c>
      <c r="AA84" s="20">
        <f>VLOOKUP(V84,'Tablas 2021'!$K$2:$N$13,3)</f>
        <v>7980.72</v>
      </c>
      <c r="AB84" s="20">
        <f t="shared" si="61"/>
        <v>16229.383499999996</v>
      </c>
      <c r="AC84" s="20">
        <f>((D84-VLOOKUP(D84,'Tablas 2021'!$K$3:$N$13,1))*VLOOKUP(D84,'Tablas 2021'!$K$3:$N$13,4))+VLOOKUP(D84,'Tablas 2021'!$K$3:$N$13,3)</f>
        <v>14613.234</v>
      </c>
      <c r="AD84" s="20">
        <f t="shared" si="62"/>
        <v>1616.1494999999959</v>
      </c>
      <c r="AE84" s="20">
        <f t="shared" si="52"/>
        <v>3771.0155000000041</v>
      </c>
    </row>
    <row r="85" spans="1:154" s="57" customFormat="1" ht="13.5" x14ac:dyDescent="0.3">
      <c r="A85" s="54" t="s">
        <v>131</v>
      </c>
      <c r="B85" s="55" t="s">
        <v>132</v>
      </c>
      <c r="C85" s="56">
        <f t="shared" si="55"/>
        <v>1710.8200000000002</v>
      </c>
      <c r="D85" s="56">
        <f t="shared" si="39"/>
        <v>51324.600000000006</v>
      </c>
      <c r="E85" s="56">
        <f t="shared" si="53"/>
        <v>38589.9</v>
      </c>
      <c r="F85" s="56">
        <f t="shared" si="53"/>
        <v>12734.7</v>
      </c>
      <c r="G85" s="56"/>
      <c r="H85" s="56">
        <v>19294.95</v>
      </c>
      <c r="I85" s="56">
        <v>6367.35</v>
      </c>
      <c r="J85" s="56">
        <v>0</v>
      </c>
      <c r="K85" s="58">
        <v>44228</v>
      </c>
      <c r="L85" s="58">
        <v>44378</v>
      </c>
      <c r="M85" s="58">
        <v>44561</v>
      </c>
      <c r="N85" s="59">
        <v>18.22</v>
      </c>
      <c r="O85" s="59"/>
      <c r="P85" s="60">
        <f t="shared" si="56"/>
        <v>7792.7851000000001</v>
      </c>
      <c r="Q85" s="60">
        <f t="shared" si="50"/>
        <v>31171.1404</v>
      </c>
      <c r="R85" s="60">
        <f t="shared" si="57"/>
        <v>7792.7851000000001</v>
      </c>
      <c r="S85" s="60">
        <f>89.62*15</f>
        <v>1344.3000000000002</v>
      </c>
      <c r="T85" s="60">
        <f t="shared" ref="T85" si="68">+R85-S85</f>
        <v>6448.4850999999999</v>
      </c>
      <c r="U85" s="60">
        <f t="shared" si="51"/>
        <v>51324.600000000006</v>
      </c>
      <c r="V85" s="60">
        <f t="shared" si="58"/>
        <v>57773.085100000004</v>
      </c>
      <c r="W85" s="60">
        <f>VLOOKUP(V85,'Tablas 2021'!$K$2:$N$13,1)</f>
        <v>42537.599999999999</v>
      </c>
      <c r="X85" s="60">
        <f t="shared" si="59"/>
        <v>15235.485100000005</v>
      </c>
      <c r="Y85" s="61">
        <f>VLOOKUP(V85,'Tablas 2021'!$K$2:$N$13,4)</f>
        <v>0.3</v>
      </c>
      <c r="Z85" s="60">
        <f t="shared" si="60"/>
        <v>4570.6455300000016</v>
      </c>
      <c r="AA85" s="60">
        <f>VLOOKUP(V85,'Tablas 2021'!$K$2:$N$13,3)</f>
        <v>7980.72</v>
      </c>
      <c r="AB85" s="60">
        <f t="shared" si="61"/>
        <v>12551.365530000003</v>
      </c>
      <c r="AC85" s="60">
        <f>((D85-VLOOKUP(D85,'Tablas 2021'!$K$3:$N$13,1))*VLOOKUP(D85,'Tablas 2021'!$K$3:$N$13,4))+VLOOKUP(D85,'Tablas 2021'!$K$3:$N$13,3)</f>
        <v>10616.820000000003</v>
      </c>
      <c r="AD85" s="60">
        <f t="shared" si="62"/>
        <v>1934.5455299999994</v>
      </c>
      <c r="AE85" s="60">
        <f t="shared" si="52"/>
        <v>5858.2395700000006</v>
      </c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</row>
    <row r="86" spans="1:154" ht="13.5" x14ac:dyDescent="0.3">
      <c r="A86" s="6" t="s">
        <v>133</v>
      </c>
      <c r="B86" s="13" t="s">
        <v>134</v>
      </c>
      <c r="C86" s="15">
        <f t="shared" si="55"/>
        <v>974.35933333333332</v>
      </c>
      <c r="D86" s="15">
        <f t="shared" si="39"/>
        <v>29230.78</v>
      </c>
      <c r="E86" s="15">
        <f t="shared" si="53"/>
        <v>21978</v>
      </c>
      <c r="F86" s="15">
        <f t="shared" si="53"/>
        <v>7252.78</v>
      </c>
      <c r="G86" s="15"/>
      <c r="H86" s="15">
        <v>10989</v>
      </c>
      <c r="I86" s="15">
        <v>3626.39</v>
      </c>
      <c r="J86" s="15">
        <v>0</v>
      </c>
      <c r="K86" s="18"/>
      <c r="L86" s="18">
        <v>44378</v>
      </c>
      <c r="M86" s="18">
        <v>44561</v>
      </c>
      <c r="N86" s="29">
        <f t="shared" si="49"/>
        <v>10</v>
      </c>
      <c r="O86" s="29"/>
      <c r="P86" s="20">
        <f t="shared" si="56"/>
        <v>2435.8983333333335</v>
      </c>
      <c r="Q86" s="20">
        <f t="shared" si="50"/>
        <v>9743.5933333333342</v>
      </c>
      <c r="R86" s="20">
        <f t="shared" si="57"/>
        <v>2435.8983333333335</v>
      </c>
      <c r="S86" s="20"/>
      <c r="T86" s="20">
        <f t="shared" si="67"/>
        <v>2435.8983333333335</v>
      </c>
      <c r="U86" s="20">
        <f t="shared" si="51"/>
        <v>29230.78</v>
      </c>
      <c r="V86" s="20">
        <f t="shared" si="58"/>
        <v>31666.678333333333</v>
      </c>
      <c r="W86" s="20">
        <f>VLOOKUP(V86,'Tablas 2021'!$K$2:$N$13,1)</f>
        <v>26988.51</v>
      </c>
      <c r="X86" s="20">
        <f t="shared" si="59"/>
        <v>4678.1683333333349</v>
      </c>
      <c r="Y86" s="28">
        <f>VLOOKUP(V86,'Tablas 2021'!$K$2:$N$13,4)</f>
        <v>0.23519999999999999</v>
      </c>
      <c r="Z86" s="20">
        <f t="shared" si="60"/>
        <v>1100.3051920000003</v>
      </c>
      <c r="AA86" s="20">
        <f>VLOOKUP(V86,'Tablas 2021'!$K$2:$N$13,3)</f>
        <v>4323.59</v>
      </c>
      <c r="AB86" s="20">
        <f t="shared" si="61"/>
        <v>5423.895192</v>
      </c>
      <c r="AC86" s="20">
        <f>((D86-VLOOKUP(D86,'Tablas 2021'!$K$3:$N$13,1))*VLOOKUP(D86,'Tablas 2021'!$K$3:$N$13,4))+VLOOKUP(D86,'Tablas 2021'!$K$3:$N$13,3)</f>
        <v>4850.971904</v>
      </c>
      <c r="AD86" s="20">
        <f t="shared" si="62"/>
        <v>572.92328799999996</v>
      </c>
      <c r="AE86" s="20">
        <f t="shared" si="52"/>
        <v>1862.9750453333336</v>
      </c>
    </row>
    <row r="87" spans="1:154" ht="13.5" x14ac:dyDescent="0.3">
      <c r="A87" s="6" t="s">
        <v>135</v>
      </c>
      <c r="B87" s="13" t="s">
        <v>136</v>
      </c>
      <c r="C87" s="15">
        <f t="shared" si="55"/>
        <v>2394.2906666666668</v>
      </c>
      <c r="D87" s="15">
        <f t="shared" si="39"/>
        <v>71828.72</v>
      </c>
      <c r="E87" s="15">
        <f t="shared" si="53"/>
        <v>54006.6</v>
      </c>
      <c r="F87" s="15">
        <f t="shared" si="53"/>
        <v>17822.12</v>
      </c>
      <c r="G87" s="15"/>
      <c r="H87" s="15">
        <v>27003.3</v>
      </c>
      <c r="I87" s="15">
        <v>8911.06</v>
      </c>
      <c r="J87" s="15">
        <v>0</v>
      </c>
      <c r="K87" s="18"/>
      <c r="L87" s="18">
        <v>44378</v>
      </c>
      <c r="M87" s="18">
        <v>44561</v>
      </c>
      <c r="N87" s="29">
        <f t="shared" si="49"/>
        <v>10</v>
      </c>
      <c r="O87" s="29"/>
      <c r="P87" s="20">
        <f t="shared" si="56"/>
        <v>5985.7266666666674</v>
      </c>
      <c r="Q87" s="20">
        <f t="shared" si="50"/>
        <v>23942.906666666669</v>
      </c>
      <c r="R87" s="20">
        <f t="shared" si="57"/>
        <v>5985.7266666666674</v>
      </c>
      <c r="S87" s="20"/>
      <c r="T87" s="20">
        <f t="shared" si="67"/>
        <v>5985.7266666666674</v>
      </c>
      <c r="U87" s="20">
        <f t="shared" si="51"/>
        <v>71828.72</v>
      </c>
      <c r="V87" s="20">
        <f t="shared" si="58"/>
        <v>77814.44666666667</v>
      </c>
      <c r="W87" s="20">
        <f>VLOOKUP(V87,'Tablas 2021'!$K$2:$N$13,1)</f>
        <v>42537.599999999999</v>
      </c>
      <c r="X87" s="20">
        <f t="shared" si="59"/>
        <v>35276.846666666672</v>
      </c>
      <c r="Y87" s="28">
        <f>VLOOKUP(V87,'Tablas 2021'!$K$2:$N$13,4)</f>
        <v>0.3</v>
      </c>
      <c r="Z87" s="20">
        <f t="shared" si="60"/>
        <v>10583.054000000002</v>
      </c>
      <c r="AA87" s="20">
        <f>VLOOKUP(V87,'Tablas 2021'!$K$2:$N$13,3)</f>
        <v>7980.72</v>
      </c>
      <c r="AB87" s="20">
        <f t="shared" si="61"/>
        <v>18563.774000000001</v>
      </c>
      <c r="AC87" s="20">
        <f>((D87-VLOOKUP(D87,'Tablas 2021'!$K$3:$N$13,1))*VLOOKUP(D87,'Tablas 2021'!$K$3:$N$13,4))+VLOOKUP(D87,'Tablas 2021'!$K$3:$N$13,3)</f>
        <v>16768.056</v>
      </c>
      <c r="AD87" s="20">
        <f t="shared" si="62"/>
        <v>1795.7180000000008</v>
      </c>
      <c r="AE87" s="20">
        <f t="shared" si="52"/>
        <v>4190.0086666666666</v>
      </c>
    </row>
    <row r="88" spans="1:154" ht="13.5" x14ac:dyDescent="0.3">
      <c r="A88" s="6" t="s">
        <v>139</v>
      </c>
      <c r="B88" s="13" t="s">
        <v>140</v>
      </c>
      <c r="C88" s="15">
        <f t="shared" si="55"/>
        <v>2154.866</v>
      </c>
      <c r="D88" s="15">
        <f t="shared" si="39"/>
        <v>64645.979999999996</v>
      </c>
      <c r="E88" s="15">
        <f t="shared" si="53"/>
        <v>48606</v>
      </c>
      <c r="F88" s="15">
        <f t="shared" si="53"/>
        <v>16039.98</v>
      </c>
      <c r="G88" s="15"/>
      <c r="H88" s="15">
        <v>24303</v>
      </c>
      <c r="I88" s="15">
        <v>8019.99</v>
      </c>
      <c r="J88" s="15">
        <v>0</v>
      </c>
      <c r="K88" s="18"/>
      <c r="L88" s="18">
        <v>44378</v>
      </c>
      <c r="M88" s="18">
        <v>44561</v>
      </c>
      <c r="N88" s="29">
        <f t="shared" si="49"/>
        <v>10</v>
      </c>
      <c r="O88" s="29"/>
      <c r="P88" s="20">
        <f t="shared" si="56"/>
        <v>5387.165</v>
      </c>
      <c r="Q88" s="20">
        <f t="shared" si="50"/>
        <v>21548.66</v>
      </c>
      <c r="R88" s="20">
        <f t="shared" si="57"/>
        <v>5387.165</v>
      </c>
      <c r="S88" s="20"/>
      <c r="T88" s="20">
        <f t="shared" si="67"/>
        <v>5387.165</v>
      </c>
      <c r="U88" s="20">
        <f t="shared" si="51"/>
        <v>64645.979999999996</v>
      </c>
      <c r="V88" s="20">
        <f t="shared" si="58"/>
        <v>70033.14499999999</v>
      </c>
      <c r="W88" s="20">
        <f>VLOOKUP(V88,'Tablas 2021'!$K$2:$N$13,1)</f>
        <v>42537.599999999999</v>
      </c>
      <c r="X88" s="20">
        <f t="shared" si="59"/>
        <v>27495.544999999991</v>
      </c>
      <c r="Y88" s="28">
        <f>VLOOKUP(V88,'Tablas 2021'!$K$2:$N$13,4)</f>
        <v>0.3</v>
      </c>
      <c r="Z88" s="20">
        <f t="shared" si="60"/>
        <v>8248.6634999999969</v>
      </c>
      <c r="AA88" s="20">
        <f>VLOOKUP(V88,'Tablas 2021'!$K$2:$N$13,3)</f>
        <v>7980.72</v>
      </c>
      <c r="AB88" s="20">
        <f t="shared" si="61"/>
        <v>16229.383499999996</v>
      </c>
      <c r="AC88" s="20">
        <f>((D88-VLOOKUP(D88,'Tablas 2021'!$K$3:$N$13,1))*VLOOKUP(D88,'Tablas 2021'!$K$3:$N$13,4))+VLOOKUP(D88,'Tablas 2021'!$K$3:$N$13,3)</f>
        <v>14613.234</v>
      </c>
      <c r="AD88" s="20">
        <f t="shared" si="62"/>
        <v>1616.1494999999959</v>
      </c>
      <c r="AE88" s="20">
        <f t="shared" si="52"/>
        <v>3771.0155000000041</v>
      </c>
    </row>
    <row r="89" spans="1:154" ht="13.5" x14ac:dyDescent="0.3">
      <c r="A89" s="6" t="s">
        <v>141</v>
      </c>
      <c r="B89" s="13" t="s">
        <v>142</v>
      </c>
      <c r="C89" s="15">
        <f t="shared" si="55"/>
        <v>1266.8126666666669</v>
      </c>
      <c r="D89" s="15">
        <f t="shared" si="39"/>
        <v>38004.380000000005</v>
      </c>
      <c r="E89" s="15">
        <f t="shared" si="53"/>
        <v>28574.7</v>
      </c>
      <c r="F89" s="15">
        <f t="shared" si="53"/>
        <v>9429.68</v>
      </c>
      <c r="G89" s="15"/>
      <c r="H89" s="15">
        <v>14287.35</v>
      </c>
      <c r="I89" s="15">
        <v>4714.84</v>
      </c>
      <c r="J89" s="15">
        <v>0</v>
      </c>
      <c r="K89" s="18"/>
      <c r="L89" s="18">
        <v>44378</v>
      </c>
      <c r="M89" s="18">
        <v>44561</v>
      </c>
      <c r="N89" s="29">
        <f t="shared" si="49"/>
        <v>10</v>
      </c>
      <c r="O89" s="29"/>
      <c r="P89" s="20">
        <f t="shared" si="56"/>
        <v>3167.0316666666672</v>
      </c>
      <c r="Q89" s="20">
        <f t="shared" si="50"/>
        <v>12668.126666666669</v>
      </c>
      <c r="R89" s="20">
        <f t="shared" si="57"/>
        <v>3167.0316666666672</v>
      </c>
      <c r="S89" s="20"/>
      <c r="T89" s="20">
        <f t="shared" si="67"/>
        <v>3167.0316666666672</v>
      </c>
      <c r="U89" s="20">
        <f t="shared" si="51"/>
        <v>38004.380000000005</v>
      </c>
      <c r="V89" s="20">
        <f t="shared" si="58"/>
        <v>41171.411666666674</v>
      </c>
      <c r="W89" s="20">
        <f>VLOOKUP(V89,'Tablas 2021'!$K$2:$N$13,1)</f>
        <v>26988.51</v>
      </c>
      <c r="X89" s="20">
        <f t="shared" si="59"/>
        <v>14182.901666666676</v>
      </c>
      <c r="Y89" s="28">
        <f>VLOOKUP(V89,'Tablas 2021'!$K$2:$N$13,4)</f>
        <v>0.23519999999999999</v>
      </c>
      <c r="Z89" s="20">
        <f t="shared" si="60"/>
        <v>3335.8184720000022</v>
      </c>
      <c r="AA89" s="20">
        <f>VLOOKUP(V89,'Tablas 2021'!$K$2:$N$13,3)</f>
        <v>4323.59</v>
      </c>
      <c r="AB89" s="20">
        <f t="shared" si="61"/>
        <v>7659.4084720000028</v>
      </c>
      <c r="AC89" s="20">
        <f>((D89-VLOOKUP(D89,'Tablas 2021'!$K$3:$N$13,1))*VLOOKUP(D89,'Tablas 2021'!$K$3:$N$13,4))+VLOOKUP(D89,'Tablas 2021'!$K$3:$N$13,3)</f>
        <v>6914.5226240000011</v>
      </c>
      <c r="AD89" s="20">
        <f t="shared" si="62"/>
        <v>744.88584800000172</v>
      </c>
      <c r="AE89" s="20">
        <f t="shared" si="52"/>
        <v>2422.1458186666655</v>
      </c>
    </row>
    <row r="90" spans="1:154" ht="13.5" x14ac:dyDescent="0.3">
      <c r="A90" s="6" t="s">
        <v>143</v>
      </c>
      <c r="B90" s="13" t="s">
        <v>144</v>
      </c>
      <c r="C90" s="15">
        <f t="shared" si="55"/>
        <v>974.35933333333332</v>
      </c>
      <c r="D90" s="15">
        <f t="shared" si="39"/>
        <v>29230.78</v>
      </c>
      <c r="E90" s="15">
        <f t="shared" si="53"/>
        <v>21978</v>
      </c>
      <c r="F90" s="15">
        <f t="shared" si="53"/>
        <v>7252.78</v>
      </c>
      <c r="G90" s="15"/>
      <c r="H90" s="15">
        <v>10989</v>
      </c>
      <c r="I90" s="15">
        <v>3626.39</v>
      </c>
      <c r="J90" s="15">
        <v>0</v>
      </c>
      <c r="K90" s="18"/>
      <c r="L90" s="18">
        <v>44378</v>
      </c>
      <c r="M90" s="18">
        <v>44561</v>
      </c>
      <c r="N90" s="29">
        <f t="shared" si="49"/>
        <v>10</v>
      </c>
      <c r="O90" s="29"/>
      <c r="P90" s="20">
        <f t="shared" si="56"/>
        <v>2435.8983333333335</v>
      </c>
      <c r="Q90" s="20">
        <f t="shared" si="50"/>
        <v>9743.5933333333342</v>
      </c>
      <c r="R90" s="20">
        <f t="shared" si="57"/>
        <v>2435.8983333333335</v>
      </c>
      <c r="S90" s="20"/>
      <c r="T90" s="20">
        <f t="shared" si="67"/>
        <v>2435.8983333333335</v>
      </c>
      <c r="U90" s="20">
        <f t="shared" si="51"/>
        <v>29230.78</v>
      </c>
      <c r="V90" s="20">
        <f t="shared" si="58"/>
        <v>31666.678333333333</v>
      </c>
      <c r="W90" s="20">
        <f>VLOOKUP(V90,'Tablas 2021'!$K$2:$N$13,1)</f>
        <v>26988.51</v>
      </c>
      <c r="X90" s="20">
        <f t="shared" si="59"/>
        <v>4678.1683333333349</v>
      </c>
      <c r="Y90" s="28">
        <f>VLOOKUP(V90,'Tablas 2021'!$K$2:$N$13,4)</f>
        <v>0.23519999999999999</v>
      </c>
      <c r="Z90" s="20">
        <f t="shared" si="60"/>
        <v>1100.3051920000003</v>
      </c>
      <c r="AA90" s="20">
        <f>VLOOKUP(V90,'Tablas 2021'!$K$2:$N$13,3)</f>
        <v>4323.59</v>
      </c>
      <c r="AB90" s="20">
        <f t="shared" si="61"/>
        <v>5423.895192</v>
      </c>
      <c r="AC90" s="20">
        <f>((D90-VLOOKUP(D90,'Tablas 2021'!$K$3:$N$13,1))*VLOOKUP(D90,'Tablas 2021'!$K$3:$N$13,4))+VLOOKUP(D90,'Tablas 2021'!$K$3:$N$13,3)</f>
        <v>4850.971904</v>
      </c>
      <c r="AD90" s="20">
        <f t="shared" si="62"/>
        <v>572.92328799999996</v>
      </c>
      <c r="AE90" s="20">
        <f t="shared" si="52"/>
        <v>1862.9750453333336</v>
      </c>
    </row>
    <row r="91" spans="1:154" ht="13.5" x14ac:dyDescent="0.3">
      <c r="A91" s="6" t="s">
        <v>145</v>
      </c>
      <c r="B91" s="13" t="s">
        <v>146</v>
      </c>
      <c r="C91" s="15">
        <f t="shared" si="55"/>
        <v>2394.2906666666668</v>
      </c>
      <c r="D91" s="15">
        <f t="shared" si="39"/>
        <v>71828.72</v>
      </c>
      <c r="E91" s="15">
        <f t="shared" si="53"/>
        <v>54006.6</v>
      </c>
      <c r="F91" s="15">
        <f t="shared" si="53"/>
        <v>17822.12</v>
      </c>
      <c r="G91" s="15"/>
      <c r="H91" s="15">
        <v>27003.3</v>
      </c>
      <c r="I91" s="15">
        <v>8911.06</v>
      </c>
      <c r="J91" s="15">
        <v>0</v>
      </c>
      <c r="K91" s="18"/>
      <c r="L91" s="18">
        <v>44378</v>
      </c>
      <c r="M91" s="18">
        <v>44561</v>
      </c>
      <c r="N91" s="29">
        <f t="shared" si="49"/>
        <v>10</v>
      </c>
      <c r="O91" s="29"/>
      <c r="P91" s="20">
        <f t="shared" si="56"/>
        <v>5985.7266666666674</v>
      </c>
      <c r="Q91" s="20">
        <f t="shared" si="50"/>
        <v>23942.906666666669</v>
      </c>
      <c r="R91" s="20">
        <f t="shared" si="57"/>
        <v>5985.7266666666674</v>
      </c>
      <c r="S91" s="20"/>
      <c r="T91" s="20">
        <f t="shared" si="67"/>
        <v>5985.7266666666674</v>
      </c>
      <c r="U91" s="20">
        <f t="shared" si="51"/>
        <v>71828.72</v>
      </c>
      <c r="V91" s="20">
        <f t="shared" si="58"/>
        <v>77814.44666666667</v>
      </c>
      <c r="W91" s="20">
        <f>VLOOKUP(V91,'Tablas 2021'!$K$2:$N$13,1)</f>
        <v>42537.599999999999</v>
      </c>
      <c r="X91" s="20">
        <f t="shared" si="59"/>
        <v>35276.846666666672</v>
      </c>
      <c r="Y91" s="28">
        <f>VLOOKUP(V91,'Tablas 2021'!$K$2:$N$13,4)</f>
        <v>0.3</v>
      </c>
      <c r="Z91" s="20">
        <f t="shared" si="60"/>
        <v>10583.054000000002</v>
      </c>
      <c r="AA91" s="20">
        <f>VLOOKUP(V91,'Tablas 2021'!$K$2:$N$13,3)</f>
        <v>7980.72</v>
      </c>
      <c r="AB91" s="20">
        <f t="shared" si="61"/>
        <v>18563.774000000001</v>
      </c>
      <c r="AC91" s="20">
        <f>((D91-VLOOKUP(D91,'Tablas 2021'!$K$3:$N$13,1))*VLOOKUP(D91,'Tablas 2021'!$K$3:$N$13,4))+VLOOKUP(D91,'Tablas 2021'!$K$3:$N$13,3)</f>
        <v>16768.056</v>
      </c>
      <c r="AD91" s="20">
        <f t="shared" si="62"/>
        <v>1795.7180000000008</v>
      </c>
      <c r="AE91" s="20">
        <f t="shared" si="52"/>
        <v>4190.0086666666666</v>
      </c>
    </row>
    <row r="92" spans="1:154" ht="13.5" x14ac:dyDescent="0.3">
      <c r="A92" s="6" t="s">
        <v>147</v>
      </c>
      <c r="B92" s="13" t="s">
        <v>148</v>
      </c>
      <c r="C92" s="15">
        <f t="shared" si="55"/>
        <v>974.35933333333332</v>
      </c>
      <c r="D92" s="15">
        <f t="shared" si="39"/>
        <v>29230.78</v>
      </c>
      <c r="E92" s="15">
        <f t="shared" si="53"/>
        <v>21978</v>
      </c>
      <c r="F92" s="15">
        <f t="shared" si="53"/>
        <v>7252.78</v>
      </c>
      <c r="G92" s="15"/>
      <c r="H92" s="15">
        <v>10989</v>
      </c>
      <c r="I92" s="15">
        <v>3626.39</v>
      </c>
      <c r="J92" s="15">
        <v>0</v>
      </c>
      <c r="K92" s="18"/>
      <c r="L92" s="18">
        <v>44378</v>
      </c>
      <c r="M92" s="18">
        <v>44561</v>
      </c>
      <c r="N92" s="29">
        <f t="shared" si="49"/>
        <v>10</v>
      </c>
      <c r="O92" s="29"/>
      <c r="P92" s="20">
        <f t="shared" si="56"/>
        <v>2435.8983333333335</v>
      </c>
      <c r="Q92" s="20">
        <f t="shared" si="50"/>
        <v>9743.5933333333342</v>
      </c>
      <c r="R92" s="20">
        <f t="shared" si="57"/>
        <v>2435.8983333333335</v>
      </c>
      <c r="S92" s="20"/>
      <c r="T92" s="20">
        <f t="shared" si="67"/>
        <v>2435.8983333333335</v>
      </c>
      <c r="U92" s="20">
        <f t="shared" si="51"/>
        <v>29230.78</v>
      </c>
      <c r="V92" s="20">
        <f t="shared" si="58"/>
        <v>31666.678333333333</v>
      </c>
      <c r="W92" s="20">
        <f>VLOOKUP(V92,'Tablas 2021'!$K$2:$N$13,1)</f>
        <v>26988.51</v>
      </c>
      <c r="X92" s="20">
        <f t="shared" si="59"/>
        <v>4678.1683333333349</v>
      </c>
      <c r="Y92" s="28">
        <f>VLOOKUP(V92,'Tablas 2021'!$K$2:$N$13,4)</f>
        <v>0.23519999999999999</v>
      </c>
      <c r="Z92" s="20">
        <f t="shared" si="60"/>
        <v>1100.3051920000003</v>
      </c>
      <c r="AA92" s="20">
        <f>VLOOKUP(V92,'Tablas 2021'!$K$2:$N$13,3)</f>
        <v>4323.59</v>
      </c>
      <c r="AB92" s="20">
        <f t="shared" si="61"/>
        <v>5423.895192</v>
      </c>
      <c r="AC92" s="20">
        <f>((D92-VLOOKUP(D92,'Tablas 2021'!$K$3:$N$13,1))*VLOOKUP(D92,'Tablas 2021'!$K$3:$N$13,4))+VLOOKUP(D92,'Tablas 2021'!$K$3:$N$13,3)</f>
        <v>4850.971904</v>
      </c>
      <c r="AD92" s="20">
        <f t="shared" si="62"/>
        <v>572.92328799999996</v>
      </c>
      <c r="AE92" s="20">
        <f t="shared" si="52"/>
        <v>1862.9750453333336</v>
      </c>
    </row>
    <row r="93" spans="1:154" ht="13.5" x14ac:dyDescent="0.3">
      <c r="A93" s="6" t="s">
        <v>149</v>
      </c>
      <c r="B93" s="13" t="s">
        <v>150</v>
      </c>
      <c r="C93" s="15">
        <f t="shared" si="55"/>
        <v>1266.8126666666669</v>
      </c>
      <c r="D93" s="15">
        <f t="shared" si="39"/>
        <v>38004.380000000005</v>
      </c>
      <c r="E93" s="15">
        <f t="shared" si="53"/>
        <v>28574.7</v>
      </c>
      <c r="F93" s="15">
        <f t="shared" si="53"/>
        <v>9429.68</v>
      </c>
      <c r="G93" s="15"/>
      <c r="H93" s="15">
        <v>14287.35</v>
      </c>
      <c r="I93" s="15">
        <v>4714.84</v>
      </c>
      <c r="J93" s="15">
        <v>0</v>
      </c>
      <c r="K93" s="18"/>
      <c r="L93" s="18">
        <v>44378</v>
      </c>
      <c r="M93" s="18">
        <v>44561</v>
      </c>
      <c r="N93" s="29">
        <f t="shared" si="49"/>
        <v>10</v>
      </c>
      <c r="O93" s="29"/>
      <c r="P93" s="20">
        <f t="shared" si="56"/>
        <v>3167.0316666666672</v>
      </c>
      <c r="Q93" s="20">
        <f t="shared" si="50"/>
        <v>12668.126666666669</v>
      </c>
      <c r="R93" s="20">
        <f t="shared" si="57"/>
        <v>3167.0316666666672</v>
      </c>
      <c r="S93" s="20"/>
      <c r="T93" s="20">
        <f t="shared" si="67"/>
        <v>3167.0316666666672</v>
      </c>
      <c r="U93" s="20">
        <f t="shared" si="51"/>
        <v>38004.380000000005</v>
      </c>
      <c r="V93" s="20">
        <f t="shared" si="58"/>
        <v>41171.411666666674</v>
      </c>
      <c r="W93" s="20">
        <f>VLOOKUP(V93,'Tablas 2021'!$K$2:$N$13,1)</f>
        <v>26988.51</v>
      </c>
      <c r="X93" s="20">
        <f t="shared" si="59"/>
        <v>14182.901666666676</v>
      </c>
      <c r="Y93" s="28">
        <f>VLOOKUP(V93,'Tablas 2021'!$K$2:$N$13,4)</f>
        <v>0.23519999999999999</v>
      </c>
      <c r="Z93" s="20">
        <f t="shared" si="60"/>
        <v>3335.8184720000022</v>
      </c>
      <c r="AA93" s="20">
        <f>VLOOKUP(V93,'Tablas 2021'!$K$2:$N$13,3)</f>
        <v>4323.59</v>
      </c>
      <c r="AB93" s="20">
        <f t="shared" si="61"/>
        <v>7659.4084720000028</v>
      </c>
      <c r="AC93" s="20">
        <f>((D93-VLOOKUP(D93,'Tablas 2021'!$K$3:$N$13,1))*VLOOKUP(D93,'Tablas 2021'!$K$3:$N$13,4))+VLOOKUP(D93,'Tablas 2021'!$K$3:$N$13,3)</f>
        <v>6914.5226240000011</v>
      </c>
      <c r="AD93" s="20">
        <f t="shared" si="62"/>
        <v>744.88584800000172</v>
      </c>
      <c r="AE93" s="20">
        <f t="shared" si="52"/>
        <v>2422.1458186666655</v>
      </c>
    </row>
    <row r="94" spans="1:154" s="57" customFormat="1" ht="13.5" x14ac:dyDescent="0.3">
      <c r="A94" s="54" t="s">
        <v>151</v>
      </c>
      <c r="B94" s="55" t="s">
        <v>152</v>
      </c>
      <c r="C94" s="56">
        <f t="shared" si="55"/>
        <v>974.35933333333332</v>
      </c>
      <c r="D94" s="56">
        <f t="shared" si="39"/>
        <v>29230.78</v>
      </c>
      <c r="E94" s="56">
        <f t="shared" si="53"/>
        <v>21978</v>
      </c>
      <c r="F94" s="56">
        <f t="shared" si="53"/>
        <v>7252.78</v>
      </c>
      <c r="G94" s="56"/>
      <c r="H94" s="56">
        <v>10989</v>
      </c>
      <c r="I94" s="56">
        <v>3626.39</v>
      </c>
      <c r="J94" s="56">
        <v>0</v>
      </c>
      <c r="K94" s="58">
        <v>44197</v>
      </c>
      <c r="L94" s="58">
        <v>44378</v>
      </c>
      <c r="M94" s="58">
        <v>44561</v>
      </c>
      <c r="N94" s="59">
        <v>20</v>
      </c>
      <c r="O94" s="59"/>
      <c r="P94" s="60">
        <f t="shared" si="56"/>
        <v>4871.7966666666671</v>
      </c>
      <c r="Q94" s="60">
        <f t="shared" si="50"/>
        <v>19487.186666666668</v>
      </c>
      <c r="R94" s="60">
        <f t="shared" si="57"/>
        <v>4871.7966666666671</v>
      </c>
      <c r="S94" s="60">
        <f>89.62*15</f>
        <v>1344.3000000000002</v>
      </c>
      <c r="T94" s="60">
        <f t="shared" si="67"/>
        <v>4871.7966666666671</v>
      </c>
      <c r="U94" s="60">
        <f t="shared" si="51"/>
        <v>29230.78</v>
      </c>
      <c r="V94" s="60">
        <f t="shared" si="58"/>
        <v>34102.576666666668</v>
      </c>
      <c r="W94" s="60">
        <f>VLOOKUP(V94,'Tablas 2021'!$K$2:$N$13,1)</f>
        <v>26988.51</v>
      </c>
      <c r="X94" s="60">
        <f t="shared" si="59"/>
        <v>7114.0666666666693</v>
      </c>
      <c r="Y94" s="61">
        <f>VLOOKUP(V94,'Tablas 2021'!$K$2:$N$13,4)</f>
        <v>0.23519999999999999</v>
      </c>
      <c r="Z94" s="60">
        <f t="shared" si="60"/>
        <v>1673.2284800000007</v>
      </c>
      <c r="AA94" s="60">
        <f>VLOOKUP(V94,'Tablas 2021'!$K$2:$N$13,3)</f>
        <v>4323.59</v>
      </c>
      <c r="AB94" s="60">
        <f t="shared" si="61"/>
        <v>5996.8184800000008</v>
      </c>
      <c r="AC94" s="60">
        <f>((D94-VLOOKUP(D94,'Tablas 2021'!$K$3:$N$13,1))*VLOOKUP(D94,'Tablas 2021'!$K$3:$N$13,4))+VLOOKUP(D94,'Tablas 2021'!$K$3:$N$13,3)</f>
        <v>4850.971904</v>
      </c>
      <c r="AD94" s="60">
        <f t="shared" si="62"/>
        <v>1145.8465760000008</v>
      </c>
      <c r="AE94" s="60">
        <f t="shared" si="52"/>
        <v>3725.9500906666663</v>
      </c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</row>
    <row r="95" spans="1:154" s="57" customFormat="1" ht="13.5" x14ac:dyDescent="0.3">
      <c r="A95" s="54" t="s">
        <v>153</v>
      </c>
      <c r="B95" s="55" t="s">
        <v>154</v>
      </c>
      <c r="C95" s="56">
        <f t="shared" si="55"/>
        <v>974.35933333333332</v>
      </c>
      <c r="D95" s="56">
        <f t="shared" si="39"/>
        <v>29230.78</v>
      </c>
      <c r="E95" s="56">
        <f t="shared" si="53"/>
        <v>21978</v>
      </c>
      <c r="F95" s="56">
        <f t="shared" si="53"/>
        <v>7252.78</v>
      </c>
      <c r="G95" s="56"/>
      <c r="H95" s="56">
        <v>10989</v>
      </c>
      <c r="I95" s="56">
        <v>3626.39</v>
      </c>
      <c r="J95" s="56">
        <v>0</v>
      </c>
      <c r="K95" s="58">
        <v>44271</v>
      </c>
      <c r="L95" s="58">
        <v>44378</v>
      </c>
      <c r="M95" s="58">
        <v>44561</v>
      </c>
      <c r="N95" s="59">
        <v>15.81</v>
      </c>
      <c r="O95" s="59"/>
      <c r="P95" s="60">
        <f t="shared" si="56"/>
        <v>3851.1552649999999</v>
      </c>
      <c r="Q95" s="60">
        <f t="shared" si="50"/>
        <v>15404.621059999999</v>
      </c>
      <c r="R95" s="60">
        <f t="shared" si="57"/>
        <v>3851.1552649999999</v>
      </c>
      <c r="S95" s="60">
        <f>89.62*15</f>
        <v>1344.3000000000002</v>
      </c>
      <c r="T95" s="60">
        <f t="shared" si="67"/>
        <v>3851.1552649999999</v>
      </c>
      <c r="U95" s="60">
        <f t="shared" si="51"/>
        <v>29230.78</v>
      </c>
      <c r="V95" s="60">
        <f t="shared" si="58"/>
        <v>33081.935265</v>
      </c>
      <c r="W95" s="60">
        <f>VLOOKUP(V95,'Tablas 2021'!$K$2:$N$13,1)</f>
        <v>26988.51</v>
      </c>
      <c r="X95" s="60">
        <f t="shared" si="59"/>
        <v>6093.4252650000017</v>
      </c>
      <c r="Y95" s="61">
        <f>VLOOKUP(V95,'Tablas 2021'!$K$2:$N$13,4)</f>
        <v>0.23519999999999999</v>
      </c>
      <c r="Z95" s="60">
        <f t="shared" si="60"/>
        <v>1433.1736223280004</v>
      </c>
      <c r="AA95" s="60">
        <f>VLOOKUP(V95,'Tablas 2021'!$K$2:$N$13,3)</f>
        <v>4323.59</v>
      </c>
      <c r="AB95" s="60">
        <f t="shared" si="61"/>
        <v>5756.7636223280006</v>
      </c>
      <c r="AC95" s="60">
        <f>((D95-VLOOKUP(D95,'Tablas 2021'!$K$3:$N$13,1))*VLOOKUP(D95,'Tablas 2021'!$K$3:$N$13,4))+VLOOKUP(D95,'Tablas 2021'!$K$3:$N$13,3)</f>
        <v>4850.971904</v>
      </c>
      <c r="AD95" s="60">
        <f t="shared" si="62"/>
        <v>905.79171832800057</v>
      </c>
      <c r="AE95" s="60">
        <f t="shared" si="52"/>
        <v>2945.3635466719993</v>
      </c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</row>
    <row r="96" spans="1:154" ht="13.5" x14ac:dyDescent="0.3">
      <c r="A96" s="6" t="s">
        <v>155</v>
      </c>
      <c r="B96" s="13" t="s">
        <v>156</v>
      </c>
      <c r="C96" s="15">
        <f t="shared" si="55"/>
        <v>2154.866</v>
      </c>
      <c r="D96" s="15">
        <f t="shared" si="39"/>
        <v>64645.979999999996</v>
      </c>
      <c r="E96" s="15">
        <f t="shared" si="53"/>
        <v>48606</v>
      </c>
      <c r="F96" s="15">
        <f t="shared" si="53"/>
        <v>16039.98</v>
      </c>
      <c r="G96" s="15"/>
      <c r="H96" s="15">
        <v>24303</v>
      </c>
      <c r="I96" s="15">
        <v>8019.99</v>
      </c>
      <c r="J96" s="15">
        <v>0</v>
      </c>
      <c r="K96" s="18"/>
      <c r="L96" s="18">
        <v>44378</v>
      </c>
      <c r="M96" s="18">
        <v>44561</v>
      </c>
      <c r="N96" s="29">
        <v>10</v>
      </c>
      <c r="O96" s="29"/>
      <c r="P96" s="20">
        <f t="shared" si="56"/>
        <v>5387.165</v>
      </c>
      <c r="Q96" s="20">
        <f t="shared" si="50"/>
        <v>21548.66</v>
      </c>
      <c r="R96" s="20">
        <f t="shared" si="57"/>
        <v>5387.165</v>
      </c>
      <c r="S96" s="20"/>
      <c r="T96" s="20">
        <f t="shared" si="67"/>
        <v>5387.165</v>
      </c>
      <c r="U96" s="20">
        <f t="shared" si="51"/>
        <v>64645.979999999996</v>
      </c>
      <c r="V96" s="20">
        <f t="shared" si="58"/>
        <v>70033.14499999999</v>
      </c>
      <c r="W96" s="20">
        <f>VLOOKUP(V96,'Tablas 2021'!$K$2:$N$13,1)</f>
        <v>42537.599999999999</v>
      </c>
      <c r="X96" s="20">
        <f t="shared" si="59"/>
        <v>27495.544999999991</v>
      </c>
      <c r="Y96" s="28">
        <f>VLOOKUP(V96,'Tablas 2021'!$K$2:$N$13,4)</f>
        <v>0.3</v>
      </c>
      <c r="Z96" s="20">
        <f t="shared" si="60"/>
        <v>8248.6634999999969</v>
      </c>
      <c r="AA96" s="20">
        <f>VLOOKUP(V96,'Tablas 2021'!$K$2:$N$13,3)</f>
        <v>7980.72</v>
      </c>
      <c r="AB96" s="20">
        <f t="shared" si="61"/>
        <v>16229.383499999996</v>
      </c>
      <c r="AC96" s="20">
        <f>((D96-VLOOKUP(D96,'Tablas 2021'!$K$3:$N$13,1))*VLOOKUP(D96,'Tablas 2021'!$K$3:$N$13,4))+VLOOKUP(D96,'Tablas 2021'!$K$3:$N$13,3)</f>
        <v>14613.234</v>
      </c>
      <c r="AD96" s="20">
        <f t="shared" si="62"/>
        <v>1616.1494999999959</v>
      </c>
      <c r="AE96" s="20">
        <f t="shared" si="52"/>
        <v>3771.0155000000041</v>
      </c>
    </row>
    <row r="97" spans="1:31" ht="13.5" x14ac:dyDescent="0.3">
      <c r="A97" s="6" t="s">
        <v>157</v>
      </c>
      <c r="B97" s="13" t="s">
        <v>158</v>
      </c>
      <c r="C97" s="15">
        <f t="shared" si="55"/>
        <v>2154.866</v>
      </c>
      <c r="D97" s="15">
        <f t="shared" si="39"/>
        <v>64645.979999999996</v>
      </c>
      <c r="E97" s="15">
        <f t="shared" si="53"/>
        <v>48606</v>
      </c>
      <c r="F97" s="15">
        <f t="shared" si="53"/>
        <v>16039.98</v>
      </c>
      <c r="G97" s="15"/>
      <c r="H97" s="15">
        <v>24303</v>
      </c>
      <c r="I97" s="15">
        <v>8019.99</v>
      </c>
      <c r="J97" s="15">
        <v>0</v>
      </c>
      <c r="K97" s="18"/>
      <c r="L97" s="18">
        <v>44378</v>
      </c>
      <c r="M97" s="18">
        <v>44561</v>
      </c>
      <c r="N97" s="29">
        <f t="shared" si="49"/>
        <v>10</v>
      </c>
      <c r="O97" s="29"/>
      <c r="P97" s="20">
        <f t="shared" si="56"/>
        <v>5387.165</v>
      </c>
      <c r="Q97" s="20">
        <f t="shared" si="50"/>
        <v>21548.66</v>
      </c>
      <c r="R97" s="20">
        <f t="shared" si="57"/>
        <v>5387.165</v>
      </c>
      <c r="S97" s="20"/>
      <c r="T97" s="20">
        <f t="shared" si="67"/>
        <v>5387.165</v>
      </c>
      <c r="U97" s="20">
        <f t="shared" si="51"/>
        <v>64645.979999999996</v>
      </c>
      <c r="V97" s="20">
        <f t="shared" si="58"/>
        <v>70033.14499999999</v>
      </c>
      <c r="W97" s="20">
        <f>VLOOKUP(V97,'Tablas 2021'!$K$2:$N$13,1)</f>
        <v>42537.599999999999</v>
      </c>
      <c r="X97" s="20">
        <f t="shared" si="59"/>
        <v>27495.544999999991</v>
      </c>
      <c r="Y97" s="28">
        <f>VLOOKUP(V97,'Tablas 2021'!$K$2:$N$13,4)</f>
        <v>0.3</v>
      </c>
      <c r="Z97" s="20">
        <f t="shared" si="60"/>
        <v>8248.6634999999969</v>
      </c>
      <c r="AA97" s="20">
        <f>VLOOKUP(V97,'Tablas 2021'!$K$2:$N$13,3)</f>
        <v>7980.72</v>
      </c>
      <c r="AB97" s="20">
        <f t="shared" si="61"/>
        <v>16229.383499999996</v>
      </c>
      <c r="AC97" s="20">
        <f>((D97-VLOOKUP(D97,'Tablas 2021'!$K$3:$N$13,1))*VLOOKUP(D97,'Tablas 2021'!$K$3:$N$13,4))+VLOOKUP(D97,'Tablas 2021'!$K$3:$N$13,3)</f>
        <v>14613.234</v>
      </c>
      <c r="AD97" s="20">
        <f t="shared" si="62"/>
        <v>1616.1494999999959</v>
      </c>
      <c r="AE97" s="20">
        <f t="shared" si="52"/>
        <v>3771.0155000000041</v>
      </c>
    </row>
    <row r="98" spans="1:31" ht="13.5" x14ac:dyDescent="0.3">
      <c r="A98" s="6" t="s">
        <v>159</v>
      </c>
      <c r="B98" s="13" t="s">
        <v>160</v>
      </c>
      <c r="C98" s="15">
        <f t="shared" si="55"/>
        <v>2154.866</v>
      </c>
      <c r="D98" s="15">
        <f t="shared" si="39"/>
        <v>64645.979999999996</v>
      </c>
      <c r="E98" s="15">
        <f t="shared" si="53"/>
        <v>48606</v>
      </c>
      <c r="F98" s="15">
        <f t="shared" si="53"/>
        <v>16039.98</v>
      </c>
      <c r="G98" s="15"/>
      <c r="H98" s="15">
        <v>24303</v>
      </c>
      <c r="I98" s="15">
        <v>8019.99</v>
      </c>
      <c r="J98" s="15">
        <v>0</v>
      </c>
      <c r="K98" s="18"/>
      <c r="L98" s="18">
        <v>44378</v>
      </c>
      <c r="M98" s="18">
        <v>44561</v>
      </c>
      <c r="N98" s="29">
        <f t="shared" si="49"/>
        <v>10</v>
      </c>
      <c r="O98" s="29"/>
      <c r="P98" s="20">
        <f t="shared" si="56"/>
        <v>5387.165</v>
      </c>
      <c r="Q98" s="20">
        <f t="shared" si="50"/>
        <v>21548.66</v>
      </c>
      <c r="R98" s="20">
        <f t="shared" si="57"/>
        <v>5387.165</v>
      </c>
      <c r="S98" s="20"/>
      <c r="T98" s="20">
        <f t="shared" si="67"/>
        <v>5387.165</v>
      </c>
      <c r="U98" s="20">
        <f t="shared" si="51"/>
        <v>64645.979999999996</v>
      </c>
      <c r="V98" s="20">
        <f t="shared" si="58"/>
        <v>70033.14499999999</v>
      </c>
      <c r="W98" s="20">
        <f>VLOOKUP(V98,'Tablas 2021'!$K$2:$N$13,1)</f>
        <v>42537.599999999999</v>
      </c>
      <c r="X98" s="20">
        <f t="shared" si="59"/>
        <v>27495.544999999991</v>
      </c>
      <c r="Y98" s="28">
        <f>VLOOKUP(V98,'Tablas 2021'!$K$2:$N$13,4)</f>
        <v>0.3</v>
      </c>
      <c r="Z98" s="20">
        <f t="shared" si="60"/>
        <v>8248.6634999999969</v>
      </c>
      <c r="AA98" s="20">
        <f>VLOOKUP(V98,'Tablas 2021'!$K$2:$N$13,3)</f>
        <v>7980.72</v>
      </c>
      <c r="AB98" s="20">
        <f t="shared" si="61"/>
        <v>16229.383499999996</v>
      </c>
      <c r="AC98" s="20">
        <f>((D98-VLOOKUP(D98,'Tablas 2021'!$K$3:$N$13,1))*VLOOKUP(D98,'Tablas 2021'!$K$3:$N$13,4))+VLOOKUP(D98,'Tablas 2021'!$K$3:$N$13,3)</f>
        <v>14613.234</v>
      </c>
      <c r="AD98" s="20">
        <f t="shared" si="62"/>
        <v>1616.1494999999959</v>
      </c>
      <c r="AE98" s="20">
        <f t="shared" si="52"/>
        <v>3771.0155000000041</v>
      </c>
    </row>
    <row r="99" spans="1:31" ht="13.5" x14ac:dyDescent="0.3">
      <c r="A99" s="6"/>
      <c r="B99" s="13"/>
      <c r="C99" s="13"/>
      <c r="D99" s="13"/>
      <c r="E99" s="13"/>
      <c r="F99" s="13"/>
      <c r="G99" s="13"/>
      <c r="H99" s="13"/>
      <c r="I99" s="13"/>
      <c r="J99" s="13"/>
      <c r="K99" s="18"/>
      <c r="P99" s="12">
        <f>SUM(P3:P98)</f>
        <v>359064.48871166672</v>
      </c>
      <c r="AD99" s="12">
        <f>SUM(AD3:AD98)</f>
        <v>92777.864870536083</v>
      </c>
      <c r="AE99" s="12">
        <f t="shared" si="52"/>
        <v>266286.62384113064</v>
      </c>
    </row>
    <row r="100" spans="1:31" s="4" customFormat="1" ht="13.5" x14ac:dyDescent="0.3">
      <c r="A100" s="7" t="s">
        <v>162</v>
      </c>
      <c r="B100" s="14" t="s">
        <v>235</v>
      </c>
      <c r="C100" s="8" t="s">
        <v>161</v>
      </c>
      <c r="D100" s="8" t="s">
        <v>161</v>
      </c>
      <c r="E100" s="8" t="s">
        <v>161</v>
      </c>
      <c r="F100" s="8" t="s">
        <v>161</v>
      </c>
      <c r="G100" s="8" t="s">
        <v>161</v>
      </c>
      <c r="H100" s="8" t="s">
        <v>161</v>
      </c>
      <c r="I100" s="8" t="s">
        <v>161</v>
      </c>
      <c r="J100" s="8" t="s">
        <v>161</v>
      </c>
      <c r="K100" s="83" t="s">
        <v>161</v>
      </c>
      <c r="L100" s="4" t="s">
        <v>161</v>
      </c>
      <c r="M100" s="4" t="s">
        <v>161</v>
      </c>
      <c r="N100" s="4" t="s">
        <v>161</v>
      </c>
      <c r="O100" s="4" t="s">
        <v>161</v>
      </c>
      <c r="P100" s="4" t="s">
        <v>161</v>
      </c>
      <c r="Q100" s="4" t="s">
        <v>161</v>
      </c>
      <c r="R100" s="4" t="s">
        <v>161</v>
      </c>
      <c r="T100" s="4" t="s">
        <v>161</v>
      </c>
      <c r="U100" s="4" t="s">
        <v>161</v>
      </c>
      <c r="V100" s="4" t="s">
        <v>161</v>
      </c>
      <c r="W100" s="4" t="s">
        <v>161</v>
      </c>
      <c r="X100" s="4" t="s">
        <v>161</v>
      </c>
      <c r="Y100" s="4" t="s">
        <v>161</v>
      </c>
      <c r="Z100" s="4" t="s">
        <v>161</v>
      </c>
      <c r="AA100" s="4" t="s">
        <v>161</v>
      </c>
      <c r="AB100" s="4" t="s">
        <v>161</v>
      </c>
      <c r="AC100" s="4" t="s">
        <v>161</v>
      </c>
      <c r="AD100" s="4" t="s">
        <v>161</v>
      </c>
      <c r="AE100" s="4" t="s">
        <v>161</v>
      </c>
    </row>
    <row r="101" spans="1:31" ht="13.5" x14ac:dyDescent="0.3">
      <c r="A101" s="12"/>
      <c r="C101" s="14"/>
      <c r="D101" s="14"/>
      <c r="E101" s="14"/>
      <c r="F101" s="14"/>
      <c r="G101" s="14"/>
      <c r="H101" s="9"/>
      <c r="I101" s="9"/>
      <c r="J101" s="9"/>
      <c r="K101" s="18"/>
    </row>
    <row r="102" spans="1:31" ht="13.5" x14ac:dyDescent="0.3">
      <c r="A102" s="7"/>
      <c r="B102" s="13"/>
      <c r="C102" s="13"/>
      <c r="D102" s="13"/>
      <c r="E102" s="13"/>
      <c r="F102" s="13"/>
      <c r="G102" s="13"/>
      <c r="H102" s="9"/>
      <c r="I102" s="9"/>
      <c r="J102" s="9"/>
      <c r="K102" s="18"/>
    </row>
    <row r="104" spans="1:31" x14ac:dyDescent="0.2">
      <c r="A104" s="24" t="s">
        <v>172</v>
      </c>
      <c r="B104" s="16" t="s">
        <v>171</v>
      </c>
      <c r="C104" s="16"/>
    </row>
    <row r="105" spans="1:31" x14ac:dyDescent="0.2">
      <c r="A105" s="84"/>
      <c r="B105" s="82" t="s">
        <v>173</v>
      </c>
      <c r="C105" s="82"/>
    </row>
    <row r="106" spans="1:31" x14ac:dyDescent="0.2">
      <c r="A106" s="73"/>
      <c r="B106" s="57" t="s">
        <v>209</v>
      </c>
      <c r="C106" s="57"/>
    </row>
    <row r="107" spans="1:31" x14ac:dyDescent="0.2">
      <c r="A107" s="85"/>
      <c r="B107" s="67"/>
      <c r="C107" s="67"/>
    </row>
  </sheetData>
  <autoFilter ref="A2:AE98"/>
  <mergeCells count="2">
    <mergeCell ref="A1:J1"/>
    <mergeCell ref="B54:B55"/>
  </mergeCells>
  <conditionalFormatting sqref="A1:G1 A54:K54 M50 A55:A56 C55:K55 A50:L51 U54:XFD55 T50:XFD51 A3 T53:T55 AF52:XFD53 K1:XFD1 C101:XFD101 A102:XFD1048576 L54:S55 M51:S51 A2:XFD2 C3:XFD3 A52:S53 C56:XFD56 A4:XFD49 A57:XFD100">
    <cfRule type="cellIs" dxfId="5" priority="6" operator="lessThan">
      <formula>0</formula>
    </cfRule>
  </conditionalFormatting>
  <conditionalFormatting sqref="N50">
    <cfRule type="cellIs" dxfId="4" priority="5" operator="lessThan">
      <formula>0</formula>
    </cfRule>
  </conditionalFormatting>
  <conditionalFormatting sqref="U53:AE53">
    <cfRule type="cellIs" dxfId="3" priority="4" operator="lessThan">
      <formula>0</formula>
    </cfRule>
  </conditionalFormatting>
  <conditionalFormatting sqref="B3">
    <cfRule type="cellIs" dxfId="2" priority="3" operator="lessThan">
      <formula>0</formula>
    </cfRule>
  </conditionalFormatting>
  <conditionalFormatting sqref="T52">
    <cfRule type="cellIs" dxfId="1" priority="2" operator="lessThan">
      <formula>0</formula>
    </cfRule>
  </conditionalFormatting>
  <conditionalFormatting sqref="U52:AE5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13" sqref="K13"/>
    </sheetView>
  </sheetViews>
  <sheetFormatPr baseColWidth="10" defaultColWidth="9.140625" defaultRowHeight="15" x14ac:dyDescent="0.25"/>
  <cols>
    <col min="1" max="1" width="16.5703125" bestFit="1" customWidth="1"/>
    <col min="2" max="2" width="10.28515625" bestFit="1" customWidth="1"/>
    <col min="3" max="3" width="9.7109375" bestFit="1" customWidth="1"/>
    <col min="6" max="6" width="18.7109375" bestFit="1" customWidth="1"/>
    <col min="7" max="7" width="10.7109375" bestFit="1" customWidth="1"/>
    <col min="8" max="8" width="9.7109375" bestFit="1" customWidth="1"/>
    <col min="11" max="11" width="26.28515625" bestFit="1" customWidth="1"/>
    <col min="12" max="13" width="10.7109375" bestFit="1" customWidth="1"/>
  </cols>
  <sheetData>
    <row r="1" spans="1:14" ht="15.75" x14ac:dyDescent="0.25">
      <c r="A1" s="38" t="s">
        <v>188</v>
      </c>
      <c r="B1" s="37"/>
      <c r="C1" s="37"/>
      <c r="D1" s="37"/>
      <c r="E1" s="36"/>
      <c r="F1" s="38" t="s">
        <v>189</v>
      </c>
      <c r="G1" s="37"/>
      <c r="H1" s="37"/>
      <c r="I1" s="37"/>
      <c r="J1" s="36"/>
      <c r="K1" s="38" t="s">
        <v>190</v>
      </c>
      <c r="L1" s="37"/>
      <c r="M1" s="37"/>
      <c r="N1" s="37"/>
    </row>
    <row r="2" spans="1:14" ht="89.25" x14ac:dyDescent="0.25">
      <c r="A2" s="35" t="s">
        <v>191</v>
      </c>
      <c r="B2" s="35" t="s">
        <v>192</v>
      </c>
      <c r="C2" s="35" t="s">
        <v>163</v>
      </c>
      <c r="D2" s="35" t="s">
        <v>193</v>
      </c>
      <c r="E2" s="34"/>
      <c r="F2" s="35" t="s">
        <v>191</v>
      </c>
      <c r="G2" s="35" t="s">
        <v>192</v>
      </c>
      <c r="H2" s="35" t="s">
        <v>163</v>
      </c>
      <c r="I2" s="35" t="s">
        <v>193</v>
      </c>
      <c r="J2" s="34"/>
      <c r="K2" s="35" t="s">
        <v>191</v>
      </c>
      <c r="L2" s="35" t="s">
        <v>192</v>
      </c>
      <c r="M2" s="35" t="s">
        <v>163</v>
      </c>
      <c r="N2" s="35" t="s">
        <v>193</v>
      </c>
    </row>
    <row r="3" spans="1:14" x14ac:dyDescent="0.25">
      <c r="A3" s="40">
        <v>0.01</v>
      </c>
      <c r="B3" s="40">
        <v>148.41999999999999</v>
      </c>
      <c r="C3" s="40">
        <v>0</v>
      </c>
      <c r="D3" s="33">
        <v>1.9199999999999998E-2</v>
      </c>
      <c r="E3" s="40"/>
      <c r="F3" s="40">
        <v>0.01</v>
      </c>
      <c r="G3" s="40">
        <v>318.05</v>
      </c>
      <c r="H3" s="40">
        <v>0</v>
      </c>
      <c r="I3" s="33">
        <v>1.9199999999999998E-2</v>
      </c>
      <c r="J3" s="40"/>
      <c r="K3" s="40">
        <v>0.01</v>
      </c>
      <c r="L3" s="40">
        <v>644.59</v>
      </c>
      <c r="M3" s="40">
        <v>0</v>
      </c>
      <c r="N3" s="33">
        <v>1.9199999999999998E-2</v>
      </c>
    </row>
    <row r="4" spans="1:14" x14ac:dyDescent="0.25">
      <c r="A4" s="40">
        <v>148.43</v>
      </c>
      <c r="B4" s="40">
        <v>1259.76</v>
      </c>
      <c r="C4" s="40">
        <v>2.89</v>
      </c>
      <c r="D4" s="33">
        <v>6.4000000000000001E-2</v>
      </c>
      <c r="E4" s="40"/>
      <c r="F4" s="40">
        <v>318.06</v>
      </c>
      <c r="G4" s="40">
        <v>2699.48</v>
      </c>
      <c r="H4" s="40">
        <v>6.18</v>
      </c>
      <c r="I4" s="33">
        <v>6.4000000000000001E-2</v>
      </c>
      <c r="J4" s="40"/>
      <c r="K4" s="40">
        <v>644.6</v>
      </c>
      <c r="L4" s="40">
        <v>5470.92</v>
      </c>
      <c r="M4" s="40">
        <v>12.38</v>
      </c>
      <c r="N4" s="33">
        <v>6.4000000000000001E-2</v>
      </c>
    </row>
    <row r="5" spans="1:14" x14ac:dyDescent="0.25">
      <c r="A5" s="40">
        <v>1259.77</v>
      </c>
      <c r="B5" s="40">
        <v>2213.94</v>
      </c>
      <c r="C5" s="40">
        <v>73.94</v>
      </c>
      <c r="D5" s="33">
        <v>0.10879999999999999</v>
      </c>
      <c r="E5" s="40"/>
      <c r="F5" s="40">
        <v>2699.49</v>
      </c>
      <c r="G5" s="40">
        <v>4744.1499999999996</v>
      </c>
      <c r="H5" s="40">
        <v>158.44</v>
      </c>
      <c r="I5" s="33">
        <v>0.10879999999999999</v>
      </c>
      <c r="J5" s="40"/>
      <c r="K5" s="40">
        <v>5470.93</v>
      </c>
      <c r="L5" s="40">
        <v>9614.65</v>
      </c>
      <c r="M5" s="40">
        <v>321.26</v>
      </c>
      <c r="N5" s="33">
        <v>0.10879999999999999</v>
      </c>
    </row>
    <row r="6" spans="1:14" x14ac:dyDescent="0.25">
      <c r="A6" s="40">
        <v>2213.9499999999998</v>
      </c>
      <c r="B6" s="40">
        <v>2573.5700000000002</v>
      </c>
      <c r="C6" s="40">
        <v>177.75</v>
      </c>
      <c r="D6" s="33">
        <v>0.16</v>
      </c>
      <c r="E6" s="40"/>
      <c r="F6" s="40">
        <v>4744.16</v>
      </c>
      <c r="G6" s="40">
        <v>5514.79</v>
      </c>
      <c r="H6" s="40">
        <v>380.89</v>
      </c>
      <c r="I6" s="33">
        <v>0.16</v>
      </c>
      <c r="J6" s="40"/>
      <c r="K6" s="40">
        <v>9614.67</v>
      </c>
      <c r="L6" s="40">
        <v>11176.62</v>
      </c>
      <c r="M6" s="40">
        <v>772.1</v>
      </c>
      <c r="N6" s="33">
        <v>0.16</v>
      </c>
    </row>
    <row r="7" spans="1:14" x14ac:dyDescent="0.25">
      <c r="A7" s="40">
        <v>2573.58</v>
      </c>
      <c r="B7" s="40">
        <v>3081.23</v>
      </c>
      <c r="C7" s="40">
        <v>235.31</v>
      </c>
      <c r="D7" s="33">
        <v>0.1792</v>
      </c>
      <c r="E7" s="40"/>
      <c r="F7" s="40">
        <v>5514.8</v>
      </c>
      <c r="G7" s="40">
        <v>6602.64</v>
      </c>
      <c r="H7" s="40">
        <v>504.23</v>
      </c>
      <c r="I7" s="33">
        <v>0.1792</v>
      </c>
      <c r="J7" s="40"/>
      <c r="K7" s="40">
        <v>11176.63</v>
      </c>
      <c r="L7" s="40">
        <v>13381.48</v>
      </c>
      <c r="M7" s="40">
        <v>1022.01</v>
      </c>
      <c r="N7" s="33">
        <v>0.1792</v>
      </c>
    </row>
    <row r="8" spans="1:14" x14ac:dyDescent="0.25">
      <c r="A8" s="40">
        <v>3081.24</v>
      </c>
      <c r="B8" s="40">
        <v>6214.48</v>
      </c>
      <c r="C8" s="40">
        <v>326.33</v>
      </c>
      <c r="D8" s="33">
        <v>0.21360000000000001</v>
      </c>
      <c r="E8" s="40"/>
      <c r="F8" s="40">
        <v>6602.65</v>
      </c>
      <c r="G8" s="40">
        <v>13316.75</v>
      </c>
      <c r="H8" s="40">
        <v>699.27</v>
      </c>
      <c r="I8" s="33">
        <v>0.21360000000000001</v>
      </c>
      <c r="J8" s="40"/>
      <c r="K8" s="40">
        <v>13381.49</v>
      </c>
      <c r="L8" s="40">
        <v>26988.5</v>
      </c>
      <c r="M8" s="40">
        <v>1417.12</v>
      </c>
      <c r="N8" s="33">
        <v>0.21360000000000001</v>
      </c>
    </row>
    <row r="9" spans="1:14" x14ac:dyDescent="0.25">
      <c r="A9" s="40">
        <v>6214.49</v>
      </c>
      <c r="B9" s="40">
        <v>9794.8799999999992</v>
      </c>
      <c r="C9" s="40">
        <v>995.59</v>
      </c>
      <c r="D9" s="33">
        <v>0.23519999999999999</v>
      </c>
      <c r="E9" s="40"/>
      <c r="F9" s="40">
        <v>13316.76</v>
      </c>
      <c r="G9" s="40">
        <v>20989.02</v>
      </c>
      <c r="H9" s="40">
        <v>2133.41</v>
      </c>
      <c r="I9" s="33">
        <v>0.23519999999999999</v>
      </c>
      <c r="J9" s="40"/>
      <c r="K9" s="40">
        <v>26988.51</v>
      </c>
      <c r="L9" s="40">
        <v>42537.58</v>
      </c>
      <c r="M9" s="40">
        <v>4323.59</v>
      </c>
      <c r="N9" s="33">
        <v>0.23519999999999999</v>
      </c>
    </row>
    <row r="10" spans="1:14" x14ac:dyDescent="0.25">
      <c r="A10" s="40">
        <v>9794.89</v>
      </c>
      <c r="B10" s="40">
        <v>18700</v>
      </c>
      <c r="C10" s="40">
        <v>1837.69</v>
      </c>
      <c r="D10" s="33">
        <v>0.3</v>
      </c>
      <c r="E10" s="40"/>
      <c r="F10" s="40">
        <v>20989.03</v>
      </c>
      <c r="G10" s="40">
        <v>40071.42</v>
      </c>
      <c r="H10" s="40">
        <v>3937.92</v>
      </c>
      <c r="I10" s="33">
        <v>0.3</v>
      </c>
      <c r="J10" s="40"/>
      <c r="K10" s="40">
        <v>42537.599999999999</v>
      </c>
      <c r="L10" s="40">
        <v>81211.25</v>
      </c>
      <c r="M10" s="40">
        <v>7980.72</v>
      </c>
      <c r="N10" s="33">
        <v>0.3</v>
      </c>
    </row>
    <row r="11" spans="1:14" x14ac:dyDescent="0.25">
      <c r="A11" s="21">
        <v>18700.009999999998</v>
      </c>
      <c r="B11" s="40">
        <v>24933.279999999999</v>
      </c>
      <c r="C11" s="21">
        <v>4509.22</v>
      </c>
      <c r="D11" s="22">
        <v>0.32</v>
      </c>
      <c r="E11" s="21"/>
      <c r="F11" s="21">
        <v>40071.43</v>
      </c>
      <c r="G11" s="40">
        <v>53428.45</v>
      </c>
      <c r="H11" s="21">
        <v>9662.6200000000008</v>
      </c>
      <c r="I11" s="22">
        <v>0.32</v>
      </c>
      <c r="J11" s="40"/>
      <c r="K11" s="21">
        <v>81211.27</v>
      </c>
      <c r="L11" s="40">
        <v>108281.67</v>
      </c>
      <c r="M11" s="21">
        <v>19582.830000000002</v>
      </c>
      <c r="N11" s="22">
        <v>0.32</v>
      </c>
    </row>
    <row r="12" spans="1:14" x14ac:dyDescent="0.25">
      <c r="A12" s="21">
        <v>24933.29</v>
      </c>
      <c r="B12" s="40">
        <v>74799.83</v>
      </c>
      <c r="C12" s="21">
        <v>6503.84</v>
      </c>
      <c r="D12" s="22">
        <v>0.34</v>
      </c>
      <c r="E12" s="21"/>
      <c r="F12" s="21">
        <v>53428.46</v>
      </c>
      <c r="G12" s="40">
        <v>160285.35999999999</v>
      </c>
      <c r="H12" s="21">
        <v>13936.8</v>
      </c>
      <c r="I12" s="22">
        <v>0.34</v>
      </c>
      <c r="J12" s="40"/>
      <c r="K12" s="21">
        <v>108281.68</v>
      </c>
      <c r="L12" s="40">
        <v>324845.01</v>
      </c>
      <c r="M12" s="21">
        <v>28245.360000000001</v>
      </c>
      <c r="N12" s="22">
        <v>0.34</v>
      </c>
    </row>
    <row r="13" spans="1:14" x14ac:dyDescent="0.25">
      <c r="A13" s="21">
        <v>74799.839999999997</v>
      </c>
      <c r="B13" s="21" t="s">
        <v>194</v>
      </c>
      <c r="C13" s="21">
        <v>23458.49</v>
      </c>
      <c r="D13" s="22">
        <v>0.35</v>
      </c>
      <c r="E13" s="21"/>
      <c r="F13" s="21">
        <v>160285.37</v>
      </c>
      <c r="G13" s="21" t="s">
        <v>194</v>
      </c>
      <c r="H13" s="21">
        <v>50268.19</v>
      </c>
      <c r="I13" s="22">
        <v>0.35</v>
      </c>
      <c r="J13" s="21"/>
      <c r="K13" s="21">
        <v>324845.03999999998</v>
      </c>
      <c r="L13" s="21" t="s">
        <v>194</v>
      </c>
      <c r="M13" s="21">
        <v>101876.9</v>
      </c>
      <c r="N13" s="22">
        <v>0.35</v>
      </c>
    </row>
    <row r="14" spans="1:14" x14ac:dyDescent="0.25">
      <c r="A14" s="37"/>
      <c r="B14" s="37"/>
      <c r="C14" s="37"/>
      <c r="D14" s="37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x14ac:dyDescent="0.25">
      <c r="A15" s="37"/>
      <c r="B15" s="37"/>
      <c r="C15" s="37"/>
      <c r="D15" s="37"/>
      <c r="E15" s="36"/>
      <c r="F15" s="36"/>
      <c r="G15" s="36"/>
      <c r="H15" s="36"/>
      <c r="I15" s="36"/>
      <c r="J15" s="36"/>
      <c r="K15" s="32" t="s">
        <v>195</v>
      </c>
      <c r="L15" s="42"/>
      <c r="M15" s="42"/>
      <c r="N15" s="42"/>
    </row>
    <row r="16" spans="1:14" ht="51" x14ac:dyDescent="0.25">
      <c r="A16" s="37"/>
      <c r="B16" s="37"/>
      <c r="C16" s="37"/>
      <c r="D16" s="37"/>
      <c r="E16" s="36"/>
      <c r="F16" s="36"/>
      <c r="G16" s="36"/>
      <c r="H16" s="36"/>
      <c r="I16" s="36"/>
      <c r="J16" s="36"/>
      <c r="K16" s="39"/>
      <c r="L16" s="39" t="s">
        <v>196</v>
      </c>
      <c r="M16" s="39" t="s">
        <v>197</v>
      </c>
      <c r="N16" s="39" t="s">
        <v>198</v>
      </c>
    </row>
    <row r="17" spans="1:14" x14ac:dyDescent="0.25">
      <c r="A17" s="37"/>
      <c r="B17" s="37"/>
      <c r="C17" s="37"/>
      <c r="D17" s="37"/>
      <c r="E17" s="36"/>
      <c r="F17" s="36"/>
      <c r="G17" s="36"/>
      <c r="H17" s="36"/>
      <c r="I17" s="36"/>
      <c r="J17" s="36"/>
      <c r="K17" s="43"/>
      <c r="L17" s="43">
        <v>0.01</v>
      </c>
      <c r="M17" s="41">
        <f t="shared" ref="M17:M26" si="0">L18-0.01</f>
        <v>1768.96</v>
      </c>
      <c r="N17" s="41">
        <v>407.02</v>
      </c>
    </row>
    <row r="18" spans="1:14" x14ac:dyDescent="0.25">
      <c r="A18" s="37"/>
      <c r="B18" s="37"/>
      <c r="C18" s="37"/>
      <c r="D18" s="37"/>
      <c r="E18" s="36"/>
      <c r="F18" s="36"/>
      <c r="G18" s="36"/>
      <c r="H18" s="36"/>
      <c r="I18" s="36"/>
      <c r="J18" s="36"/>
      <c r="K18" s="43"/>
      <c r="L18" s="43">
        <v>1768.97</v>
      </c>
      <c r="M18" s="41">
        <f t="shared" si="0"/>
        <v>2653.3799999999997</v>
      </c>
      <c r="N18" s="41">
        <v>406.83</v>
      </c>
    </row>
    <row r="19" spans="1:14" x14ac:dyDescent="0.25">
      <c r="A19" s="37"/>
      <c r="B19" s="37"/>
      <c r="C19" s="37"/>
      <c r="D19" s="37"/>
      <c r="E19" s="36"/>
      <c r="F19" s="36"/>
      <c r="G19" s="36"/>
      <c r="H19" s="36"/>
      <c r="I19" s="36"/>
      <c r="J19" s="36"/>
      <c r="K19" s="43"/>
      <c r="L19" s="43">
        <v>2653.39</v>
      </c>
      <c r="M19" s="41">
        <f t="shared" si="0"/>
        <v>3472.8399999999997</v>
      </c>
      <c r="N19" s="41">
        <v>406.62</v>
      </c>
    </row>
    <row r="20" spans="1:14" x14ac:dyDescent="0.25">
      <c r="A20" s="31"/>
      <c r="B20" s="37"/>
      <c r="C20" s="37"/>
      <c r="D20" s="37"/>
      <c r="E20" s="36"/>
      <c r="F20" s="36"/>
      <c r="G20" s="36"/>
      <c r="H20" s="36"/>
      <c r="I20" s="36"/>
      <c r="J20" s="36"/>
      <c r="K20" s="43"/>
      <c r="L20" s="43">
        <v>3472.85</v>
      </c>
      <c r="M20" s="41">
        <f t="shared" si="0"/>
        <v>3537.87</v>
      </c>
      <c r="N20" s="41">
        <v>392.77</v>
      </c>
    </row>
    <row r="21" spans="1:14" x14ac:dyDescent="0.25">
      <c r="A21" s="37"/>
      <c r="B21" s="37"/>
      <c r="C21" s="37"/>
      <c r="D21" s="37"/>
      <c r="E21" s="36"/>
      <c r="F21" s="36"/>
      <c r="G21" s="36"/>
      <c r="H21" s="36"/>
      <c r="I21" s="36"/>
      <c r="J21" s="36"/>
      <c r="K21" s="43"/>
      <c r="L21" s="43">
        <v>3537.88</v>
      </c>
      <c r="M21" s="41">
        <f t="shared" si="0"/>
        <v>4446.1499999999996</v>
      </c>
      <c r="N21" s="41">
        <v>382.46</v>
      </c>
    </row>
    <row r="22" spans="1:14" x14ac:dyDescent="0.25">
      <c r="A22" s="37"/>
      <c r="B22" s="37"/>
      <c r="C22" s="37"/>
      <c r="D22" s="37"/>
      <c r="E22" s="36"/>
      <c r="F22" s="36"/>
      <c r="G22" s="36"/>
      <c r="H22" s="36"/>
      <c r="I22" s="36"/>
      <c r="J22" s="36"/>
      <c r="K22" s="43"/>
      <c r="L22" s="43">
        <v>4446.16</v>
      </c>
      <c r="M22" s="41">
        <f t="shared" si="0"/>
        <v>4717.1799999999994</v>
      </c>
      <c r="N22" s="41">
        <v>354.23</v>
      </c>
    </row>
    <row r="23" spans="1:14" x14ac:dyDescent="0.25">
      <c r="A23" s="37"/>
      <c r="B23" s="37"/>
      <c r="C23" s="37"/>
      <c r="D23" s="37"/>
      <c r="E23" s="36"/>
      <c r="F23" s="36"/>
      <c r="G23" s="36"/>
      <c r="H23" s="36"/>
      <c r="I23" s="36"/>
      <c r="J23" s="36"/>
      <c r="K23" s="43"/>
      <c r="L23" s="43">
        <v>4717.1899999999996</v>
      </c>
      <c r="M23" s="41">
        <f t="shared" si="0"/>
        <v>5335.42</v>
      </c>
      <c r="N23" s="41">
        <v>324.87</v>
      </c>
    </row>
    <row r="24" spans="1:14" x14ac:dyDescent="0.25">
      <c r="A24" s="37"/>
      <c r="B24" s="37"/>
      <c r="C24" s="37"/>
      <c r="D24" s="37"/>
      <c r="E24" s="36"/>
      <c r="F24" s="36"/>
      <c r="G24" s="36"/>
      <c r="H24" s="36"/>
      <c r="I24" s="36"/>
      <c r="J24" s="36"/>
      <c r="K24" s="43"/>
      <c r="L24" s="43">
        <v>5335.43</v>
      </c>
      <c r="M24" s="41">
        <f t="shared" si="0"/>
        <v>6224.67</v>
      </c>
      <c r="N24" s="41">
        <v>294.63</v>
      </c>
    </row>
    <row r="25" spans="1:14" x14ac:dyDescent="0.25">
      <c r="A25" s="37"/>
      <c r="B25" s="37"/>
      <c r="C25" s="37"/>
      <c r="D25" s="37"/>
      <c r="E25" s="36"/>
      <c r="F25" s="36"/>
      <c r="G25" s="36"/>
      <c r="H25" s="36"/>
      <c r="I25" s="36"/>
      <c r="J25" s="36"/>
      <c r="K25" s="43"/>
      <c r="L25" s="43">
        <v>6224.68</v>
      </c>
      <c r="M25" s="41">
        <f t="shared" si="0"/>
        <v>7113.9</v>
      </c>
      <c r="N25" s="41">
        <v>253.54</v>
      </c>
    </row>
    <row r="26" spans="1:14" x14ac:dyDescent="0.25">
      <c r="A26" s="37"/>
      <c r="B26" s="37"/>
      <c r="C26" s="37"/>
      <c r="D26" s="37"/>
      <c r="E26" s="36"/>
      <c r="F26" s="36"/>
      <c r="G26" s="36"/>
      <c r="H26" s="36"/>
      <c r="I26" s="36"/>
      <c r="J26" s="36"/>
      <c r="K26" s="43"/>
      <c r="L26" s="43">
        <v>7113.91</v>
      </c>
      <c r="M26" s="41">
        <f t="shared" si="0"/>
        <v>7382.33</v>
      </c>
      <c r="N26" s="41">
        <v>217.61</v>
      </c>
    </row>
    <row r="27" spans="1:14" x14ac:dyDescent="0.25">
      <c r="A27" s="37"/>
      <c r="B27" s="37"/>
      <c r="C27" s="37"/>
      <c r="D27" s="37"/>
      <c r="E27" s="36"/>
      <c r="F27" s="36"/>
      <c r="G27" s="36"/>
      <c r="H27" s="36"/>
      <c r="I27" s="36"/>
      <c r="J27" s="36"/>
      <c r="K27" s="43"/>
      <c r="L27" s="43">
        <v>7382.34</v>
      </c>
      <c r="M27" s="30" t="s">
        <v>194</v>
      </c>
      <c r="N27" s="4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Calculo 2do. Pgo Prima Vaca</vt:lpstr>
      <vt:lpstr>Calculo 2do. Pgo Prima Vaca (2</vt:lpstr>
      <vt:lpstr>Tablas 2021</vt:lpstr>
      <vt:lpstr>'Calculo 2do. Pgo Prima Vaca'!Títulos_a_imprimir</vt:lpstr>
      <vt:lpstr>'Calculo 2do. Pgo Prima Vaca (2'!Títulos_a_imprimir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Ana Lilia Presas Magdaleno</cp:lastModifiedBy>
  <cp:lastPrinted>2021-03-24T21:58:00Z</cp:lastPrinted>
  <dcterms:created xsi:type="dcterms:W3CDTF">2021-03-24T21:35:46Z</dcterms:created>
  <dcterms:modified xsi:type="dcterms:W3CDTF">2021-12-22T19:54:57Z</dcterms:modified>
</cp:coreProperties>
</file>