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adalupe.hernandez\Documents\CUENTA PUBLICA 2022\"/>
    </mc:Choice>
  </mc:AlternateContent>
  <xr:revisionPtr revIDLastSave="0" documentId="13_ncr:1_{6A09C647-9D35-455F-B0DE-3C4FDF0836C3}" xr6:coauthVersionLast="47" xr6:coauthVersionMax="47" xr10:uidLastSave="{00000000-0000-0000-0000-000000000000}"/>
  <bookViews>
    <workbookView xWindow="-120" yWindow="-120" windowWidth="24240" windowHeight="13020" tabRatio="883" firstSheet="6" activeTab="8" xr2:uid="{00000000-000D-0000-FFFF-FFFF00000000}"/>
  </bookViews>
  <sheets>
    <sheet name="2022" sheetId="47" state="hidden" r:id="rId1"/>
    <sheet name="BC Diciembre" sheetId="34" state="hidden" r:id="rId2"/>
    <sheet name="Dic21" sheetId="1" state="hidden" r:id="rId3"/>
    <sheet name="BC Dic20" sheetId="2" state="hidden" r:id="rId4"/>
    <sheet name="Portada" sheetId="4" r:id="rId5"/>
    <sheet name="I. Contable" sheetId="35" r:id="rId6"/>
    <sheet name="1. Estado de actividades" sheetId="5" r:id="rId7"/>
    <sheet name="2. Edo. de situación financiera" sheetId="6" r:id="rId8"/>
    <sheet name="6. Edo de variación de la hda p" sheetId="10" r:id="rId9"/>
    <sheet name="3. Edo de cambios en sit financ" sheetId="7" r:id="rId10"/>
    <sheet name="4. Edo Analitico del Activo" sheetId="8" r:id="rId11"/>
    <sheet name="5. Edo analitico de la deuda y" sheetId="9" r:id="rId12"/>
    <sheet name="7. Edo de flujos de efectivo " sheetId="11" r:id="rId13"/>
    <sheet name="8.Pasivos contingentes" sheetId="48" r:id="rId14"/>
    <sheet name="8.1.1" sheetId="45" r:id="rId15"/>
    <sheet name="I. Presupuestal" sheetId="14" r:id="rId16"/>
    <sheet name="10. Edo analitico del ingreso" sheetId="15" r:id="rId17"/>
    <sheet name="11. Presupuesto clasif admva" sheetId="16" r:id="rId18"/>
    <sheet name="13. Presupuesto capitulo y conc" sheetId="17" r:id="rId19"/>
    <sheet name="12. Presupuesto por tipo de gto" sheetId="18" r:id="rId20"/>
    <sheet name="14. Presupuesto finalidad y fun" sheetId="19" r:id="rId21"/>
    <sheet name="15. Endeudamiento neto" sheetId="20" r:id="rId22"/>
    <sheet name="16. Intereses de la deuda" sheetId="21" r:id="rId23"/>
    <sheet name="17. Indicadores de postura fisc" sheetId="22" r:id="rId24"/>
    <sheet name="II.Programatica" sheetId="38" r:id="rId25"/>
    <sheet name="18. Gto por cat programatica" sheetId="23" r:id="rId26"/>
    <sheet name="19. Programas y proyectos de in" sheetId="24" r:id="rId27"/>
    <sheet name="20. MIR" sheetId="26" r:id="rId28"/>
    <sheet name="ANEXOS" sheetId="46" r:id="rId29"/>
    <sheet name="21. Bienes muebles" sheetId="27" r:id="rId30"/>
    <sheet name="21.2 Bienes Tecnologicos" sheetId="39" state="hidden" r:id="rId31"/>
    <sheet name="21.3 Bienes en comodato" sheetId="49" r:id="rId32"/>
    <sheet name="22. Bienes inmuebles" sheetId="29" r:id="rId33"/>
    <sheet name="23. Cuentas bancarias" sheetId="30" r:id="rId34"/>
    <sheet name="24. Relación de esquemas bursat" sheetId="31" r:id="rId35"/>
    <sheet name="LDF 7a" sheetId="40" r:id="rId36"/>
    <sheet name="LDF7 b" sheetId="41" r:id="rId37"/>
    <sheet name="LDF 7c" sheetId="42" r:id="rId38"/>
    <sheet name="LDF 7d" sheetId="43" r:id="rId39"/>
    <sheet name="Ingresos (adecuaciones)" sheetId="32" state="hidden" r:id="rId40"/>
    <sheet name="Transferencias finales FF" sheetId="33" state="hidden" r:id="rId41"/>
  </sheets>
  <externalReferences>
    <externalReference r:id="rId42"/>
    <externalReference r:id="rId43"/>
  </externalReferences>
  <definedNames>
    <definedName name="__123Graph_DGráfico2" localSheetId="17">#REF!</definedName>
    <definedName name="__123Graph_DGráfico2" localSheetId="26">#REF!</definedName>
    <definedName name="__123Graph_DGráfico2" localSheetId="29">#REF!</definedName>
    <definedName name="__123Graph_DGráfico2" localSheetId="32">#REF!</definedName>
    <definedName name="__123Graph_DGráfico2" localSheetId="11">#REF!</definedName>
    <definedName name="__123Graph_DGráfico2" localSheetId="15">#REF!</definedName>
    <definedName name="__123Graph_DGráfico2" localSheetId="4">#REF!</definedName>
    <definedName name="__123Graph_DGráfico2" localSheetId="40">#REF!</definedName>
    <definedName name="__123Graph_DGráfico2">#REF!</definedName>
    <definedName name="_Fill" localSheetId="17">#REF!</definedName>
    <definedName name="_Fill" localSheetId="26">#REF!</definedName>
    <definedName name="_Fill" localSheetId="29">#REF!</definedName>
    <definedName name="_Fill" localSheetId="32">#REF!</definedName>
    <definedName name="_Fill" localSheetId="11">#REF!</definedName>
    <definedName name="_Fill" localSheetId="15">#REF!</definedName>
    <definedName name="_Fill" localSheetId="39">#REF!</definedName>
    <definedName name="_Fill" localSheetId="4">#REF!</definedName>
    <definedName name="_Fill" localSheetId="40">#REF!</definedName>
    <definedName name="_Fill">#REF!</definedName>
    <definedName name="_ftn1" localSheetId="16">#REF!</definedName>
    <definedName name="_ftn1" localSheetId="17">#REF!</definedName>
    <definedName name="_ftn2" localSheetId="16">#REF!</definedName>
    <definedName name="_ftn2" localSheetId="17">#REF!</definedName>
    <definedName name="_ftn3" localSheetId="16">#REF!</definedName>
    <definedName name="_ftn3" localSheetId="17">#REF!</definedName>
    <definedName name="_ftnref1" localSheetId="16">'10. Edo analitico del ingreso'!$A$29</definedName>
    <definedName name="_ftnref1" localSheetId="17">#REF!</definedName>
    <definedName name="_ftnref2" localSheetId="16">'10. Edo analitico del ingreso'!$A$30</definedName>
    <definedName name="_ftnref2" localSheetId="17">#REF!</definedName>
    <definedName name="_ftnref3" localSheetId="16">'10. Edo analitico del ingreso'!$A$37</definedName>
    <definedName name="_ftnref3" localSheetId="17">#REF!</definedName>
    <definedName name="a" localSheetId="17">#REF!</definedName>
    <definedName name="a" localSheetId="26">#REF!</definedName>
    <definedName name="a" localSheetId="29">#REF!</definedName>
    <definedName name="a" localSheetId="32">#REF!</definedName>
    <definedName name="a" localSheetId="11">#REF!</definedName>
    <definedName name="a" localSheetId="15">#REF!</definedName>
    <definedName name="a" localSheetId="39">#REF!</definedName>
    <definedName name="a" localSheetId="4">#REF!</definedName>
    <definedName name="a" localSheetId="40">#REF!</definedName>
    <definedName name="a">#REF!</definedName>
    <definedName name="ABRIL2" localSheetId="17">#REF!</definedName>
    <definedName name="ABRIL2" localSheetId="26">#REF!</definedName>
    <definedName name="ABRIL2" localSheetId="29">#REF!</definedName>
    <definedName name="ABRIL2" localSheetId="32">#REF!</definedName>
    <definedName name="ABRIL2" localSheetId="11">#REF!</definedName>
    <definedName name="ABRIL2" localSheetId="15">#REF!</definedName>
    <definedName name="ABRIL2" localSheetId="39">#REF!</definedName>
    <definedName name="ABRIL2" localSheetId="4">#REF!</definedName>
    <definedName name="ABRIL2" localSheetId="40">#REF!</definedName>
    <definedName name="ABRIL2">#REF!</definedName>
    <definedName name="ABRIL3" localSheetId="17">#REF!</definedName>
    <definedName name="ABRIL3" localSheetId="26">#REF!</definedName>
    <definedName name="ABRIL3" localSheetId="29">#REF!</definedName>
    <definedName name="ABRIL3" localSheetId="32">#REF!</definedName>
    <definedName name="ABRIL3" localSheetId="11">#REF!</definedName>
    <definedName name="ABRIL3" localSheetId="15">#REF!</definedName>
    <definedName name="ABRIL3" localSheetId="39">#REF!</definedName>
    <definedName name="ABRIL3" localSheetId="4">#REF!</definedName>
    <definedName name="ABRIL3" localSheetId="40">#REF!</definedName>
    <definedName name="ABRIL3">#REF!</definedName>
    <definedName name="Apoyo" localSheetId="17">#REF!</definedName>
    <definedName name="Apoyo" localSheetId="26">#REF!</definedName>
    <definedName name="Apoyo" localSheetId="29">#REF!</definedName>
    <definedName name="Apoyo" localSheetId="32">#REF!</definedName>
    <definedName name="Apoyo" localSheetId="11">#REF!</definedName>
    <definedName name="Apoyo" localSheetId="15">#REF!</definedName>
    <definedName name="Apoyo" localSheetId="4">#REF!</definedName>
    <definedName name="Apoyo" localSheetId="40">#REF!</definedName>
    <definedName name="Apoyo">#REF!</definedName>
    <definedName name="_xlnm.Print_Area" localSheetId="6">'1. Estado de actividades'!$A$1:$AB$92</definedName>
    <definedName name="_xlnm.Print_Area" localSheetId="16">'10. Edo analitico del ingreso'!$A$1:$J$63</definedName>
    <definedName name="_xlnm.Print_Area" localSheetId="17">'11. Presupuesto clasif admva'!$A$1:$I$32</definedName>
    <definedName name="_xlnm.Print_Area" localSheetId="19">'12. Presupuesto por tipo de gto'!$A$1:$I$33</definedName>
    <definedName name="_xlnm.Print_Area" localSheetId="18">'13. Presupuesto capitulo y conc'!$A$1:$H$88</definedName>
    <definedName name="_xlnm.Print_Area" localSheetId="20">'14. Presupuesto finalidad y fun'!$A$1:$H$51</definedName>
    <definedName name="_xlnm.Print_Area" localSheetId="21">'15. Endeudamiento neto'!$A$1:$D$32</definedName>
    <definedName name="_xlnm.Print_Area" localSheetId="22">'16. Intereses de la deuda'!$A$1:$D$29</definedName>
    <definedName name="_xlnm.Print_Area" localSheetId="27">'20. MIR'!$A$2:$P$105</definedName>
    <definedName name="_xlnm.Print_Area" localSheetId="31">'21.3 Bienes en comodato'!$B$1:$D$400</definedName>
    <definedName name="_xlnm.Print_Area" localSheetId="9">'3. Edo de cambios en sit financ'!$A$1:$AA$73</definedName>
    <definedName name="_xlnm.Print_Area" localSheetId="10">'4. Edo Analitico del Activo'!$A$1:$I$44</definedName>
    <definedName name="_xlnm.Print_Area" localSheetId="11">'5. Edo analitico de la deuda y'!$A$1:$H$55</definedName>
    <definedName name="_xlnm.Print_Area" localSheetId="8">'6. Edo de variación de la hda p'!$A$1:$AP$73</definedName>
    <definedName name="_xlnm.Print_Area" localSheetId="12">'7. Edo de flujos de efectivo '!$A$1:$AA$93</definedName>
    <definedName name="_xlnm.Print_Area" localSheetId="5">'I. Contable'!$C$11:$L$35</definedName>
    <definedName name="_xlnm.Print_Area" localSheetId="15">'I. Presupuestal'!$A$1:$J$26</definedName>
    <definedName name="_xlnm.Print_Area" localSheetId="36">'LDF7 b'!$A$1:$G$42</definedName>
    <definedName name="_xlnm.Print_Area" localSheetId="4">Portada!$A$1:$I$23</definedName>
    <definedName name="b" localSheetId="17">#REF!</definedName>
    <definedName name="b" localSheetId="26">#REF!</definedName>
    <definedName name="b" localSheetId="29">#REF!</definedName>
    <definedName name="b" localSheetId="32">#REF!</definedName>
    <definedName name="b" localSheetId="11">#REF!</definedName>
    <definedName name="b" localSheetId="15">#REF!</definedName>
    <definedName name="b" localSheetId="39">#REF!</definedName>
    <definedName name="b" localSheetId="4">#REF!</definedName>
    <definedName name="b" localSheetId="40">#REF!</definedName>
    <definedName name="b">#REF!</definedName>
    <definedName name="BASEDATOS" localSheetId="17">#REF!</definedName>
    <definedName name="BASEDATOS" localSheetId="26">#REF!</definedName>
    <definedName name="BASEDATOS" localSheetId="29">#REF!</definedName>
    <definedName name="BASEDATOS" localSheetId="32">#REF!</definedName>
    <definedName name="BASEDATOS" localSheetId="11">#REF!</definedName>
    <definedName name="BASEDATOS" localSheetId="15">#REF!</definedName>
    <definedName name="BASEDATOS" localSheetId="39">#REF!</definedName>
    <definedName name="BASEDATOS" localSheetId="4">#REF!</definedName>
    <definedName name="BASEDATOS" localSheetId="40">#REF!</definedName>
    <definedName name="BASEDATOS">#REF!</definedName>
    <definedName name="BD" localSheetId="17">#REF!</definedName>
    <definedName name="BD" localSheetId="26">#REF!</definedName>
    <definedName name="BD" localSheetId="29">#REF!</definedName>
    <definedName name="BD" localSheetId="32">#REF!</definedName>
    <definedName name="BD" localSheetId="11">#REF!</definedName>
    <definedName name="BD" localSheetId="15">#REF!</definedName>
    <definedName name="BD" localSheetId="39">#REF!</definedName>
    <definedName name="BD" localSheetId="4">#REF!</definedName>
    <definedName name="BD" localSheetId="40">#REF!</definedName>
    <definedName name="BD">#REF!</definedName>
    <definedName name="calenda" localSheetId="17">#REF!</definedName>
    <definedName name="calenda" localSheetId="26">#REF!</definedName>
    <definedName name="calenda" localSheetId="29">#REF!</definedName>
    <definedName name="calenda" localSheetId="32">#REF!</definedName>
    <definedName name="calenda" localSheetId="11">#REF!</definedName>
    <definedName name="calenda" localSheetId="15">#REF!</definedName>
    <definedName name="calenda" localSheetId="39">#REF!</definedName>
    <definedName name="calenda" localSheetId="4">#REF!</definedName>
    <definedName name="calenda" localSheetId="40">#REF!</definedName>
    <definedName name="calenda">#REF!</definedName>
    <definedName name="d" localSheetId="17">#REF!</definedName>
    <definedName name="d" localSheetId="26">#REF!</definedName>
    <definedName name="d" localSheetId="29">#REF!</definedName>
    <definedName name="d" localSheetId="32">#REF!</definedName>
    <definedName name="d" localSheetId="11">#REF!</definedName>
    <definedName name="d" localSheetId="15">#REF!</definedName>
    <definedName name="d" localSheetId="39">#REF!</definedName>
    <definedName name="d" localSheetId="4">#REF!</definedName>
    <definedName name="d" localSheetId="40">#REF!</definedName>
    <definedName name="d">#REF!</definedName>
    <definedName name="EXPEDIENTESDJR" localSheetId="17">#REF!</definedName>
    <definedName name="EXPEDIENTESDJR" localSheetId="26">#REF!</definedName>
    <definedName name="EXPEDIENTESDJR" localSheetId="29">#REF!</definedName>
    <definedName name="EXPEDIENTESDJR" localSheetId="32">#REF!</definedName>
    <definedName name="EXPEDIENTESDJR" localSheetId="11">#REF!</definedName>
    <definedName name="EXPEDIENTESDJR" localSheetId="15">#REF!</definedName>
    <definedName name="EXPEDIENTESDJR" localSheetId="39">#REF!</definedName>
    <definedName name="EXPEDIENTESDJR" localSheetId="4">#REF!</definedName>
    <definedName name="EXPEDIENTESDJR" localSheetId="40">#REF!</definedName>
    <definedName name="EXPEDIENTESDJR">#REF!</definedName>
    <definedName name="febrero" localSheetId="17">#REF!</definedName>
    <definedName name="febrero" localSheetId="26">#REF!</definedName>
    <definedName name="febrero" localSheetId="29">#REF!</definedName>
    <definedName name="febrero" localSheetId="32">#REF!</definedName>
    <definedName name="febrero" localSheetId="11">#REF!</definedName>
    <definedName name="febrero" localSheetId="15">#REF!</definedName>
    <definedName name="febrero" localSheetId="39">#REF!</definedName>
    <definedName name="febrero" localSheetId="4">#REF!</definedName>
    <definedName name="febrero" localSheetId="40">#REF!</definedName>
    <definedName name="febrero">#REF!</definedName>
    <definedName name="g" localSheetId="17">#REF!</definedName>
    <definedName name="g" localSheetId="26">#REF!</definedName>
    <definedName name="g" localSheetId="29">#REF!</definedName>
    <definedName name="g" localSheetId="32">#REF!</definedName>
    <definedName name="g" localSheetId="11">#REF!</definedName>
    <definedName name="g" localSheetId="15">#REF!</definedName>
    <definedName name="g" localSheetId="39">#REF!</definedName>
    <definedName name="g" localSheetId="4">#REF!</definedName>
    <definedName name="g" localSheetId="40">#REF!</definedName>
    <definedName name="g">#REF!</definedName>
    <definedName name="hola" localSheetId="17">#REF!</definedName>
    <definedName name="hola" localSheetId="26">#REF!</definedName>
    <definedName name="hola" localSheetId="29">#REF!</definedName>
    <definedName name="hola" localSheetId="32">#REF!</definedName>
    <definedName name="hola" localSheetId="11">#REF!</definedName>
    <definedName name="hola" localSheetId="15">#REF!</definedName>
    <definedName name="hola" localSheetId="4">#REF!</definedName>
    <definedName name="hola" localSheetId="40">#REF!</definedName>
    <definedName name="hola">#REF!</definedName>
    <definedName name="i" localSheetId="17">#REF!</definedName>
    <definedName name="i" localSheetId="26">#REF!</definedName>
    <definedName name="i" localSheetId="29">#REF!</definedName>
    <definedName name="i" localSheetId="32">#REF!</definedName>
    <definedName name="i" localSheetId="11">#REF!</definedName>
    <definedName name="i" localSheetId="15">#REF!</definedName>
    <definedName name="i" localSheetId="4">#REF!</definedName>
    <definedName name="i" localSheetId="40">#REF!</definedName>
    <definedName name="i">#REF!</definedName>
    <definedName name="indicador" localSheetId="17">#REF!</definedName>
    <definedName name="indicador" localSheetId="26">#REF!</definedName>
    <definedName name="indicador" localSheetId="29">#REF!</definedName>
    <definedName name="indicador" localSheetId="32">#REF!</definedName>
    <definedName name="indicador" localSheetId="11">#REF!</definedName>
    <definedName name="indicador" localSheetId="15">#REF!</definedName>
    <definedName name="indicador" localSheetId="4">#REF!</definedName>
    <definedName name="indicador" localSheetId="40">#REF!</definedName>
    <definedName name="indicador">#REF!</definedName>
    <definedName name="juicio" localSheetId="17">#REF!</definedName>
    <definedName name="juicio" localSheetId="26">#REF!</definedName>
    <definedName name="juicio" localSheetId="29">#REF!</definedName>
    <definedName name="juicio" localSheetId="32">#REF!</definedName>
    <definedName name="juicio" localSheetId="11">#REF!</definedName>
    <definedName name="juicio" localSheetId="15">#REF!</definedName>
    <definedName name="juicio" localSheetId="4">#REF!</definedName>
    <definedName name="juicio" localSheetId="40">#REF!</definedName>
    <definedName name="juicio">#REF!</definedName>
    <definedName name="m" localSheetId="17">#REF!</definedName>
    <definedName name="m" localSheetId="26">#REF!</definedName>
    <definedName name="m" localSheetId="29">#REF!</definedName>
    <definedName name="m" localSheetId="32">#REF!</definedName>
    <definedName name="m" localSheetId="11">#REF!</definedName>
    <definedName name="m" localSheetId="15">#REF!</definedName>
    <definedName name="m" localSheetId="39">#REF!</definedName>
    <definedName name="m" localSheetId="4">#REF!</definedName>
    <definedName name="m" localSheetId="40">#REF!</definedName>
    <definedName name="m">#REF!</definedName>
    <definedName name="mayo" localSheetId="17">#REF!</definedName>
    <definedName name="mayo" localSheetId="26">#REF!</definedName>
    <definedName name="mayo" localSheetId="29">#REF!</definedName>
    <definedName name="mayo" localSheetId="32">#REF!</definedName>
    <definedName name="mayo" localSheetId="11">#REF!</definedName>
    <definedName name="mayo" localSheetId="15">#REF!</definedName>
    <definedName name="mayo" localSheetId="39">#REF!</definedName>
    <definedName name="mayo" localSheetId="4">#REF!</definedName>
    <definedName name="mayo" localSheetId="40">#REF!</definedName>
    <definedName name="mayo">#REF!</definedName>
    <definedName name="mayo1" localSheetId="17">#REF!</definedName>
    <definedName name="mayo1" localSheetId="26">#REF!</definedName>
    <definedName name="mayo1" localSheetId="29">#REF!</definedName>
    <definedName name="mayo1" localSheetId="32">#REF!</definedName>
    <definedName name="mayo1" localSheetId="11">#REF!</definedName>
    <definedName name="mayo1" localSheetId="15">#REF!</definedName>
    <definedName name="mayo1" localSheetId="39">#REF!</definedName>
    <definedName name="mayo1" localSheetId="4">#REF!</definedName>
    <definedName name="mayo1" localSheetId="40">#REF!</definedName>
    <definedName name="mayo1">#REF!</definedName>
    <definedName name="mayo2" localSheetId="17">#REF!</definedName>
    <definedName name="mayo2" localSheetId="26">#REF!</definedName>
    <definedName name="mayo2" localSheetId="29">#REF!</definedName>
    <definedName name="mayo2" localSheetId="32">#REF!</definedName>
    <definedName name="mayo2" localSheetId="11">#REF!</definedName>
    <definedName name="mayo2" localSheetId="15">#REF!</definedName>
    <definedName name="mayo2" localSheetId="39">#REF!</definedName>
    <definedName name="mayo2" localSheetId="4">#REF!</definedName>
    <definedName name="mayo2" localSheetId="40">#REF!</definedName>
    <definedName name="mayo2">#REF!</definedName>
    <definedName name="plantilla" localSheetId="17">#REF!</definedName>
    <definedName name="plantilla" localSheetId="26">#REF!</definedName>
    <definedName name="plantilla" localSheetId="29">#REF!</definedName>
    <definedName name="plantilla" localSheetId="32">#REF!</definedName>
    <definedName name="plantilla" localSheetId="11">#REF!</definedName>
    <definedName name="plantilla" localSheetId="15">#REF!</definedName>
    <definedName name="plantilla" localSheetId="39">#REF!</definedName>
    <definedName name="plantilla" localSheetId="4">#REF!</definedName>
    <definedName name="plantilla" localSheetId="40">#REF!</definedName>
    <definedName name="plantilla">#REF!</definedName>
    <definedName name="Print_Area" localSheetId="29">'21. Bienes muebles'!$A$2:$D$1265</definedName>
    <definedName name="Print_Area" localSheetId="32">'22. Bienes inmuebles'!$A$2:$D$16</definedName>
    <definedName name="PROGRAMA" localSheetId="17">#REF!</definedName>
    <definedName name="PROGRAMA" localSheetId="26">#REF!</definedName>
    <definedName name="PROGRAMA" localSheetId="29">#REF!</definedName>
    <definedName name="PROGRAMA" localSheetId="32">#REF!</definedName>
    <definedName name="PROGRAMA" localSheetId="11">#REF!</definedName>
    <definedName name="PROGRAMA" localSheetId="15">#REF!</definedName>
    <definedName name="PROGRAMA" localSheetId="39">#REF!</definedName>
    <definedName name="PROGRAMA" localSheetId="4">#REF!</definedName>
    <definedName name="PROGRAMA" localSheetId="40">#REF!</definedName>
    <definedName name="PROGRAMA">#REF!</definedName>
    <definedName name="SegmentaciónDeDatos_NI_PA_DONDE_HACERNOS">#REF!</definedName>
    <definedName name="SegmentaciónDeDatos_PROPUESTA_PRIORIDAD__1">#REF!</definedName>
    <definedName name="SegmentaciónDeDatos_PROPUESTA_PRIORIDAD__2">#REF!</definedName>
    <definedName name="SegmentaciónDeDatos_PROPUESTA_PRIORIDAD__3">#REF!</definedName>
    <definedName name="SegmentaciónDeDatos_STATUS1">#REF!</definedName>
    <definedName name="SegmentaciónDeDatos_UP1">#REF!</definedName>
    <definedName name="_xlnm.Print_Titles" localSheetId="18">'13. Presupuesto capitulo y conc'!$1:$8</definedName>
    <definedName name="_xlnm.Print_Titles" localSheetId="27">'20. MIR'!$2:$5</definedName>
    <definedName name="_xlnm.Print_Titles" localSheetId="31">'21.3 Bienes en comodato'!$1:$5</definedName>
    <definedName name="Transferencia" localSheetId="17">#REF!</definedName>
    <definedName name="Transferencia" localSheetId="26">#REF!</definedName>
    <definedName name="Transferencia" localSheetId="29">#REF!</definedName>
    <definedName name="Transferencia" localSheetId="32">#REF!</definedName>
    <definedName name="Transferencia" localSheetId="11">#REF!</definedName>
    <definedName name="Transferencia" localSheetId="15">#REF!</definedName>
    <definedName name="Transferencia" localSheetId="39">#REF!</definedName>
    <definedName name="Transferencia" localSheetId="4">#REF!</definedName>
    <definedName name="Transferencia" localSheetId="40">#REF!</definedName>
    <definedName name="Transferenc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7" i="10" l="1"/>
  <c r="AK67" i="10" s="1"/>
  <c r="F16" i="15"/>
  <c r="E43" i="15"/>
  <c r="G81" i="17"/>
  <c r="G18" i="17"/>
  <c r="G19" i="17"/>
  <c r="D38" i="17"/>
  <c r="D37" i="17"/>
  <c r="D81" i="17"/>
  <c r="G36" i="17"/>
  <c r="G34" i="17"/>
  <c r="G32" i="17"/>
  <c r="G31" i="17"/>
  <c r="G30" i="17"/>
  <c r="F17" i="17"/>
  <c r="F27" i="17"/>
  <c r="G27" i="17"/>
  <c r="L17" i="10"/>
  <c r="L18" i="10"/>
  <c r="L15" i="10"/>
  <c r="P22" i="10"/>
  <c r="P31" i="10"/>
  <c r="L39" i="10"/>
  <c r="N67" i="10"/>
  <c r="U15" i="10"/>
  <c r="T25" i="10"/>
  <c r="T22" i="10"/>
  <c r="U31" i="10"/>
  <c r="T39" i="10"/>
  <c r="T54" i="10"/>
  <c r="U51" i="10"/>
  <c r="U67" i="10"/>
  <c r="Z15" i="10"/>
  <c r="Y24" i="10"/>
  <c r="Y22" i="10"/>
  <c r="Z31" i="10"/>
  <c r="Y39" i="10"/>
  <c r="Y51" i="10"/>
  <c r="AG44" i="10"/>
  <c r="AD67" i="10"/>
  <c r="AK53" i="10"/>
  <c r="AK54" i="10"/>
  <c r="C18" i="40"/>
  <c r="G18" i="40"/>
  <c r="F18" i="40"/>
  <c r="E18" i="40"/>
  <c r="D18" i="40"/>
  <c r="C13" i="41"/>
  <c r="I16" i="42"/>
  <c r="C1259" i="27"/>
  <c r="F14" i="30"/>
  <c r="H46" i="47"/>
  <c r="F46" i="47"/>
  <c r="E12" i="47"/>
  <c r="E15" i="47"/>
  <c r="G15" i="47"/>
  <c r="S69" i="5"/>
  <c r="G13" i="43"/>
  <c r="B14" i="41"/>
  <c r="S44" i="5"/>
  <c r="U38" i="6"/>
  <c r="W33" i="6"/>
  <c r="H26" i="17"/>
  <c r="H25" i="17"/>
  <c r="H24" i="17"/>
  <c r="H23" i="17"/>
  <c r="H22" i="17"/>
  <c r="H21" i="17"/>
  <c r="H20" i="17"/>
  <c r="H19" i="17"/>
  <c r="H18" i="17"/>
  <c r="H17" i="17"/>
  <c r="G17" i="17"/>
  <c r="E17" i="17"/>
  <c r="D17" i="17"/>
  <c r="C17" i="17"/>
  <c r="C27" i="17"/>
  <c r="C81" i="17"/>
  <c r="G43" i="15"/>
  <c r="H43" i="15"/>
  <c r="I43" i="15"/>
  <c r="G36" i="15"/>
  <c r="H36" i="15"/>
  <c r="E16" i="15"/>
  <c r="I54" i="47"/>
  <c r="I53" i="47"/>
  <c r="K55" i="47"/>
  <c r="K54" i="47"/>
  <c r="Z46" i="10"/>
  <c r="F7" i="47"/>
  <c r="G19" i="47"/>
  <c r="F19" i="47"/>
  <c r="E19" i="47"/>
  <c r="C19" i="47"/>
  <c r="D22" i="8"/>
  <c r="D23" i="8"/>
  <c r="D24" i="8"/>
  <c r="D18" i="8"/>
  <c r="E22" i="8"/>
  <c r="E30" i="47"/>
  <c r="E23" i="8"/>
  <c r="F22" i="8"/>
  <c r="F18" i="8"/>
  <c r="G8" i="47"/>
  <c r="G10" i="8"/>
  <c r="H10" i="8"/>
  <c r="C8" i="47"/>
  <c r="D10" i="8"/>
  <c r="G12" i="47"/>
  <c r="G11" i="8"/>
  <c r="H11" i="8"/>
  <c r="C12" i="47"/>
  <c r="D11" i="8"/>
  <c r="D9" i="8"/>
  <c r="E8" i="47"/>
  <c r="E10" i="8"/>
  <c r="E7" i="47"/>
  <c r="E11" i="8"/>
  <c r="F8" i="47"/>
  <c r="F10" i="8"/>
  <c r="F9" i="8"/>
  <c r="F12" i="47"/>
  <c r="F11" i="8"/>
  <c r="H31" i="47"/>
  <c r="E31" i="47"/>
  <c r="G31" i="47"/>
  <c r="F31" i="47"/>
  <c r="D31" i="47"/>
  <c r="G22" i="8"/>
  <c r="J29" i="6"/>
  <c r="J31" i="6"/>
  <c r="J8" i="6"/>
  <c r="J15" i="6"/>
  <c r="J9" i="6"/>
  <c r="D12" i="47"/>
  <c r="D8" i="47"/>
  <c r="D7" i="47"/>
  <c r="D19" i="47"/>
  <c r="W8" i="6"/>
  <c r="W17" i="6"/>
  <c r="W29" i="6"/>
  <c r="G35" i="9"/>
  <c r="G55" i="47"/>
  <c r="S40" i="5"/>
  <c r="G62" i="47"/>
  <c r="S41" i="5"/>
  <c r="G10" i="43"/>
  <c r="B11" i="41"/>
  <c r="E11" i="41"/>
  <c r="G70" i="47"/>
  <c r="S70" i="5"/>
  <c r="R71" i="11"/>
  <c r="R67" i="11"/>
  <c r="S42" i="5"/>
  <c r="S24" i="5"/>
  <c r="S28" i="5"/>
  <c r="S26" i="5"/>
  <c r="R17" i="11"/>
  <c r="R9" i="11"/>
  <c r="S32" i="5"/>
  <c r="S20" i="5"/>
  <c r="E77" i="47"/>
  <c r="F55" i="47"/>
  <c r="E55" i="47"/>
  <c r="D55" i="47"/>
  <c r="C55" i="47"/>
  <c r="F62" i="47"/>
  <c r="E62" i="47"/>
  <c r="D62" i="47"/>
  <c r="C62" i="47"/>
  <c r="F70" i="47"/>
  <c r="E70" i="47"/>
  <c r="C70" i="47"/>
  <c r="G81" i="47"/>
  <c r="F81" i="47"/>
  <c r="E81" i="47"/>
  <c r="C81" i="47"/>
  <c r="G87" i="47"/>
  <c r="E87" i="47"/>
  <c r="C87" i="47"/>
  <c r="Y38" i="6"/>
  <c r="X69" i="5"/>
  <c r="V26" i="6"/>
  <c r="Y17" i="6"/>
  <c r="X9" i="5"/>
  <c r="X56" i="5"/>
  <c r="X79" i="5"/>
  <c r="X82" i="5"/>
  <c r="X61" i="5"/>
  <c r="X76" i="5"/>
  <c r="AG22" i="10"/>
  <c r="AK33" i="10"/>
  <c r="AK34" i="10"/>
  <c r="AK31" i="10"/>
  <c r="AK25" i="10"/>
  <c r="AK24" i="10"/>
  <c r="D38" i="15"/>
  <c r="D39" i="15"/>
  <c r="D40" i="15"/>
  <c r="D41" i="15"/>
  <c r="D42" i="15"/>
  <c r="D37" i="15"/>
  <c r="C10" i="41"/>
  <c r="C9" i="41"/>
  <c r="C29" i="41"/>
  <c r="D10" i="41"/>
  <c r="D13" i="41"/>
  <c r="D9" i="41"/>
  <c r="D29" i="41"/>
  <c r="F10" i="41"/>
  <c r="G10" i="41"/>
  <c r="D11" i="41"/>
  <c r="F11" i="41"/>
  <c r="D12" i="41"/>
  <c r="F12" i="41"/>
  <c r="G12" i="41"/>
  <c r="F13" i="41"/>
  <c r="G13" i="41"/>
  <c r="D14" i="41"/>
  <c r="F14" i="41"/>
  <c r="G14" i="41"/>
  <c r="G11" i="43"/>
  <c r="B12" i="41"/>
  <c r="E12" i="41"/>
  <c r="G12" i="43"/>
  <c r="B13" i="41"/>
  <c r="E13" i="41"/>
  <c r="E14" i="41"/>
  <c r="B22" i="40"/>
  <c r="C22" i="40"/>
  <c r="D20" i="42"/>
  <c r="D8" i="42"/>
  <c r="D32" i="42"/>
  <c r="E8" i="42"/>
  <c r="E32" i="42"/>
  <c r="C8" i="42"/>
  <c r="C32" i="42"/>
  <c r="B8" i="42"/>
  <c r="B32" i="42"/>
  <c r="E8" i="43"/>
  <c r="E30" i="43"/>
  <c r="D8" i="43"/>
  <c r="C8" i="43"/>
  <c r="B8" i="43"/>
  <c r="B30" i="43"/>
  <c r="F12" i="43"/>
  <c r="F11" i="43"/>
  <c r="F10" i="43"/>
  <c r="F9" i="43"/>
  <c r="F8" i="43"/>
  <c r="F30" i="43"/>
  <c r="D30" i="43"/>
  <c r="C30" i="43"/>
  <c r="C9" i="17"/>
  <c r="E9" i="17"/>
  <c r="D9" i="17"/>
  <c r="F9" i="17"/>
  <c r="D27" i="17"/>
  <c r="E27" i="17"/>
  <c r="H27" i="17"/>
  <c r="C37" i="17"/>
  <c r="E37" i="17"/>
  <c r="F37" i="17"/>
  <c r="H37" i="17"/>
  <c r="C47" i="17"/>
  <c r="E47" i="17"/>
  <c r="H47" i="17"/>
  <c r="D47" i="17"/>
  <c r="F47" i="17"/>
  <c r="E57" i="17"/>
  <c r="H57" i="17"/>
  <c r="F58" i="17"/>
  <c r="F57" i="17"/>
  <c r="F59" i="17"/>
  <c r="F60" i="17"/>
  <c r="E61" i="17"/>
  <c r="F62" i="17"/>
  <c r="F61" i="17"/>
  <c r="F63" i="17"/>
  <c r="H63" i="17"/>
  <c r="F64" i="17"/>
  <c r="F65" i="17"/>
  <c r="F66" i="17"/>
  <c r="F67" i="17"/>
  <c r="F68" i="17"/>
  <c r="E69" i="17"/>
  <c r="F70" i="17"/>
  <c r="F69" i="17"/>
  <c r="F71" i="17"/>
  <c r="F72" i="17"/>
  <c r="E73" i="17"/>
  <c r="F74" i="17"/>
  <c r="F75" i="17"/>
  <c r="F76" i="17"/>
  <c r="F77" i="17"/>
  <c r="F78" i="17"/>
  <c r="F79" i="17"/>
  <c r="F80" i="17"/>
  <c r="E58" i="17"/>
  <c r="H58" i="17"/>
  <c r="E80" i="17"/>
  <c r="H80" i="17"/>
  <c r="E79" i="17"/>
  <c r="H79" i="17"/>
  <c r="E78" i="17"/>
  <c r="H78" i="17"/>
  <c r="E77" i="17"/>
  <c r="H77" i="17"/>
  <c r="E76" i="17"/>
  <c r="H76" i="17"/>
  <c r="E75" i="17"/>
  <c r="H75" i="17"/>
  <c r="E74" i="17"/>
  <c r="H74" i="17"/>
  <c r="E72" i="17"/>
  <c r="H72" i="17"/>
  <c r="E71" i="17"/>
  <c r="H71" i="17"/>
  <c r="E70" i="17"/>
  <c r="H70" i="17"/>
  <c r="E68" i="17"/>
  <c r="H68" i="17"/>
  <c r="E67" i="17"/>
  <c r="H67" i="17"/>
  <c r="E66" i="17"/>
  <c r="H66" i="17"/>
  <c r="E65" i="17"/>
  <c r="H65" i="17"/>
  <c r="E64" i="17"/>
  <c r="H64" i="17"/>
  <c r="E63" i="17"/>
  <c r="E62" i="17"/>
  <c r="H62" i="17"/>
  <c r="E60" i="17"/>
  <c r="H60" i="17"/>
  <c r="E59" i="17"/>
  <c r="H59" i="17"/>
  <c r="G47" i="17"/>
  <c r="G37" i="17"/>
  <c r="F10" i="18"/>
  <c r="G10" i="18"/>
  <c r="G9" i="17"/>
  <c r="F38" i="15"/>
  <c r="I38" i="15"/>
  <c r="F39" i="15"/>
  <c r="I40" i="15"/>
  <c r="F41" i="15"/>
  <c r="I41" i="15"/>
  <c r="F42" i="15"/>
  <c r="I42" i="15"/>
  <c r="F29" i="15"/>
  <c r="I29" i="15"/>
  <c r="F30" i="15"/>
  <c r="I30" i="15"/>
  <c r="C95" i="34"/>
  <c r="D20" i="1"/>
  <c r="E58" i="34"/>
  <c r="F11" i="1"/>
  <c r="AA33" i="6"/>
  <c r="Z49" i="6"/>
  <c r="G58" i="34"/>
  <c r="H11" i="1"/>
  <c r="D21" i="1"/>
  <c r="D18" i="1"/>
  <c r="D23" i="2"/>
  <c r="G23" i="23"/>
  <c r="G25" i="23"/>
  <c r="F40" i="15"/>
  <c r="F20" i="42"/>
  <c r="R31" i="11"/>
  <c r="I39" i="15"/>
  <c r="H256" i="34"/>
  <c r="I33" i="1"/>
  <c r="H271" i="34"/>
  <c r="I34" i="1"/>
  <c r="H291" i="34"/>
  <c r="I35" i="1"/>
  <c r="H52" i="34"/>
  <c r="I10" i="1"/>
  <c r="H58" i="34"/>
  <c r="H63" i="34"/>
  <c r="I9" i="2"/>
  <c r="I12" i="1"/>
  <c r="H78" i="34"/>
  <c r="I14" i="1"/>
  <c r="H82" i="34"/>
  <c r="I15" i="1"/>
  <c r="I16" i="1"/>
  <c r="I17" i="1"/>
  <c r="I18" i="1"/>
  <c r="I19" i="1"/>
  <c r="H95" i="34"/>
  <c r="I11" i="2"/>
  <c r="I20" i="1"/>
  <c r="I21" i="1"/>
  <c r="I22" i="1"/>
  <c r="G63" i="34"/>
  <c r="H18" i="1"/>
  <c r="H19" i="1"/>
  <c r="G95" i="34"/>
  <c r="H11" i="2"/>
  <c r="H20" i="1"/>
  <c r="H21" i="1"/>
  <c r="H22" i="1"/>
  <c r="F58" i="34"/>
  <c r="F63" i="34"/>
  <c r="G12" i="1"/>
  <c r="G18" i="1"/>
  <c r="G19" i="1"/>
  <c r="F95" i="34"/>
  <c r="G20" i="1"/>
  <c r="G21" i="1"/>
  <c r="G22" i="1"/>
  <c r="E63" i="34"/>
  <c r="F12" i="1"/>
  <c r="F18" i="1"/>
  <c r="F19" i="1"/>
  <c r="E95" i="34"/>
  <c r="F20" i="1"/>
  <c r="F21" i="1"/>
  <c r="F22" i="1"/>
  <c r="D58" i="34"/>
  <c r="E11" i="1"/>
  <c r="E18" i="1"/>
  <c r="D95" i="34"/>
  <c r="E21" i="1"/>
  <c r="C58" i="34"/>
  <c r="D11" i="1"/>
  <c r="D40" i="1"/>
  <c r="D513" i="34"/>
  <c r="E513" i="34"/>
  <c r="F513" i="34"/>
  <c r="G513" i="34"/>
  <c r="H513" i="34"/>
  <c r="C513" i="34"/>
  <c r="D507" i="34"/>
  <c r="E507" i="34"/>
  <c r="F507" i="34"/>
  <c r="G507" i="34"/>
  <c r="H507" i="34"/>
  <c r="C507" i="34"/>
  <c r="D501" i="34"/>
  <c r="E501" i="34"/>
  <c r="F501" i="34"/>
  <c r="G501" i="34"/>
  <c r="H501" i="34"/>
  <c r="C501" i="34"/>
  <c r="D471" i="34"/>
  <c r="E471" i="34"/>
  <c r="F471" i="34"/>
  <c r="G471" i="34"/>
  <c r="H471" i="34"/>
  <c r="C471" i="34"/>
  <c r="D458" i="34"/>
  <c r="E458" i="34"/>
  <c r="F458" i="34"/>
  <c r="G458" i="34"/>
  <c r="H458" i="34"/>
  <c r="C458" i="34"/>
  <c r="D436" i="34"/>
  <c r="E436" i="34"/>
  <c r="F436" i="34"/>
  <c r="G436" i="34"/>
  <c r="H436" i="34"/>
  <c r="C436" i="34"/>
  <c r="D399" i="34"/>
  <c r="E399" i="34"/>
  <c r="F399" i="34"/>
  <c r="G399" i="34"/>
  <c r="H399" i="34"/>
  <c r="C399" i="34"/>
  <c r="D386" i="34"/>
  <c r="E386" i="34"/>
  <c r="F386" i="34"/>
  <c r="G386" i="34"/>
  <c r="H386" i="34"/>
  <c r="C386" i="34"/>
  <c r="D377" i="34"/>
  <c r="E377" i="34"/>
  <c r="F377" i="34"/>
  <c r="G377" i="34"/>
  <c r="H377" i="34"/>
  <c r="C377" i="34"/>
  <c r="D329" i="34"/>
  <c r="E329" i="34"/>
  <c r="F329" i="34"/>
  <c r="G329" i="34"/>
  <c r="H329" i="34"/>
  <c r="C329" i="34"/>
  <c r="D342" i="34"/>
  <c r="E342" i="34"/>
  <c r="F342" i="34"/>
  <c r="G342" i="34"/>
  <c r="H342" i="34"/>
  <c r="C342" i="34"/>
  <c r="D291" i="34"/>
  <c r="E291" i="34"/>
  <c r="F291" i="34"/>
  <c r="G291" i="34"/>
  <c r="C291" i="34"/>
  <c r="D271" i="34"/>
  <c r="E271" i="34"/>
  <c r="F271" i="34"/>
  <c r="G271" i="34"/>
  <c r="C271" i="34"/>
  <c r="D256" i="34"/>
  <c r="E256" i="34"/>
  <c r="F256" i="34"/>
  <c r="G256" i="34"/>
  <c r="C256" i="34"/>
  <c r="E238" i="34"/>
  <c r="F238" i="34"/>
  <c r="G238" i="34"/>
  <c r="H238" i="34"/>
  <c r="D238" i="34"/>
  <c r="E204" i="34"/>
  <c r="F204" i="34"/>
  <c r="G204" i="34"/>
  <c r="H204" i="34"/>
  <c r="D204" i="34"/>
  <c r="E185" i="34"/>
  <c r="F185" i="34"/>
  <c r="G185" i="34"/>
  <c r="H185" i="34"/>
  <c r="D185" i="34"/>
  <c r="E174" i="34"/>
  <c r="F174" i="34"/>
  <c r="D174" i="34"/>
  <c r="E150" i="34"/>
  <c r="F150" i="34"/>
  <c r="G150" i="34"/>
  <c r="H150" i="34"/>
  <c r="D150" i="34"/>
  <c r="E141" i="34"/>
  <c r="F141" i="34"/>
  <c r="G141" i="34"/>
  <c r="H141" i="34"/>
  <c r="D141" i="34"/>
  <c r="D82" i="34"/>
  <c r="E82" i="34"/>
  <c r="F82" i="34"/>
  <c r="G82" i="34"/>
  <c r="C82" i="34"/>
  <c r="D78" i="34"/>
  <c r="E78" i="34"/>
  <c r="F78" i="34"/>
  <c r="G78" i="34"/>
  <c r="C78" i="34"/>
  <c r="D74" i="34"/>
  <c r="E74" i="34"/>
  <c r="F74" i="34"/>
  <c r="G74" i="34"/>
  <c r="H74" i="34"/>
  <c r="C74" i="34"/>
  <c r="D63" i="34"/>
  <c r="D52" i="34"/>
  <c r="E52" i="34"/>
  <c r="F52" i="34"/>
  <c r="G52" i="34"/>
  <c r="C52" i="34"/>
  <c r="D11" i="34"/>
  <c r="E5" i="2"/>
  <c r="I6" i="2"/>
  <c r="I7" i="2"/>
  <c r="I10" i="2"/>
  <c r="I23" i="2"/>
  <c r="I5" i="2"/>
  <c r="H6" i="2"/>
  <c r="H7" i="2"/>
  <c r="H8" i="2"/>
  <c r="H10" i="2"/>
  <c r="H23" i="2"/>
  <c r="G6" i="2"/>
  <c r="G7" i="2"/>
  <c r="G9" i="2"/>
  <c r="G10" i="2"/>
  <c r="G11" i="2"/>
  <c r="G23" i="2"/>
  <c r="F6" i="2"/>
  <c r="F7" i="2"/>
  <c r="F8" i="2"/>
  <c r="F9" i="2"/>
  <c r="F10" i="2"/>
  <c r="F11" i="2"/>
  <c r="F23" i="2"/>
  <c r="E6" i="2"/>
  <c r="E7" i="2"/>
  <c r="E8" i="2"/>
  <c r="E9" i="2"/>
  <c r="E10" i="2"/>
  <c r="E23" i="2"/>
  <c r="D6" i="2"/>
  <c r="D7" i="2"/>
  <c r="D8" i="2"/>
  <c r="D29" i="2"/>
  <c r="D9" i="2"/>
  <c r="D10" i="2"/>
  <c r="D11" i="2"/>
  <c r="G5" i="2"/>
  <c r="H5" i="2"/>
  <c r="D5" i="2"/>
  <c r="F5" i="2"/>
  <c r="R21" i="11"/>
  <c r="F16" i="42"/>
  <c r="F8" i="42"/>
  <c r="F32" i="42"/>
  <c r="AH313" i="33"/>
  <c r="AE313" i="33"/>
  <c r="AF313" i="33"/>
  <c r="AG313" i="33"/>
  <c r="AH312" i="33"/>
  <c r="AE312" i="33"/>
  <c r="AF312" i="33"/>
  <c r="AG312" i="33"/>
  <c r="AJ311" i="33"/>
  <c r="AI311" i="33"/>
  <c r="AH311" i="33"/>
  <c r="Z311" i="33"/>
  <c r="X311" i="33"/>
  <c r="V311" i="33"/>
  <c r="U311" i="33"/>
  <c r="T311" i="33"/>
  <c r="R311" i="33"/>
  <c r="P311" i="33"/>
  <c r="N311" i="33"/>
  <c r="M311" i="33"/>
  <c r="L311" i="33"/>
  <c r="J311" i="33"/>
  <c r="H311" i="33"/>
  <c r="F311" i="33"/>
  <c r="E311" i="33"/>
  <c r="D311" i="33"/>
  <c r="AJ310" i="33"/>
  <c r="AI310" i="33"/>
  <c r="AH310" i="33"/>
  <c r="AB310" i="33"/>
  <c r="Z310" i="33"/>
  <c r="X310" i="33"/>
  <c r="V310" i="33"/>
  <c r="U310" i="33"/>
  <c r="T310" i="33"/>
  <c r="R310" i="33"/>
  <c r="P310" i="33"/>
  <c r="N310" i="33"/>
  <c r="M310" i="33"/>
  <c r="L310" i="33"/>
  <c r="J310" i="33"/>
  <c r="H310" i="33"/>
  <c r="F310" i="33"/>
  <c r="E310" i="33"/>
  <c r="D310" i="33"/>
  <c r="AJ309" i="33"/>
  <c r="AI309" i="33"/>
  <c r="AH309" i="33"/>
  <c r="Z309" i="33"/>
  <c r="X309" i="33"/>
  <c r="V309" i="33"/>
  <c r="U309" i="33"/>
  <c r="T309" i="33"/>
  <c r="R309" i="33"/>
  <c r="P309" i="33"/>
  <c r="N309" i="33"/>
  <c r="M309" i="33"/>
  <c r="L309" i="33"/>
  <c r="J309" i="33"/>
  <c r="H309" i="33"/>
  <c r="F309" i="33"/>
  <c r="E309" i="33"/>
  <c r="D309" i="33"/>
  <c r="AJ308" i="33"/>
  <c r="AI308" i="33"/>
  <c r="AH308" i="33"/>
  <c r="Z308" i="33"/>
  <c r="X308" i="33"/>
  <c r="V308" i="33"/>
  <c r="U308" i="33"/>
  <c r="T308" i="33"/>
  <c r="R308" i="33"/>
  <c r="P308" i="33"/>
  <c r="N308" i="33"/>
  <c r="M308" i="33"/>
  <c r="L308" i="33"/>
  <c r="J308" i="33"/>
  <c r="H308" i="33"/>
  <c r="F308" i="33"/>
  <c r="E308" i="33"/>
  <c r="D308" i="33"/>
  <c r="AJ307" i="33"/>
  <c r="AI307" i="33"/>
  <c r="AH307" i="33"/>
  <c r="Z307" i="33"/>
  <c r="X307" i="33"/>
  <c r="V307" i="33"/>
  <c r="U307" i="33"/>
  <c r="T307" i="33"/>
  <c r="R307" i="33"/>
  <c r="P307" i="33"/>
  <c r="N307" i="33"/>
  <c r="M307" i="33"/>
  <c r="L307" i="33"/>
  <c r="J307" i="33"/>
  <c r="H307" i="33"/>
  <c r="F307" i="33"/>
  <c r="E307" i="33"/>
  <c r="D307" i="33"/>
  <c r="AJ306" i="33"/>
  <c r="AI306" i="33"/>
  <c r="AH306" i="33"/>
  <c r="Z306" i="33"/>
  <c r="X306" i="33"/>
  <c r="V306" i="33"/>
  <c r="U306" i="33"/>
  <c r="T306" i="33"/>
  <c r="R306" i="33"/>
  <c r="P306" i="33"/>
  <c r="N306" i="33"/>
  <c r="M306" i="33"/>
  <c r="L306" i="33"/>
  <c r="J306" i="33"/>
  <c r="H306" i="33"/>
  <c r="F306" i="33"/>
  <c r="E306" i="33"/>
  <c r="D306" i="33"/>
  <c r="AN305" i="33"/>
  <c r="AK305" i="33"/>
  <c r="AD305" i="33"/>
  <c r="AB305" i="33"/>
  <c r="W305" i="33"/>
  <c r="Y305" i="33"/>
  <c r="AA305" i="33"/>
  <c r="O305" i="33"/>
  <c r="Q305" i="33"/>
  <c r="S305" i="33"/>
  <c r="G305" i="33"/>
  <c r="I305" i="33"/>
  <c r="K305" i="33"/>
  <c r="AN304" i="33"/>
  <c r="AK304" i="33"/>
  <c r="AD304" i="33"/>
  <c r="AB304" i="33"/>
  <c r="W304" i="33"/>
  <c r="Y304" i="33"/>
  <c r="AA304" i="33"/>
  <c r="O304" i="33"/>
  <c r="G304" i="33"/>
  <c r="I304" i="33"/>
  <c r="K304" i="33"/>
  <c r="AN303" i="33"/>
  <c r="AK303" i="33"/>
  <c r="AD303" i="33"/>
  <c r="AB303" i="33"/>
  <c r="W303" i="33"/>
  <c r="Y303" i="33"/>
  <c r="AA303" i="33"/>
  <c r="O303" i="33"/>
  <c r="G303" i="33"/>
  <c r="I303" i="33"/>
  <c r="K303" i="33"/>
  <c r="AN302" i="33"/>
  <c r="AK302" i="33"/>
  <c r="AD302" i="33"/>
  <c r="AB302" i="33"/>
  <c r="W302" i="33"/>
  <c r="Y302" i="33"/>
  <c r="AA302" i="33"/>
  <c r="O302" i="33"/>
  <c r="Q302" i="33"/>
  <c r="S302" i="33"/>
  <c r="G302" i="33"/>
  <c r="AN301" i="33"/>
  <c r="AK301" i="33"/>
  <c r="AD301" i="33"/>
  <c r="AB301" i="33"/>
  <c r="W301" i="33"/>
  <c r="Y301" i="33"/>
  <c r="AA301" i="33"/>
  <c r="O301" i="33"/>
  <c r="Q301" i="33"/>
  <c r="S301" i="33"/>
  <c r="G301" i="33"/>
  <c r="I301" i="33"/>
  <c r="K301" i="33"/>
  <c r="AN300" i="33"/>
  <c r="AK300" i="33"/>
  <c r="AD300" i="33"/>
  <c r="AB300" i="33"/>
  <c r="W300" i="33"/>
  <c r="O300" i="33"/>
  <c r="Q300" i="33"/>
  <c r="S300" i="33"/>
  <c r="G300" i="33"/>
  <c r="I300" i="33"/>
  <c r="K300" i="33"/>
  <c r="AN299" i="33"/>
  <c r="AK299" i="33"/>
  <c r="AD299" i="33"/>
  <c r="AB299" i="33"/>
  <c r="W299" i="33"/>
  <c r="Y299" i="33"/>
  <c r="AA299" i="33"/>
  <c r="O299" i="33"/>
  <c r="Q299" i="33"/>
  <c r="S299" i="33"/>
  <c r="G299" i="33"/>
  <c r="I299" i="33"/>
  <c r="K299" i="33"/>
  <c r="AN298" i="33"/>
  <c r="AK298" i="33"/>
  <c r="AD298" i="33"/>
  <c r="AB298" i="33"/>
  <c r="W298" i="33"/>
  <c r="Y298" i="33"/>
  <c r="AA298" i="33"/>
  <c r="O298" i="33"/>
  <c r="Q298" i="33"/>
  <c r="S298" i="33"/>
  <c r="G298" i="33"/>
  <c r="I298" i="33"/>
  <c r="K298" i="33"/>
  <c r="AN297" i="33"/>
  <c r="AK297" i="33"/>
  <c r="AD297" i="33"/>
  <c r="AB297" i="33"/>
  <c r="W297" i="33"/>
  <c r="Y297" i="33"/>
  <c r="AA297" i="33"/>
  <c r="O297" i="33"/>
  <c r="Q297" i="33"/>
  <c r="S297" i="33"/>
  <c r="G297" i="33"/>
  <c r="I297" i="33"/>
  <c r="K297" i="33"/>
  <c r="AN296" i="33"/>
  <c r="AK296" i="33"/>
  <c r="AD296" i="33"/>
  <c r="AB296" i="33"/>
  <c r="W296" i="33"/>
  <c r="Y296" i="33"/>
  <c r="AA296" i="33"/>
  <c r="O296" i="33"/>
  <c r="Q296" i="33"/>
  <c r="S296" i="33"/>
  <c r="G296" i="33"/>
  <c r="AN295" i="33"/>
  <c r="AK295" i="33"/>
  <c r="AD295" i="33"/>
  <c r="AB295" i="33"/>
  <c r="W295" i="33"/>
  <c r="Y295" i="33"/>
  <c r="AA295" i="33"/>
  <c r="O295" i="33"/>
  <c r="G295" i="33"/>
  <c r="I295" i="33"/>
  <c r="K295" i="33"/>
  <c r="AN294" i="33"/>
  <c r="AK294" i="33"/>
  <c r="AD294" i="33"/>
  <c r="AB294" i="33"/>
  <c r="W294" i="33"/>
  <c r="Y294" i="33"/>
  <c r="AA294" i="33"/>
  <c r="O294" i="33"/>
  <c r="Q294" i="33"/>
  <c r="S294" i="33"/>
  <c r="G294" i="33"/>
  <c r="AN293" i="33"/>
  <c r="AK293" i="33"/>
  <c r="AD293" i="33"/>
  <c r="AB293" i="33"/>
  <c r="W293" i="33"/>
  <c r="Y293" i="33"/>
  <c r="AA293" i="33"/>
  <c r="O293" i="33"/>
  <c r="Q293" i="33"/>
  <c r="S293" i="33"/>
  <c r="G293" i="33"/>
  <c r="I293" i="33"/>
  <c r="K293" i="33"/>
  <c r="AN292" i="33"/>
  <c r="AK292" i="33"/>
  <c r="AD292" i="33"/>
  <c r="AB292" i="33"/>
  <c r="W292" i="33"/>
  <c r="O292" i="33"/>
  <c r="Q292" i="33"/>
  <c r="S292" i="33"/>
  <c r="G292" i="33"/>
  <c r="I292" i="33"/>
  <c r="K292" i="33"/>
  <c r="AN291" i="33"/>
  <c r="AK291" i="33"/>
  <c r="AD291" i="33"/>
  <c r="AB291" i="33"/>
  <c r="W291" i="33"/>
  <c r="Y291" i="33"/>
  <c r="AA291" i="33"/>
  <c r="O291" i="33"/>
  <c r="Q291" i="33"/>
  <c r="S291" i="33"/>
  <c r="G291" i="33"/>
  <c r="I291" i="33"/>
  <c r="K291" i="33"/>
  <c r="AN290" i="33"/>
  <c r="AK290" i="33"/>
  <c r="AD290" i="33"/>
  <c r="AB290" i="33"/>
  <c r="W290" i="33"/>
  <c r="Y290" i="33"/>
  <c r="AA290" i="33"/>
  <c r="O290" i="33"/>
  <c r="Q290" i="33"/>
  <c r="S290" i="33"/>
  <c r="G290" i="33"/>
  <c r="I290" i="33"/>
  <c r="K290" i="33"/>
  <c r="AN289" i="33"/>
  <c r="AK289" i="33"/>
  <c r="AD289" i="33"/>
  <c r="AB289" i="33"/>
  <c r="W289" i="33"/>
  <c r="Y289" i="33"/>
  <c r="AA289" i="33"/>
  <c r="O289" i="33"/>
  <c r="Q289" i="33"/>
  <c r="S289" i="33"/>
  <c r="G289" i="33"/>
  <c r="I289" i="33"/>
  <c r="K289" i="33"/>
  <c r="AN288" i="33"/>
  <c r="AK288" i="33"/>
  <c r="AD288" i="33"/>
  <c r="AB288" i="33"/>
  <c r="W288" i="33"/>
  <c r="Y288" i="33"/>
  <c r="AA288" i="33"/>
  <c r="O288" i="33"/>
  <c r="Q288" i="33"/>
  <c r="S288" i="33"/>
  <c r="G288" i="33"/>
  <c r="I288" i="33"/>
  <c r="K288" i="33"/>
  <c r="AN287" i="33"/>
  <c r="AK287" i="33"/>
  <c r="AD287" i="33"/>
  <c r="AB287" i="33"/>
  <c r="W287" i="33"/>
  <c r="Y287" i="33"/>
  <c r="AA287" i="33"/>
  <c r="O287" i="33"/>
  <c r="Q287" i="33"/>
  <c r="S287" i="33"/>
  <c r="G287" i="33"/>
  <c r="AN286" i="33"/>
  <c r="AK286" i="33"/>
  <c r="AD286" i="33"/>
  <c r="AB286" i="33"/>
  <c r="W286" i="33"/>
  <c r="Y286" i="33"/>
  <c r="AA286" i="33"/>
  <c r="O286" i="33"/>
  <c r="Q286" i="33"/>
  <c r="S286" i="33"/>
  <c r="G286" i="33"/>
  <c r="AN285" i="33"/>
  <c r="AK285" i="33"/>
  <c r="AD285" i="33"/>
  <c r="AB285" i="33"/>
  <c r="W285" i="33"/>
  <c r="Y285" i="33"/>
  <c r="AA285" i="33"/>
  <c r="O285" i="33"/>
  <c r="Q285" i="33"/>
  <c r="S285" i="33"/>
  <c r="G285" i="33"/>
  <c r="AN284" i="33"/>
  <c r="AK284" i="33"/>
  <c r="AD284" i="33"/>
  <c r="AB284" i="33"/>
  <c r="W284" i="33"/>
  <c r="Y284" i="33"/>
  <c r="AA284" i="33"/>
  <c r="O284" i="33"/>
  <c r="Q284" i="33"/>
  <c r="S284" i="33"/>
  <c r="G284" i="33"/>
  <c r="I284" i="33"/>
  <c r="K284" i="33"/>
  <c r="AN283" i="33"/>
  <c r="AK283" i="33"/>
  <c r="AD283" i="33"/>
  <c r="AB283" i="33"/>
  <c r="W283" i="33"/>
  <c r="Y283" i="33"/>
  <c r="AA283" i="33"/>
  <c r="O283" i="33"/>
  <c r="Q283" i="33"/>
  <c r="S283" i="33"/>
  <c r="G283" i="33"/>
  <c r="AN282" i="33"/>
  <c r="AK282" i="33"/>
  <c r="AD282" i="33"/>
  <c r="AB282" i="33"/>
  <c r="W282" i="33"/>
  <c r="Y282" i="33"/>
  <c r="AA282" i="33"/>
  <c r="O282" i="33"/>
  <c r="Q282" i="33"/>
  <c r="S282" i="33"/>
  <c r="G282" i="33"/>
  <c r="AN281" i="33"/>
  <c r="AK281" i="33"/>
  <c r="AD281" i="33"/>
  <c r="AB281" i="33"/>
  <c r="W281" i="33"/>
  <c r="Y281" i="33"/>
  <c r="AA281" i="33"/>
  <c r="O281" i="33"/>
  <c r="Q281" i="33"/>
  <c r="S281" i="33"/>
  <c r="G281" i="33"/>
  <c r="AN280" i="33"/>
  <c r="AK280" i="33"/>
  <c r="AD280" i="33"/>
  <c r="AB280" i="33"/>
  <c r="W280" i="33"/>
  <c r="Y280" i="33"/>
  <c r="AA280" i="33"/>
  <c r="O280" i="33"/>
  <c r="Q280" i="33"/>
  <c r="S280" i="33"/>
  <c r="G280" i="33"/>
  <c r="AN279" i="33"/>
  <c r="AK279" i="33"/>
  <c r="AD279" i="33"/>
  <c r="AB279" i="33"/>
  <c r="W279" i="33"/>
  <c r="Y279" i="33"/>
  <c r="AA279" i="33"/>
  <c r="O279" i="33"/>
  <c r="Q279" i="33"/>
  <c r="S279" i="33"/>
  <c r="G279" i="33"/>
  <c r="I279" i="33"/>
  <c r="K279" i="33"/>
  <c r="AN278" i="33"/>
  <c r="AK278" i="33"/>
  <c r="AD278" i="33"/>
  <c r="AB278" i="33"/>
  <c r="W278" i="33"/>
  <c r="Y278" i="33"/>
  <c r="AA278" i="33"/>
  <c r="O278" i="33"/>
  <c r="G278" i="33"/>
  <c r="AN277" i="33"/>
  <c r="AK277" i="33"/>
  <c r="AD277" i="33"/>
  <c r="AB277" i="33"/>
  <c r="W277" i="33"/>
  <c r="Y277" i="33"/>
  <c r="AA277" i="33"/>
  <c r="O277" i="33"/>
  <c r="Q277" i="33"/>
  <c r="S277" i="33"/>
  <c r="G277" i="33"/>
  <c r="AN276" i="33"/>
  <c r="AK276" i="33"/>
  <c r="AD276" i="33"/>
  <c r="AB276" i="33"/>
  <c r="W276" i="33"/>
  <c r="Y276" i="33"/>
  <c r="AA276" i="33"/>
  <c r="O276" i="33"/>
  <c r="Q276" i="33"/>
  <c r="S276" i="33"/>
  <c r="G276" i="33"/>
  <c r="I276" i="33"/>
  <c r="K276" i="33"/>
  <c r="AN275" i="33"/>
  <c r="AK275" i="33"/>
  <c r="AD275" i="33"/>
  <c r="AB275" i="33"/>
  <c r="W275" i="33"/>
  <c r="Y275" i="33"/>
  <c r="AA275" i="33"/>
  <c r="O275" i="33"/>
  <c r="Q275" i="33"/>
  <c r="S275" i="33"/>
  <c r="G275" i="33"/>
  <c r="AN274" i="33"/>
  <c r="AK274" i="33"/>
  <c r="AD274" i="33"/>
  <c r="AB274" i="33"/>
  <c r="W274" i="33"/>
  <c r="Y274" i="33"/>
  <c r="AA274" i="33"/>
  <c r="O274" i="33"/>
  <c r="Q274" i="33"/>
  <c r="S274" i="33"/>
  <c r="G274" i="33"/>
  <c r="AN273" i="33"/>
  <c r="AK273" i="33"/>
  <c r="AD273" i="33"/>
  <c r="AB273" i="33"/>
  <c r="W273" i="33"/>
  <c r="Y273" i="33"/>
  <c r="AA273" i="33"/>
  <c r="O273" i="33"/>
  <c r="Q273" i="33"/>
  <c r="S273" i="33"/>
  <c r="G273" i="33"/>
  <c r="AN272" i="33"/>
  <c r="AK272" i="33"/>
  <c r="AK311" i="33"/>
  <c r="AD272" i="33"/>
  <c r="AB272" i="33"/>
  <c r="W272" i="33"/>
  <c r="Y272" i="33"/>
  <c r="AA272" i="33"/>
  <c r="O272" i="33"/>
  <c r="Q272" i="33"/>
  <c r="S272" i="33"/>
  <c r="G272" i="33"/>
  <c r="AC272" i="33"/>
  <c r="AN271" i="33"/>
  <c r="AK271" i="33"/>
  <c r="AD271" i="33"/>
  <c r="AB271" i="33"/>
  <c r="W271" i="33"/>
  <c r="Y271" i="33"/>
  <c r="AA271" i="33"/>
  <c r="O271" i="33"/>
  <c r="Q271" i="33"/>
  <c r="S271" i="33"/>
  <c r="G271" i="33"/>
  <c r="I271" i="33"/>
  <c r="K271" i="33"/>
  <c r="AN270" i="33"/>
  <c r="AK270" i="33"/>
  <c r="AD270" i="33"/>
  <c r="AB270" i="33"/>
  <c r="W270" i="33"/>
  <c r="Y270" i="33"/>
  <c r="AA270" i="33"/>
  <c r="O270" i="33"/>
  <c r="Q270" i="33"/>
  <c r="S270" i="33"/>
  <c r="G270" i="33"/>
  <c r="AN269" i="33"/>
  <c r="AK269" i="33"/>
  <c r="AD269" i="33"/>
  <c r="AB269" i="33"/>
  <c r="W269" i="33"/>
  <c r="O269" i="33"/>
  <c r="Q269" i="33"/>
  <c r="S269" i="33"/>
  <c r="G269" i="33"/>
  <c r="I269" i="33"/>
  <c r="K269" i="33"/>
  <c r="AN268" i="33"/>
  <c r="AK268" i="33"/>
  <c r="AD268" i="33"/>
  <c r="AB268" i="33"/>
  <c r="W268" i="33"/>
  <c r="Y268" i="33"/>
  <c r="AA268" i="33"/>
  <c r="O268" i="33"/>
  <c r="Q268" i="33"/>
  <c r="S268" i="33"/>
  <c r="G268" i="33"/>
  <c r="AN267" i="33"/>
  <c r="AK267" i="33"/>
  <c r="AD267" i="33"/>
  <c r="AB267" i="33"/>
  <c r="W267" i="33"/>
  <c r="Y267" i="33"/>
  <c r="AA267" i="33"/>
  <c r="O267" i="33"/>
  <c r="Q267" i="33"/>
  <c r="S267" i="33"/>
  <c r="G267" i="33"/>
  <c r="I267" i="33"/>
  <c r="K267" i="33"/>
  <c r="AN266" i="33"/>
  <c r="AK266" i="33"/>
  <c r="AD266" i="33"/>
  <c r="AB266" i="33"/>
  <c r="W266" i="33"/>
  <c r="Y266" i="33"/>
  <c r="AA266" i="33"/>
  <c r="O266" i="33"/>
  <c r="G266" i="33"/>
  <c r="I266" i="33"/>
  <c r="K266" i="33"/>
  <c r="AN265" i="33"/>
  <c r="AK265" i="33"/>
  <c r="AD265" i="33"/>
  <c r="AB265" i="33"/>
  <c r="W265" i="33"/>
  <c r="Y265" i="33"/>
  <c r="AA265" i="33"/>
  <c r="O265" i="33"/>
  <c r="Q265" i="33"/>
  <c r="S265" i="33"/>
  <c r="G265" i="33"/>
  <c r="I265" i="33"/>
  <c r="K265" i="33"/>
  <c r="AN264" i="33"/>
  <c r="AK264" i="33"/>
  <c r="AD264" i="33"/>
  <c r="AB264" i="33"/>
  <c r="W264" i="33"/>
  <c r="Y264" i="33"/>
  <c r="AA264" i="33"/>
  <c r="O264" i="33"/>
  <c r="Q264" i="33"/>
  <c r="S264" i="33"/>
  <c r="G264" i="33"/>
  <c r="AN263" i="33"/>
  <c r="AK263" i="33"/>
  <c r="AD263" i="33"/>
  <c r="G263" i="33"/>
  <c r="O263" i="33"/>
  <c r="Q263" i="33"/>
  <c r="S263" i="33"/>
  <c r="W263" i="33"/>
  <c r="Y263" i="33"/>
  <c r="AA263" i="33"/>
  <c r="AB263" i="33"/>
  <c r="I263" i="33"/>
  <c r="K263" i="33"/>
  <c r="AN262" i="33"/>
  <c r="AK262" i="33"/>
  <c r="AD262" i="33"/>
  <c r="AB262" i="33"/>
  <c r="W262" i="33"/>
  <c r="Y262" i="33"/>
  <c r="AA262" i="33"/>
  <c r="O262" i="33"/>
  <c r="G262" i="33"/>
  <c r="I262" i="33"/>
  <c r="K262" i="33"/>
  <c r="AN261" i="33"/>
  <c r="AK261" i="33"/>
  <c r="AD261" i="33"/>
  <c r="AB261" i="33"/>
  <c r="W261" i="33"/>
  <c r="Y261" i="33"/>
  <c r="AA261" i="33"/>
  <c r="O261" i="33"/>
  <c r="Q261" i="33"/>
  <c r="S261" i="33"/>
  <c r="G261" i="33"/>
  <c r="I261" i="33"/>
  <c r="K261" i="33"/>
  <c r="AN260" i="33"/>
  <c r="AK260" i="33"/>
  <c r="AD260" i="33"/>
  <c r="AB260" i="33"/>
  <c r="W260" i="33"/>
  <c r="Y260" i="33"/>
  <c r="AA260" i="33"/>
  <c r="O260" i="33"/>
  <c r="Q260" i="33"/>
  <c r="S260" i="33"/>
  <c r="G260" i="33"/>
  <c r="I260" i="33"/>
  <c r="K260" i="33"/>
  <c r="AN259" i="33"/>
  <c r="AK259" i="33"/>
  <c r="AD259" i="33"/>
  <c r="AB259" i="33"/>
  <c r="W259" i="33"/>
  <c r="Y259" i="33"/>
  <c r="AA259" i="33"/>
  <c r="O259" i="33"/>
  <c r="Q259" i="33"/>
  <c r="S259" i="33"/>
  <c r="G259" i="33"/>
  <c r="AN258" i="33"/>
  <c r="AK258" i="33"/>
  <c r="AD258" i="33"/>
  <c r="AB258" i="33"/>
  <c r="W258" i="33"/>
  <c r="Y258" i="33"/>
  <c r="AA258" i="33"/>
  <c r="O258" i="33"/>
  <c r="G258" i="33"/>
  <c r="I258" i="33"/>
  <c r="K258" i="33"/>
  <c r="AN257" i="33"/>
  <c r="AK257" i="33"/>
  <c r="AD257" i="33"/>
  <c r="AB257" i="33"/>
  <c r="W257" i="33"/>
  <c r="Y257" i="33"/>
  <c r="AA257" i="33"/>
  <c r="O257" i="33"/>
  <c r="Q257" i="33"/>
  <c r="S257" i="33"/>
  <c r="G257" i="33"/>
  <c r="I257" i="33"/>
  <c r="K257" i="33"/>
  <c r="AN256" i="33"/>
  <c r="AK256" i="33"/>
  <c r="AD256" i="33"/>
  <c r="AB256" i="33"/>
  <c r="W256" i="33"/>
  <c r="Y256" i="33"/>
  <c r="AA256" i="33"/>
  <c r="O256" i="33"/>
  <c r="Q256" i="33"/>
  <c r="S256" i="33"/>
  <c r="G256" i="33"/>
  <c r="AN255" i="33"/>
  <c r="AK255" i="33"/>
  <c r="AD255" i="33"/>
  <c r="AB255" i="33"/>
  <c r="W255" i="33"/>
  <c r="Y255" i="33"/>
  <c r="AA255" i="33"/>
  <c r="O255" i="33"/>
  <c r="Q255" i="33"/>
  <c r="S255" i="33"/>
  <c r="G255" i="33"/>
  <c r="AN254" i="33"/>
  <c r="AK254" i="33"/>
  <c r="AD254" i="33"/>
  <c r="AB254" i="33"/>
  <c r="W254" i="33"/>
  <c r="Y254" i="33"/>
  <c r="AA254" i="33"/>
  <c r="O254" i="33"/>
  <c r="Q254" i="33"/>
  <c r="S254" i="33"/>
  <c r="G254" i="33"/>
  <c r="AN253" i="33"/>
  <c r="AK253" i="33"/>
  <c r="AD253" i="33"/>
  <c r="AB253" i="33"/>
  <c r="W253" i="33"/>
  <c r="Y253" i="33"/>
  <c r="AA253" i="33"/>
  <c r="O253" i="33"/>
  <c r="Q253" i="33"/>
  <c r="S253" i="33"/>
  <c r="G253" i="33"/>
  <c r="AN252" i="33"/>
  <c r="AK252" i="33"/>
  <c r="AD252" i="33"/>
  <c r="AB252" i="33"/>
  <c r="W252" i="33"/>
  <c r="Y252" i="33"/>
  <c r="AA252" i="33"/>
  <c r="O252" i="33"/>
  <c r="Q252" i="33"/>
  <c r="S252" i="33"/>
  <c r="G252" i="33"/>
  <c r="AN251" i="33"/>
  <c r="AK251" i="33"/>
  <c r="AD251" i="33"/>
  <c r="AB251" i="33"/>
  <c r="W251" i="33"/>
  <c r="Y251" i="33"/>
  <c r="AA251" i="33"/>
  <c r="O251" i="33"/>
  <c r="Q251" i="33"/>
  <c r="S251" i="33"/>
  <c r="G251" i="33"/>
  <c r="AN250" i="33"/>
  <c r="AK250" i="33"/>
  <c r="AD250" i="33"/>
  <c r="AB250" i="33"/>
  <c r="W250" i="33"/>
  <c r="Y250" i="33"/>
  <c r="AA250" i="33"/>
  <c r="O250" i="33"/>
  <c r="Q250" i="33"/>
  <c r="S250" i="33"/>
  <c r="G250" i="33"/>
  <c r="I250" i="33"/>
  <c r="K250" i="33"/>
  <c r="AN249" i="33"/>
  <c r="AK249" i="33"/>
  <c r="AD249" i="33"/>
  <c r="AB249" i="33"/>
  <c r="W249" i="33"/>
  <c r="Y249" i="33"/>
  <c r="AA249" i="33"/>
  <c r="O249" i="33"/>
  <c r="Q249" i="33"/>
  <c r="S249" i="33"/>
  <c r="G249" i="33"/>
  <c r="I249" i="33"/>
  <c r="K249" i="33"/>
  <c r="AN248" i="33"/>
  <c r="AK248" i="33"/>
  <c r="AD248" i="33"/>
  <c r="AB248" i="33"/>
  <c r="W248" i="33"/>
  <c r="Y248" i="33"/>
  <c r="AA248" i="33"/>
  <c r="O248" i="33"/>
  <c r="Q248" i="33"/>
  <c r="S248" i="33"/>
  <c r="G248" i="33"/>
  <c r="AN247" i="33"/>
  <c r="AK247" i="33"/>
  <c r="AD247" i="33"/>
  <c r="AB247" i="33"/>
  <c r="W247" i="33"/>
  <c r="Y247" i="33"/>
  <c r="AA247" i="33"/>
  <c r="O247" i="33"/>
  <c r="Q247" i="33"/>
  <c r="S247" i="33"/>
  <c r="G247" i="33"/>
  <c r="AN246" i="33"/>
  <c r="AK246" i="33"/>
  <c r="AD246" i="33"/>
  <c r="AB246" i="33"/>
  <c r="W246" i="33"/>
  <c r="Y246" i="33"/>
  <c r="AA246" i="33"/>
  <c r="O246" i="33"/>
  <c r="Q246" i="33"/>
  <c r="S246" i="33"/>
  <c r="G246" i="33"/>
  <c r="AN245" i="33"/>
  <c r="AK245" i="33"/>
  <c r="AD245" i="33"/>
  <c r="AB245" i="33"/>
  <c r="W245" i="33"/>
  <c r="O245" i="33"/>
  <c r="G245" i="33"/>
  <c r="AN244" i="33"/>
  <c r="AK244" i="33"/>
  <c r="AD244" i="33"/>
  <c r="W244" i="33"/>
  <c r="Y244" i="33"/>
  <c r="AA244" i="33"/>
  <c r="O244" i="33"/>
  <c r="Q244" i="33"/>
  <c r="S244" i="33"/>
  <c r="G244" i="33"/>
  <c r="AN243" i="33"/>
  <c r="AK243" i="33"/>
  <c r="AD243" i="33"/>
  <c r="W243" i="33"/>
  <c r="Y243" i="33"/>
  <c r="AA243" i="33"/>
  <c r="O243" i="33"/>
  <c r="Q243" i="33"/>
  <c r="S243" i="33"/>
  <c r="G243" i="33"/>
  <c r="AN242" i="33"/>
  <c r="AK242" i="33"/>
  <c r="AD242" i="33"/>
  <c r="W242" i="33"/>
  <c r="O242" i="33"/>
  <c r="Q242" i="33"/>
  <c r="S242" i="33"/>
  <c r="G242" i="33"/>
  <c r="AN241" i="33"/>
  <c r="AK241" i="33"/>
  <c r="AD241" i="33"/>
  <c r="W241" i="33"/>
  <c r="Y241" i="33"/>
  <c r="AA241" i="33"/>
  <c r="O241" i="33"/>
  <c r="Q241" i="33"/>
  <c r="S241" i="33"/>
  <c r="G241" i="33"/>
  <c r="AN240" i="33"/>
  <c r="AK240" i="33"/>
  <c r="AD240" i="33"/>
  <c r="W240" i="33"/>
  <c r="O240" i="33"/>
  <c r="Q240" i="33"/>
  <c r="G240" i="33"/>
  <c r="AN239" i="33"/>
  <c r="AK239" i="33"/>
  <c r="AD239" i="33"/>
  <c r="AB239" i="33"/>
  <c r="W239" i="33"/>
  <c r="Y239" i="33"/>
  <c r="AA239" i="33"/>
  <c r="O239" i="33"/>
  <c r="G239" i="33"/>
  <c r="I239" i="33"/>
  <c r="K239" i="33"/>
  <c r="AN238" i="33"/>
  <c r="AK238" i="33"/>
  <c r="AD238" i="33"/>
  <c r="AB238" i="33"/>
  <c r="W238" i="33"/>
  <c r="Y238" i="33"/>
  <c r="AA238" i="33"/>
  <c r="O238" i="33"/>
  <c r="Q238" i="33"/>
  <c r="S238" i="33"/>
  <c r="G238" i="33"/>
  <c r="AN237" i="33"/>
  <c r="AK237" i="33"/>
  <c r="AD237" i="33"/>
  <c r="AB237" i="33"/>
  <c r="W237" i="33"/>
  <c r="Y237" i="33"/>
  <c r="AA237" i="33"/>
  <c r="O237" i="33"/>
  <c r="Q237" i="33"/>
  <c r="S237" i="33"/>
  <c r="G237" i="33"/>
  <c r="AN236" i="33"/>
  <c r="AK236" i="33"/>
  <c r="AD236" i="33"/>
  <c r="AB236" i="33"/>
  <c r="W236" i="33"/>
  <c r="Y236" i="33"/>
  <c r="AA236" i="33"/>
  <c r="O236" i="33"/>
  <c r="Q236" i="33"/>
  <c r="S236" i="33"/>
  <c r="G236" i="33"/>
  <c r="AN235" i="33"/>
  <c r="AK235" i="33"/>
  <c r="AD235" i="33"/>
  <c r="AB235" i="33"/>
  <c r="W235" i="33"/>
  <c r="Y235" i="33"/>
  <c r="AA235" i="33"/>
  <c r="O235" i="33"/>
  <c r="G235" i="33"/>
  <c r="I235" i="33"/>
  <c r="K235" i="33"/>
  <c r="AN234" i="33"/>
  <c r="AK234" i="33"/>
  <c r="AD234" i="33"/>
  <c r="AB234" i="33"/>
  <c r="W234" i="33"/>
  <c r="Y234" i="33"/>
  <c r="AA234" i="33"/>
  <c r="O234" i="33"/>
  <c r="Q234" i="33"/>
  <c r="S234" i="33"/>
  <c r="G234" i="33"/>
  <c r="AN233" i="33"/>
  <c r="AK233" i="33"/>
  <c r="AD233" i="33"/>
  <c r="AB233" i="33"/>
  <c r="W233" i="33"/>
  <c r="Y233" i="33"/>
  <c r="AA233" i="33"/>
  <c r="O233" i="33"/>
  <c r="Q233" i="33"/>
  <c r="S233" i="33"/>
  <c r="G233" i="33"/>
  <c r="AN232" i="33"/>
  <c r="AK232" i="33"/>
  <c r="AD232" i="33"/>
  <c r="AE232" i="33"/>
  <c r="AF232" i="33"/>
  <c r="AB232" i="33"/>
  <c r="W232" i="33"/>
  <c r="Y232" i="33"/>
  <c r="AA232" i="33"/>
  <c r="O232" i="33"/>
  <c r="Q232" i="33"/>
  <c r="S232" i="33"/>
  <c r="G232" i="33"/>
  <c r="AN231" i="33"/>
  <c r="AK231" i="33"/>
  <c r="AD231" i="33"/>
  <c r="AB231" i="33"/>
  <c r="W231" i="33"/>
  <c r="Y231" i="33"/>
  <c r="AA231" i="33"/>
  <c r="O231" i="33"/>
  <c r="G231" i="33"/>
  <c r="I231" i="33"/>
  <c r="K231" i="33"/>
  <c r="AN230" i="33"/>
  <c r="AK230" i="33"/>
  <c r="AD230" i="33"/>
  <c r="AB230" i="33"/>
  <c r="W230" i="33"/>
  <c r="Y230" i="33"/>
  <c r="AA230" i="33"/>
  <c r="O230" i="33"/>
  <c r="Q230" i="33"/>
  <c r="S230" i="33"/>
  <c r="G230" i="33"/>
  <c r="AN229" i="33"/>
  <c r="AK229" i="33"/>
  <c r="AD229" i="33"/>
  <c r="AB229" i="33"/>
  <c r="W229" i="33"/>
  <c r="Y229" i="33"/>
  <c r="AA229" i="33"/>
  <c r="O229" i="33"/>
  <c r="Q229" i="33"/>
  <c r="S229" i="33"/>
  <c r="G229" i="33"/>
  <c r="I229" i="33"/>
  <c r="K229" i="33"/>
  <c r="AN228" i="33"/>
  <c r="AK228" i="33"/>
  <c r="AD228" i="33"/>
  <c r="AB228" i="33"/>
  <c r="W228" i="33"/>
  <c r="Y228" i="33"/>
  <c r="AA228" i="33"/>
  <c r="O228" i="33"/>
  <c r="Q228" i="33"/>
  <c r="S228" i="33"/>
  <c r="G228" i="33"/>
  <c r="AN227" i="33"/>
  <c r="AK227" i="33"/>
  <c r="AD227" i="33"/>
  <c r="AB227" i="33"/>
  <c r="W227" i="33"/>
  <c r="Y227" i="33"/>
  <c r="AA227" i="33"/>
  <c r="O227" i="33"/>
  <c r="Q227" i="33"/>
  <c r="S227" i="33"/>
  <c r="G227" i="33"/>
  <c r="AN226" i="33"/>
  <c r="AK226" i="33"/>
  <c r="AD226" i="33"/>
  <c r="AB226" i="33"/>
  <c r="W226" i="33"/>
  <c r="Y226" i="33"/>
  <c r="AA226" i="33"/>
  <c r="O226" i="33"/>
  <c r="Q226" i="33"/>
  <c r="S226" i="33"/>
  <c r="G226" i="33"/>
  <c r="I226" i="33"/>
  <c r="K226" i="33"/>
  <c r="AN225" i="33"/>
  <c r="AK225" i="33"/>
  <c r="AD225" i="33"/>
  <c r="AB225" i="33"/>
  <c r="W225" i="33"/>
  <c r="Y225" i="33"/>
  <c r="AA225" i="33"/>
  <c r="O225" i="33"/>
  <c r="Q225" i="33"/>
  <c r="S225" i="33"/>
  <c r="G225" i="33"/>
  <c r="AN224" i="33"/>
  <c r="AK224" i="33"/>
  <c r="AD224" i="33"/>
  <c r="AB224" i="33"/>
  <c r="W224" i="33"/>
  <c r="Y224" i="33"/>
  <c r="AA224" i="33"/>
  <c r="O224" i="33"/>
  <c r="Q224" i="33"/>
  <c r="S224" i="33"/>
  <c r="G224" i="33"/>
  <c r="AC224" i="33"/>
  <c r="AN223" i="33"/>
  <c r="AK223" i="33"/>
  <c r="AD223" i="33"/>
  <c r="AB223" i="33"/>
  <c r="W223" i="33"/>
  <c r="Y223" i="33"/>
  <c r="AA223" i="33"/>
  <c r="O223" i="33"/>
  <c r="Q223" i="33"/>
  <c r="S223" i="33"/>
  <c r="G223" i="33"/>
  <c r="AN222" i="33"/>
  <c r="AK222" i="33"/>
  <c r="AD222" i="33"/>
  <c r="AB222" i="33"/>
  <c r="W222" i="33"/>
  <c r="Y222" i="33"/>
  <c r="AA222" i="33"/>
  <c r="O222" i="33"/>
  <c r="Q222" i="33"/>
  <c r="S222" i="33"/>
  <c r="G222" i="33"/>
  <c r="AN221" i="33"/>
  <c r="AK221" i="33"/>
  <c r="AD221" i="33"/>
  <c r="AE221" i="33"/>
  <c r="AF221" i="33"/>
  <c r="AG221" i="33"/>
  <c r="AB221" i="33"/>
  <c r="W221" i="33"/>
  <c r="Y221" i="33"/>
  <c r="AA221" i="33"/>
  <c r="O221" i="33"/>
  <c r="Q221" i="33"/>
  <c r="S221" i="33"/>
  <c r="G221" i="33"/>
  <c r="AN220" i="33"/>
  <c r="AK220" i="33"/>
  <c r="AD220" i="33"/>
  <c r="AB220" i="33"/>
  <c r="W220" i="33"/>
  <c r="Y220" i="33"/>
  <c r="AA220" i="33"/>
  <c r="O220" i="33"/>
  <c r="Q220" i="33"/>
  <c r="S220" i="33"/>
  <c r="G220" i="33"/>
  <c r="AN219" i="33"/>
  <c r="AK219" i="33"/>
  <c r="AD219" i="33"/>
  <c r="AB219" i="33"/>
  <c r="W219" i="33"/>
  <c r="Y219" i="33"/>
  <c r="AA219" i="33"/>
  <c r="O219" i="33"/>
  <c r="Q219" i="33"/>
  <c r="S219" i="33"/>
  <c r="G219" i="33"/>
  <c r="I219" i="33"/>
  <c r="K219" i="33"/>
  <c r="AN218" i="33"/>
  <c r="AK218" i="33"/>
  <c r="AD218" i="33"/>
  <c r="AB218" i="33"/>
  <c r="W218" i="33"/>
  <c r="Y218" i="33"/>
  <c r="AA218" i="33"/>
  <c r="O218" i="33"/>
  <c r="Q218" i="33"/>
  <c r="S218" i="33"/>
  <c r="G218" i="33"/>
  <c r="I218" i="33"/>
  <c r="K218" i="33"/>
  <c r="AN217" i="33"/>
  <c r="AK217" i="33"/>
  <c r="AD217" i="33"/>
  <c r="AB217" i="33"/>
  <c r="W217" i="33"/>
  <c r="Y217" i="33"/>
  <c r="AA217" i="33"/>
  <c r="O217" i="33"/>
  <c r="Q217" i="33"/>
  <c r="S217" i="33"/>
  <c r="G217" i="33"/>
  <c r="AN216" i="33"/>
  <c r="AK216" i="33"/>
  <c r="AD216" i="33"/>
  <c r="AE216" i="33"/>
  <c r="AB216" i="33"/>
  <c r="W216" i="33"/>
  <c r="Y216" i="33"/>
  <c r="AA216" i="33"/>
  <c r="O216" i="33"/>
  <c r="Q216" i="33"/>
  <c r="S216" i="33"/>
  <c r="G216" i="33"/>
  <c r="AN215" i="33"/>
  <c r="AK215" i="33"/>
  <c r="AD215" i="33"/>
  <c r="AB215" i="33"/>
  <c r="W215" i="33"/>
  <c r="Y215" i="33"/>
  <c r="AA215" i="33"/>
  <c r="O215" i="33"/>
  <c r="Q215" i="33"/>
  <c r="S215" i="33"/>
  <c r="G215" i="33"/>
  <c r="AN214" i="33"/>
  <c r="AK214" i="33"/>
  <c r="AD214" i="33"/>
  <c r="AB214" i="33"/>
  <c r="W214" i="33"/>
  <c r="O214" i="33"/>
  <c r="Q214" i="33"/>
  <c r="S214" i="33"/>
  <c r="G214" i="33"/>
  <c r="AN213" i="33"/>
  <c r="AK213" i="33"/>
  <c r="AD213" i="33"/>
  <c r="AB213" i="33"/>
  <c r="W213" i="33"/>
  <c r="O213" i="33"/>
  <c r="Q213" i="33"/>
  <c r="S213" i="33"/>
  <c r="G213" i="33"/>
  <c r="AN212" i="33"/>
  <c r="AK212" i="33"/>
  <c r="AD212" i="33"/>
  <c r="AB212" i="33"/>
  <c r="W212" i="33"/>
  <c r="Y212" i="33"/>
  <c r="AA212" i="33"/>
  <c r="O212" i="33"/>
  <c r="Q212" i="33"/>
  <c r="S212" i="33"/>
  <c r="G212" i="33"/>
  <c r="AN211" i="33"/>
  <c r="AK211" i="33"/>
  <c r="AD211" i="33"/>
  <c r="AB211" i="33"/>
  <c r="W211" i="33"/>
  <c r="Y211" i="33"/>
  <c r="AA211" i="33"/>
  <c r="O211" i="33"/>
  <c r="Q211" i="33"/>
  <c r="S211" i="33"/>
  <c r="G211" i="33"/>
  <c r="AC211" i="33"/>
  <c r="AN210" i="33"/>
  <c r="AK210" i="33"/>
  <c r="AD210" i="33"/>
  <c r="AB210" i="33"/>
  <c r="W210" i="33"/>
  <c r="Y210" i="33"/>
  <c r="AA210" i="33"/>
  <c r="O210" i="33"/>
  <c r="Q210" i="33"/>
  <c r="S210" i="33"/>
  <c r="G210" i="33"/>
  <c r="I210" i="33"/>
  <c r="K210" i="33"/>
  <c r="AN209" i="33"/>
  <c r="AK209" i="33"/>
  <c r="AD209" i="33"/>
  <c r="AB209" i="33"/>
  <c r="W209" i="33"/>
  <c r="Y209" i="33"/>
  <c r="AA209" i="33"/>
  <c r="O209" i="33"/>
  <c r="Q209" i="33"/>
  <c r="S209" i="33"/>
  <c r="G209" i="33"/>
  <c r="AN208" i="33"/>
  <c r="AK208" i="33"/>
  <c r="AD208" i="33"/>
  <c r="AB208" i="33"/>
  <c r="W208" i="33"/>
  <c r="Y208" i="33"/>
  <c r="AA208" i="33"/>
  <c r="O208" i="33"/>
  <c r="Q208" i="33"/>
  <c r="S208" i="33"/>
  <c r="G208" i="33"/>
  <c r="AN207" i="33"/>
  <c r="AK207" i="33"/>
  <c r="AD207" i="33"/>
  <c r="AB207" i="33"/>
  <c r="W207" i="33"/>
  <c r="Y207" i="33"/>
  <c r="AA207" i="33"/>
  <c r="O207" i="33"/>
  <c r="Q207" i="33"/>
  <c r="S207" i="33"/>
  <c r="G207" i="33"/>
  <c r="I207" i="33"/>
  <c r="K207" i="33"/>
  <c r="AN206" i="33"/>
  <c r="AK206" i="33"/>
  <c r="AD206" i="33"/>
  <c r="AB206" i="33"/>
  <c r="W206" i="33"/>
  <c r="Y206" i="33"/>
  <c r="AA206" i="33"/>
  <c r="O206" i="33"/>
  <c r="Q206" i="33"/>
  <c r="S206" i="33"/>
  <c r="G206" i="33"/>
  <c r="AN205" i="33"/>
  <c r="AK205" i="33"/>
  <c r="AD205" i="33"/>
  <c r="AB205" i="33"/>
  <c r="W205" i="33"/>
  <c r="Y205" i="33"/>
  <c r="AA205" i="33"/>
  <c r="O205" i="33"/>
  <c r="Q205" i="33"/>
  <c r="S205" i="33"/>
  <c r="G205" i="33"/>
  <c r="AN204" i="33"/>
  <c r="AK204" i="33"/>
  <c r="AD204" i="33"/>
  <c r="AB204" i="33"/>
  <c r="W204" i="33"/>
  <c r="Y204" i="33"/>
  <c r="AA204" i="33"/>
  <c r="O204" i="33"/>
  <c r="Q204" i="33"/>
  <c r="S204" i="33"/>
  <c r="G204" i="33"/>
  <c r="AN203" i="33"/>
  <c r="AK203" i="33"/>
  <c r="AD203" i="33"/>
  <c r="AB203" i="33"/>
  <c r="W203" i="33"/>
  <c r="Y203" i="33"/>
  <c r="AA203" i="33"/>
  <c r="O203" i="33"/>
  <c r="Q203" i="33"/>
  <c r="S203" i="33"/>
  <c r="G203" i="33"/>
  <c r="AN202" i="33"/>
  <c r="AK202" i="33"/>
  <c r="AD202" i="33"/>
  <c r="AB202" i="33"/>
  <c r="W202" i="33"/>
  <c r="Y202" i="33"/>
  <c r="AA202" i="33"/>
  <c r="O202" i="33"/>
  <c r="Q202" i="33"/>
  <c r="S202" i="33"/>
  <c r="G202" i="33"/>
  <c r="I202" i="33"/>
  <c r="K202" i="33"/>
  <c r="AN201" i="33"/>
  <c r="AK201" i="33"/>
  <c r="AD201" i="33"/>
  <c r="AB201" i="33"/>
  <c r="W201" i="33"/>
  <c r="Y201" i="33"/>
  <c r="AA201" i="33"/>
  <c r="O201" i="33"/>
  <c r="Q201" i="33"/>
  <c r="S201" i="33"/>
  <c r="G201" i="33"/>
  <c r="AN200" i="33"/>
  <c r="AK200" i="33"/>
  <c r="AD200" i="33"/>
  <c r="AB200" i="33"/>
  <c r="W200" i="33"/>
  <c r="Y200" i="33"/>
  <c r="AA200" i="33"/>
  <c r="O200" i="33"/>
  <c r="Q200" i="33"/>
  <c r="S200" i="33"/>
  <c r="G200" i="33"/>
  <c r="AN199" i="33"/>
  <c r="AK199" i="33"/>
  <c r="AD199" i="33"/>
  <c r="AB199" i="33"/>
  <c r="W199" i="33"/>
  <c r="Y199" i="33"/>
  <c r="AA199" i="33"/>
  <c r="O199" i="33"/>
  <c r="Q199" i="33"/>
  <c r="S199" i="33"/>
  <c r="G199" i="33"/>
  <c r="I199" i="33"/>
  <c r="K199" i="33"/>
  <c r="AN198" i="33"/>
  <c r="AK198" i="33"/>
  <c r="AD198" i="33"/>
  <c r="AB198" i="33"/>
  <c r="W198" i="33"/>
  <c r="Y198" i="33"/>
  <c r="AA198" i="33"/>
  <c r="O198" i="33"/>
  <c r="Q198" i="33"/>
  <c r="S198" i="33"/>
  <c r="G198" i="33"/>
  <c r="AN197" i="33"/>
  <c r="AK197" i="33"/>
  <c r="AD197" i="33"/>
  <c r="AB197" i="33"/>
  <c r="W197" i="33"/>
  <c r="Y197" i="33"/>
  <c r="AA197" i="33"/>
  <c r="O197" i="33"/>
  <c r="Q197" i="33"/>
  <c r="S197" i="33"/>
  <c r="G197" i="33"/>
  <c r="I197" i="33"/>
  <c r="K197" i="33"/>
  <c r="AN196" i="33"/>
  <c r="AK196" i="33"/>
  <c r="AD196" i="33"/>
  <c r="AB196" i="33"/>
  <c r="W196" i="33"/>
  <c r="Y196" i="33"/>
  <c r="AA196" i="33"/>
  <c r="O196" i="33"/>
  <c r="Q196" i="33"/>
  <c r="S196" i="33"/>
  <c r="G196" i="33"/>
  <c r="AN195" i="33"/>
  <c r="AK195" i="33"/>
  <c r="AD195" i="33"/>
  <c r="AB195" i="33"/>
  <c r="W195" i="33"/>
  <c r="Y195" i="33"/>
  <c r="AA195" i="33"/>
  <c r="O195" i="33"/>
  <c r="G195" i="33"/>
  <c r="I195" i="33"/>
  <c r="K195" i="33"/>
  <c r="AN194" i="33"/>
  <c r="AK194" i="33"/>
  <c r="AD194" i="33"/>
  <c r="AB194" i="33"/>
  <c r="W194" i="33"/>
  <c r="Y194" i="33"/>
  <c r="AA194" i="33"/>
  <c r="O194" i="33"/>
  <c r="Q194" i="33"/>
  <c r="S194" i="33"/>
  <c r="G194" i="33"/>
  <c r="AN193" i="33"/>
  <c r="AK193" i="33"/>
  <c r="AD193" i="33"/>
  <c r="AB193" i="33"/>
  <c r="W193" i="33"/>
  <c r="Y193" i="33"/>
  <c r="AA193" i="33"/>
  <c r="O193" i="33"/>
  <c r="Q193" i="33"/>
  <c r="S193" i="33"/>
  <c r="G193" i="33"/>
  <c r="I193" i="33"/>
  <c r="K193" i="33"/>
  <c r="AN192" i="33"/>
  <c r="AK192" i="33"/>
  <c r="AD192" i="33"/>
  <c r="AB192" i="33"/>
  <c r="W192" i="33"/>
  <c r="Y192" i="33"/>
  <c r="AA192" i="33"/>
  <c r="O192" i="33"/>
  <c r="Q192" i="33"/>
  <c r="S192" i="33"/>
  <c r="G192" i="33"/>
  <c r="AN191" i="33"/>
  <c r="AK191" i="33"/>
  <c r="AD191" i="33"/>
  <c r="AB191" i="33"/>
  <c r="W191" i="33"/>
  <c r="Y191" i="33"/>
  <c r="AA191" i="33"/>
  <c r="O191" i="33"/>
  <c r="G191" i="33"/>
  <c r="I191" i="33"/>
  <c r="K191" i="33"/>
  <c r="AN190" i="33"/>
  <c r="AK190" i="33"/>
  <c r="AD190" i="33"/>
  <c r="AB190" i="33"/>
  <c r="W190" i="33"/>
  <c r="Y190" i="33"/>
  <c r="AA190" i="33"/>
  <c r="O190" i="33"/>
  <c r="Q190" i="33"/>
  <c r="S190" i="33"/>
  <c r="G190" i="33"/>
  <c r="AN189" i="33"/>
  <c r="AK189" i="33"/>
  <c r="AD189" i="33"/>
  <c r="AB189" i="33"/>
  <c r="W189" i="33"/>
  <c r="Y189" i="33"/>
  <c r="AA189" i="33"/>
  <c r="O189" i="33"/>
  <c r="Q189" i="33"/>
  <c r="S189" i="33"/>
  <c r="G189" i="33"/>
  <c r="I189" i="33"/>
  <c r="K189" i="33"/>
  <c r="AN188" i="33"/>
  <c r="AK188" i="33"/>
  <c r="AD188" i="33"/>
  <c r="AB188" i="33"/>
  <c r="W188" i="33"/>
  <c r="Y188" i="33"/>
  <c r="AA188" i="33"/>
  <c r="O188" i="33"/>
  <c r="Q188" i="33"/>
  <c r="S188" i="33"/>
  <c r="G188" i="33"/>
  <c r="AN187" i="33"/>
  <c r="AK187" i="33"/>
  <c r="AD187" i="33"/>
  <c r="AB187" i="33"/>
  <c r="W187" i="33"/>
  <c r="Y187" i="33"/>
  <c r="AA187" i="33"/>
  <c r="O187" i="33"/>
  <c r="G187" i="33"/>
  <c r="I187" i="33"/>
  <c r="K187" i="33"/>
  <c r="AN186" i="33"/>
  <c r="AK186" i="33"/>
  <c r="AD186" i="33"/>
  <c r="AB186" i="33"/>
  <c r="W186" i="33"/>
  <c r="Y186" i="33"/>
  <c r="AA186" i="33"/>
  <c r="O186" i="33"/>
  <c r="Q186" i="33"/>
  <c r="S186" i="33"/>
  <c r="G186" i="33"/>
  <c r="AN185" i="33"/>
  <c r="AK185" i="33"/>
  <c r="AD185" i="33"/>
  <c r="AB185" i="33"/>
  <c r="W185" i="33"/>
  <c r="Y185" i="33"/>
  <c r="AA185" i="33"/>
  <c r="O185" i="33"/>
  <c r="Q185" i="33"/>
  <c r="S185" i="33"/>
  <c r="G185" i="33"/>
  <c r="I185" i="33"/>
  <c r="K185" i="33"/>
  <c r="AN184" i="33"/>
  <c r="AK184" i="33"/>
  <c r="AD184" i="33"/>
  <c r="AB184" i="33"/>
  <c r="W184" i="33"/>
  <c r="Y184" i="33"/>
  <c r="AA184" i="33"/>
  <c r="O184" i="33"/>
  <c r="Q184" i="33"/>
  <c r="S184" i="33"/>
  <c r="G184" i="33"/>
  <c r="AN183" i="33"/>
  <c r="AK183" i="33"/>
  <c r="AD183" i="33"/>
  <c r="AB183" i="33"/>
  <c r="W183" i="33"/>
  <c r="Y183" i="33"/>
  <c r="AA183" i="33"/>
  <c r="O183" i="33"/>
  <c r="G183" i="33"/>
  <c r="I183" i="33"/>
  <c r="K183" i="33"/>
  <c r="AN182" i="33"/>
  <c r="AK182" i="33"/>
  <c r="AD182" i="33"/>
  <c r="AB182" i="33"/>
  <c r="W182" i="33"/>
  <c r="Y182" i="33"/>
  <c r="AA182" i="33"/>
  <c r="O182" i="33"/>
  <c r="Q182" i="33"/>
  <c r="S182" i="33"/>
  <c r="G182" i="33"/>
  <c r="AN181" i="33"/>
  <c r="AK181" i="33"/>
  <c r="AD181" i="33"/>
  <c r="AB181" i="33"/>
  <c r="W181" i="33"/>
  <c r="Y181" i="33"/>
  <c r="AA181" i="33"/>
  <c r="O181" i="33"/>
  <c r="Q181" i="33"/>
  <c r="S181" i="33"/>
  <c r="G181" i="33"/>
  <c r="I181" i="33"/>
  <c r="K181" i="33"/>
  <c r="AN180" i="33"/>
  <c r="AK180" i="33"/>
  <c r="AD180" i="33"/>
  <c r="AB180" i="33"/>
  <c r="W180" i="33"/>
  <c r="Y180" i="33"/>
  <c r="AA180" i="33"/>
  <c r="O180" i="33"/>
  <c r="Q180" i="33"/>
  <c r="S180" i="33"/>
  <c r="G180" i="33"/>
  <c r="AN179" i="33"/>
  <c r="AK179" i="33"/>
  <c r="AD179" i="33"/>
  <c r="AB179" i="33"/>
  <c r="W179" i="33"/>
  <c r="Y179" i="33"/>
  <c r="AA179" i="33"/>
  <c r="O179" i="33"/>
  <c r="G179" i="33"/>
  <c r="I179" i="33"/>
  <c r="K179" i="33"/>
  <c r="AN178" i="33"/>
  <c r="AK178" i="33"/>
  <c r="AD178" i="33"/>
  <c r="AB178" i="33"/>
  <c r="W178" i="33"/>
  <c r="Y178" i="33"/>
  <c r="AA178" i="33"/>
  <c r="O178" i="33"/>
  <c r="Q178" i="33"/>
  <c r="S178" i="33"/>
  <c r="G178" i="33"/>
  <c r="AN177" i="33"/>
  <c r="AK177" i="33"/>
  <c r="AD177" i="33"/>
  <c r="AB177" i="33"/>
  <c r="W177" i="33"/>
  <c r="Y177" i="33"/>
  <c r="AA177" i="33"/>
  <c r="O177" i="33"/>
  <c r="Q177" i="33"/>
  <c r="S177" i="33"/>
  <c r="G177" i="33"/>
  <c r="I177" i="33"/>
  <c r="K177" i="33"/>
  <c r="AN176" i="33"/>
  <c r="AK176" i="33"/>
  <c r="AD176" i="33"/>
  <c r="AB176" i="33"/>
  <c r="W176" i="33"/>
  <c r="Y176" i="33"/>
  <c r="AA176" i="33"/>
  <c r="O176" i="33"/>
  <c r="Q176" i="33"/>
  <c r="S176" i="33"/>
  <c r="G176" i="33"/>
  <c r="AN175" i="33"/>
  <c r="AK175" i="33"/>
  <c r="AD175" i="33"/>
  <c r="AB175" i="33"/>
  <c r="W175" i="33"/>
  <c r="Y175" i="33"/>
  <c r="AA175" i="33"/>
  <c r="O175" i="33"/>
  <c r="G175" i="33"/>
  <c r="I175" i="33"/>
  <c r="K175" i="33"/>
  <c r="AN174" i="33"/>
  <c r="AK174" i="33"/>
  <c r="AD174" i="33"/>
  <c r="AB174" i="33"/>
  <c r="W174" i="33"/>
  <c r="Y174" i="33"/>
  <c r="AA174" i="33"/>
  <c r="O174" i="33"/>
  <c r="Q174" i="33"/>
  <c r="S174" i="33"/>
  <c r="G174" i="33"/>
  <c r="AN173" i="33"/>
  <c r="AK173" i="33"/>
  <c r="AD173" i="33"/>
  <c r="AB173" i="33"/>
  <c r="W173" i="33"/>
  <c r="Y173" i="33"/>
  <c r="AA173" i="33"/>
  <c r="O173" i="33"/>
  <c r="Q173" i="33"/>
  <c r="S173" i="33"/>
  <c r="G173" i="33"/>
  <c r="I173" i="33"/>
  <c r="K173" i="33"/>
  <c r="AN172" i="33"/>
  <c r="AK172" i="33"/>
  <c r="AD172" i="33"/>
  <c r="AB172" i="33"/>
  <c r="W172" i="33"/>
  <c r="Y172" i="33"/>
  <c r="AA172" i="33"/>
  <c r="O172" i="33"/>
  <c r="Q172" i="33"/>
  <c r="S172" i="33"/>
  <c r="G172" i="33"/>
  <c r="AN171" i="33"/>
  <c r="AK171" i="33"/>
  <c r="AD171" i="33"/>
  <c r="AB171" i="33"/>
  <c r="W171" i="33"/>
  <c r="Y171" i="33"/>
  <c r="AA171" i="33"/>
  <c r="O171" i="33"/>
  <c r="Q171" i="33"/>
  <c r="S171" i="33"/>
  <c r="G171" i="33"/>
  <c r="I171" i="33"/>
  <c r="K171" i="33"/>
  <c r="AN170" i="33"/>
  <c r="AK170" i="33"/>
  <c r="AD170" i="33"/>
  <c r="AB170" i="33"/>
  <c r="W170" i="33"/>
  <c r="Y170" i="33"/>
  <c r="AA170" i="33"/>
  <c r="O170" i="33"/>
  <c r="Q170" i="33"/>
  <c r="S170" i="33"/>
  <c r="G170" i="33"/>
  <c r="I170" i="33"/>
  <c r="K170" i="33"/>
  <c r="AN169" i="33"/>
  <c r="AK169" i="33"/>
  <c r="AD169" i="33"/>
  <c r="AB169" i="33"/>
  <c r="W169" i="33"/>
  <c r="O169" i="33"/>
  <c r="Q169" i="33"/>
  <c r="S169" i="33"/>
  <c r="G169" i="33"/>
  <c r="AN168" i="33"/>
  <c r="AK168" i="33"/>
  <c r="AD168" i="33"/>
  <c r="AE168" i="33"/>
  <c r="AF168" i="33"/>
  <c r="AG168" i="33"/>
  <c r="AB168" i="33"/>
  <c r="W168" i="33"/>
  <c r="Y168" i="33"/>
  <c r="AA168" i="33"/>
  <c r="O168" i="33"/>
  <c r="Q168" i="33"/>
  <c r="S168" i="33"/>
  <c r="G168" i="33"/>
  <c r="AC168" i="33"/>
  <c r="AN167" i="33"/>
  <c r="AK167" i="33"/>
  <c r="AD167" i="33"/>
  <c r="AB167" i="33"/>
  <c r="W167" i="33"/>
  <c r="Y167" i="33"/>
  <c r="AA167" i="33"/>
  <c r="O167" i="33"/>
  <c r="Q167" i="33"/>
  <c r="S167" i="33"/>
  <c r="G167" i="33"/>
  <c r="AC167" i="33"/>
  <c r="AN166" i="33"/>
  <c r="AK166" i="33"/>
  <c r="AD166" i="33"/>
  <c r="AB166" i="33"/>
  <c r="W166" i="33"/>
  <c r="Y166" i="33"/>
  <c r="AA166" i="33"/>
  <c r="O166" i="33"/>
  <c r="Q166" i="33"/>
  <c r="S166" i="33"/>
  <c r="G166" i="33"/>
  <c r="I166" i="33"/>
  <c r="K166" i="33"/>
  <c r="AN165" i="33"/>
  <c r="AK165" i="33"/>
  <c r="AD165" i="33"/>
  <c r="AB165" i="33"/>
  <c r="W165" i="33"/>
  <c r="Y165" i="33"/>
  <c r="AA165" i="33"/>
  <c r="O165" i="33"/>
  <c r="Q165" i="33"/>
  <c r="S165" i="33"/>
  <c r="G165" i="33"/>
  <c r="AN164" i="33"/>
  <c r="AK164" i="33"/>
  <c r="AD164" i="33"/>
  <c r="AB164" i="33"/>
  <c r="W164" i="33"/>
  <c r="Y164" i="33"/>
  <c r="AA164" i="33"/>
  <c r="O164" i="33"/>
  <c r="Q164" i="33"/>
  <c r="S164" i="33"/>
  <c r="G164" i="33"/>
  <c r="AN163" i="33"/>
  <c r="AK163" i="33"/>
  <c r="AD163" i="33"/>
  <c r="AB163" i="33"/>
  <c r="W163" i="33"/>
  <c r="Y163" i="33"/>
  <c r="AA163" i="33"/>
  <c r="O163" i="33"/>
  <c r="Q163" i="33"/>
  <c r="S163" i="33"/>
  <c r="G163" i="33"/>
  <c r="I163" i="33"/>
  <c r="K163" i="33"/>
  <c r="AN162" i="33"/>
  <c r="AK162" i="33"/>
  <c r="AD162" i="33"/>
  <c r="AB162" i="33"/>
  <c r="W162" i="33"/>
  <c r="Y162" i="33"/>
  <c r="AA162" i="33"/>
  <c r="O162" i="33"/>
  <c r="Q162" i="33"/>
  <c r="S162" i="33"/>
  <c r="G162" i="33"/>
  <c r="I162" i="33"/>
  <c r="K162" i="33"/>
  <c r="AN161" i="33"/>
  <c r="AK161" i="33"/>
  <c r="AD161" i="33"/>
  <c r="AB161" i="33"/>
  <c r="W161" i="33"/>
  <c r="Y161" i="33"/>
  <c r="AA161" i="33"/>
  <c r="O161" i="33"/>
  <c r="Q161" i="33"/>
  <c r="S161" i="33"/>
  <c r="G161" i="33"/>
  <c r="AN160" i="33"/>
  <c r="AK160" i="33"/>
  <c r="AD160" i="33"/>
  <c r="AB160" i="33"/>
  <c r="W160" i="33"/>
  <c r="Y160" i="33"/>
  <c r="AA160" i="33"/>
  <c r="O160" i="33"/>
  <c r="G160" i="33"/>
  <c r="AN159" i="33"/>
  <c r="AK159" i="33"/>
  <c r="AD159" i="33"/>
  <c r="AB159" i="33"/>
  <c r="W159" i="33"/>
  <c r="Y159" i="33"/>
  <c r="AA159" i="33"/>
  <c r="O159" i="33"/>
  <c r="G159" i="33"/>
  <c r="AN158" i="33"/>
  <c r="AK158" i="33"/>
  <c r="AD158" i="33"/>
  <c r="AB158" i="33"/>
  <c r="W158" i="33"/>
  <c r="Y158" i="33"/>
  <c r="AA158" i="33"/>
  <c r="O158" i="33"/>
  <c r="Q158" i="33"/>
  <c r="S158" i="33"/>
  <c r="G158" i="33"/>
  <c r="I158" i="33"/>
  <c r="K158" i="33"/>
  <c r="AN157" i="33"/>
  <c r="AK157" i="33"/>
  <c r="AD157" i="33"/>
  <c r="AB157" i="33"/>
  <c r="W157" i="33"/>
  <c r="Y157" i="33"/>
  <c r="AA157" i="33"/>
  <c r="O157" i="33"/>
  <c r="Q157" i="33"/>
  <c r="S157" i="33"/>
  <c r="G157" i="33"/>
  <c r="AN156" i="33"/>
  <c r="AK156" i="33"/>
  <c r="AD156" i="33"/>
  <c r="AB156" i="33"/>
  <c r="W156" i="33"/>
  <c r="Y156" i="33"/>
  <c r="AA156" i="33"/>
  <c r="O156" i="33"/>
  <c r="Q156" i="33"/>
  <c r="S156" i="33"/>
  <c r="G156" i="33"/>
  <c r="AC156" i="33"/>
  <c r="AN155" i="33"/>
  <c r="AK155" i="33"/>
  <c r="AD155" i="33"/>
  <c r="AB155" i="33"/>
  <c r="W155" i="33"/>
  <c r="Y155" i="33"/>
  <c r="AA155" i="33"/>
  <c r="O155" i="33"/>
  <c r="Q155" i="33"/>
  <c r="S155" i="33"/>
  <c r="G155" i="33"/>
  <c r="I155" i="33"/>
  <c r="K155" i="33"/>
  <c r="AN154" i="33"/>
  <c r="AK154" i="33"/>
  <c r="AD154" i="33"/>
  <c r="AB154" i="33"/>
  <c r="W154" i="33"/>
  <c r="Y154" i="33"/>
  <c r="AA154" i="33"/>
  <c r="O154" i="33"/>
  <c r="Q154" i="33"/>
  <c r="S154" i="33"/>
  <c r="G154" i="33"/>
  <c r="I154" i="33"/>
  <c r="K154" i="33"/>
  <c r="AN153" i="33"/>
  <c r="AK153" i="33"/>
  <c r="AD153" i="33"/>
  <c r="AB153" i="33"/>
  <c r="W153" i="33"/>
  <c r="Y153" i="33"/>
  <c r="AA153" i="33"/>
  <c r="O153" i="33"/>
  <c r="Q153" i="33"/>
  <c r="S153" i="33"/>
  <c r="G153" i="33"/>
  <c r="AN152" i="33"/>
  <c r="AK152" i="33"/>
  <c r="AD152" i="33"/>
  <c r="AB152" i="33"/>
  <c r="W152" i="33"/>
  <c r="O152" i="33"/>
  <c r="Q152" i="33"/>
  <c r="S152" i="33"/>
  <c r="G152" i="33"/>
  <c r="AN151" i="33"/>
  <c r="AK151" i="33"/>
  <c r="AD151" i="33"/>
  <c r="AB151" i="33"/>
  <c r="W151" i="33"/>
  <c r="Y151" i="33"/>
  <c r="AA151" i="33"/>
  <c r="O151" i="33"/>
  <c r="G151" i="33"/>
  <c r="AN150" i="33"/>
  <c r="AK150" i="33"/>
  <c r="AD150" i="33"/>
  <c r="AB150" i="33"/>
  <c r="W150" i="33"/>
  <c r="Y150" i="33"/>
  <c r="AA150" i="33"/>
  <c r="O150" i="33"/>
  <c r="Q150" i="33"/>
  <c r="S150" i="33"/>
  <c r="G150" i="33"/>
  <c r="I150" i="33"/>
  <c r="K150" i="33"/>
  <c r="AN149" i="33"/>
  <c r="AK149" i="33"/>
  <c r="AD149" i="33"/>
  <c r="AB149" i="33"/>
  <c r="W149" i="33"/>
  <c r="Y149" i="33"/>
  <c r="AA149" i="33"/>
  <c r="O149" i="33"/>
  <c r="Q149" i="33"/>
  <c r="S149" i="33"/>
  <c r="G149" i="33"/>
  <c r="AN148" i="33"/>
  <c r="AK148" i="33"/>
  <c r="AD148" i="33"/>
  <c r="AB148" i="33"/>
  <c r="W148" i="33"/>
  <c r="Y148" i="33"/>
  <c r="AA148" i="33"/>
  <c r="O148" i="33"/>
  <c r="Q148" i="33"/>
  <c r="S148" i="33"/>
  <c r="G148" i="33"/>
  <c r="AN147" i="33"/>
  <c r="AK147" i="33"/>
  <c r="AD147" i="33"/>
  <c r="AB147" i="33"/>
  <c r="W147" i="33"/>
  <c r="Y147" i="33"/>
  <c r="AA147" i="33"/>
  <c r="O147" i="33"/>
  <c r="Q147" i="33"/>
  <c r="S147" i="33"/>
  <c r="G147" i="33"/>
  <c r="I147" i="33"/>
  <c r="K147" i="33"/>
  <c r="AN146" i="33"/>
  <c r="AK146" i="33"/>
  <c r="AD146" i="33"/>
  <c r="AB146" i="33"/>
  <c r="W146" i="33"/>
  <c r="Y146" i="33"/>
  <c r="AA146" i="33"/>
  <c r="O146" i="33"/>
  <c r="Q146" i="33"/>
  <c r="S146" i="33"/>
  <c r="G146" i="33"/>
  <c r="I146" i="33"/>
  <c r="K146" i="33"/>
  <c r="AN145" i="33"/>
  <c r="AK145" i="33"/>
  <c r="AD145" i="33"/>
  <c r="AB145" i="33"/>
  <c r="W145" i="33"/>
  <c r="Y145" i="33"/>
  <c r="AA145" i="33"/>
  <c r="O145" i="33"/>
  <c r="Q145" i="33"/>
  <c r="S145" i="33"/>
  <c r="G145" i="33"/>
  <c r="AN144" i="33"/>
  <c r="AK144" i="33"/>
  <c r="AD144" i="33"/>
  <c r="AB144" i="33"/>
  <c r="W144" i="33"/>
  <c r="Y144" i="33"/>
  <c r="AA144" i="33"/>
  <c r="O144" i="33"/>
  <c r="Q144" i="33"/>
  <c r="S144" i="33"/>
  <c r="G144" i="33"/>
  <c r="AN143" i="33"/>
  <c r="AK143" i="33"/>
  <c r="AD143" i="33"/>
  <c r="AB143" i="33"/>
  <c r="W143" i="33"/>
  <c r="Y143" i="33"/>
  <c r="AA143" i="33"/>
  <c r="O143" i="33"/>
  <c r="Q143" i="33"/>
  <c r="S143" i="33"/>
  <c r="G143" i="33"/>
  <c r="AC143" i="33"/>
  <c r="AN142" i="33"/>
  <c r="AK142" i="33"/>
  <c r="AD142" i="33"/>
  <c r="AB142" i="33"/>
  <c r="W142" i="33"/>
  <c r="Y142" i="33"/>
  <c r="AA142" i="33"/>
  <c r="O142" i="33"/>
  <c r="Q142" i="33"/>
  <c r="S142" i="33"/>
  <c r="G142" i="33"/>
  <c r="I142" i="33"/>
  <c r="K142" i="33"/>
  <c r="AN141" i="33"/>
  <c r="AK141" i="33"/>
  <c r="AD141" i="33"/>
  <c r="AB141" i="33"/>
  <c r="AF141" i="33"/>
  <c r="AG141" i="33"/>
  <c r="W141" i="33"/>
  <c r="Y141" i="33"/>
  <c r="AA141" i="33"/>
  <c r="O141" i="33"/>
  <c r="Q141" i="33"/>
  <c r="S141" i="33"/>
  <c r="G141" i="33"/>
  <c r="AN140" i="33"/>
  <c r="AK140" i="33"/>
  <c r="AD140" i="33"/>
  <c r="AB140" i="33"/>
  <c r="W140" i="33"/>
  <c r="Y140" i="33"/>
  <c r="AA140" i="33"/>
  <c r="O140" i="33"/>
  <c r="G140" i="33"/>
  <c r="I140" i="33"/>
  <c r="K140" i="33"/>
  <c r="AN139" i="33"/>
  <c r="AK139" i="33"/>
  <c r="AD139" i="33"/>
  <c r="AB139" i="33"/>
  <c r="W139" i="33"/>
  <c r="Y139" i="33"/>
  <c r="AA139" i="33"/>
  <c r="O139" i="33"/>
  <c r="Q139" i="33"/>
  <c r="S139" i="33"/>
  <c r="G139" i="33"/>
  <c r="I139" i="33"/>
  <c r="K139" i="33"/>
  <c r="AN138" i="33"/>
  <c r="AK138" i="33"/>
  <c r="AD138" i="33"/>
  <c r="AB138" i="33"/>
  <c r="W138" i="33"/>
  <c r="Y138" i="33"/>
  <c r="AA138" i="33"/>
  <c r="O138" i="33"/>
  <c r="Q138" i="33"/>
  <c r="S138" i="33"/>
  <c r="G138" i="33"/>
  <c r="I138" i="33"/>
  <c r="K138" i="33"/>
  <c r="AN137" i="33"/>
  <c r="AK137" i="33"/>
  <c r="AD137" i="33"/>
  <c r="AB137" i="33"/>
  <c r="W137" i="33"/>
  <c r="Y137" i="33"/>
  <c r="O137" i="33"/>
  <c r="Q137" i="33"/>
  <c r="S137" i="33"/>
  <c r="G137" i="33"/>
  <c r="AN136" i="33"/>
  <c r="AK136" i="33"/>
  <c r="AD136" i="33"/>
  <c r="AB136" i="33"/>
  <c r="W136" i="33"/>
  <c r="Y136" i="33"/>
  <c r="AA136" i="33"/>
  <c r="O136" i="33"/>
  <c r="G136" i="33"/>
  <c r="I136" i="33"/>
  <c r="K136" i="33"/>
  <c r="AN135" i="33"/>
  <c r="AK135" i="33"/>
  <c r="AD135" i="33"/>
  <c r="AB135" i="33"/>
  <c r="AF135" i="33"/>
  <c r="AG135" i="33"/>
  <c r="W135" i="33"/>
  <c r="Y135" i="33"/>
  <c r="AA135" i="33"/>
  <c r="O135" i="33"/>
  <c r="Q135" i="33"/>
  <c r="S135" i="33"/>
  <c r="G135" i="33"/>
  <c r="I135" i="33"/>
  <c r="K135" i="33"/>
  <c r="AN134" i="33"/>
  <c r="AK134" i="33"/>
  <c r="AD134" i="33"/>
  <c r="AB134" i="33"/>
  <c r="W134" i="33"/>
  <c r="Y134" i="33"/>
  <c r="AA134" i="33"/>
  <c r="O134" i="33"/>
  <c r="Q134" i="33"/>
  <c r="S134" i="33"/>
  <c r="G134" i="33"/>
  <c r="I134" i="33"/>
  <c r="K134" i="33"/>
  <c r="AN133" i="33"/>
  <c r="AK133" i="33"/>
  <c r="AD133" i="33"/>
  <c r="AB133" i="33"/>
  <c r="W133" i="33"/>
  <c r="Y133" i="33"/>
  <c r="AA133" i="33"/>
  <c r="O133" i="33"/>
  <c r="Q133" i="33"/>
  <c r="S133" i="33"/>
  <c r="G133" i="33"/>
  <c r="I133" i="33"/>
  <c r="K133" i="33"/>
  <c r="AN132" i="33"/>
  <c r="AK132" i="33"/>
  <c r="AD132" i="33"/>
  <c r="AB132" i="33"/>
  <c r="W132" i="33"/>
  <c r="Y132" i="33"/>
  <c r="AA132" i="33"/>
  <c r="O132" i="33"/>
  <c r="G132" i="33"/>
  <c r="I132" i="33"/>
  <c r="K132" i="33"/>
  <c r="AN131" i="33"/>
  <c r="AK131" i="33"/>
  <c r="AD131" i="33"/>
  <c r="AB131" i="33"/>
  <c r="W131" i="33"/>
  <c r="Y131" i="33"/>
  <c r="AA131" i="33"/>
  <c r="O131" i="33"/>
  <c r="Q131" i="33"/>
  <c r="S131" i="33"/>
  <c r="G131" i="33"/>
  <c r="I131" i="33"/>
  <c r="K131" i="33"/>
  <c r="AN130" i="33"/>
  <c r="AK130" i="33"/>
  <c r="AD130" i="33"/>
  <c r="AB130" i="33"/>
  <c r="W130" i="33"/>
  <c r="Y130" i="33"/>
  <c r="O130" i="33"/>
  <c r="G130" i="33"/>
  <c r="I130" i="33"/>
  <c r="AN129" i="33"/>
  <c r="AK129" i="33"/>
  <c r="AD129" i="33"/>
  <c r="AB129" i="33"/>
  <c r="W129" i="33"/>
  <c r="Y129" i="33"/>
  <c r="AA129" i="33"/>
  <c r="O129" i="33"/>
  <c r="G129" i="33"/>
  <c r="I129" i="33"/>
  <c r="K129" i="33"/>
  <c r="AN128" i="33"/>
  <c r="AK128" i="33"/>
  <c r="AD128" i="33"/>
  <c r="AB128" i="33"/>
  <c r="W128" i="33"/>
  <c r="Y128" i="33"/>
  <c r="AA128" i="33"/>
  <c r="O128" i="33"/>
  <c r="G128" i="33"/>
  <c r="I128" i="33"/>
  <c r="K128" i="33"/>
  <c r="AN127" i="33"/>
  <c r="AK127" i="33"/>
  <c r="AD127" i="33"/>
  <c r="AB127" i="33"/>
  <c r="W127" i="33"/>
  <c r="Y127" i="33"/>
  <c r="AA127" i="33"/>
  <c r="O127" i="33"/>
  <c r="G127" i="33"/>
  <c r="I127" i="33"/>
  <c r="K127" i="33"/>
  <c r="AN126" i="33"/>
  <c r="AK126" i="33"/>
  <c r="AD126" i="33"/>
  <c r="AB126" i="33"/>
  <c r="W126" i="33"/>
  <c r="Y126" i="33"/>
  <c r="AA126" i="33"/>
  <c r="O126" i="33"/>
  <c r="Q126" i="33"/>
  <c r="S126" i="33"/>
  <c r="G126" i="33"/>
  <c r="I126" i="33"/>
  <c r="K126" i="33"/>
  <c r="AN125" i="33"/>
  <c r="AK125" i="33"/>
  <c r="AD125" i="33"/>
  <c r="AB125" i="33"/>
  <c r="W125" i="33"/>
  <c r="Y125" i="33"/>
  <c r="AA125" i="33"/>
  <c r="O125" i="33"/>
  <c r="Q125" i="33"/>
  <c r="S125" i="33"/>
  <c r="G125" i="33"/>
  <c r="I125" i="33"/>
  <c r="K125" i="33"/>
  <c r="AN124" i="33"/>
  <c r="AK124" i="33"/>
  <c r="AD124" i="33"/>
  <c r="AB124" i="33"/>
  <c r="W124" i="33"/>
  <c r="Y124" i="33"/>
  <c r="AA124" i="33"/>
  <c r="O124" i="33"/>
  <c r="G124" i="33"/>
  <c r="I124" i="33"/>
  <c r="K124" i="33"/>
  <c r="AN123" i="33"/>
  <c r="AK123" i="33"/>
  <c r="AD123" i="33"/>
  <c r="AB123" i="33"/>
  <c r="W123" i="33"/>
  <c r="Y123" i="33"/>
  <c r="AA123" i="33"/>
  <c r="O123" i="33"/>
  <c r="Q123" i="33"/>
  <c r="S123" i="33"/>
  <c r="G123" i="33"/>
  <c r="I123" i="33"/>
  <c r="K123" i="33"/>
  <c r="AN122" i="33"/>
  <c r="AK122" i="33"/>
  <c r="AD122" i="33"/>
  <c r="AB122" i="33"/>
  <c r="W122" i="33"/>
  <c r="Y122" i="33"/>
  <c r="AA122" i="33"/>
  <c r="O122" i="33"/>
  <c r="Q122" i="33"/>
  <c r="S122" i="33"/>
  <c r="G122" i="33"/>
  <c r="I122" i="33"/>
  <c r="K122" i="33"/>
  <c r="AN121" i="33"/>
  <c r="AK121" i="33"/>
  <c r="AD121" i="33"/>
  <c r="AB121" i="33"/>
  <c r="W121" i="33"/>
  <c r="Y121" i="33"/>
  <c r="AA121" i="33"/>
  <c r="O121" i="33"/>
  <c r="Q121" i="33"/>
  <c r="S121" i="33"/>
  <c r="G121" i="33"/>
  <c r="I121" i="33"/>
  <c r="K121" i="33"/>
  <c r="AN120" i="33"/>
  <c r="AK120" i="33"/>
  <c r="AD120" i="33"/>
  <c r="AB120" i="33"/>
  <c r="W120" i="33"/>
  <c r="Y120" i="33"/>
  <c r="AA120" i="33"/>
  <c r="O120" i="33"/>
  <c r="G120" i="33"/>
  <c r="I120" i="33"/>
  <c r="K120" i="33"/>
  <c r="AN119" i="33"/>
  <c r="AK119" i="33"/>
  <c r="AD119" i="33"/>
  <c r="AB119" i="33"/>
  <c r="AF119" i="33"/>
  <c r="AG119" i="33"/>
  <c r="W119" i="33"/>
  <c r="Y119" i="33"/>
  <c r="AA119" i="33"/>
  <c r="O119" i="33"/>
  <c r="Q119" i="33"/>
  <c r="S119" i="33"/>
  <c r="G119" i="33"/>
  <c r="I119" i="33"/>
  <c r="K119" i="33"/>
  <c r="AN118" i="33"/>
  <c r="AK118" i="33"/>
  <c r="AD118" i="33"/>
  <c r="AE118" i="33"/>
  <c r="AF118" i="33"/>
  <c r="AG118" i="33"/>
  <c r="AB118" i="33"/>
  <c r="W118" i="33"/>
  <c r="Y118" i="33"/>
  <c r="AA118" i="33"/>
  <c r="O118" i="33"/>
  <c r="Q118" i="33"/>
  <c r="S118" i="33"/>
  <c r="G118" i="33"/>
  <c r="I118" i="33"/>
  <c r="K118" i="33"/>
  <c r="AN117" i="33"/>
  <c r="AK117" i="33"/>
  <c r="AD117" i="33"/>
  <c r="AB117" i="33"/>
  <c r="W117" i="33"/>
  <c r="Y117" i="33"/>
  <c r="AA117" i="33"/>
  <c r="O117" i="33"/>
  <c r="G117" i="33"/>
  <c r="I117" i="33"/>
  <c r="K117" i="33"/>
  <c r="AN116" i="33"/>
  <c r="AK116" i="33"/>
  <c r="AD116" i="33"/>
  <c r="AB116" i="33"/>
  <c r="W116" i="33"/>
  <c r="Y116" i="33"/>
  <c r="AA116" i="33"/>
  <c r="O116" i="33"/>
  <c r="G116" i="33"/>
  <c r="I116" i="33"/>
  <c r="K116" i="33"/>
  <c r="AN115" i="33"/>
  <c r="AK115" i="33"/>
  <c r="AD115" i="33"/>
  <c r="AB115" i="33"/>
  <c r="W115" i="33"/>
  <c r="Y115" i="33"/>
  <c r="AA115" i="33"/>
  <c r="O115" i="33"/>
  <c r="Q115" i="33"/>
  <c r="S115" i="33"/>
  <c r="G115" i="33"/>
  <c r="I115" i="33"/>
  <c r="K115" i="33"/>
  <c r="AN114" i="33"/>
  <c r="AK114" i="33"/>
  <c r="AD114" i="33"/>
  <c r="AB114" i="33"/>
  <c r="W114" i="33"/>
  <c r="Y114" i="33"/>
  <c r="AA114" i="33"/>
  <c r="O114" i="33"/>
  <c r="Q114" i="33"/>
  <c r="S114" i="33"/>
  <c r="G114" i="33"/>
  <c r="I114" i="33"/>
  <c r="K114" i="33"/>
  <c r="AN113" i="33"/>
  <c r="AK113" i="33"/>
  <c r="AD113" i="33"/>
  <c r="AB113" i="33"/>
  <c r="W113" i="33"/>
  <c r="Y113" i="33"/>
  <c r="AA113" i="33"/>
  <c r="O113" i="33"/>
  <c r="Q113" i="33"/>
  <c r="S113" i="33"/>
  <c r="G113" i="33"/>
  <c r="I113" i="33"/>
  <c r="K113" i="33"/>
  <c r="AN112" i="33"/>
  <c r="AK112" i="33"/>
  <c r="AD112" i="33"/>
  <c r="AE112" i="33"/>
  <c r="AF112" i="33"/>
  <c r="AG112" i="33"/>
  <c r="AB112" i="33"/>
  <c r="W112" i="33"/>
  <c r="Y112" i="33"/>
  <c r="AA112" i="33"/>
  <c r="O112" i="33"/>
  <c r="G112" i="33"/>
  <c r="I112" i="33"/>
  <c r="K112" i="33"/>
  <c r="AN111" i="33"/>
  <c r="AK111" i="33"/>
  <c r="AD111" i="33"/>
  <c r="AB111" i="33"/>
  <c r="AF111" i="33"/>
  <c r="AG111" i="33"/>
  <c r="W111" i="33"/>
  <c r="Y111" i="33"/>
  <c r="AA111" i="33"/>
  <c r="O111" i="33"/>
  <c r="Q111" i="33"/>
  <c r="S111" i="33"/>
  <c r="G111" i="33"/>
  <c r="I111" i="33"/>
  <c r="K111" i="33"/>
  <c r="AN110" i="33"/>
  <c r="AK110" i="33"/>
  <c r="AD110" i="33"/>
  <c r="AB110" i="33"/>
  <c r="W110" i="33"/>
  <c r="Y110" i="33"/>
  <c r="AA110" i="33"/>
  <c r="O110" i="33"/>
  <c r="Q110" i="33"/>
  <c r="S110" i="33"/>
  <c r="G110" i="33"/>
  <c r="I110" i="33"/>
  <c r="K110" i="33"/>
  <c r="AN109" i="33"/>
  <c r="AK109" i="33"/>
  <c r="AD109" i="33"/>
  <c r="AB109" i="33"/>
  <c r="W109" i="33"/>
  <c r="Y109" i="33"/>
  <c r="AA109" i="33"/>
  <c r="O109" i="33"/>
  <c r="Q109" i="33"/>
  <c r="S109" i="33"/>
  <c r="G109" i="33"/>
  <c r="I109" i="33"/>
  <c r="K109" i="33"/>
  <c r="AN108" i="33"/>
  <c r="AK108" i="33"/>
  <c r="AD108" i="33"/>
  <c r="AB108" i="33"/>
  <c r="W108" i="33"/>
  <c r="Y108" i="33"/>
  <c r="AA108" i="33"/>
  <c r="O108" i="33"/>
  <c r="G108" i="33"/>
  <c r="I108" i="33"/>
  <c r="K108" i="33"/>
  <c r="AN107" i="33"/>
  <c r="AK107" i="33"/>
  <c r="AD107" i="33"/>
  <c r="AB107" i="33"/>
  <c r="W107" i="33"/>
  <c r="O107" i="33"/>
  <c r="Q107" i="33"/>
  <c r="S107" i="33"/>
  <c r="G107" i="33"/>
  <c r="I107" i="33"/>
  <c r="K107" i="33"/>
  <c r="AN106" i="33"/>
  <c r="AK106" i="33"/>
  <c r="AD106" i="33"/>
  <c r="AB106" i="33"/>
  <c r="W106" i="33"/>
  <c r="Y106" i="33"/>
  <c r="AA106" i="33"/>
  <c r="O106" i="33"/>
  <c r="Q106" i="33"/>
  <c r="S106" i="33"/>
  <c r="G106" i="33"/>
  <c r="I106" i="33"/>
  <c r="K106" i="33"/>
  <c r="AN105" i="33"/>
  <c r="AK105" i="33"/>
  <c r="AD105" i="33"/>
  <c r="AB105" i="33"/>
  <c r="W105" i="33"/>
  <c r="Y105" i="33"/>
  <c r="AA105" i="33"/>
  <c r="O105" i="33"/>
  <c r="Q105" i="33"/>
  <c r="S105" i="33"/>
  <c r="G105" i="33"/>
  <c r="I105" i="33"/>
  <c r="K105" i="33"/>
  <c r="AN104" i="33"/>
  <c r="AK104" i="33"/>
  <c r="AD104" i="33"/>
  <c r="AB104" i="33"/>
  <c r="W104" i="33"/>
  <c r="Y104" i="33"/>
  <c r="AA104" i="33"/>
  <c r="O104" i="33"/>
  <c r="G104" i="33"/>
  <c r="I104" i="33"/>
  <c r="K104" i="33"/>
  <c r="AN103" i="33"/>
  <c r="AK103" i="33"/>
  <c r="AD103" i="33"/>
  <c r="AB103" i="33"/>
  <c r="W103" i="33"/>
  <c r="Y103" i="33"/>
  <c r="AA103" i="33"/>
  <c r="O103" i="33"/>
  <c r="Q103" i="33"/>
  <c r="S103" i="33"/>
  <c r="G103" i="33"/>
  <c r="I103" i="33"/>
  <c r="K103" i="33"/>
  <c r="AN102" i="33"/>
  <c r="AK102" i="33"/>
  <c r="AD102" i="33"/>
  <c r="AB102" i="33"/>
  <c r="W102" i="33"/>
  <c r="Y102" i="33"/>
  <c r="AA102" i="33"/>
  <c r="O102" i="33"/>
  <c r="Q102" i="33"/>
  <c r="S102" i="33"/>
  <c r="G102" i="33"/>
  <c r="AN101" i="33"/>
  <c r="AK101" i="33"/>
  <c r="AD101" i="33"/>
  <c r="AB101" i="33"/>
  <c r="W101" i="33"/>
  <c r="Y101" i="33"/>
  <c r="AA101" i="33"/>
  <c r="O101" i="33"/>
  <c r="Q101" i="33"/>
  <c r="S101" i="33"/>
  <c r="G101" i="33"/>
  <c r="I101" i="33"/>
  <c r="K101" i="33"/>
  <c r="AN100" i="33"/>
  <c r="AK100" i="33"/>
  <c r="AD100" i="33"/>
  <c r="AB100" i="33"/>
  <c r="W100" i="33"/>
  <c r="Y100" i="33"/>
  <c r="AA100" i="33"/>
  <c r="O100" i="33"/>
  <c r="Q100" i="33"/>
  <c r="S100" i="33"/>
  <c r="G100" i="33"/>
  <c r="I100" i="33"/>
  <c r="K100" i="33"/>
  <c r="AN99" i="33"/>
  <c r="AK99" i="33"/>
  <c r="AD99" i="33"/>
  <c r="AB99" i="33"/>
  <c r="W99" i="33"/>
  <c r="O99" i="33"/>
  <c r="Q99" i="33"/>
  <c r="S99" i="33"/>
  <c r="G99" i="33"/>
  <c r="I99" i="33"/>
  <c r="K99" i="33"/>
  <c r="AN98" i="33"/>
  <c r="AK98" i="33"/>
  <c r="AD98" i="33"/>
  <c r="AB98" i="33"/>
  <c r="W98" i="33"/>
  <c r="Y98" i="33"/>
  <c r="AA98" i="33"/>
  <c r="O98" i="33"/>
  <c r="Q98" i="33"/>
  <c r="S98" i="33"/>
  <c r="G98" i="33"/>
  <c r="I98" i="33"/>
  <c r="K98" i="33"/>
  <c r="AN97" i="33"/>
  <c r="AK97" i="33"/>
  <c r="AD97" i="33"/>
  <c r="AB97" i="33"/>
  <c r="W97" i="33"/>
  <c r="O97" i="33"/>
  <c r="Q97" i="33"/>
  <c r="S97" i="33"/>
  <c r="G97" i="33"/>
  <c r="AN96" i="33"/>
  <c r="AK96" i="33"/>
  <c r="AD96" i="33"/>
  <c r="AB96" i="33"/>
  <c r="W96" i="33"/>
  <c r="Y96" i="33"/>
  <c r="AA96" i="33"/>
  <c r="O96" i="33"/>
  <c r="Q96" i="33"/>
  <c r="S96" i="33"/>
  <c r="G96" i="33"/>
  <c r="I96" i="33"/>
  <c r="K96" i="33"/>
  <c r="AN95" i="33"/>
  <c r="AK95" i="33"/>
  <c r="AD95" i="33"/>
  <c r="AB95" i="33"/>
  <c r="W95" i="33"/>
  <c r="O95" i="33"/>
  <c r="Q95" i="33"/>
  <c r="S95" i="33"/>
  <c r="G95" i="33"/>
  <c r="I95" i="33"/>
  <c r="K95" i="33"/>
  <c r="AN94" i="33"/>
  <c r="AK94" i="33"/>
  <c r="AD94" i="33"/>
  <c r="AB94" i="33"/>
  <c r="W94" i="33"/>
  <c r="Y94" i="33"/>
  <c r="AA94" i="33"/>
  <c r="O94" i="33"/>
  <c r="Q94" i="33"/>
  <c r="S94" i="33"/>
  <c r="G94" i="33"/>
  <c r="AN93" i="33"/>
  <c r="AK93" i="33"/>
  <c r="AD93" i="33"/>
  <c r="AB93" i="33"/>
  <c r="W93" i="33"/>
  <c r="Y93" i="33"/>
  <c r="AA93" i="33"/>
  <c r="O93" i="33"/>
  <c r="Q93" i="33"/>
  <c r="S93" i="33"/>
  <c r="G93" i="33"/>
  <c r="AN92" i="33"/>
  <c r="AK92" i="33"/>
  <c r="AD92" i="33"/>
  <c r="AB92" i="33"/>
  <c r="W92" i="33"/>
  <c r="Y92" i="33"/>
  <c r="AA92" i="33"/>
  <c r="O92" i="33"/>
  <c r="Q92" i="33"/>
  <c r="S92" i="33"/>
  <c r="G92" i="33"/>
  <c r="AN91" i="33"/>
  <c r="AK91" i="33"/>
  <c r="AD91" i="33"/>
  <c r="AB91" i="33"/>
  <c r="W91" i="33"/>
  <c r="Y91" i="33"/>
  <c r="AA91" i="33"/>
  <c r="O91" i="33"/>
  <c r="G91" i="33"/>
  <c r="I91" i="33"/>
  <c r="K91" i="33"/>
  <c r="AN90" i="33"/>
  <c r="AK90" i="33"/>
  <c r="AD90" i="33"/>
  <c r="AB90" i="33"/>
  <c r="W90" i="33"/>
  <c r="Y90" i="33"/>
  <c r="AA90" i="33"/>
  <c r="O90" i="33"/>
  <c r="Q90" i="33"/>
  <c r="S90" i="33"/>
  <c r="G90" i="33"/>
  <c r="I90" i="33"/>
  <c r="K90" i="33"/>
  <c r="AN89" i="33"/>
  <c r="AK89" i="33"/>
  <c r="AD89" i="33"/>
  <c r="AB89" i="33"/>
  <c r="W89" i="33"/>
  <c r="Y89" i="33"/>
  <c r="AA89" i="33"/>
  <c r="O89" i="33"/>
  <c r="Q89" i="33"/>
  <c r="S89" i="33"/>
  <c r="G89" i="33"/>
  <c r="I89" i="33"/>
  <c r="K89" i="33"/>
  <c r="AN88" i="33"/>
  <c r="AK88" i="33"/>
  <c r="AD88" i="33"/>
  <c r="AB88" i="33"/>
  <c r="W88" i="33"/>
  <c r="Y88" i="33"/>
  <c r="AA88" i="33"/>
  <c r="O88" i="33"/>
  <c r="Q88" i="33"/>
  <c r="S88" i="33"/>
  <c r="G88" i="33"/>
  <c r="AN87" i="33"/>
  <c r="AK87" i="33"/>
  <c r="AD87" i="33"/>
  <c r="AB87" i="33"/>
  <c r="W87" i="33"/>
  <c r="Y87" i="33"/>
  <c r="AA87" i="33"/>
  <c r="O87" i="33"/>
  <c r="G87" i="33"/>
  <c r="I87" i="33"/>
  <c r="K87" i="33"/>
  <c r="AN86" i="33"/>
  <c r="AK86" i="33"/>
  <c r="AD86" i="33"/>
  <c r="AB86" i="33"/>
  <c r="W86" i="33"/>
  <c r="Y86" i="33"/>
  <c r="AA86" i="33"/>
  <c r="O86" i="33"/>
  <c r="Q86" i="33"/>
  <c r="S86" i="33"/>
  <c r="G86" i="33"/>
  <c r="I86" i="33"/>
  <c r="K86" i="33"/>
  <c r="AN85" i="33"/>
  <c r="AK85" i="33"/>
  <c r="AD85" i="33"/>
  <c r="AB85" i="33"/>
  <c r="W85" i="33"/>
  <c r="Y85" i="33"/>
  <c r="AA85" i="33"/>
  <c r="O85" i="33"/>
  <c r="Q85" i="33"/>
  <c r="S85" i="33"/>
  <c r="G85" i="33"/>
  <c r="AN84" i="33"/>
  <c r="AK84" i="33"/>
  <c r="AD84" i="33"/>
  <c r="AB84" i="33"/>
  <c r="W84" i="33"/>
  <c r="Y84" i="33"/>
  <c r="AA84" i="33"/>
  <c r="O84" i="33"/>
  <c r="Q84" i="33"/>
  <c r="S84" i="33"/>
  <c r="G84" i="33"/>
  <c r="I84" i="33"/>
  <c r="K84" i="33"/>
  <c r="AN83" i="33"/>
  <c r="AK83" i="33"/>
  <c r="AD83" i="33"/>
  <c r="AB83" i="33"/>
  <c r="AF83" i="33"/>
  <c r="AG83" i="33"/>
  <c r="W83" i="33"/>
  <c r="Y83" i="33"/>
  <c r="AA83" i="33"/>
  <c r="O83" i="33"/>
  <c r="Q83" i="33"/>
  <c r="S83" i="33"/>
  <c r="G83" i="33"/>
  <c r="I83" i="33"/>
  <c r="K83" i="33"/>
  <c r="AN82" i="33"/>
  <c r="AK82" i="33"/>
  <c r="AD82" i="33"/>
  <c r="AB82" i="33"/>
  <c r="W82" i="33"/>
  <c r="Y82" i="33"/>
  <c r="AA82" i="33"/>
  <c r="O82" i="33"/>
  <c r="Q82" i="33"/>
  <c r="S82" i="33"/>
  <c r="G82" i="33"/>
  <c r="I82" i="33"/>
  <c r="K82" i="33"/>
  <c r="AN81" i="33"/>
  <c r="AK81" i="33"/>
  <c r="AD81" i="33"/>
  <c r="AB81" i="33"/>
  <c r="W81" i="33"/>
  <c r="Y81" i="33"/>
  <c r="AA81" i="33"/>
  <c r="O81" i="33"/>
  <c r="G81" i="33"/>
  <c r="AN80" i="33"/>
  <c r="AK80" i="33"/>
  <c r="AD80" i="33"/>
  <c r="AB80" i="33"/>
  <c r="W80" i="33"/>
  <c r="Y80" i="33"/>
  <c r="AA80" i="33"/>
  <c r="O80" i="33"/>
  <c r="G80" i="33"/>
  <c r="I80" i="33"/>
  <c r="K80" i="33"/>
  <c r="AN79" i="33"/>
  <c r="AK79" i="33"/>
  <c r="AD79" i="33"/>
  <c r="AB79" i="33"/>
  <c r="W79" i="33"/>
  <c r="Y79" i="33"/>
  <c r="AA79" i="33"/>
  <c r="O79" i="33"/>
  <c r="Q79" i="33"/>
  <c r="S79" i="33"/>
  <c r="G79" i="33"/>
  <c r="I79" i="33"/>
  <c r="K79" i="33"/>
  <c r="AN78" i="33"/>
  <c r="AK78" i="33"/>
  <c r="AD78" i="33"/>
  <c r="AB78" i="33"/>
  <c r="W78" i="33"/>
  <c r="Y78" i="33"/>
  <c r="AA78" i="33"/>
  <c r="O78" i="33"/>
  <c r="Q78" i="33"/>
  <c r="S78" i="33"/>
  <c r="G78" i="33"/>
  <c r="I78" i="33"/>
  <c r="AN77" i="33"/>
  <c r="AK77" i="33"/>
  <c r="AD77" i="33"/>
  <c r="AB77" i="33"/>
  <c r="W77" i="33"/>
  <c r="Y77" i="33"/>
  <c r="AA77" i="33"/>
  <c r="O77" i="33"/>
  <c r="G77" i="33"/>
  <c r="I77" i="33"/>
  <c r="K77" i="33"/>
  <c r="AN76" i="33"/>
  <c r="AK76" i="33"/>
  <c r="AD76" i="33"/>
  <c r="AB76" i="33"/>
  <c r="W76" i="33"/>
  <c r="Y76" i="33"/>
  <c r="AA76" i="33"/>
  <c r="O76" i="33"/>
  <c r="G76" i="33"/>
  <c r="I76" i="33"/>
  <c r="K76" i="33"/>
  <c r="AN75" i="33"/>
  <c r="AK75" i="33"/>
  <c r="AD75" i="33"/>
  <c r="AB75" i="33"/>
  <c r="W75" i="33"/>
  <c r="Y75" i="33"/>
  <c r="AA75" i="33"/>
  <c r="O75" i="33"/>
  <c r="Q75" i="33"/>
  <c r="S75" i="33"/>
  <c r="G75" i="33"/>
  <c r="AN74" i="33"/>
  <c r="AK74" i="33"/>
  <c r="AD74" i="33"/>
  <c r="AB74" i="33"/>
  <c r="W74" i="33"/>
  <c r="Y74" i="33"/>
  <c r="AA74" i="33"/>
  <c r="O74" i="33"/>
  <c r="Q74" i="33"/>
  <c r="S74" i="33"/>
  <c r="G74" i="33"/>
  <c r="I74" i="33"/>
  <c r="K74" i="33"/>
  <c r="AN73" i="33"/>
  <c r="AK73" i="33"/>
  <c r="AD73" i="33"/>
  <c r="AB73" i="33"/>
  <c r="W73" i="33"/>
  <c r="Y73" i="33"/>
  <c r="AA73" i="33"/>
  <c r="O73" i="33"/>
  <c r="G73" i="33"/>
  <c r="AN72" i="33"/>
  <c r="AK72" i="33"/>
  <c r="AD72" i="33"/>
  <c r="AB72" i="33"/>
  <c r="W72" i="33"/>
  <c r="O72" i="33"/>
  <c r="Q72" i="33"/>
  <c r="S72" i="33"/>
  <c r="G72" i="33"/>
  <c r="I72" i="33"/>
  <c r="K72" i="33"/>
  <c r="AN71" i="33"/>
  <c r="AK71" i="33"/>
  <c r="AD71" i="33"/>
  <c r="AB71" i="33"/>
  <c r="W71" i="33"/>
  <c r="Y71" i="33"/>
  <c r="AA71" i="33"/>
  <c r="O71" i="33"/>
  <c r="AC71" i="33"/>
  <c r="AE71" i="33"/>
  <c r="AF71" i="33"/>
  <c r="AG71" i="33"/>
  <c r="Q71" i="33"/>
  <c r="S71" i="33"/>
  <c r="G71" i="33"/>
  <c r="I71" i="33"/>
  <c r="K71" i="33"/>
  <c r="AN70" i="33"/>
  <c r="AK70" i="33"/>
  <c r="AD70" i="33"/>
  <c r="AB70" i="33"/>
  <c r="W70" i="33"/>
  <c r="Y70" i="33"/>
  <c r="AA70" i="33"/>
  <c r="O70" i="33"/>
  <c r="Q70" i="33"/>
  <c r="S70" i="33"/>
  <c r="G70" i="33"/>
  <c r="AN69" i="33"/>
  <c r="AK69" i="33"/>
  <c r="AD69" i="33"/>
  <c r="AB69" i="33"/>
  <c r="W69" i="33"/>
  <c r="Y69" i="33"/>
  <c r="AA69" i="33"/>
  <c r="O69" i="33"/>
  <c r="Q69" i="33"/>
  <c r="S69" i="33"/>
  <c r="G69" i="33"/>
  <c r="AN68" i="33"/>
  <c r="AK68" i="33"/>
  <c r="AD68" i="33"/>
  <c r="AE68" i="33"/>
  <c r="AF68" i="33"/>
  <c r="AB68" i="33"/>
  <c r="W68" i="33"/>
  <c r="Y68" i="33"/>
  <c r="AA68" i="33"/>
  <c r="O68" i="33"/>
  <c r="Q68" i="33"/>
  <c r="S68" i="33"/>
  <c r="G68" i="33"/>
  <c r="AN67" i="33"/>
  <c r="AK67" i="33"/>
  <c r="AD67" i="33"/>
  <c r="AB67" i="33"/>
  <c r="W67" i="33"/>
  <c r="Y67" i="33"/>
  <c r="AA67" i="33"/>
  <c r="O67" i="33"/>
  <c r="Q67" i="33"/>
  <c r="S67" i="33"/>
  <c r="G67" i="33"/>
  <c r="I67" i="33"/>
  <c r="K67" i="33"/>
  <c r="AN66" i="33"/>
  <c r="AK66" i="33"/>
  <c r="AD66" i="33"/>
  <c r="AB66" i="33"/>
  <c r="W66" i="33"/>
  <c r="Y66" i="33"/>
  <c r="O66" i="33"/>
  <c r="G66" i="33"/>
  <c r="I66" i="33"/>
  <c r="AN65" i="33"/>
  <c r="AK65" i="33"/>
  <c r="AD65" i="33"/>
  <c r="AB65" i="33"/>
  <c r="W65" i="33"/>
  <c r="Y65" i="33"/>
  <c r="AA65" i="33"/>
  <c r="O65" i="33"/>
  <c r="Q65" i="33"/>
  <c r="S65" i="33"/>
  <c r="G65" i="33"/>
  <c r="I65" i="33"/>
  <c r="K65" i="33"/>
  <c r="AN64" i="33"/>
  <c r="AK64" i="33"/>
  <c r="AD64" i="33"/>
  <c r="AB64" i="33"/>
  <c r="W64" i="33"/>
  <c r="O64" i="33"/>
  <c r="Q64" i="33"/>
  <c r="S64" i="33"/>
  <c r="G64" i="33"/>
  <c r="I64" i="33"/>
  <c r="K64" i="33"/>
  <c r="AN63" i="33"/>
  <c r="AK63" i="33"/>
  <c r="AD63" i="33"/>
  <c r="AE63" i="33"/>
  <c r="AB63" i="33"/>
  <c r="W63" i="33"/>
  <c r="Y63" i="33"/>
  <c r="AA63" i="33"/>
  <c r="O63" i="33"/>
  <c r="AC63" i="33"/>
  <c r="G63" i="33"/>
  <c r="I63" i="33"/>
  <c r="K63" i="33"/>
  <c r="AN62" i="33"/>
  <c r="AK62" i="33"/>
  <c r="AD62" i="33"/>
  <c r="AB62" i="33"/>
  <c r="W62" i="33"/>
  <c r="Y62" i="33"/>
  <c r="AA62" i="33"/>
  <c r="O62" i="33"/>
  <c r="G62" i="33"/>
  <c r="I62" i="33"/>
  <c r="K62" i="33"/>
  <c r="AN61" i="33"/>
  <c r="AK61" i="33"/>
  <c r="AD61" i="33"/>
  <c r="AB61" i="33"/>
  <c r="W61" i="33"/>
  <c r="Y61" i="33"/>
  <c r="AA61" i="33"/>
  <c r="O61" i="33"/>
  <c r="Q61" i="33"/>
  <c r="S61" i="33"/>
  <c r="G61" i="33"/>
  <c r="I61" i="33"/>
  <c r="K61" i="33"/>
  <c r="AN60" i="33"/>
  <c r="AK60" i="33"/>
  <c r="AD60" i="33"/>
  <c r="AB60" i="33"/>
  <c r="W60" i="33"/>
  <c r="Y60" i="33"/>
  <c r="AA60" i="33"/>
  <c r="O60" i="33"/>
  <c r="Q60" i="33"/>
  <c r="S60" i="33"/>
  <c r="G60" i="33"/>
  <c r="AN59" i="33"/>
  <c r="AK59" i="33"/>
  <c r="AD59" i="33"/>
  <c r="AB59" i="33"/>
  <c r="W59" i="33"/>
  <c r="Y59" i="33"/>
  <c r="AA59" i="33"/>
  <c r="O59" i="33"/>
  <c r="G59" i="33"/>
  <c r="I59" i="33"/>
  <c r="K59" i="33"/>
  <c r="AN58" i="33"/>
  <c r="AK58" i="33"/>
  <c r="AD58" i="33"/>
  <c r="AB58" i="33"/>
  <c r="W58" i="33"/>
  <c r="Y58" i="33"/>
  <c r="AA58" i="33"/>
  <c r="O58" i="33"/>
  <c r="G58" i="33"/>
  <c r="AN57" i="33"/>
  <c r="AK57" i="33"/>
  <c r="AD57" i="33"/>
  <c r="AB57" i="33"/>
  <c r="W57" i="33"/>
  <c r="O57" i="33"/>
  <c r="Q57" i="33"/>
  <c r="S57" i="33"/>
  <c r="G57" i="33"/>
  <c r="I57" i="33"/>
  <c r="K57" i="33"/>
  <c r="AN56" i="33"/>
  <c r="AK56" i="33"/>
  <c r="AD56" i="33"/>
  <c r="AB56" i="33"/>
  <c r="W56" i="33"/>
  <c r="Y56" i="33"/>
  <c r="AA56" i="33"/>
  <c r="O56" i="33"/>
  <c r="Q56" i="33"/>
  <c r="S56" i="33"/>
  <c r="G56" i="33"/>
  <c r="AN55" i="33"/>
  <c r="AK55" i="33"/>
  <c r="AD55" i="33"/>
  <c r="AB55" i="33"/>
  <c r="W55" i="33"/>
  <c r="Y55" i="33"/>
  <c r="AA55" i="33"/>
  <c r="O55" i="33"/>
  <c r="Q55" i="33"/>
  <c r="S55" i="33"/>
  <c r="G55" i="33"/>
  <c r="AN54" i="33"/>
  <c r="AK54" i="33"/>
  <c r="AD54" i="33"/>
  <c r="AB54" i="33"/>
  <c r="W54" i="33"/>
  <c r="Y54" i="33"/>
  <c r="AA54" i="33"/>
  <c r="O54" i="33"/>
  <c r="Q54" i="33"/>
  <c r="S54" i="33"/>
  <c r="G54" i="33"/>
  <c r="I54" i="33"/>
  <c r="K54" i="33"/>
  <c r="AN53" i="33"/>
  <c r="AK53" i="33"/>
  <c r="AD53" i="33"/>
  <c r="AB53" i="33"/>
  <c r="W53" i="33"/>
  <c r="Y53" i="33"/>
  <c r="AA53" i="33"/>
  <c r="O53" i="33"/>
  <c r="G53" i="33"/>
  <c r="I53" i="33"/>
  <c r="K53" i="33"/>
  <c r="AN52" i="33"/>
  <c r="AK52" i="33"/>
  <c r="AG52" i="33"/>
  <c r="AD52" i="33"/>
  <c r="AB52" i="33"/>
  <c r="W52" i="33"/>
  <c r="Y52" i="33"/>
  <c r="AA52" i="33"/>
  <c r="O52" i="33"/>
  <c r="Q52" i="33"/>
  <c r="S52" i="33"/>
  <c r="G52" i="33"/>
  <c r="I52" i="33"/>
  <c r="K52" i="33"/>
  <c r="AN51" i="33"/>
  <c r="AK51" i="33"/>
  <c r="AD51" i="33"/>
  <c r="AB51" i="33"/>
  <c r="AF51" i="33"/>
  <c r="AG51" i="33"/>
  <c r="W51" i="33"/>
  <c r="Y51" i="33"/>
  <c r="AA51" i="33"/>
  <c r="O51" i="33"/>
  <c r="Q51" i="33"/>
  <c r="S51" i="33"/>
  <c r="G51" i="33"/>
  <c r="I51" i="33"/>
  <c r="K51" i="33"/>
  <c r="AN50" i="33"/>
  <c r="AK50" i="33"/>
  <c r="AD50" i="33"/>
  <c r="AB50" i="33"/>
  <c r="W50" i="33"/>
  <c r="O50" i="33"/>
  <c r="Q50" i="33"/>
  <c r="S50" i="33"/>
  <c r="G50" i="33"/>
  <c r="I50" i="33"/>
  <c r="K50" i="33"/>
  <c r="AN49" i="33"/>
  <c r="AK49" i="33"/>
  <c r="AD49" i="33"/>
  <c r="AB49" i="33"/>
  <c r="W49" i="33"/>
  <c r="Y49" i="33"/>
  <c r="AA49" i="33"/>
  <c r="O49" i="33"/>
  <c r="G49" i="33"/>
  <c r="I49" i="33"/>
  <c r="K49" i="33"/>
  <c r="AN48" i="33"/>
  <c r="AK48" i="33"/>
  <c r="AD48" i="33"/>
  <c r="AB48" i="33"/>
  <c r="W48" i="33"/>
  <c r="Y48" i="33"/>
  <c r="AA48" i="33"/>
  <c r="O48" i="33"/>
  <c r="G48" i="33"/>
  <c r="I48" i="33"/>
  <c r="K48" i="33"/>
  <c r="AN47" i="33"/>
  <c r="AK47" i="33"/>
  <c r="AD47" i="33"/>
  <c r="AB47" i="33"/>
  <c r="W47" i="33"/>
  <c r="Y47" i="33"/>
  <c r="AA47" i="33"/>
  <c r="O47" i="33"/>
  <c r="Q47" i="33"/>
  <c r="S47" i="33"/>
  <c r="G47" i="33"/>
  <c r="AN46" i="33"/>
  <c r="AK46" i="33"/>
  <c r="AD46" i="33"/>
  <c r="AB46" i="33"/>
  <c r="W46" i="33"/>
  <c r="Y46" i="33"/>
  <c r="AA46" i="33"/>
  <c r="O46" i="33"/>
  <c r="Q46" i="33"/>
  <c r="S46" i="33"/>
  <c r="G46" i="33"/>
  <c r="I46" i="33"/>
  <c r="K46" i="33"/>
  <c r="AN45" i="33"/>
  <c r="AK45" i="33"/>
  <c r="AD45" i="33"/>
  <c r="AB45" i="33"/>
  <c r="AF45" i="33"/>
  <c r="AG45" i="33"/>
  <c r="W45" i="33"/>
  <c r="Y45" i="33"/>
  <c r="AA45" i="33"/>
  <c r="O45" i="33"/>
  <c r="G45" i="33"/>
  <c r="I45" i="33"/>
  <c r="K45" i="33"/>
  <c r="AN44" i="33"/>
  <c r="AK44" i="33"/>
  <c r="AD44" i="33"/>
  <c r="AB44" i="33"/>
  <c r="W44" i="33"/>
  <c r="Y44" i="33"/>
  <c r="AA44" i="33"/>
  <c r="O44" i="33"/>
  <c r="Q44" i="33"/>
  <c r="S44" i="33"/>
  <c r="G44" i="33"/>
  <c r="I44" i="33"/>
  <c r="K44" i="33"/>
  <c r="AN43" i="33"/>
  <c r="AK43" i="33"/>
  <c r="AD43" i="33"/>
  <c r="AB43" i="33"/>
  <c r="W43" i="33"/>
  <c r="Y43" i="33"/>
  <c r="AA43" i="33"/>
  <c r="O43" i="33"/>
  <c r="Q43" i="33"/>
  <c r="S43" i="33"/>
  <c r="G43" i="33"/>
  <c r="AN42" i="33"/>
  <c r="AK42" i="33"/>
  <c r="AD42" i="33"/>
  <c r="AB42" i="33"/>
  <c r="W42" i="33"/>
  <c r="Y42" i="33"/>
  <c r="AA42" i="33"/>
  <c r="O42" i="33"/>
  <c r="G42" i="33"/>
  <c r="I42" i="33"/>
  <c r="K42" i="33"/>
  <c r="AN41" i="33"/>
  <c r="AK41" i="33"/>
  <c r="AD41" i="33"/>
  <c r="AB41" i="33"/>
  <c r="W41" i="33"/>
  <c r="Y41" i="33"/>
  <c r="AA41" i="33"/>
  <c r="O41" i="33"/>
  <c r="G41" i="33"/>
  <c r="AN40" i="33"/>
  <c r="AK40" i="33"/>
  <c r="AD40" i="33"/>
  <c r="AB40" i="33"/>
  <c r="W40" i="33"/>
  <c r="Y40" i="33"/>
  <c r="AA40" i="33"/>
  <c r="O40" i="33"/>
  <c r="Q40" i="33"/>
  <c r="S40" i="33"/>
  <c r="G40" i="33"/>
  <c r="AN39" i="33"/>
  <c r="AK39" i="33"/>
  <c r="AD39" i="33"/>
  <c r="AB39" i="33"/>
  <c r="W39" i="33"/>
  <c r="Y39" i="33"/>
  <c r="AA39" i="33"/>
  <c r="O39" i="33"/>
  <c r="Q39" i="33"/>
  <c r="S39" i="33"/>
  <c r="G39" i="33"/>
  <c r="AN38" i="33"/>
  <c r="AK38" i="33"/>
  <c r="AD38" i="33"/>
  <c r="AB38" i="33"/>
  <c r="W38" i="33"/>
  <c r="Y38" i="33"/>
  <c r="AA38" i="33"/>
  <c r="O38" i="33"/>
  <c r="Q38" i="33"/>
  <c r="S38" i="33"/>
  <c r="G38" i="33"/>
  <c r="AN37" i="33"/>
  <c r="AK37" i="33"/>
  <c r="AD37" i="33"/>
  <c r="AB37" i="33"/>
  <c r="W37" i="33"/>
  <c r="Y37" i="33"/>
  <c r="AA37" i="33"/>
  <c r="O37" i="33"/>
  <c r="G37" i="33"/>
  <c r="I37" i="33"/>
  <c r="K37" i="33"/>
  <c r="AN36" i="33"/>
  <c r="AK36" i="33"/>
  <c r="AD36" i="33"/>
  <c r="AB36" i="33"/>
  <c r="W36" i="33"/>
  <c r="Y36" i="33"/>
  <c r="AA36" i="33"/>
  <c r="O36" i="33"/>
  <c r="Q36" i="33"/>
  <c r="S36" i="33"/>
  <c r="G36" i="33"/>
  <c r="AN35" i="33"/>
  <c r="AK35" i="33"/>
  <c r="AD35" i="33"/>
  <c r="AB35" i="33"/>
  <c r="W35" i="33"/>
  <c r="Y35" i="33"/>
  <c r="AA35" i="33"/>
  <c r="O35" i="33"/>
  <c r="Q35" i="33"/>
  <c r="S35" i="33"/>
  <c r="G35" i="33"/>
  <c r="AN34" i="33"/>
  <c r="AK34" i="33"/>
  <c r="AD34" i="33"/>
  <c r="AB34" i="33"/>
  <c r="W34" i="33"/>
  <c r="Y34" i="33"/>
  <c r="AA34" i="33"/>
  <c r="O34" i="33"/>
  <c r="Q34" i="33"/>
  <c r="S34" i="33"/>
  <c r="G34" i="33"/>
  <c r="AN33" i="33"/>
  <c r="AK33" i="33"/>
  <c r="AD33" i="33"/>
  <c r="AB33" i="33"/>
  <c r="W33" i="33"/>
  <c r="Y33" i="33"/>
  <c r="AA33" i="33"/>
  <c r="O33" i="33"/>
  <c r="Q33" i="33"/>
  <c r="S33" i="33"/>
  <c r="G33" i="33"/>
  <c r="AN32" i="33"/>
  <c r="AK32" i="33"/>
  <c r="AD32" i="33"/>
  <c r="AB32" i="33"/>
  <c r="W32" i="33"/>
  <c r="Y32" i="33"/>
  <c r="AA32" i="33"/>
  <c r="O32" i="33"/>
  <c r="G32" i="33"/>
  <c r="AN31" i="33"/>
  <c r="AK31" i="33"/>
  <c r="AD31" i="33"/>
  <c r="AB31" i="33"/>
  <c r="W31" i="33"/>
  <c r="Y31" i="33"/>
  <c r="AA31" i="33"/>
  <c r="O31" i="33"/>
  <c r="Q31" i="33"/>
  <c r="S31" i="33"/>
  <c r="G31" i="33"/>
  <c r="AN30" i="33"/>
  <c r="AK30" i="33"/>
  <c r="AD30" i="33"/>
  <c r="AB30" i="33"/>
  <c r="W30" i="33"/>
  <c r="O30" i="33"/>
  <c r="Q30" i="33"/>
  <c r="S30" i="33"/>
  <c r="G30" i="33"/>
  <c r="AN29" i="33"/>
  <c r="AK29" i="33"/>
  <c r="AD29" i="33"/>
  <c r="AB29" i="33"/>
  <c r="W29" i="33"/>
  <c r="Y29" i="33"/>
  <c r="AA29" i="33"/>
  <c r="O29" i="33"/>
  <c r="G29" i="33"/>
  <c r="I29" i="33"/>
  <c r="K29" i="33"/>
  <c r="AN28" i="33"/>
  <c r="AK28" i="33"/>
  <c r="AD28" i="33"/>
  <c r="AB28" i="33"/>
  <c r="W28" i="33"/>
  <c r="O28" i="33"/>
  <c r="Q28" i="33"/>
  <c r="S28" i="33"/>
  <c r="G28" i="33"/>
  <c r="AN27" i="33"/>
  <c r="AK27" i="33"/>
  <c r="AD27" i="33"/>
  <c r="AB27" i="33"/>
  <c r="W27" i="33"/>
  <c r="Y27" i="33"/>
  <c r="AA27" i="33"/>
  <c r="O27" i="33"/>
  <c r="Q27" i="33"/>
  <c r="S27" i="33"/>
  <c r="G27" i="33"/>
  <c r="AN26" i="33"/>
  <c r="AK26" i="33"/>
  <c r="AD26" i="33"/>
  <c r="AB26" i="33"/>
  <c r="W26" i="33"/>
  <c r="Y26" i="33"/>
  <c r="AA26" i="33"/>
  <c r="O26" i="33"/>
  <c r="Q26" i="33"/>
  <c r="S26" i="33"/>
  <c r="G26" i="33"/>
  <c r="AN25" i="33"/>
  <c r="AK25" i="33"/>
  <c r="AD25" i="33"/>
  <c r="AB25" i="33"/>
  <c r="W25" i="33"/>
  <c r="Y25" i="33"/>
  <c r="AA25" i="33"/>
  <c r="O25" i="33"/>
  <c r="G25" i="33"/>
  <c r="I25" i="33"/>
  <c r="K25" i="33"/>
  <c r="AN24" i="33"/>
  <c r="AK24" i="33"/>
  <c r="AD24" i="33"/>
  <c r="AB24" i="33"/>
  <c r="W24" i="33"/>
  <c r="Y24" i="33"/>
  <c r="AA24" i="33"/>
  <c r="O24" i="33"/>
  <c r="Q24" i="33"/>
  <c r="S24" i="33"/>
  <c r="G24" i="33"/>
  <c r="AN23" i="33"/>
  <c r="AK23" i="33"/>
  <c r="AD23" i="33"/>
  <c r="AB23" i="33"/>
  <c r="W23" i="33"/>
  <c r="Y23" i="33"/>
  <c r="AA23" i="33"/>
  <c r="O23" i="33"/>
  <c r="Q23" i="33"/>
  <c r="S23" i="33"/>
  <c r="G23" i="33"/>
  <c r="I23" i="33"/>
  <c r="AN22" i="33"/>
  <c r="AK22" i="33"/>
  <c r="AD22" i="33"/>
  <c r="AB22" i="33"/>
  <c r="W22" i="33"/>
  <c r="O22" i="33"/>
  <c r="Q22" i="33"/>
  <c r="S22" i="33"/>
  <c r="G22" i="33"/>
  <c r="I22" i="33"/>
  <c r="AN21" i="33"/>
  <c r="AK21" i="33"/>
  <c r="AD21" i="33"/>
  <c r="AB21" i="33"/>
  <c r="AF21" i="33"/>
  <c r="AG21" i="33"/>
  <c r="W21" i="33"/>
  <c r="Y21" i="33"/>
  <c r="AA21" i="33"/>
  <c r="O21" i="33"/>
  <c r="AC21" i="33"/>
  <c r="G21" i="33"/>
  <c r="I21" i="33"/>
  <c r="K21" i="33"/>
  <c r="AN20" i="33"/>
  <c r="AK20" i="33"/>
  <c r="AD20" i="33"/>
  <c r="AB20" i="33"/>
  <c r="W20" i="33"/>
  <c r="Y20" i="33"/>
  <c r="AA20" i="33"/>
  <c r="O20" i="33"/>
  <c r="Q20" i="33"/>
  <c r="S20" i="33"/>
  <c r="G20" i="33"/>
  <c r="AN19" i="33"/>
  <c r="AK19" i="33"/>
  <c r="AD19" i="33"/>
  <c r="AB19" i="33"/>
  <c r="W19" i="33"/>
  <c r="Y19" i="33"/>
  <c r="AA19" i="33"/>
  <c r="O19" i="33"/>
  <c r="Q19" i="33"/>
  <c r="S19" i="33"/>
  <c r="G19" i="33"/>
  <c r="I19" i="33"/>
  <c r="AN18" i="33"/>
  <c r="AK18" i="33"/>
  <c r="AD18" i="33"/>
  <c r="AB18" i="33"/>
  <c r="W18" i="33"/>
  <c r="Y18" i="33"/>
  <c r="AA18" i="33"/>
  <c r="O18" i="33"/>
  <c r="G18" i="33"/>
  <c r="AN17" i="33"/>
  <c r="AK17" i="33"/>
  <c r="AD17" i="33"/>
  <c r="AB17" i="33"/>
  <c r="AF17" i="33"/>
  <c r="W17" i="33"/>
  <c r="Y17" i="33"/>
  <c r="AA17" i="33"/>
  <c r="O17" i="33"/>
  <c r="G17" i="33"/>
  <c r="I17" i="33"/>
  <c r="K17" i="33"/>
  <c r="AN16" i="33"/>
  <c r="AK16" i="33"/>
  <c r="AD16" i="33"/>
  <c r="AB16" i="33"/>
  <c r="W16" i="33"/>
  <c r="Y16" i="33"/>
  <c r="AA16" i="33"/>
  <c r="O16" i="33"/>
  <c r="Q16" i="33"/>
  <c r="S16" i="33"/>
  <c r="G16" i="33"/>
  <c r="AN15" i="33"/>
  <c r="AK15" i="33"/>
  <c r="AD15" i="33"/>
  <c r="AB15" i="33"/>
  <c r="W15" i="33"/>
  <c r="Y15" i="33"/>
  <c r="AA15" i="33"/>
  <c r="O15" i="33"/>
  <c r="Q15" i="33"/>
  <c r="S15" i="33"/>
  <c r="G15" i="33"/>
  <c r="AN14" i="33"/>
  <c r="AK14" i="33"/>
  <c r="AD14" i="33"/>
  <c r="AB14" i="33"/>
  <c r="W14" i="33"/>
  <c r="Y14" i="33"/>
  <c r="AA14" i="33"/>
  <c r="O14" i="33"/>
  <c r="Q14" i="33"/>
  <c r="S14" i="33"/>
  <c r="G14" i="33"/>
  <c r="AN13" i="33"/>
  <c r="AK13" i="33"/>
  <c r="AD13" i="33"/>
  <c r="AB13" i="33"/>
  <c r="W13" i="33"/>
  <c r="Y13" i="33"/>
  <c r="AA13" i="33"/>
  <c r="O13" i="33"/>
  <c r="Q13" i="33"/>
  <c r="S13" i="33"/>
  <c r="G13" i="33"/>
  <c r="I13" i="33"/>
  <c r="K13" i="33"/>
  <c r="AN12" i="33"/>
  <c r="AK12" i="33"/>
  <c r="AD12" i="33"/>
  <c r="AB12" i="33"/>
  <c r="W12" i="33"/>
  <c r="Y12" i="33"/>
  <c r="AA12" i="33"/>
  <c r="O12" i="33"/>
  <c r="G12" i="33"/>
  <c r="AN11" i="33"/>
  <c r="AK11" i="33"/>
  <c r="AD11" i="33"/>
  <c r="AB11" i="33"/>
  <c r="W11" i="33"/>
  <c r="O11" i="33"/>
  <c r="Q11" i="33"/>
  <c r="S11" i="33"/>
  <c r="G11" i="33"/>
  <c r="AN10" i="33"/>
  <c r="AK10" i="33"/>
  <c r="AK306" i="33"/>
  <c r="AD10" i="33"/>
  <c r="AB10" i="33"/>
  <c r="W10" i="33"/>
  <c r="O10" i="33"/>
  <c r="Q10" i="33"/>
  <c r="S10" i="33"/>
  <c r="G10" i="33"/>
  <c r="AN9" i="33"/>
  <c r="AK9" i="33"/>
  <c r="AD9" i="33"/>
  <c r="AB9" i="33"/>
  <c r="W9" i="33"/>
  <c r="Y9" i="33"/>
  <c r="AA9" i="33"/>
  <c r="O9" i="33"/>
  <c r="G9" i="33"/>
  <c r="AM7" i="33"/>
  <c r="AJ7" i="33"/>
  <c r="AJ5" i="33"/>
  <c r="AI7" i="33"/>
  <c r="Z7" i="33"/>
  <c r="X7" i="33"/>
  <c r="X5" i="33"/>
  <c r="V7" i="33"/>
  <c r="U7" i="33"/>
  <c r="T7" i="33"/>
  <c r="R7" i="33"/>
  <c r="P7" i="33"/>
  <c r="N7" i="33"/>
  <c r="P6" i="33"/>
  <c r="P5" i="33"/>
  <c r="M7" i="33"/>
  <c r="L7" i="33"/>
  <c r="J7" i="33"/>
  <c r="H7" i="33"/>
  <c r="F7" i="33"/>
  <c r="H5" i="33"/>
  <c r="E7" i="33"/>
  <c r="D7" i="33"/>
  <c r="N31" i="32"/>
  <c r="M31" i="32"/>
  <c r="L31" i="32"/>
  <c r="K31" i="32"/>
  <c r="I31" i="32"/>
  <c r="H31" i="32"/>
  <c r="G31" i="32"/>
  <c r="R30" i="32"/>
  <c r="Q30" i="32"/>
  <c r="J30" i="32"/>
  <c r="R29" i="32"/>
  <c r="Q29" i="32"/>
  <c r="J29" i="32"/>
  <c r="R28" i="32"/>
  <c r="Q28" i="32"/>
  <c r="J28" i="32"/>
  <c r="R27" i="32"/>
  <c r="Q27" i="32"/>
  <c r="J27" i="32"/>
  <c r="R26" i="32"/>
  <c r="Q26" i="32"/>
  <c r="J26" i="32"/>
  <c r="R25" i="32"/>
  <c r="Q25" i="32"/>
  <c r="J25" i="32"/>
  <c r="P24" i="32"/>
  <c r="P31" i="32"/>
  <c r="O24" i="32"/>
  <c r="O31" i="32"/>
  <c r="R23" i="32"/>
  <c r="Q23" i="32"/>
  <c r="J23" i="32"/>
  <c r="R22" i="32"/>
  <c r="Q22" i="32"/>
  <c r="J22" i="32"/>
  <c r="R21" i="32"/>
  <c r="S21" i="32"/>
  <c r="T17" i="32"/>
  <c r="Q21" i="32"/>
  <c r="J21" i="32"/>
  <c r="R20" i="32"/>
  <c r="Q20" i="32"/>
  <c r="J20" i="32"/>
  <c r="R19" i="32"/>
  <c r="S17" i="32"/>
  <c r="Q19" i="32"/>
  <c r="J19" i="32"/>
  <c r="R18" i="32"/>
  <c r="Q18" i="32"/>
  <c r="J18" i="32"/>
  <c r="R17" i="32"/>
  <c r="Q17" i="32"/>
  <c r="J17" i="32"/>
  <c r="R16" i="32"/>
  <c r="Q16" i="32"/>
  <c r="J16" i="32"/>
  <c r="R15" i="32"/>
  <c r="S14" i="32"/>
  <c r="Q15" i="32"/>
  <c r="J15" i="32"/>
  <c r="R14" i="32"/>
  <c r="Q14" i="32"/>
  <c r="J14" i="32"/>
  <c r="R13" i="32"/>
  <c r="Q13" i="32"/>
  <c r="J13" i="32"/>
  <c r="F13" i="32"/>
  <c r="R12" i="32"/>
  <c r="Q12" i="32"/>
  <c r="J12" i="32"/>
  <c r="R11" i="32"/>
  <c r="Q11" i="32"/>
  <c r="J11" i="32"/>
  <c r="R10" i="32"/>
  <c r="Q10" i="32"/>
  <c r="J10" i="32"/>
  <c r="R9" i="32"/>
  <c r="Q9" i="32"/>
  <c r="J9" i="32"/>
  <c r="J31" i="32"/>
  <c r="G38" i="23"/>
  <c r="J38" i="23"/>
  <c r="G37" i="23"/>
  <c r="J37" i="23"/>
  <c r="G35" i="23"/>
  <c r="J35" i="23"/>
  <c r="F34" i="23"/>
  <c r="E34" i="23"/>
  <c r="G34" i="23"/>
  <c r="J34" i="23"/>
  <c r="G33" i="23"/>
  <c r="J33" i="23"/>
  <c r="G32" i="23"/>
  <c r="J32" i="23"/>
  <c r="G31" i="23"/>
  <c r="J31" i="23"/>
  <c r="G30" i="23"/>
  <c r="J30" i="23"/>
  <c r="F29" i="23"/>
  <c r="E29" i="23"/>
  <c r="G29" i="23"/>
  <c r="G28" i="23"/>
  <c r="J28" i="23"/>
  <c r="F27" i="23"/>
  <c r="F26" i="23"/>
  <c r="E27" i="23"/>
  <c r="I26" i="23"/>
  <c r="H26" i="23"/>
  <c r="J25" i="23"/>
  <c r="J23" i="23"/>
  <c r="G21" i="23"/>
  <c r="J21" i="23"/>
  <c r="G19" i="23"/>
  <c r="J19" i="23"/>
  <c r="G18" i="23"/>
  <c r="J18" i="23"/>
  <c r="G17" i="23"/>
  <c r="J17" i="23"/>
  <c r="G16" i="23"/>
  <c r="J16" i="23"/>
  <c r="G15" i="23"/>
  <c r="J15" i="23"/>
  <c r="G14" i="23"/>
  <c r="J14" i="23"/>
  <c r="I10" i="23"/>
  <c r="G11" i="23"/>
  <c r="J11" i="23"/>
  <c r="D23" i="22"/>
  <c r="E41" i="19"/>
  <c r="H41" i="19"/>
  <c r="E40" i="19"/>
  <c r="H40" i="19"/>
  <c r="E39" i="19"/>
  <c r="H39" i="19"/>
  <c r="E38" i="19"/>
  <c r="H38" i="19"/>
  <c r="G37" i="19"/>
  <c r="F37" i="19"/>
  <c r="C37" i="19"/>
  <c r="D37" i="19"/>
  <c r="E37" i="19"/>
  <c r="H37" i="19"/>
  <c r="E36" i="19"/>
  <c r="E35" i="19"/>
  <c r="H35" i="19"/>
  <c r="E34" i="19"/>
  <c r="H34" i="19"/>
  <c r="E33" i="19"/>
  <c r="H33" i="19"/>
  <c r="E32" i="19"/>
  <c r="H32" i="19"/>
  <c r="E31" i="19"/>
  <c r="H31" i="19"/>
  <c r="E30" i="19"/>
  <c r="H30" i="19"/>
  <c r="E29" i="19"/>
  <c r="H29" i="19"/>
  <c r="H28" i="19"/>
  <c r="G27" i="19"/>
  <c r="F27" i="19"/>
  <c r="D27" i="19"/>
  <c r="C27" i="19"/>
  <c r="E27" i="19"/>
  <c r="H27" i="19"/>
  <c r="E26" i="19"/>
  <c r="H26" i="19"/>
  <c r="E25" i="19"/>
  <c r="H25" i="19"/>
  <c r="E23" i="19"/>
  <c r="H23" i="19"/>
  <c r="E22" i="19"/>
  <c r="H22" i="19"/>
  <c r="E21" i="19"/>
  <c r="H21" i="19"/>
  <c r="E20" i="19"/>
  <c r="H20" i="19"/>
  <c r="E18" i="19"/>
  <c r="H18" i="19"/>
  <c r="E17" i="19"/>
  <c r="H17" i="19"/>
  <c r="E16" i="19"/>
  <c r="H16" i="19"/>
  <c r="E15" i="19"/>
  <c r="H15" i="19"/>
  <c r="E14" i="19"/>
  <c r="H14" i="19"/>
  <c r="E12" i="19"/>
  <c r="H12" i="19"/>
  <c r="E11" i="19"/>
  <c r="H11" i="19"/>
  <c r="H18" i="18"/>
  <c r="E18" i="18"/>
  <c r="H16" i="18"/>
  <c r="E16" i="18"/>
  <c r="H14" i="18"/>
  <c r="E14" i="18"/>
  <c r="H12" i="18"/>
  <c r="E12" i="18"/>
  <c r="I48" i="15"/>
  <c r="I47" i="15"/>
  <c r="F47" i="15"/>
  <c r="D46" i="15"/>
  <c r="I46" i="15"/>
  <c r="I45" i="15"/>
  <c r="F45" i="15"/>
  <c r="I44" i="15"/>
  <c r="F44" i="15"/>
  <c r="F10" i="23"/>
  <c r="E37" i="15"/>
  <c r="I35" i="15"/>
  <c r="F35" i="15"/>
  <c r="G34" i="15"/>
  <c r="I33" i="15"/>
  <c r="F33" i="15"/>
  <c r="I32" i="15"/>
  <c r="F32" i="15"/>
  <c r="I31" i="15"/>
  <c r="F31" i="15"/>
  <c r="I28" i="15"/>
  <c r="F28" i="15"/>
  <c r="I27" i="15"/>
  <c r="F27" i="15"/>
  <c r="I26" i="15"/>
  <c r="F26" i="15"/>
  <c r="I25" i="15"/>
  <c r="F25" i="15"/>
  <c r="H24" i="15"/>
  <c r="G24" i="15"/>
  <c r="G49" i="15"/>
  <c r="E9" i="22"/>
  <c r="E7" i="22"/>
  <c r="E24" i="15"/>
  <c r="D24" i="15"/>
  <c r="I18" i="15"/>
  <c r="F18" i="15"/>
  <c r="I17" i="15"/>
  <c r="F17" i="15"/>
  <c r="I15" i="15"/>
  <c r="F15" i="15"/>
  <c r="I13" i="15"/>
  <c r="F13" i="15"/>
  <c r="F8" i="15"/>
  <c r="F9" i="15"/>
  <c r="F10" i="15"/>
  <c r="F11" i="15"/>
  <c r="F12" i="15"/>
  <c r="F14" i="15"/>
  <c r="F19" i="15"/>
  <c r="I11" i="15"/>
  <c r="I10" i="15"/>
  <c r="I9" i="15"/>
  <c r="I8" i="15"/>
  <c r="U67" i="11"/>
  <c r="U62" i="11"/>
  <c r="U73" i="11"/>
  <c r="R62" i="11"/>
  <c r="P73" i="11"/>
  <c r="U54" i="11"/>
  <c r="R54" i="11"/>
  <c r="P59" i="11"/>
  <c r="U50" i="11"/>
  <c r="V58" i="11"/>
  <c r="R50" i="11"/>
  <c r="Z60" i="10"/>
  <c r="U60" i="10"/>
  <c r="AK60" i="10"/>
  <c r="P60" i="10"/>
  <c r="AG51" i="10"/>
  <c r="P51" i="10"/>
  <c r="Z44" i="10"/>
  <c r="U44" i="10"/>
  <c r="AD31" i="10"/>
  <c r="AK27" i="10"/>
  <c r="AK26" i="10"/>
  <c r="AK23" i="10"/>
  <c r="AK19" i="10"/>
  <c r="AE15" i="10"/>
  <c r="G27" i="9"/>
  <c r="F27" i="9"/>
  <c r="G22" i="9"/>
  <c r="F22" i="9"/>
  <c r="G14" i="9"/>
  <c r="G9" i="9"/>
  <c r="G20" i="9"/>
  <c r="F14" i="9"/>
  <c r="F9" i="9"/>
  <c r="G27" i="8"/>
  <c r="H27" i="8"/>
  <c r="G26" i="8"/>
  <c r="H26" i="8"/>
  <c r="G24" i="8"/>
  <c r="H24" i="8"/>
  <c r="G19" i="8"/>
  <c r="H19" i="8"/>
  <c r="G16" i="8"/>
  <c r="H16" i="8"/>
  <c r="G15" i="8"/>
  <c r="H15" i="8"/>
  <c r="G14" i="8"/>
  <c r="H14" i="8"/>
  <c r="G13" i="8"/>
  <c r="H13" i="8"/>
  <c r="G12" i="8"/>
  <c r="H12" i="8"/>
  <c r="Z66" i="7"/>
  <c r="S66" i="7"/>
  <c r="Z65" i="7"/>
  <c r="S65" i="7"/>
  <c r="Z62" i="7"/>
  <c r="O62" i="7"/>
  <c r="Z61" i="7"/>
  <c r="Z60" i="7"/>
  <c r="S60" i="7"/>
  <c r="O60" i="7"/>
  <c r="S57" i="7"/>
  <c r="S56" i="7"/>
  <c r="Z55" i="7"/>
  <c r="S55" i="7"/>
  <c r="Z48" i="7"/>
  <c r="S48" i="7"/>
  <c r="Z47" i="7"/>
  <c r="O47" i="7"/>
  <c r="S47" i="7"/>
  <c r="Z46" i="7"/>
  <c r="O46" i="7"/>
  <c r="Z45" i="7"/>
  <c r="S45" i="7"/>
  <c r="Z44" i="7"/>
  <c r="O44" i="7"/>
  <c r="S44" i="7"/>
  <c r="Z39" i="7"/>
  <c r="Z38" i="7"/>
  <c r="O38" i="7"/>
  <c r="S38" i="7"/>
  <c r="Z36" i="7"/>
  <c r="O36" i="7"/>
  <c r="Z35" i="7"/>
  <c r="O35" i="7"/>
  <c r="Z29" i="7"/>
  <c r="O29" i="7"/>
  <c r="Z28" i="7"/>
  <c r="S28" i="7"/>
  <c r="Z26" i="7"/>
  <c r="S26" i="7"/>
  <c r="Z25" i="7"/>
  <c r="O25" i="7"/>
  <c r="Z20" i="7"/>
  <c r="S20" i="7"/>
  <c r="Z17" i="7"/>
  <c r="S17" i="7"/>
  <c r="O17" i="7"/>
  <c r="Z16" i="7"/>
  <c r="S16" i="7"/>
  <c r="Z15" i="7"/>
  <c r="Z14" i="7"/>
  <c r="S14" i="7"/>
  <c r="Z13" i="7"/>
  <c r="AK18" i="10"/>
  <c r="Y26" i="6"/>
  <c r="AA29" i="6"/>
  <c r="Y51" i="6"/>
  <c r="S76" i="5"/>
  <c r="S61" i="5"/>
  <c r="S56" i="5"/>
  <c r="R33" i="11"/>
  <c r="R30" i="11"/>
  <c r="R29" i="11"/>
  <c r="R28" i="11"/>
  <c r="S9" i="5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F46" i="15"/>
  <c r="U9" i="11"/>
  <c r="AD39" i="10"/>
  <c r="O48" i="7"/>
  <c r="O66" i="7"/>
  <c r="S29" i="7"/>
  <c r="S25" i="32"/>
  <c r="I81" i="33"/>
  <c r="K81" i="33"/>
  <c r="I143" i="33"/>
  <c r="K143" i="33"/>
  <c r="AC147" i="33"/>
  <c r="AE147" i="33"/>
  <c r="AF147" i="33"/>
  <c r="AG147" i="33"/>
  <c r="I151" i="33"/>
  <c r="K151" i="33"/>
  <c r="AC155" i="33"/>
  <c r="I159" i="33"/>
  <c r="K159" i="33"/>
  <c r="AC163" i="33"/>
  <c r="AE163" i="33"/>
  <c r="I167" i="33"/>
  <c r="K167" i="33"/>
  <c r="AC203" i="33"/>
  <c r="I211" i="33"/>
  <c r="K211" i="33"/>
  <c r="I237" i="33"/>
  <c r="K237" i="33"/>
  <c r="AC246" i="33"/>
  <c r="I272" i="33"/>
  <c r="K272" i="33"/>
  <c r="I280" i="33"/>
  <c r="K280" i="33"/>
  <c r="I203" i="33"/>
  <c r="K203" i="33"/>
  <c r="AC227" i="33"/>
  <c r="G310" i="33"/>
  <c r="I246" i="33"/>
  <c r="K246" i="33"/>
  <c r="AC266" i="33"/>
  <c r="AE266" i="33"/>
  <c r="AC219" i="33"/>
  <c r="I227" i="33"/>
  <c r="K227" i="33"/>
  <c r="Q266" i="33"/>
  <c r="S266" i="33"/>
  <c r="Z11" i="7"/>
  <c r="S11" i="7"/>
  <c r="Z22" i="7"/>
  <c r="O22" i="7"/>
  <c r="H22" i="8"/>
  <c r="Z33" i="7"/>
  <c r="O33" i="7"/>
  <c r="Z37" i="7"/>
  <c r="O37" i="7"/>
  <c r="Z12" i="7"/>
  <c r="O12" i="7"/>
  <c r="Z40" i="7"/>
  <c r="O40" i="7"/>
  <c r="Z21" i="7"/>
  <c r="S21" i="7"/>
  <c r="Z24" i="7"/>
  <c r="S24" i="7"/>
  <c r="G21" i="8"/>
  <c r="H21" i="8"/>
  <c r="G23" i="8"/>
  <c r="H23" i="8"/>
  <c r="Z23" i="7"/>
  <c r="S23" i="7"/>
  <c r="I16" i="33"/>
  <c r="K16" i="33"/>
  <c r="AC16" i="33"/>
  <c r="AE16" i="33"/>
  <c r="AF16" i="33"/>
  <c r="AG16" i="33"/>
  <c r="K22" i="33"/>
  <c r="AC22" i="33"/>
  <c r="AE22" i="33"/>
  <c r="AF22" i="33"/>
  <c r="AG22" i="33"/>
  <c r="I28" i="33"/>
  <c r="K28" i="33"/>
  <c r="AC102" i="33"/>
  <c r="I102" i="33"/>
  <c r="K102" i="33"/>
  <c r="Z53" i="7"/>
  <c r="S53" i="7"/>
  <c r="U59" i="11"/>
  <c r="AC10" i="33"/>
  <c r="AE10" i="33"/>
  <c r="AC19" i="33"/>
  <c r="K19" i="33"/>
  <c r="I31" i="33"/>
  <c r="K31" i="33"/>
  <c r="I73" i="33"/>
  <c r="K73" i="33"/>
  <c r="I264" i="33"/>
  <c r="K264" i="33"/>
  <c r="AC264" i="33"/>
  <c r="AE264" i="33"/>
  <c r="R27" i="11"/>
  <c r="P46" i="11"/>
  <c r="P76" i="11"/>
  <c r="Z34" i="7"/>
  <c r="O34" i="7"/>
  <c r="O16" i="7"/>
  <c r="S25" i="7"/>
  <c r="S46" i="7"/>
  <c r="G20" i="8"/>
  <c r="H20" i="8"/>
  <c r="I20" i="33"/>
  <c r="K20" i="33"/>
  <c r="AC20" i="33"/>
  <c r="AE20" i="33"/>
  <c r="I26" i="33"/>
  <c r="K26" i="33"/>
  <c r="AC26" i="33"/>
  <c r="AE26" i="33"/>
  <c r="AF26" i="33"/>
  <c r="I32" i="33"/>
  <c r="K32" i="33"/>
  <c r="AC78" i="33"/>
  <c r="AE78" i="33"/>
  <c r="AF78" i="33"/>
  <c r="AG78" i="33"/>
  <c r="K78" i="33"/>
  <c r="I270" i="33"/>
  <c r="K270" i="33"/>
  <c r="G27" i="23"/>
  <c r="J27" i="23"/>
  <c r="E26" i="23"/>
  <c r="K23" i="33"/>
  <c r="AC35" i="33"/>
  <c r="I35" i="33"/>
  <c r="K35" i="33"/>
  <c r="I93" i="33"/>
  <c r="K93" i="33"/>
  <c r="Z27" i="7"/>
  <c r="S27" i="7"/>
  <c r="Z54" i="7"/>
  <c r="O54" i="7"/>
  <c r="O26" i="7"/>
  <c r="S36" i="7"/>
  <c r="O55" i="7"/>
  <c r="G25" i="8"/>
  <c r="H25" i="8"/>
  <c r="I12" i="33"/>
  <c r="K12" i="33"/>
  <c r="I18" i="33"/>
  <c r="K18" i="33"/>
  <c r="I30" i="33"/>
  <c r="K30" i="33"/>
  <c r="AC56" i="33"/>
  <c r="I56" i="33"/>
  <c r="K56" i="33"/>
  <c r="AC68" i="33"/>
  <c r="I68" i="33"/>
  <c r="K68" i="33"/>
  <c r="I9" i="33"/>
  <c r="I15" i="33"/>
  <c r="K15" i="33"/>
  <c r="AC27" i="33"/>
  <c r="AE27" i="33"/>
  <c r="AF27" i="33"/>
  <c r="AG27" i="33"/>
  <c r="I27" i="33"/>
  <c r="K27" i="33"/>
  <c r="AC69" i="33"/>
  <c r="AE69" i="33"/>
  <c r="AF69" i="33"/>
  <c r="AG69" i="33"/>
  <c r="I69" i="33"/>
  <c r="K69" i="33"/>
  <c r="AC89" i="33"/>
  <c r="AE89" i="33"/>
  <c r="I97" i="33"/>
  <c r="K97" i="33"/>
  <c r="I268" i="33"/>
  <c r="K268" i="33"/>
  <c r="AC268" i="33"/>
  <c r="AE268" i="33"/>
  <c r="AF268" i="33"/>
  <c r="AG268" i="33"/>
  <c r="Q304" i="33"/>
  <c r="S304" i="33"/>
  <c r="AC304" i="33"/>
  <c r="AE304" i="33"/>
  <c r="AC45" i="33"/>
  <c r="AC70" i="33"/>
  <c r="AC199" i="33"/>
  <c r="AC37" i="33"/>
  <c r="AE37" i="33"/>
  <c r="AC51" i="33"/>
  <c r="AE51" i="33"/>
  <c r="I60" i="33"/>
  <c r="K60" i="33"/>
  <c r="AC62" i="33"/>
  <c r="AE62" i="33"/>
  <c r="AF62" i="33"/>
  <c r="AG62" i="33"/>
  <c r="I70" i="33"/>
  <c r="K70" i="33"/>
  <c r="AC233" i="33"/>
  <c r="AE233" i="33"/>
  <c r="AF233" i="33"/>
  <c r="AG233" i="33"/>
  <c r="I233" i="33"/>
  <c r="K233" i="33"/>
  <c r="AC261" i="33"/>
  <c r="AE261" i="33"/>
  <c r="AF261" i="33"/>
  <c r="AG261" i="33"/>
  <c r="J29" i="23"/>
  <c r="AC47" i="33"/>
  <c r="AC101" i="33"/>
  <c r="AE101" i="33"/>
  <c r="AF101" i="33"/>
  <c r="AG101" i="33"/>
  <c r="AC105" i="33"/>
  <c r="AE105" i="33"/>
  <c r="AF105" i="33"/>
  <c r="AG105" i="33"/>
  <c r="AC207" i="33"/>
  <c r="I259" i="33"/>
  <c r="K259" i="33"/>
  <c r="AC259" i="33"/>
  <c r="AE259" i="33"/>
  <c r="AF259" i="33"/>
  <c r="AG259" i="33"/>
  <c r="I47" i="33"/>
  <c r="K47" i="33"/>
  <c r="AC49" i="33"/>
  <c r="AC86" i="33"/>
  <c r="AE86" i="33"/>
  <c r="AF86" i="33"/>
  <c r="AG86" i="33"/>
  <c r="AC250" i="33"/>
  <c r="AC276" i="33"/>
  <c r="AC288" i="33"/>
  <c r="AE288" i="33"/>
  <c r="AF288" i="33"/>
  <c r="AG288" i="33"/>
  <c r="AK309" i="33"/>
  <c r="AC229" i="33"/>
  <c r="AE229" i="33"/>
  <c r="AF229" i="33"/>
  <c r="AG229" i="33"/>
  <c r="AK310" i="33"/>
  <c r="AC260" i="33"/>
  <c r="AC267" i="33"/>
  <c r="AC289" i="33"/>
  <c r="AE289" i="33"/>
  <c r="AF289" i="33"/>
  <c r="AG289" i="33"/>
  <c r="AC297" i="33"/>
  <c r="AE297" i="33"/>
  <c r="AF297" i="33"/>
  <c r="AG297" i="33"/>
  <c r="AC305" i="33"/>
  <c r="AE305" i="33"/>
  <c r="AF305" i="33"/>
  <c r="AG305" i="33"/>
  <c r="AK17" i="10"/>
  <c r="E10" i="23"/>
  <c r="S37" i="7"/>
  <c r="G16" i="42"/>
  <c r="O14" i="7"/>
  <c r="O20" i="7"/>
  <c r="O28" i="7"/>
  <c r="Z43" i="7"/>
  <c r="O45" i="7"/>
  <c r="Z59" i="7"/>
  <c r="S62" i="7"/>
  <c r="I38" i="33"/>
  <c r="K38" i="33"/>
  <c r="AE45" i="33"/>
  <c r="I12" i="15"/>
  <c r="AG26" i="33"/>
  <c r="AC65" i="33"/>
  <c r="AE65" i="33"/>
  <c r="AF65" i="33"/>
  <c r="AG65" i="33"/>
  <c r="O65" i="7"/>
  <c r="K9" i="33"/>
  <c r="AC13" i="33"/>
  <c r="AC17" i="33"/>
  <c r="AE17" i="33"/>
  <c r="Q17" i="33"/>
  <c r="S17" i="33"/>
  <c r="AE21" i="33"/>
  <c r="Q21" i="33"/>
  <c r="S21" i="33"/>
  <c r="AC29" i="33"/>
  <c r="AE29" i="33"/>
  <c r="AF29" i="33"/>
  <c r="AG29" i="33"/>
  <c r="Q29" i="33"/>
  <c r="S29" i="33"/>
  <c r="AE49" i="33"/>
  <c r="AF49" i="33"/>
  <c r="AG49" i="33"/>
  <c r="AE56" i="33"/>
  <c r="AF56" i="33"/>
  <c r="AG56" i="33"/>
  <c r="I10" i="33"/>
  <c r="K10" i="33"/>
  <c r="Y10" i="33"/>
  <c r="AE19" i="33"/>
  <c r="AF19" i="33"/>
  <c r="AG19" i="33"/>
  <c r="AE35" i="33"/>
  <c r="AF35" i="33"/>
  <c r="AG35" i="33"/>
  <c r="AC46" i="33"/>
  <c r="AE46" i="33"/>
  <c r="AF46" i="33"/>
  <c r="AG46" i="33"/>
  <c r="AF63" i="33"/>
  <c r="AG63" i="33"/>
  <c r="AC67" i="33"/>
  <c r="AC141" i="33"/>
  <c r="AE141" i="33"/>
  <c r="I141" i="33"/>
  <c r="AC148" i="33"/>
  <c r="AE148" i="33"/>
  <c r="AF148" i="33"/>
  <c r="AG148" i="33"/>
  <c r="I148" i="33"/>
  <c r="K148" i="33"/>
  <c r="AC154" i="33"/>
  <c r="AE154" i="33"/>
  <c r="AF154" i="33"/>
  <c r="AG154" i="33"/>
  <c r="AC157" i="33"/>
  <c r="AE157" i="33"/>
  <c r="AF157" i="33"/>
  <c r="AG157" i="33"/>
  <c r="I157" i="33"/>
  <c r="K157" i="33"/>
  <c r="AC164" i="33"/>
  <c r="AE164" i="33"/>
  <c r="I164" i="33"/>
  <c r="K164" i="33"/>
  <c r="AC170" i="33"/>
  <c r="AE170" i="33"/>
  <c r="AF170" i="33"/>
  <c r="AG170" i="33"/>
  <c r="I178" i="33"/>
  <c r="K178" i="33"/>
  <c r="AC178" i="33"/>
  <c r="AE178" i="33"/>
  <c r="AF178" i="33"/>
  <c r="AG178" i="33"/>
  <c r="I186" i="33"/>
  <c r="K186" i="33"/>
  <c r="AC186" i="33"/>
  <c r="AE186" i="33"/>
  <c r="AF186" i="33"/>
  <c r="AG186" i="33"/>
  <c r="I194" i="33"/>
  <c r="K194" i="33"/>
  <c r="AC194" i="33"/>
  <c r="AE194" i="33"/>
  <c r="AF194" i="33"/>
  <c r="AG194" i="33"/>
  <c r="I206" i="33"/>
  <c r="K206" i="33"/>
  <c r="AC206" i="33"/>
  <c r="AE206" i="33"/>
  <c r="AF206" i="33"/>
  <c r="AG206" i="33"/>
  <c r="AC210" i="33"/>
  <c r="AE210" i="33"/>
  <c r="I222" i="33"/>
  <c r="K222" i="33"/>
  <c r="AC222" i="33"/>
  <c r="AE222" i="33"/>
  <c r="AC226" i="33"/>
  <c r="AE226" i="33"/>
  <c r="AF226" i="33"/>
  <c r="AG226" i="33"/>
  <c r="I234" i="33"/>
  <c r="K234" i="33"/>
  <c r="AC234" i="33"/>
  <c r="AE234" i="33"/>
  <c r="AF234" i="33"/>
  <c r="AG234" i="33"/>
  <c r="Q37" i="33"/>
  <c r="S37" i="33"/>
  <c r="Q41" i="33"/>
  <c r="S41" i="33"/>
  <c r="Q45" i="33"/>
  <c r="S45" i="33"/>
  <c r="Q49" i="33"/>
  <c r="S49" i="33"/>
  <c r="Q58" i="33"/>
  <c r="S58" i="33"/>
  <c r="Q62" i="33"/>
  <c r="S62" i="33"/>
  <c r="AA66" i="33"/>
  <c r="AC74" i="33"/>
  <c r="AE74" i="33"/>
  <c r="AF74" i="33"/>
  <c r="AG74" i="33"/>
  <c r="AC82" i="33"/>
  <c r="AE82" i="33"/>
  <c r="AF82" i="33"/>
  <c r="AG82" i="33"/>
  <c r="AC84" i="33"/>
  <c r="AC90" i="33"/>
  <c r="AE90" i="33"/>
  <c r="AF90" i="33"/>
  <c r="AG90" i="33"/>
  <c r="AC98" i="33"/>
  <c r="AE98" i="33"/>
  <c r="AF98" i="33"/>
  <c r="AG98" i="33"/>
  <c r="AC100" i="33"/>
  <c r="AE100" i="33"/>
  <c r="AF100" i="33"/>
  <c r="AG100" i="33"/>
  <c r="AC103" i="33"/>
  <c r="AE103" i="33"/>
  <c r="AC106" i="33"/>
  <c r="AE106" i="33"/>
  <c r="AF106" i="33"/>
  <c r="AG106" i="33"/>
  <c r="AC110" i="33"/>
  <c r="AE110" i="33"/>
  <c r="AF110" i="33"/>
  <c r="AG110" i="33"/>
  <c r="AC114" i="33"/>
  <c r="AE114" i="33"/>
  <c r="AF114" i="33"/>
  <c r="AG114" i="33"/>
  <c r="AC118" i="33"/>
  <c r="AC122" i="33"/>
  <c r="AE122" i="33"/>
  <c r="AF122" i="33"/>
  <c r="AG122" i="33"/>
  <c r="AC126" i="33"/>
  <c r="AE126" i="33"/>
  <c r="AF126" i="33"/>
  <c r="AG126" i="33"/>
  <c r="AC130" i="33"/>
  <c r="AC134" i="33"/>
  <c r="AE134" i="33"/>
  <c r="AF134" i="33"/>
  <c r="AG134" i="33"/>
  <c r="AC138" i="33"/>
  <c r="AC144" i="33"/>
  <c r="AE144" i="33"/>
  <c r="I144" i="33"/>
  <c r="K144" i="33"/>
  <c r="AC150" i="33"/>
  <c r="AE150" i="33"/>
  <c r="AF150" i="33"/>
  <c r="AG150" i="33"/>
  <c r="AC153" i="33"/>
  <c r="AE153" i="33"/>
  <c r="AF153" i="33"/>
  <c r="AG153" i="33"/>
  <c r="I153" i="33"/>
  <c r="K153" i="33"/>
  <c r="I160" i="33"/>
  <c r="K160" i="33"/>
  <c r="AC166" i="33"/>
  <c r="AE166" i="33"/>
  <c r="AF166" i="33"/>
  <c r="AG166" i="33"/>
  <c r="I169" i="33"/>
  <c r="K169" i="33"/>
  <c r="I176" i="33"/>
  <c r="K176" i="33"/>
  <c r="AC176" i="33"/>
  <c r="AE176" i="33"/>
  <c r="AF176" i="33"/>
  <c r="AG176" i="33"/>
  <c r="I184" i="33"/>
  <c r="K184" i="33"/>
  <c r="AC184" i="33"/>
  <c r="AE184" i="33"/>
  <c r="AF184" i="33"/>
  <c r="AG184" i="33"/>
  <c r="I192" i="33"/>
  <c r="K192" i="33"/>
  <c r="AC192" i="33"/>
  <c r="AE192" i="33"/>
  <c r="AC212" i="33"/>
  <c r="AE212" i="33"/>
  <c r="AF212" i="33"/>
  <c r="AG212" i="33"/>
  <c r="I212" i="33"/>
  <c r="K212" i="33"/>
  <c r="I213" i="33"/>
  <c r="K213" i="33"/>
  <c r="AC228" i="33"/>
  <c r="AE228" i="33"/>
  <c r="I228" i="33"/>
  <c r="K228" i="33"/>
  <c r="I238" i="33"/>
  <c r="K238" i="33"/>
  <c r="AC238" i="33"/>
  <c r="AE238" i="33"/>
  <c r="AF238" i="33"/>
  <c r="AG238" i="33"/>
  <c r="AC44" i="33"/>
  <c r="AE44" i="33"/>
  <c r="AF44" i="33"/>
  <c r="AG44" i="33"/>
  <c r="AC52" i="33"/>
  <c r="AE52" i="33"/>
  <c r="AC61" i="33"/>
  <c r="AE61" i="33"/>
  <c r="AG68" i="33"/>
  <c r="K130" i="33"/>
  <c r="AA130" i="33"/>
  <c r="AC146" i="33"/>
  <c r="AE146" i="33"/>
  <c r="AF146" i="33"/>
  <c r="I149" i="33"/>
  <c r="K149" i="33"/>
  <c r="AE156" i="33"/>
  <c r="AF156" i="33"/>
  <c r="AG156" i="33"/>
  <c r="I156" i="33"/>
  <c r="K156" i="33"/>
  <c r="AC162" i="33"/>
  <c r="AE162" i="33"/>
  <c r="AF162" i="33"/>
  <c r="AC165" i="33"/>
  <c r="AE165" i="33"/>
  <c r="AF165" i="33"/>
  <c r="AG165" i="33"/>
  <c r="I165" i="33"/>
  <c r="K165" i="33"/>
  <c r="AC172" i="33"/>
  <c r="AE172" i="33"/>
  <c r="AF172" i="33"/>
  <c r="AG172" i="33"/>
  <c r="I172" i="33"/>
  <c r="K172" i="33"/>
  <c r="I174" i="33"/>
  <c r="K174" i="33"/>
  <c r="AC174" i="33"/>
  <c r="AE174" i="33"/>
  <c r="AF174" i="33"/>
  <c r="AG174" i="33"/>
  <c r="I182" i="33"/>
  <c r="K182" i="33"/>
  <c r="AC182" i="33"/>
  <c r="AE182" i="33"/>
  <c r="AF182" i="33"/>
  <c r="AG182" i="33"/>
  <c r="I190" i="33"/>
  <c r="K190" i="33"/>
  <c r="AC190" i="33"/>
  <c r="AE190" i="33"/>
  <c r="AF190" i="33"/>
  <c r="AG190" i="33"/>
  <c r="I198" i="33"/>
  <c r="K198" i="33"/>
  <c r="AC198" i="33"/>
  <c r="AE198" i="33"/>
  <c r="AC202" i="33"/>
  <c r="AE202" i="33"/>
  <c r="AF202" i="33"/>
  <c r="AG202" i="33"/>
  <c r="I214" i="33"/>
  <c r="K214" i="33"/>
  <c r="AC218" i="33"/>
  <c r="AE218" i="33"/>
  <c r="AF218" i="33"/>
  <c r="AG218" i="33"/>
  <c r="AC251" i="33"/>
  <c r="AE251" i="33"/>
  <c r="I251" i="33"/>
  <c r="K251" i="33"/>
  <c r="AC252" i="33"/>
  <c r="AE252" i="33"/>
  <c r="AF252" i="33"/>
  <c r="AG252" i="33"/>
  <c r="I252" i="33"/>
  <c r="K252" i="33"/>
  <c r="K66" i="33"/>
  <c r="AC83" i="33"/>
  <c r="AE83" i="33"/>
  <c r="AC96" i="33"/>
  <c r="AE96" i="33"/>
  <c r="AC108" i="33"/>
  <c r="AE108" i="33"/>
  <c r="AF108" i="33"/>
  <c r="AG108" i="33"/>
  <c r="Q108" i="33"/>
  <c r="S108" i="33"/>
  <c r="AC111" i="33"/>
  <c r="AE111" i="33"/>
  <c r="AC112" i="33"/>
  <c r="Q112" i="33"/>
  <c r="S112" i="33"/>
  <c r="AC113" i="33"/>
  <c r="AE113" i="33"/>
  <c r="AF113" i="33"/>
  <c r="AG113" i="33"/>
  <c r="AC115" i="33"/>
  <c r="AE115" i="33"/>
  <c r="AF115" i="33"/>
  <c r="AG115" i="33"/>
  <c r="AC116" i="33"/>
  <c r="AE116" i="33"/>
  <c r="AF116" i="33"/>
  <c r="AG116" i="33"/>
  <c r="Q116" i="33"/>
  <c r="S116" i="33"/>
  <c r="AC119" i="33"/>
  <c r="AE119" i="33"/>
  <c r="AC120" i="33"/>
  <c r="AE120" i="33"/>
  <c r="AF120" i="33"/>
  <c r="AG120" i="33"/>
  <c r="Q120" i="33"/>
  <c r="S120" i="33"/>
  <c r="AC121" i="33"/>
  <c r="AE121" i="33"/>
  <c r="AC124" i="33"/>
  <c r="AE124" i="33"/>
  <c r="AF124" i="33"/>
  <c r="AG124" i="33"/>
  <c r="Q124" i="33"/>
  <c r="S124" i="33"/>
  <c r="AC128" i="33"/>
  <c r="AE128" i="33"/>
  <c r="AF128" i="33"/>
  <c r="AG128" i="33"/>
  <c r="Q128" i="33"/>
  <c r="S128" i="33"/>
  <c r="Q130" i="33"/>
  <c r="AC131" i="33"/>
  <c r="AE131" i="33"/>
  <c r="AF131" i="33"/>
  <c r="AG131" i="33"/>
  <c r="AC132" i="33"/>
  <c r="AE132" i="33"/>
  <c r="AF132" i="33"/>
  <c r="AG132" i="33"/>
  <c r="Q132" i="33"/>
  <c r="S132" i="33"/>
  <c r="AC133" i="33"/>
  <c r="AE133" i="33"/>
  <c r="AF133" i="33"/>
  <c r="AG133" i="33"/>
  <c r="AC135" i="33"/>
  <c r="AE135" i="33"/>
  <c r="AC136" i="33"/>
  <c r="AE136" i="33"/>
  <c r="AF136" i="33"/>
  <c r="AG136" i="33"/>
  <c r="Q136" i="33"/>
  <c r="S136" i="33"/>
  <c r="AC139" i="33"/>
  <c r="AE139" i="33"/>
  <c r="AF139" i="33"/>
  <c r="AG139" i="33"/>
  <c r="AC140" i="33"/>
  <c r="AE140" i="33"/>
  <c r="AF140" i="33"/>
  <c r="AG140" i="33"/>
  <c r="Q140" i="33"/>
  <c r="S140" i="33"/>
  <c r="AC142" i="33"/>
  <c r="AE142" i="33"/>
  <c r="AF142" i="33"/>
  <c r="AG142" i="33"/>
  <c r="AC145" i="33"/>
  <c r="AE145" i="33"/>
  <c r="AF145" i="33"/>
  <c r="AG145" i="33"/>
  <c r="I145" i="33"/>
  <c r="K145" i="33"/>
  <c r="I152" i="33"/>
  <c r="K152" i="33"/>
  <c r="AC158" i="33"/>
  <c r="AE158" i="33"/>
  <c r="AC161" i="33"/>
  <c r="AE161" i="33"/>
  <c r="AF161" i="33"/>
  <c r="AG161" i="33"/>
  <c r="I161" i="33"/>
  <c r="K161" i="33"/>
  <c r="I180" i="33"/>
  <c r="K180" i="33"/>
  <c r="AC180" i="33"/>
  <c r="AE180" i="33"/>
  <c r="AF180" i="33"/>
  <c r="AG180" i="33"/>
  <c r="I188" i="33"/>
  <c r="K188" i="33"/>
  <c r="AC188" i="33"/>
  <c r="AE188" i="33"/>
  <c r="AF188" i="33"/>
  <c r="AG188" i="33"/>
  <c r="I196" i="33"/>
  <c r="K196" i="33"/>
  <c r="AC196" i="33"/>
  <c r="AE196" i="33"/>
  <c r="AF196" i="33"/>
  <c r="AG196" i="33"/>
  <c r="AC204" i="33"/>
  <c r="I204" i="33"/>
  <c r="K204" i="33"/>
  <c r="AC205" i="33"/>
  <c r="AE205" i="33"/>
  <c r="AF205" i="33"/>
  <c r="AG205" i="33"/>
  <c r="I205" i="33"/>
  <c r="K205" i="33"/>
  <c r="AC220" i="33"/>
  <c r="AE220" i="33"/>
  <c r="AF220" i="33"/>
  <c r="AG220" i="33"/>
  <c r="I220" i="33"/>
  <c r="K220" i="33"/>
  <c r="AC221" i="33"/>
  <c r="I221" i="33"/>
  <c r="K221" i="33"/>
  <c r="I230" i="33"/>
  <c r="K230" i="33"/>
  <c r="AC230" i="33"/>
  <c r="AE230" i="33"/>
  <c r="AF230" i="33"/>
  <c r="AG230" i="33"/>
  <c r="W310" i="33"/>
  <c r="Y240" i="33"/>
  <c r="AC241" i="33"/>
  <c r="AE241" i="33"/>
  <c r="AF241" i="33"/>
  <c r="AG241" i="33"/>
  <c r="I241" i="33"/>
  <c r="K241" i="33"/>
  <c r="AG146" i="33"/>
  <c r="AE155" i="33"/>
  <c r="AF155" i="33"/>
  <c r="AG155" i="33"/>
  <c r="AG162" i="33"/>
  <c r="AF163" i="33"/>
  <c r="AG163" i="33"/>
  <c r="AC173" i="33"/>
  <c r="AE173" i="33"/>
  <c r="AF173" i="33"/>
  <c r="AG173" i="33"/>
  <c r="AC177" i="33"/>
  <c r="AE177" i="33"/>
  <c r="AF177" i="33"/>
  <c r="AG177" i="33"/>
  <c r="AC181" i="33"/>
  <c r="AE181" i="33"/>
  <c r="AC185" i="33"/>
  <c r="AE185" i="33"/>
  <c r="AF185" i="33"/>
  <c r="AG185" i="33"/>
  <c r="AC189" i="33"/>
  <c r="AE189" i="33"/>
  <c r="AF189" i="33"/>
  <c r="AG189" i="33"/>
  <c r="AC193" i="33"/>
  <c r="AE193" i="33"/>
  <c r="AF193" i="33"/>
  <c r="AG193" i="33"/>
  <c r="AC201" i="33"/>
  <c r="AE201" i="33"/>
  <c r="AF201" i="33"/>
  <c r="AG201" i="33"/>
  <c r="I201" i="33"/>
  <c r="K201" i="33"/>
  <c r="AC208" i="33"/>
  <c r="AE208" i="33"/>
  <c r="AF208" i="33"/>
  <c r="AG208" i="33"/>
  <c r="I208" i="33"/>
  <c r="K208" i="33"/>
  <c r="AC217" i="33"/>
  <c r="AE217" i="33"/>
  <c r="AF217" i="33"/>
  <c r="AG217" i="33"/>
  <c r="I217" i="33"/>
  <c r="K217" i="33"/>
  <c r="AE224" i="33"/>
  <c r="AF224" i="33"/>
  <c r="AG224" i="33"/>
  <c r="I224" i="33"/>
  <c r="K224" i="33"/>
  <c r="AF228" i="33"/>
  <c r="AG228" i="33"/>
  <c r="I236" i="33"/>
  <c r="K236" i="33"/>
  <c r="AC236" i="33"/>
  <c r="AE236" i="33"/>
  <c r="AF236" i="33"/>
  <c r="AG236" i="33"/>
  <c r="I242" i="33"/>
  <c r="K242" i="33"/>
  <c r="AC244" i="33"/>
  <c r="AE244" i="33"/>
  <c r="AF244" i="33"/>
  <c r="AG244" i="33"/>
  <c r="I244" i="33"/>
  <c r="K244" i="33"/>
  <c r="W311" i="33"/>
  <c r="Y245" i="33"/>
  <c r="I253" i="33"/>
  <c r="K253" i="33"/>
  <c r="AC253" i="33"/>
  <c r="AE253" i="33"/>
  <c r="AF253" i="33"/>
  <c r="AG253" i="33"/>
  <c r="AC257" i="33"/>
  <c r="AE257" i="33"/>
  <c r="AF257" i="33"/>
  <c r="AG257" i="33"/>
  <c r="AE143" i="33"/>
  <c r="AF143" i="33"/>
  <c r="AG143" i="33"/>
  <c r="AF158" i="33"/>
  <c r="AG158" i="33"/>
  <c r="AE167" i="33"/>
  <c r="AF167" i="33"/>
  <c r="AG167" i="33"/>
  <c r="AC179" i="33"/>
  <c r="Q179" i="33"/>
  <c r="S179" i="33"/>
  <c r="AC183" i="33"/>
  <c r="AE183" i="33"/>
  <c r="AF183" i="33"/>
  <c r="AG183" i="33"/>
  <c r="Q183" i="33"/>
  <c r="S183" i="33"/>
  <c r="AC187" i="33"/>
  <c r="AE187" i="33"/>
  <c r="AF187" i="33"/>
  <c r="AG187" i="33"/>
  <c r="Q187" i="33"/>
  <c r="S187" i="33"/>
  <c r="AC191" i="33"/>
  <c r="AE191" i="33"/>
  <c r="AF191" i="33"/>
  <c r="AG191" i="33"/>
  <c r="Q191" i="33"/>
  <c r="S191" i="33"/>
  <c r="AC195" i="33"/>
  <c r="AE195" i="33"/>
  <c r="AF195" i="33"/>
  <c r="AG195" i="33"/>
  <c r="Q195" i="33"/>
  <c r="S195" i="33"/>
  <c r="AC200" i="33"/>
  <c r="AE200" i="33"/>
  <c r="AF200" i="33"/>
  <c r="AG200" i="33"/>
  <c r="I200" i="33"/>
  <c r="K200" i="33"/>
  <c r="AC209" i="33"/>
  <c r="AE209" i="33"/>
  <c r="AF209" i="33"/>
  <c r="AG209" i="33"/>
  <c r="I209" i="33"/>
  <c r="K209" i="33"/>
  <c r="AC216" i="33"/>
  <c r="I216" i="33"/>
  <c r="K216" i="33"/>
  <c r="AC225" i="33"/>
  <c r="I225" i="33"/>
  <c r="K225" i="33"/>
  <c r="I232" i="33"/>
  <c r="K232" i="33"/>
  <c r="AC232" i="33"/>
  <c r="AG232" i="33"/>
  <c r="AC240" i="33"/>
  <c r="I240" i="33"/>
  <c r="K240" i="33"/>
  <c r="K310" i="33"/>
  <c r="AD310" i="33"/>
  <c r="AE240" i="33"/>
  <c r="AF240" i="33"/>
  <c r="AG240" i="33"/>
  <c r="AC243" i="33"/>
  <c r="AE243" i="33"/>
  <c r="AF243" i="33"/>
  <c r="AG243" i="33"/>
  <c r="I243" i="33"/>
  <c r="K243" i="33"/>
  <c r="G311" i="33"/>
  <c r="I245" i="33"/>
  <c r="AC245" i="33"/>
  <c r="AC249" i="33"/>
  <c r="AE249" i="33"/>
  <c r="AF249" i="33"/>
  <c r="AG249" i="33"/>
  <c r="AC281" i="33"/>
  <c r="AE281" i="33"/>
  <c r="AF281" i="33"/>
  <c r="AG281" i="33"/>
  <c r="I281" i="33"/>
  <c r="K281" i="33"/>
  <c r="AC282" i="33"/>
  <c r="AE282" i="33"/>
  <c r="AF282" i="33"/>
  <c r="AG282" i="33"/>
  <c r="I282" i="33"/>
  <c r="K282" i="33"/>
  <c r="I294" i="33"/>
  <c r="K294" i="33"/>
  <c r="AC294" i="33"/>
  <c r="AF198" i="33"/>
  <c r="AG198" i="33"/>
  <c r="AE199" i="33"/>
  <c r="AF199" i="33"/>
  <c r="AG199" i="33"/>
  <c r="AE207" i="33"/>
  <c r="AF207" i="33"/>
  <c r="AG207" i="33"/>
  <c r="AC231" i="33"/>
  <c r="AE231" i="33"/>
  <c r="AF231" i="33"/>
  <c r="AG231" i="33"/>
  <c r="Q231" i="33"/>
  <c r="S231" i="33"/>
  <c r="AC235" i="33"/>
  <c r="AE235" i="33"/>
  <c r="AF235" i="33"/>
  <c r="AG235" i="33"/>
  <c r="Q235" i="33"/>
  <c r="S235" i="33"/>
  <c r="AC239" i="33"/>
  <c r="AE239" i="33"/>
  <c r="AF239" i="33"/>
  <c r="AG239" i="33"/>
  <c r="Q239" i="33"/>
  <c r="S239" i="33"/>
  <c r="Q310" i="33"/>
  <c r="S240" i="33"/>
  <c r="S310" i="33"/>
  <c r="AC247" i="33"/>
  <c r="AE247" i="33"/>
  <c r="AF247" i="33"/>
  <c r="AG247" i="33"/>
  <c r="I247" i="33"/>
  <c r="K247" i="33"/>
  <c r="AC256" i="33"/>
  <c r="AE256" i="33"/>
  <c r="AF256" i="33"/>
  <c r="AG256" i="33"/>
  <c r="I256" i="33"/>
  <c r="K256" i="33"/>
  <c r="AC197" i="33"/>
  <c r="AE197" i="33"/>
  <c r="AF197" i="33"/>
  <c r="AG197" i="33"/>
  <c r="AE203" i="33"/>
  <c r="AF210" i="33"/>
  <c r="AG210" i="33"/>
  <c r="AE211" i="33"/>
  <c r="AF211" i="33"/>
  <c r="AG211" i="33"/>
  <c r="AE219" i="33"/>
  <c r="AF219" i="33"/>
  <c r="AG219" i="33"/>
  <c r="AE227" i="33"/>
  <c r="AF227" i="33"/>
  <c r="AG227" i="33"/>
  <c r="Q245" i="33"/>
  <c r="AC248" i="33"/>
  <c r="AE248" i="33"/>
  <c r="AF248" i="33"/>
  <c r="AG248" i="33"/>
  <c r="I248" i="33"/>
  <c r="K248" i="33"/>
  <c r="AC255" i="33"/>
  <c r="AE255" i="33"/>
  <c r="AF255" i="33"/>
  <c r="AG255" i="33"/>
  <c r="I255" i="33"/>
  <c r="K255" i="33"/>
  <c r="AC258" i="33"/>
  <c r="AE258" i="33"/>
  <c r="AF258" i="33"/>
  <c r="AG258" i="33"/>
  <c r="Q258" i="33"/>
  <c r="AC262" i="33"/>
  <c r="AE262" i="33"/>
  <c r="AF262" i="33"/>
  <c r="AG262" i="33"/>
  <c r="Q262" i="33"/>
  <c r="S262" i="33"/>
  <c r="AC273" i="33"/>
  <c r="AE273" i="33"/>
  <c r="AF273" i="33"/>
  <c r="AG273" i="33"/>
  <c r="I273" i="33"/>
  <c r="K273" i="33"/>
  <c r="AC274" i="33"/>
  <c r="AE274" i="33"/>
  <c r="AF274" i="33"/>
  <c r="AG274" i="33"/>
  <c r="I274" i="33"/>
  <c r="K274" i="33"/>
  <c r="O310" i="33"/>
  <c r="AD311" i="33"/>
  <c r="AE250" i="33"/>
  <c r="AF250" i="33"/>
  <c r="AG250" i="33"/>
  <c r="AC265" i="33"/>
  <c r="AE265" i="33"/>
  <c r="AF265" i="33"/>
  <c r="AG265" i="33"/>
  <c r="AC271" i="33"/>
  <c r="AE271" i="33"/>
  <c r="AF271" i="33"/>
  <c r="I283" i="33"/>
  <c r="K283" i="33"/>
  <c r="AC283" i="33"/>
  <c r="AE283" i="33"/>
  <c r="AF283" i="33"/>
  <c r="AG283" i="33"/>
  <c r="I296" i="33"/>
  <c r="K296" i="33"/>
  <c r="AC296" i="33"/>
  <c r="AE296" i="33"/>
  <c r="AF296" i="33"/>
  <c r="AG296" i="33"/>
  <c r="Y300" i="33"/>
  <c r="AA300" i="33"/>
  <c r="AC300" i="33"/>
  <c r="AE300" i="33"/>
  <c r="AF300" i="33"/>
  <c r="AG300" i="33"/>
  <c r="AE246" i="33"/>
  <c r="AF246" i="33"/>
  <c r="AG246" i="33"/>
  <c r="AE260" i="33"/>
  <c r="AF260" i="33"/>
  <c r="AG260" i="33"/>
  <c r="I275" i="33"/>
  <c r="K275" i="33"/>
  <c r="AC275" i="33"/>
  <c r="AE275" i="33"/>
  <c r="AF275" i="33"/>
  <c r="AG275" i="33"/>
  <c r="AC279" i="33"/>
  <c r="AE279" i="33"/>
  <c r="AB311" i="33"/>
  <c r="AE267" i="33"/>
  <c r="AF267" i="33"/>
  <c r="AG267" i="33"/>
  <c r="AC277" i="33"/>
  <c r="AE277" i="33"/>
  <c r="AF277" i="33"/>
  <c r="AG277" i="33"/>
  <c r="I277" i="33"/>
  <c r="K277" i="33"/>
  <c r="AC286" i="33"/>
  <c r="AE286" i="33"/>
  <c r="AF286" i="33"/>
  <c r="AG286" i="33"/>
  <c r="I286" i="33"/>
  <c r="K286" i="33"/>
  <c r="Y292" i="33"/>
  <c r="AA292" i="33"/>
  <c r="AC292" i="33"/>
  <c r="AE292" i="33"/>
  <c r="AF292" i="33"/>
  <c r="AG292" i="33"/>
  <c r="AF264" i="33"/>
  <c r="AG264" i="33"/>
  <c r="AF266" i="33"/>
  <c r="AG266" i="33"/>
  <c r="I278" i="33"/>
  <c r="K278" i="33"/>
  <c r="AC285" i="33"/>
  <c r="AE285" i="33"/>
  <c r="AF285" i="33"/>
  <c r="AG285" i="33"/>
  <c r="I285" i="33"/>
  <c r="K285" i="33"/>
  <c r="AC287" i="33"/>
  <c r="AE287" i="33"/>
  <c r="AF287" i="33"/>
  <c r="AG287" i="33"/>
  <c r="I287" i="33"/>
  <c r="K287" i="33"/>
  <c r="AE294" i="33"/>
  <c r="AF294" i="33"/>
  <c r="AG294" i="33"/>
  <c r="I302" i="33"/>
  <c r="K302" i="33"/>
  <c r="AC302" i="33"/>
  <c r="AE302" i="33"/>
  <c r="AF302" i="33"/>
  <c r="AG302" i="33"/>
  <c r="AF304" i="33"/>
  <c r="AG304" i="33"/>
  <c r="AG271" i="33"/>
  <c r="AE272" i="33"/>
  <c r="AF272" i="33"/>
  <c r="AG272" i="33"/>
  <c r="AF279" i="33"/>
  <c r="AG279" i="33"/>
  <c r="Q295" i="33"/>
  <c r="S295" i="33"/>
  <c r="AC295" i="33"/>
  <c r="AE295" i="33"/>
  <c r="AF295" i="33"/>
  <c r="AG295" i="33"/>
  <c r="AC299" i="33"/>
  <c r="AE299" i="33"/>
  <c r="AF299" i="33"/>
  <c r="AG299" i="33"/>
  <c r="Q303" i="33"/>
  <c r="S303" i="33"/>
  <c r="AE276" i="33"/>
  <c r="AF276" i="33"/>
  <c r="AG276" i="33"/>
  <c r="AC290" i="33"/>
  <c r="AE290" i="33"/>
  <c r="AF290" i="33"/>
  <c r="AG290" i="33"/>
  <c r="AC293" i="33"/>
  <c r="AE293" i="33"/>
  <c r="AF293" i="33"/>
  <c r="AG293" i="33"/>
  <c r="AC298" i="33"/>
  <c r="AE298" i="33"/>
  <c r="AF298" i="33"/>
  <c r="AC301" i="33"/>
  <c r="AE301" i="33"/>
  <c r="AF301" i="33"/>
  <c r="AG301" i="33"/>
  <c r="G8" i="42"/>
  <c r="G32" i="42"/>
  <c r="G16" i="15"/>
  <c r="E19" i="15"/>
  <c r="S40" i="7"/>
  <c r="S33" i="7"/>
  <c r="O24" i="7"/>
  <c r="S22" i="7"/>
  <c r="O27" i="7"/>
  <c r="S12" i="7"/>
  <c r="S54" i="7"/>
  <c r="O21" i="7"/>
  <c r="S34" i="7"/>
  <c r="O53" i="7"/>
  <c r="O23" i="7"/>
  <c r="AF222" i="33"/>
  <c r="AG222" i="33"/>
  <c r="AA10" i="33"/>
  <c r="AE245" i="33"/>
  <c r="AA245" i="33"/>
  <c r="K141" i="33"/>
  <c r="AG17" i="33"/>
  <c r="F37" i="15"/>
  <c r="K245" i="33"/>
  <c r="AF103" i="33"/>
  <c r="AG103" i="33"/>
  <c r="AG298" i="33"/>
  <c r="AF121" i="33"/>
  <c r="AG121" i="33"/>
  <c r="S43" i="7"/>
  <c r="O43" i="7"/>
  <c r="S245" i="33"/>
  <c r="AF203" i="33"/>
  <c r="AG203" i="33"/>
  <c r="AA240" i="33"/>
  <c r="S130" i="33"/>
  <c r="AF251" i="33"/>
  <c r="AG251" i="33"/>
  <c r="G10" i="23"/>
  <c r="J10" i="23"/>
  <c r="AF216" i="33"/>
  <c r="AG216" i="33"/>
  <c r="F13" i="22"/>
  <c r="F11" i="22"/>
  <c r="G19" i="19"/>
  <c r="G20" i="18"/>
  <c r="H10" i="23"/>
  <c r="F19" i="19"/>
  <c r="F20" i="18"/>
  <c r="AF144" i="33"/>
  <c r="AG144" i="33"/>
  <c r="U27" i="11"/>
  <c r="U46" i="11"/>
  <c r="U76" i="11"/>
  <c r="U83" i="11"/>
  <c r="B10" i="40"/>
  <c r="B34" i="40"/>
  <c r="H16" i="15"/>
  <c r="I16" i="15"/>
  <c r="Z58" i="7"/>
  <c r="O58" i="7"/>
  <c r="J12" i="23"/>
  <c r="D19" i="15"/>
  <c r="G14" i="15"/>
  <c r="D13" i="22"/>
  <c r="D11" i="22"/>
  <c r="AF245" i="33"/>
  <c r="AG245" i="33"/>
  <c r="P80" i="11"/>
  <c r="AK51" i="10"/>
  <c r="S58" i="7"/>
  <c r="C19" i="19"/>
  <c r="D19" i="19"/>
  <c r="E19" i="19"/>
  <c r="H19" i="19"/>
  <c r="J36" i="23"/>
  <c r="B22" i="20"/>
  <c r="G37" i="9"/>
  <c r="E9" i="8"/>
  <c r="G9" i="8"/>
  <c r="G19" i="15"/>
  <c r="H14" i="15"/>
  <c r="AC123" i="33"/>
  <c r="AE123" i="33"/>
  <c r="AF123" i="33"/>
  <c r="AG123" i="33"/>
  <c r="AC41" i="33"/>
  <c r="AE41" i="33"/>
  <c r="AF41" i="33"/>
  <c r="AG41" i="33"/>
  <c r="I41" i="33"/>
  <c r="K41" i="33"/>
  <c r="O11" i="7"/>
  <c r="S258" i="33"/>
  <c r="AE130" i="33"/>
  <c r="AF130" i="33"/>
  <c r="AG130" i="33"/>
  <c r="S59" i="7"/>
  <c r="O59" i="7"/>
  <c r="AE13" i="33"/>
  <c r="AF13" i="33"/>
  <c r="AG13" i="33"/>
  <c r="AD7" i="33"/>
  <c r="AF18" i="33"/>
  <c r="AG18" i="33"/>
  <c r="Q59" i="33"/>
  <c r="S59" i="33"/>
  <c r="AC59" i="33"/>
  <c r="AE59" i="33"/>
  <c r="AF59" i="33"/>
  <c r="AG59" i="33"/>
  <c r="Q175" i="33"/>
  <c r="S175" i="33"/>
  <c r="AC175" i="33"/>
  <c r="AE175" i="33"/>
  <c r="AF175" i="33"/>
  <c r="AG175" i="33"/>
  <c r="Y213" i="33"/>
  <c r="AA213" i="33"/>
  <c r="AC213" i="33"/>
  <c r="AE213" i="33"/>
  <c r="AF213" i="33"/>
  <c r="AG213" i="33"/>
  <c r="Y214" i="33"/>
  <c r="AA214" i="33"/>
  <c r="AC214" i="33"/>
  <c r="AE214" i="33"/>
  <c r="AF214" i="33"/>
  <c r="AG214" i="33"/>
  <c r="Y269" i="33"/>
  <c r="AC269" i="33"/>
  <c r="AE269" i="33"/>
  <c r="AF269" i="33"/>
  <c r="AG269" i="33"/>
  <c r="I24" i="15"/>
  <c r="F24" i="15"/>
  <c r="D34" i="15"/>
  <c r="E34" i="15"/>
  <c r="F34" i="15"/>
  <c r="F49" i="15"/>
  <c r="AC34" i="33"/>
  <c r="AE34" i="33"/>
  <c r="AF34" i="33"/>
  <c r="AG34" i="33"/>
  <c r="I34" i="33"/>
  <c r="K34" i="33"/>
  <c r="Y64" i="33"/>
  <c r="AA64" i="33"/>
  <c r="AC64" i="33"/>
  <c r="AE64" i="33"/>
  <c r="AF64" i="33"/>
  <c r="AG64" i="33"/>
  <c r="H61" i="17"/>
  <c r="F81" i="17"/>
  <c r="E13" i="22"/>
  <c r="AK7" i="33"/>
  <c r="Q278" i="33"/>
  <c r="S278" i="33"/>
  <c r="S311" i="33"/>
  <c r="AC278" i="33"/>
  <c r="AE278" i="33"/>
  <c r="AF278" i="33"/>
  <c r="AG278" i="33"/>
  <c r="O311" i="33"/>
  <c r="Q9" i="33"/>
  <c r="O307" i="33"/>
  <c r="AC9" i="33"/>
  <c r="O306" i="33"/>
  <c r="O7" i="33"/>
  <c r="AC11" i="33"/>
  <c r="AE11" i="33"/>
  <c r="AF11" i="33"/>
  <c r="AG11" i="33"/>
  <c r="I11" i="33"/>
  <c r="G306" i="33"/>
  <c r="G307" i="33"/>
  <c r="G7" i="33"/>
  <c r="Y28" i="33"/>
  <c r="AA28" i="33"/>
  <c r="AC28" i="33"/>
  <c r="AE28" i="33"/>
  <c r="Y30" i="33"/>
  <c r="AA30" i="33"/>
  <c r="AC30" i="33"/>
  <c r="AE30" i="33"/>
  <c r="AF30" i="33"/>
  <c r="AG30" i="33"/>
  <c r="AF58" i="33"/>
  <c r="AG58" i="33"/>
  <c r="Q117" i="33"/>
  <c r="S117" i="33"/>
  <c r="AC117" i="33"/>
  <c r="AE117" i="33"/>
  <c r="AF117" i="33"/>
  <c r="AG117" i="33"/>
  <c r="AD309" i="33"/>
  <c r="AE138" i="33"/>
  <c r="AF138" i="33"/>
  <c r="AG138" i="33"/>
  <c r="Y152" i="33"/>
  <c r="AA152" i="33"/>
  <c r="AC152" i="33"/>
  <c r="AE152" i="33"/>
  <c r="AF152" i="33"/>
  <c r="AG152" i="33"/>
  <c r="AF164" i="33"/>
  <c r="AG164" i="33"/>
  <c r="S39" i="7"/>
  <c r="O39" i="7"/>
  <c r="AC33" i="33"/>
  <c r="AE33" i="33"/>
  <c r="AF33" i="33"/>
  <c r="AG33" i="33"/>
  <c r="I33" i="33"/>
  <c r="K33" i="33"/>
  <c r="Q129" i="33"/>
  <c r="S129" i="33"/>
  <c r="AC129" i="33"/>
  <c r="AE129" i="33"/>
  <c r="AF129" i="33"/>
  <c r="AG129" i="33"/>
  <c r="I37" i="15"/>
  <c r="E20" i="23"/>
  <c r="Q32" i="33"/>
  <c r="S32" i="33"/>
  <c r="AC32" i="33"/>
  <c r="AE32" i="33"/>
  <c r="AF32" i="33"/>
  <c r="AG32" i="33"/>
  <c r="AF53" i="33"/>
  <c r="AG53" i="33"/>
  <c r="I85" i="33"/>
  <c r="K85" i="33"/>
  <c r="AC85" i="33"/>
  <c r="AE85" i="33"/>
  <c r="AF85" i="33"/>
  <c r="AG85" i="33"/>
  <c r="Y95" i="33"/>
  <c r="AA95" i="33"/>
  <c r="AC95" i="33"/>
  <c r="AE95" i="33"/>
  <c r="AF95" i="33"/>
  <c r="AG95" i="33"/>
  <c r="AE215" i="33"/>
  <c r="AF215" i="33"/>
  <c r="AG215" i="33"/>
  <c r="I310" i="33"/>
  <c r="P83" i="11"/>
  <c r="Y22" i="33"/>
  <c r="AA22" i="33"/>
  <c r="W307" i="33"/>
  <c r="AC75" i="33"/>
  <c r="I75" i="33"/>
  <c r="G308" i="33"/>
  <c r="Y97" i="33"/>
  <c r="AA97" i="33"/>
  <c r="AC97" i="33"/>
  <c r="AE97" i="33"/>
  <c r="AF97" i="33"/>
  <c r="AG97" i="33"/>
  <c r="Q104" i="33"/>
  <c r="S104" i="33"/>
  <c r="AC104" i="33"/>
  <c r="AE104" i="33"/>
  <c r="AF104" i="33"/>
  <c r="AG104" i="33"/>
  <c r="Q18" i="33"/>
  <c r="S18" i="33"/>
  <c r="AC18" i="33"/>
  <c r="Q81" i="33"/>
  <c r="S81" i="33"/>
  <c r="AC81" i="33"/>
  <c r="AE81" i="33"/>
  <c r="AF81" i="33"/>
  <c r="AG81" i="33"/>
  <c r="W7" i="33"/>
  <c r="AD306" i="33"/>
  <c r="F20" i="23"/>
  <c r="F13" i="23"/>
  <c r="E49" i="15"/>
  <c r="C10" i="16"/>
  <c r="AF23" i="33"/>
  <c r="AG23" i="33"/>
  <c r="Q25" i="33"/>
  <c r="S25" i="33"/>
  <c r="AC25" i="33"/>
  <c r="AE25" i="33"/>
  <c r="AB308" i="33"/>
  <c r="AC310" i="33"/>
  <c r="AE310" i="33"/>
  <c r="AF310" i="33"/>
  <c r="AG310" i="33"/>
  <c r="W309" i="33"/>
  <c r="AC125" i="33"/>
  <c r="AE125" i="33"/>
  <c r="AF125" i="33"/>
  <c r="AG125" i="33"/>
  <c r="AC109" i="33"/>
  <c r="AE109" i="33"/>
  <c r="AF109" i="33"/>
  <c r="AG109" i="33"/>
  <c r="AC79" i="33"/>
  <c r="AE79" i="33"/>
  <c r="AF79" i="33"/>
  <c r="AG79" i="33"/>
  <c r="AC60" i="33"/>
  <c r="AC270" i="33"/>
  <c r="AE270" i="33"/>
  <c r="AF270" i="33"/>
  <c r="AG270" i="33"/>
  <c r="AF28" i="33"/>
  <c r="AG28" i="33"/>
  <c r="AF37" i="33"/>
  <c r="AG37" i="33"/>
  <c r="AC40" i="33"/>
  <c r="AE40" i="33"/>
  <c r="AF40" i="33"/>
  <c r="AG40" i="33"/>
  <c r="I40" i="33"/>
  <c r="K40" i="33"/>
  <c r="Y57" i="33"/>
  <c r="AA57" i="33"/>
  <c r="AC57" i="33"/>
  <c r="AE57" i="33"/>
  <c r="AF57" i="33"/>
  <c r="AG57" i="33"/>
  <c r="Q80" i="33"/>
  <c r="S80" i="33"/>
  <c r="AC80" i="33"/>
  <c r="AE80" i="33"/>
  <c r="AF80" i="33"/>
  <c r="AG80" i="33"/>
  <c r="Y107" i="33"/>
  <c r="AA107" i="33"/>
  <c r="AC107" i="33"/>
  <c r="AE107" i="33"/>
  <c r="AF107" i="33"/>
  <c r="AG107" i="33"/>
  <c r="O13" i="7"/>
  <c r="S13" i="7"/>
  <c r="AC14" i="33"/>
  <c r="AE14" i="33"/>
  <c r="AF14" i="33"/>
  <c r="AG14" i="33"/>
  <c r="I14" i="33"/>
  <c r="K14" i="33"/>
  <c r="Q66" i="33"/>
  <c r="O308" i="33"/>
  <c r="I92" i="33"/>
  <c r="K92" i="33"/>
  <c r="AC92" i="33"/>
  <c r="AE92" i="33"/>
  <c r="AF92" i="33"/>
  <c r="AG92" i="33"/>
  <c r="AF96" i="33"/>
  <c r="AG96" i="33"/>
  <c r="AB309" i="33"/>
  <c r="Y242" i="33"/>
  <c r="AC242" i="33"/>
  <c r="AE242" i="33"/>
  <c r="AF242" i="33"/>
  <c r="AG242" i="33"/>
  <c r="AC66" i="33"/>
  <c r="AB307" i="33"/>
  <c r="AC23" i="33"/>
  <c r="AE23" i="33"/>
  <c r="S35" i="7"/>
  <c r="S61" i="7"/>
  <c r="O61" i="7"/>
  <c r="F20" i="9"/>
  <c r="F37" i="9"/>
  <c r="Q24" i="32"/>
  <c r="Q31" i="32"/>
  <c r="AD307" i="33"/>
  <c r="AF10" i="33"/>
  <c r="AG10" i="33"/>
  <c r="AB306" i="33"/>
  <c r="Q12" i="33"/>
  <c r="S12" i="33"/>
  <c r="AC12" i="33"/>
  <c r="AE12" i="33"/>
  <c r="AF12" i="33"/>
  <c r="AG12" i="33"/>
  <c r="AE18" i="33"/>
  <c r="AF25" i="33"/>
  <c r="AG25" i="33"/>
  <c r="AC36" i="33"/>
  <c r="AE36" i="33"/>
  <c r="I36" i="33"/>
  <c r="K36" i="33"/>
  <c r="Y50" i="33"/>
  <c r="AA50" i="33"/>
  <c r="AC50" i="33"/>
  <c r="AE50" i="33"/>
  <c r="AC54" i="33"/>
  <c r="AE54" i="33"/>
  <c r="AF54" i="33"/>
  <c r="AG54" i="33"/>
  <c r="AE70" i="33"/>
  <c r="AF70" i="33"/>
  <c r="AG70" i="33"/>
  <c r="AF89" i="33"/>
  <c r="AG89" i="33"/>
  <c r="Q91" i="33"/>
  <c r="S91" i="33"/>
  <c r="AC91" i="33"/>
  <c r="AE91" i="33"/>
  <c r="AF91" i="33"/>
  <c r="AG91" i="33"/>
  <c r="Y99" i="33"/>
  <c r="AA99" i="33"/>
  <c r="AC99" i="33"/>
  <c r="AE99" i="33"/>
  <c r="AF99" i="33"/>
  <c r="AG99" i="33"/>
  <c r="AE102" i="33"/>
  <c r="AF102" i="33"/>
  <c r="AG102" i="33"/>
  <c r="I137" i="33"/>
  <c r="AC137" i="33"/>
  <c r="AE137" i="33"/>
  <c r="AF137" i="33"/>
  <c r="AG137" i="33"/>
  <c r="AC254" i="33"/>
  <c r="AE254" i="33"/>
  <c r="AF254" i="33"/>
  <c r="AG254" i="33"/>
  <c r="I254" i="33"/>
  <c r="K254" i="33"/>
  <c r="K311" i="33"/>
  <c r="I43" i="33"/>
  <c r="K43" i="33"/>
  <c r="AC43" i="33"/>
  <c r="AE43" i="33"/>
  <c r="AF43" i="33"/>
  <c r="AG43" i="33"/>
  <c r="Q76" i="33"/>
  <c r="S76" i="33"/>
  <c r="AC76" i="33"/>
  <c r="AE76" i="33"/>
  <c r="AF76" i="33"/>
  <c r="AG76" i="33"/>
  <c r="I94" i="33"/>
  <c r="K94" i="33"/>
  <c r="AC94" i="33"/>
  <c r="AE94" i="33"/>
  <c r="AF94" i="33"/>
  <c r="AG94" i="33"/>
  <c r="I311" i="33"/>
  <c r="AC303" i="33"/>
  <c r="AE303" i="33"/>
  <c r="AF303" i="33"/>
  <c r="AG303" i="33"/>
  <c r="AC291" i="33"/>
  <c r="AE291" i="33"/>
  <c r="AF291" i="33"/>
  <c r="AG291" i="33"/>
  <c r="I168" i="33"/>
  <c r="K168" i="33"/>
  <c r="AC284" i="33"/>
  <c r="AE284" i="33"/>
  <c r="AF284" i="33"/>
  <c r="AG284" i="33"/>
  <c r="AC15" i="33"/>
  <c r="AE15" i="33"/>
  <c r="AF15" i="33"/>
  <c r="AG15" i="33"/>
  <c r="O15" i="7"/>
  <c r="S15" i="7"/>
  <c r="R24" i="32"/>
  <c r="R31" i="32"/>
  <c r="S9" i="32"/>
  <c r="Y11" i="33"/>
  <c r="W306" i="33"/>
  <c r="AE31" i="33"/>
  <c r="AF31" i="33"/>
  <c r="AG31" i="33"/>
  <c r="AC38" i="33"/>
  <c r="AE38" i="33"/>
  <c r="AF38" i="33"/>
  <c r="AG38" i="33"/>
  <c r="Q42" i="33"/>
  <c r="S42" i="33"/>
  <c r="AC42" i="33"/>
  <c r="AE42" i="33"/>
  <c r="AF42" i="33"/>
  <c r="AG42" i="33"/>
  <c r="Q48" i="33"/>
  <c r="S48" i="33"/>
  <c r="AC48" i="33"/>
  <c r="AE48" i="33"/>
  <c r="AF48" i="33"/>
  <c r="AG48" i="33"/>
  <c r="AF50" i="33"/>
  <c r="AG50" i="33"/>
  <c r="I55" i="33"/>
  <c r="K55" i="33"/>
  <c r="AC55" i="33"/>
  <c r="AE55" i="33"/>
  <c r="AF55" i="33"/>
  <c r="AG55" i="33"/>
  <c r="AE60" i="33"/>
  <c r="AF60" i="33"/>
  <c r="AG60" i="33"/>
  <c r="Q63" i="33"/>
  <c r="S63" i="33"/>
  <c r="Q73" i="33"/>
  <c r="S73" i="33"/>
  <c r="AC73" i="33"/>
  <c r="AE73" i="33"/>
  <c r="AF73" i="33"/>
  <c r="AG73" i="33"/>
  <c r="AE84" i="33"/>
  <c r="AF84" i="33"/>
  <c r="AG84" i="33"/>
  <c r="I88" i="33"/>
  <c r="K88" i="33"/>
  <c r="AC88" i="33"/>
  <c r="AE88" i="33"/>
  <c r="AF88" i="33"/>
  <c r="AG88" i="33"/>
  <c r="Q127" i="33"/>
  <c r="S127" i="33"/>
  <c r="AC127" i="33"/>
  <c r="AE127" i="33"/>
  <c r="AF127" i="33"/>
  <c r="AG127" i="33"/>
  <c r="O309" i="33"/>
  <c r="Y169" i="33"/>
  <c r="AA169" i="33"/>
  <c r="AC169" i="33"/>
  <c r="AE169" i="33"/>
  <c r="AF169" i="33"/>
  <c r="AG169" i="33"/>
  <c r="AE179" i="33"/>
  <c r="AF179" i="33"/>
  <c r="AG179" i="33"/>
  <c r="AF181" i="33"/>
  <c r="AG181" i="33"/>
  <c r="AF192" i="33"/>
  <c r="AG192" i="33"/>
  <c r="I215" i="33"/>
  <c r="K215" i="33"/>
  <c r="AC215" i="33"/>
  <c r="I223" i="33"/>
  <c r="K223" i="33"/>
  <c r="AC223" i="33"/>
  <c r="AE223" i="33"/>
  <c r="AF223" i="33"/>
  <c r="AG223" i="33"/>
  <c r="AE225" i="33"/>
  <c r="AF225" i="33"/>
  <c r="AG225" i="33"/>
  <c r="AC237" i="33"/>
  <c r="AE237" i="33"/>
  <c r="AF237" i="33"/>
  <c r="AG237" i="33"/>
  <c r="AK307" i="33"/>
  <c r="AC24" i="33"/>
  <c r="AE24" i="33"/>
  <c r="AF24" i="33"/>
  <c r="AG24" i="33"/>
  <c r="I24" i="33"/>
  <c r="K24" i="33"/>
  <c r="Q53" i="33"/>
  <c r="S53" i="33"/>
  <c r="AC53" i="33"/>
  <c r="AE53" i="33"/>
  <c r="AC58" i="33"/>
  <c r="AE58" i="33"/>
  <c r="I58" i="33"/>
  <c r="K58" i="33"/>
  <c r="Y72" i="33"/>
  <c r="W308" i="33"/>
  <c r="AC72" i="33"/>
  <c r="AE72" i="33"/>
  <c r="AF72" i="33"/>
  <c r="AG72" i="33"/>
  <c r="Q77" i="33"/>
  <c r="S77" i="33"/>
  <c r="AC77" i="33"/>
  <c r="AE77" i="33"/>
  <c r="AF77" i="33"/>
  <c r="AG77" i="33"/>
  <c r="AA137" i="33"/>
  <c r="AA309" i="33"/>
  <c r="Y309" i="33"/>
  <c r="G309" i="33"/>
  <c r="AC149" i="33"/>
  <c r="AE149" i="33"/>
  <c r="AF149" i="33"/>
  <c r="AG149" i="33"/>
  <c r="AC93" i="33"/>
  <c r="AE93" i="33"/>
  <c r="AF93" i="33"/>
  <c r="AG93" i="33"/>
  <c r="G26" i="23"/>
  <c r="J26" i="23"/>
  <c r="AF20" i="33"/>
  <c r="AG20" i="33"/>
  <c r="AC31" i="33"/>
  <c r="AF36" i="33"/>
  <c r="AG36" i="33"/>
  <c r="AC39" i="33"/>
  <c r="AE39" i="33"/>
  <c r="AF39" i="33"/>
  <c r="AG39" i="33"/>
  <c r="I39" i="33"/>
  <c r="K39" i="33"/>
  <c r="AE47" i="33"/>
  <c r="AF47" i="33"/>
  <c r="AG47" i="33"/>
  <c r="AF61" i="33"/>
  <c r="AG61" i="33"/>
  <c r="AK308" i="33"/>
  <c r="AD308" i="33"/>
  <c r="AE67" i="33"/>
  <c r="AF67" i="33"/>
  <c r="AG67" i="33"/>
  <c r="AE75" i="33"/>
  <c r="AF75" i="33"/>
  <c r="AG75" i="33"/>
  <c r="Q87" i="33"/>
  <c r="S87" i="33"/>
  <c r="AC87" i="33"/>
  <c r="AE87" i="33"/>
  <c r="AF87" i="33"/>
  <c r="AG87" i="33"/>
  <c r="Q160" i="33"/>
  <c r="S160" i="33"/>
  <c r="AC160" i="33"/>
  <c r="AE160" i="33"/>
  <c r="AF160" i="33"/>
  <c r="AG160" i="33"/>
  <c r="AE204" i="33"/>
  <c r="AF204" i="33"/>
  <c r="AG204" i="33"/>
  <c r="AC159" i="33"/>
  <c r="AE159" i="33"/>
  <c r="AF159" i="33"/>
  <c r="AG159" i="33"/>
  <c r="Q159" i="33"/>
  <c r="S159" i="33"/>
  <c r="Q151" i="33"/>
  <c r="S151" i="33"/>
  <c r="S309" i="33"/>
  <c r="AC151" i="33"/>
  <c r="AE151" i="33"/>
  <c r="AF151" i="33"/>
  <c r="AG151" i="33"/>
  <c r="F29" i="2"/>
  <c r="E20" i="1"/>
  <c r="E40" i="1"/>
  <c r="E11" i="2"/>
  <c r="E30" i="2"/>
  <c r="AC263" i="33"/>
  <c r="AE263" i="33"/>
  <c r="AF263" i="33"/>
  <c r="AG263" i="33"/>
  <c r="H69" i="17"/>
  <c r="H9" i="8"/>
  <c r="AC171" i="33"/>
  <c r="AE171" i="33"/>
  <c r="AF171" i="33"/>
  <c r="AG171" i="33"/>
  <c r="G11" i="1"/>
  <c r="G40" i="1"/>
  <c r="G8" i="2"/>
  <c r="G29" i="2"/>
  <c r="G11" i="41"/>
  <c r="G9" i="41"/>
  <c r="G29" i="41"/>
  <c r="F9" i="41"/>
  <c r="F29" i="41"/>
  <c r="H9" i="17"/>
  <c r="H81" i="17"/>
  <c r="E81" i="17"/>
  <c r="D22" i="40"/>
  <c r="C10" i="40"/>
  <c r="C34" i="40"/>
  <c r="I36" i="15"/>
  <c r="H34" i="15"/>
  <c r="AC280" i="33"/>
  <c r="AE280" i="33"/>
  <c r="AF280" i="33"/>
  <c r="AG280" i="33"/>
  <c r="F40" i="1"/>
  <c r="I11" i="1"/>
  <c r="I40" i="1"/>
  <c r="I8" i="2"/>
  <c r="I30" i="2"/>
  <c r="F73" i="17"/>
  <c r="H73" i="17"/>
  <c r="AK15" i="10"/>
  <c r="Q35" i="5"/>
  <c r="H9" i="2"/>
  <c r="H29" i="2"/>
  <c r="H12" i="1"/>
  <c r="H40" i="1"/>
  <c r="G13" i="19"/>
  <c r="F13" i="19"/>
  <c r="F10" i="19"/>
  <c r="F43" i="19"/>
  <c r="S39" i="5"/>
  <c r="S79" i="5"/>
  <c r="G9" i="43"/>
  <c r="E18" i="8"/>
  <c r="G18" i="8"/>
  <c r="H18" i="8"/>
  <c r="C7" i="47"/>
  <c r="L46" i="10"/>
  <c r="L44" i="10"/>
  <c r="AK44" i="10"/>
  <c r="V49" i="6"/>
  <c r="V51" i="6"/>
  <c r="G7" i="47"/>
  <c r="AK22" i="10"/>
  <c r="AK39" i="10"/>
  <c r="D22" i="20"/>
  <c r="D24" i="20"/>
  <c r="B24" i="20"/>
  <c r="B10" i="41"/>
  <c r="G8" i="43"/>
  <c r="G30" i="43"/>
  <c r="D10" i="40"/>
  <c r="D34" i="40"/>
  <c r="E22" i="40"/>
  <c r="T13" i="32"/>
  <c r="S31" i="32"/>
  <c r="S66" i="33"/>
  <c r="S308" i="33"/>
  <c r="Q308" i="33"/>
  <c r="AC307" i="33"/>
  <c r="AC7" i="33"/>
  <c r="AC306" i="33"/>
  <c r="S82" i="5"/>
  <c r="AA242" i="33"/>
  <c r="AA310" i="33"/>
  <c r="Y310" i="33"/>
  <c r="D49" i="15"/>
  <c r="K137" i="33"/>
  <c r="K309" i="33"/>
  <c r="I309" i="33"/>
  <c r="E11" i="22"/>
  <c r="H24" i="23"/>
  <c r="H22" i="23"/>
  <c r="H40" i="23"/>
  <c r="E15" i="22"/>
  <c r="E19" i="22"/>
  <c r="E23" i="22"/>
  <c r="AA72" i="33"/>
  <c r="AA308" i="33"/>
  <c r="Y308" i="33"/>
  <c r="AB7" i="33"/>
  <c r="Q309" i="33"/>
  <c r="K11" i="33"/>
  <c r="I7" i="33"/>
  <c r="I306" i="33"/>
  <c r="I307" i="33"/>
  <c r="AC309" i="33"/>
  <c r="AC311" i="33"/>
  <c r="AE311" i="33"/>
  <c r="AF311" i="33"/>
  <c r="AG311" i="33"/>
  <c r="Q307" i="33"/>
  <c r="S9" i="33"/>
  <c r="Q7" i="33"/>
  <c r="Q306" i="33"/>
  <c r="I34" i="15"/>
  <c r="I49" i="15"/>
  <c r="H49" i="15"/>
  <c r="F9" i="22"/>
  <c r="F7" i="22"/>
  <c r="F15" i="22"/>
  <c r="F19" i="22"/>
  <c r="F23" i="22"/>
  <c r="I24" i="23"/>
  <c r="I22" i="23"/>
  <c r="I40" i="23"/>
  <c r="G10" i="19"/>
  <c r="G43" i="19"/>
  <c r="Y7" i="33"/>
  <c r="Y307" i="33"/>
  <c r="AA11" i="33"/>
  <c r="Y306" i="33"/>
  <c r="D10" i="18"/>
  <c r="C19" i="16"/>
  <c r="AA269" i="33"/>
  <c r="AA311" i="33"/>
  <c r="Y311" i="33"/>
  <c r="AE307" i="33"/>
  <c r="AF307" i="33"/>
  <c r="AG307" i="33"/>
  <c r="K75" i="33"/>
  <c r="I308" i="33"/>
  <c r="Q311" i="33"/>
  <c r="H19" i="15"/>
  <c r="I14" i="15"/>
  <c r="I19" i="15"/>
  <c r="AE9" i="33"/>
  <c r="AC308" i="33"/>
  <c r="AE308" i="33"/>
  <c r="AF308" i="33"/>
  <c r="AG308" i="33"/>
  <c r="AE66" i="33"/>
  <c r="AF66" i="33"/>
  <c r="AG66" i="33"/>
  <c r="AE306" i="33"/>
  <c r="AF306" i="33"/>
  <c r="AG306" i="33"/>
  <c r="G20" i="23"/>
  <c r="J20" i="23"/>
  <c r="E13" i="23"/>
  <c r="AE309" i="33"/>
  <c r="AF309" i="33"/>
  <c r="AG309" i="33"/>
  <c r="D13" i="19"/>
  <c r="D20" i="18"/>
  <c r="K312" i="33"/>
  <c r="K308" i="33"/>
  <c r="F22" i="40"/>
  <c r="E10" i="40"/>
  <c r="E34" i="40"/>
  <c r="AA307" i="33"/>
  <c r="AA306" i="33"/>
  <c r="AA7" i="33"/>
  <c r="K7" i="33"/>
  <c r="K307" i="33"/>
  <c r="K306" i="33"/>
  <c r="S307" i="33"/>
  <c r="S306" i="33"/>
  <c r="S7" i="33"/>
  <c r="G13" i="23"/>
  <c r="B10" i="16"/>
  <c r="D9" i="22"/>
  <c r="D7" i="22"/>
  <c r="D15" i="22"/>
  <c r="E10" i="41"/>
  <c r="E9" i="41"/>
  <c r="E29" i="41"/>
  <c r="B9" i="41"/>
  <c r="B29" i="41"/>
  <c r="G22" i="40"/>
  <c r="G10" i="40"/>
  <c r="G34" i="40"/>
  <c r="F10" i="40"/>
  <c r="F34" i="40"/>
  <c r="C10" i="18"/>
  <c r="D10" i="16"/>
  <c r="B19" i="16"/>
  <c r="J13" i="23"/>
  <c r="F24" i="23"/>
  <c r="F22" i="23"/>
  <c r="F40" i="23"/>
  <c r="D10" i="19"/>
  <c r="D43" i="19"/>
  <c r="E10" i="16"/>
  <c r="G10" i="16"/>
  <c r="G19" i="16"/>
  <c r="D19" i="16"/>
  <c r="C13" i="19"/>
  <c r="C20" i="18"/>
  <c r="E10" i="18"/>
  <c r="E20" i="18"/>
  <c r="H10" i="18"/>
  <c r="H20" i="18"/>
  <c r="E24" i="23"/>
  <c r="C10" i="19"/>
  <c r="E13" i="19"/>
  <c r="H13" i="19"/>
  <c r="F10" i="16"/>
  <c r="F19" i="16"/>
  <c r="E19" i="16"/>
  <c r="C43" i="19"/>
  <c r="E43" i="19"/>
  <c r="H43" i="19"/>
  <c r="E10" i="19"/>
  <c r="H10" i="19"/>
  <c r="G24" i="23"/>
  <c r="E22" i="23"/>
  <c r="E40" i="23"/>
  <c r="G22" i="23"/>
  <c r="J24" i="23"/>
  <c r="J22" i="23"/>
  <c r="J40" i="23"/>
  <c r="G40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T26" authorId="0" shapeId="0" xr:uid="{00000000-0006-0000-2700-000001000000}">
      <text>
        <r>
          <rPr>
            <sz val="11"/>
            <rFont val="Calibri"/>
            <family val="2"/>
          </rPr>
          <t xml:space="preserve">Isabel Ojeda Estrada:
de la cuenta 454002 rendimiento del cobaej anual, $1,188,463.93
</t>
        </r>
      </text>
    </comment>
  </commentList>
</comments>
</file>

<file path=xl/sharedStrings.xml><?xml version="1.0" encoding="utf-8"?>
<sst xmlns="http://schemas.openxmlformats.org/spreadsheetml/2006/main" count="7641" uniqueCount="3172">
  <si>
    <t>C u e n t a</t>
  </si>
  <si>
    <t>N o m b r e</t>
  </si>
  <si>
    <t xml:space="preserve">Saldos </t>
  </si>
  <si>
    <t>Iniciales</t>
  </si>
  <si>
    <t>Actuales</t>
  </si>
  <si>
    <t xml:space="preserve"> </t>
  </si>
  <si>
    <t>Otros activos intangibles</t>
  </si>
  <si>
    <t>Total cuentas no impresas</t>
  </si>
  <si>
    <t xml:space="preserve">Sumas Iguales: </t>
  </si>
  <si>
    <t>B</t>
  </si>
  <si>
    <t>C</t>
  </si>
  <si>
    <t>A</t>
  </si>
  <si>
    <t>D</t>
  </si>
  <si>
    <t>E</t>
  </si>
  <si>
    <t>F</t>
  </si>
  <si>
    <t>G</t>
  </si>
  <si>
    <t>H</t>
  </si>
  <si>
    <t>I</t>
  </si>
  <si>
    <t xml:space="preserve">'1,035,190,806.14 </t>
  </si>
  <si>
    <t xml:space="preserve">'1,061,390,688.74 </t>
  </si>
  <si>
    <t>Lucita te capacita</t>
  </si>
  <si>
    <t>Estado de Actividades</t>
  </si>
  <si>
    <t>INGRESOS Y OTROS BENEFICIOS:</t>
  </si>
  <si>
    <t>Ingresos de Gestión: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</si>
  <si>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</si>
  <si>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</si>
  <si>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</si>
  <si>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</si>
  <si>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</si>
  <si>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</si>
  <si>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</si>
  <si>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Ingresos no Comprendidos en las Fracciones de la Ley de Ingresos Causados en Ejercicios Fiscales Anteriores Pendientes de Liquidación o Pago</t>
  </si>
  <si>
    <t>Participaciones, Aportaciones, Convenios, Incentivos Derivados de la Colaboración Fiscal, Fondos Distintos de Aportaciones, Transferencias, Asignaciones, Subsidios y Subvenciones, y Pensiones y Jubilaciones: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</si>
  <si>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</si>
  <si>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</si>
  <si>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Beneficios: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</si>
  <si>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</si>
  <si>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</si>
  <si>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</si>
  <si>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</si>
  <si>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</si>
  <si>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Beneficios:</t>
  </si>
  <si>
    <t>GASTOS Y OTRAS PÉRDIDAS:</t>
  </si>
  <si>
    <t>Gastos de Funcionamiento: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</si>
  <si>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</si>
  <si>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</si>
  <si>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</si>
  <si>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</si>
  <si>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</si>
  <si>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</si>
  <si>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</si>
  <si>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</si>
  <si>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</si>
  <si>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</si>
  <si>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</si>
  <si>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</si>
  <si>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</si>
  <si>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</si>
  <si>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</si>
  <si>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</si>
  <si>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</si>
  <si>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</si>
  <si>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</si>
  <si>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</si>
  <si>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</si>
  <si>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</si>
  <si>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</si>
  <si>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</si>
  <si>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</si>
  <si>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</si>
  <si>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</si>
  <si>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</si>
  <si>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</si>
  <si>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</si>
  <si>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</si>
  <si>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</si>
  <si>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Pérdidas:</t>
  </si>
  <si>
    <t>Resultados del Ejercicio (Ahorro/Desahorro):</t>
  </si>
  <si>
    <t>Bajo protesta de decir la verdad declaramos que los Estados Financieros y sus notas, son razonablemente correctos y son responsabilidad del emisor.</t>
  </si>
  <si>
    <t/>
  </si>
  <si>
    <t>Estado de Situación Financiera</t>
  </si>
  <si>
    <t>ACTIVO:</t>
  </si>
  <si>
    <t>PASIVO:</t>
  </si>
  <si>
    <t>Activo Circulante:</t>
  </si>
  <si>
    <t>Pasivo Circulante: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</si>
  <si>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</si>
  <si>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</si>
  <si>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</si>
  <si>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</si>
  <si>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</si>
  <si>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</si>
  <si>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</si>
  <si>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</si>
  <si>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</si>
  <si>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</si>
  <si>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</si>
  <si>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</si>
  <si>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</si>
  <si>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Total de Activos Circulantes:</t>
  </si>
  <si>
    <t>Provisiones a Corto Plazo</t>
  </si>
  <si>
    <t>Otros Pasivos a Corto Plazo</t>
  </si>
  <si>
    <t>Total de Pasivos Circulantes:</t>
  </si>
  <si>
    <t>Activo No Circulante:</t>
  </si>
  <si>
    <t>Pasivo No Circulante: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</si>
  <si>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</si>
  <si>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</si>
  <si>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</si>
  <si>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</si>
  <si>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</si>
  <si>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</si>
  <si>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</si>
  <si>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</si>
  <si>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</si>
  <si>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</si>
  <si>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</si>
  <si>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</si>
  <si>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</si>
  <si>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Circulantes:</t>
  </si>
  <si>
    <t>Estimación por Pérdida o Deterioro de Activos no Circulantes</t>
  </si>
  <si>
    <t>Otros Activos no Circulantes</t>
  </si>
  <si>
    <t>Total del Pasivo:</t>
  </si>
  <si>
    <t>Total de Activos No Circulantes:</t>
  </si>
  <si>
    <t>Total del Activo:</t>
  </si>
  <si>
    <t>HACIENDA PÚBLICA/PATRIMONIO:</t>
  </si>
  <si>
    <t>Hacienda Pública/Patrimonio Contribuido:</t>
  </si>
  <si>
    <t>Donaciones de Capital</t>
  </si>
  <si>
    <t>Actualización de la Hacienda Pública/Patrimonio</t>
  </si>
  <si>
    <t>Hacienda Pública/Patrimonio Generado: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</si>
  <si>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</si>
  <si>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</si>
  <si>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</si>
  <si>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</si>
  <si>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</si>
  <si>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Pública/Patrimonio:</t>
  </si>
  <si>
    <t>Resultado por Posición Monetaria</t>
  </si>
  <si>
    <t>Resultado por Tenencia de Activos no Monetarios</t>
  </si>
  <si>
    <t>Total Hacienda Pública/Patrimonio:</t>
  </si>
  <si>
    <t>Total del Pasivo y Hacienda Pública/Patrimonio:</t>
  </si>
  <si>
    <t>Estado de Cambios en la Situación Financiera</t>
  </si>
  <si>
    <t>Origen</t>
  </si>
  <si>
    <t>Aplicación</t>
  </si>
  <si>
    <t>Pasivo No Circulante</t>
  </si>
  <si>
    <t>HACIENDA PUBLICA/PATRIMONIO:</t>
  </si>
  <si>
    <t>Exceso o Insuficiencia en la Actualización de la Hacienda Pública/Patrimonio</t>
  </si>
  <si>
    <t>Estado Analitico del Activo</t>
  </si>
  <si>
    <t>Concepto</t>
  </si>
  <si>
    <t>Saldo Inicial 1</t>
  </si>
  <si>
    <t>Cargos del Periodo 2</t>
  </si>
  <si>
    <t>Abonos del Periodo 3</t>
  </si>
  <si>
    <t>Saldo Final</t>
  </si>
  <si>
    <t>Variación del Periodo</t>
  </si>
  <si>
    <t>4 (1+2-3)</t>
  </si>
  <si>
    <t>(4-1)</t>
  </si>
  <si>
    <t>ACTIVO</t>
  </si>
  <si>
    <t>Activo Circulante</t>
  </si>
  <si>
    <t>Activo No Circulante</t>
  </si>
  <si>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</si>
  <si>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</si>
  <si>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</si>
  <si>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</si>
  <si>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</si>
  <si>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</si>
  <si>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</si>
  <si>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</si>
  <si>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</si>
  <si>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</si>
  <si>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</si>
  <si>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</si>
  <si>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</si>
  <si>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</si>
  <si>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</si>
  <si>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</si>
  <si>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</si>
  <si>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</si>
  <si>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</si>
  <si>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</si>
  <si>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Estado de Variación en la Hacienda Pública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</si>
  <si>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</si>
  <si>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</si>
  <si>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</si>
  <si>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</si>
  <si>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</si>
  <si>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Resultados del Ejercicio (Ahorro/Desahorro)</t>
  </si>
  <si>
    <t xml:space="preserve">    Bajo protesta de decir la verdad declaramos que los Estados Financieros y sus notas, son razonablemente correctos y son responsabilidad del emisor.</t>
  </si>
  <si>
    <t>Estado de Flujos de Efectivo</t>
  </si>
  <si>
    <t>FLUJOS DE EFECTIVO DE LAS ACTIVIDADES DE OPERACIÓN:</t>
  </si>
  <si>
    <t>Origen:</t>
  </si>
  <si>
    <t>Otros Orígenes de Operación</t>
  </si>
  <si>
    <t>Aplicación:</t>
  </si>
  <si>
    <t>Otras Aplicaciones de Operación</t>
  </si>
  <si>
    <t>Flujos Netos de Efectivo por Actividades de Operación:</t>
  </si>
  <si>
    <t>FLUJO DE EFECTIVO DE LAS ACTIVIDADES DE INVERSIÓN:</t>
  </si>
  <si>
    <t>Otros Orígenes de Inversión</t>
  </si>
  <si>
    <t>Otras Aplicaciones de Inversión</t>
  </si>
  <si>
    <t>Flujos Netos de Efectivo por Actividades de Inversión:</t>
  </si>
  <si>
    <t>FLUJO DE EFECTIVO DE LAS ACTIVIDADES DE FINANCIAMIENTO: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</si>
  <si>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</si>
  <si>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</si>
  <si>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</si>
  <si>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</si>
  <si>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</si>
  <si>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</si>
  <si>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Financiamiento:</t>
  </si>
  <si>
    <t>INCREMENTO/DISMINUCIÓN NETA EN EL EFECTIVO Y EQUIVALENTES AL EFECTIVO:</t>
  </si>
  <si>
    <t>EFECTIVO Y EQUIVALENTES AL EFECTIVO AL INICIO DEL EJERCICIO:</t>
  </si>
  <si>
    <t>EFECTIVO Y EQUIVALENTES AL EFECTIVO AL FINAL DEL EJERCICIO:</t>
  </si>
  <si>
    <t>Estado Analitico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</si>
  <si>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</si>
  <si>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</si>
  <si>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</si>
  <si>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</si>
  <si>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</si>
  <si>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</si>
  <si>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</si>
  <si>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</si>
  <si>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</si>
  <si>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</si>
  <si>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Contribuciones de Mejoras</t>
  </si>
  <si>
    <t>Ingresos por Venta de Bienes, Prestación de Servicios y Otros Ingresos</t>
  </si>
  <si>
    <t>Ingresos Derivados de Financiamientos</t>
  </si>
  <si>
    <t>Ingresos excedentes</t>
  </si>
  <si>
    <t>Estado Analítico de Ingresos Por Fuente de Financiamiento</t>
  </si>
  <si>
    <t>Ingresos del Poder Ejecutivo Federal o Estatal y de los Municipios</t>
  </si>
  <si>
    <t>_ftn1</t>
  </si>
  <si>
    <t>_ftn2</t>
  </si>
  <si>
    <t>Ingresos de los Entes Públicos de los Poderes Legislativo y Judicial, de los Órganos Autónomos y del Sector Paraestatal o Paramunicipal, así como de las Empresas Productivas del Estado</t>
  </si>
  <si>
    <t>_ftn3</t>
  </si>
  <si>
    <t xml:space="preserve">  Ingresos Propios Plantles, EMSaD y TBC</t>
  </si>
  <si>
    <t xml:space="preserve">  Ingresos Propios  SPA</t>
  </si>
  <si>
    <t xml:space="preserve">  Ingresos Propios  Telebachilleratos</t>
  </si>
  <si>
    <t xml:space="preserve">  Ingresos Propios  BIS</t>
  </si>
  <si>
    <t xml:space="preserve">  Ingresos College</t>
  </si>
  <si>
    <t xml:space="preserve">  Subsidio Federal</t>
  </si>
  <si>
    <t xml:space="preserve">  Subsidio Estatal</t>
  </si>
  <si>
    <t>Estado Analitico del ejercicio del Presupuesto de Egresos 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</si>
  <si>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</si>
  <si>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</si>
  <si>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</si>
  <si>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</si>
  <si>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</si>
  <si>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</si>
  <si>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</si>
  <si>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 xml:space="preserve">     Total del Gasto</t>
  </si>
  <si>
    <t>Estado Analítico del Ejercicio del Presupuesto de Egresos</t>
  </si>
  <si>
    <t>Clasificación por Objeto del Gasto (Capítulo y Concepto)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</si>
  <si>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</si>
  <si>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</si>
  <si>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</si>
  <si>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</si>
  <si>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</si>
  <si>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</si>
  <si>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</si>
  <si>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</si>
  <si>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</si>
  <si>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</si>
  <si>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</si>
  <si>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</si>
  <si>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</si>
  <si>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</si>
  <si>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</si>
  <si>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</si>
  <si>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</si>
  <si>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</si>
  <si>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</si>
  <si>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</si>
  <si>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</si>
  <si>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</si>
  <si>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</si>
  <si>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</si>
  <si>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</si>
  <si>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</si>
  <si>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</si>
  <si>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</si>
  <si>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</si>
  <si>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</si>
  <si>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</si>
  <si>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</si>
  <si>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</si>
  <si>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</si>
  <si>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</si>
  <si>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</si>
  <si>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</si>
  <si>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</si>
  <si>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</si>
  <si>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</si>
  <si>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</si>
  <si>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</si>
  <si>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</si>
  <si>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</si>
  <si>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</si>
  <si>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</si>
  <si>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</si>
  <si>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Deuda Pública</t>
  </si>
  <si>
    <t>Amortización de la Deuda Pública</t>
  </si>
  <si>
    <t>Adeudos de Ejercicios Fiscales Anteriores (Adefas)</t>
  </si>
  <si>
    <t>Total del Gasto</t>
  </si>
  <si>
    <t>Clasificación Económica (por Tipo de Gasto)</t>
  </si>
  <si>
    <t>Gasto Corriente</t>
  </si>
  <si>
    <t>Gasto de Capital</t>
  </si>
  <si>
    <t>Amortización de la Deuda y Disminución de Pasivos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</si>
  <si>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</si>
  <si>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</si>
  <si>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</si>
  <si>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</si>
  <si>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</si>
  <si>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</si>
  <si>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</si>
  <si>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</si>
  <si>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</si>
  <si>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</si>
  <si>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</si>
  <si>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</si>
  <si>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</si>
  <si>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</si>
  <si>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</si>
  <si>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</si>
  <si>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</si>
  <si>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</si>
  <si>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</si>
  <si>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</si>
  <si>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</si>
  <si>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</si>
  <si>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</si>
  <si>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</si>
  <si>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</si>
  <si>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</si>
  <si>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</si>
  <si>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</si>
  <si>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</si>
  <si>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</si>
  <si>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</si>
  <si>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</si>
  <si>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</si>
  <si>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</si>
  <si>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</si>
  <si>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</si>
  <si>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</si>
  <si>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</si>
  <si>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</si>
  <si>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</si>
  <si>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</si>
  <si>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</si>
  <si>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Total de Intereses de Créditos Bancarios</t>
  </si>
  <si>
    <t>Total de Intereses de Otros Instrumentos de Deuda</t>
  </si>
  <si>
    <t>Indicadores de Postura Fiscal</t>
  </si>
  <si>
    <t>I. Ingresos Presupuestarios (I=1+2)</t>
  </si>
  <si>
    <r>
      <rPr>
        <sz val="9"/>
        <rFont val="Arial"/>
        <family val="2"/>
      </rPr>
      <t xml:space="preserve">1. Ingresos del Gobierno de la Entidad Federativa </t>
    </r>
    <r>
      <rPr>
        <vertAlign val="superscript"/>
        <sz val="9"/>
        <rFont val="Arial"/>
        <family val="2"/>
      </rPr>
      <t>1</t>
    </r>
  </si>
  <si>
    <r>
      <rPr>
        <sz val="9"/>
        <rFont val="Arial"/>
        <family val="2"/>
      </rPr>
      <t xml:space="preserve">2. Ingresos del Sector Paraestatal </t>
    </r>
    <r>
      <rPr>
        <vertAlign val="superscript"/>
        <sz val="9"/>
        <rFont val="Arial"/>
        <family val="2"/>
      </rPr>
      <t>1</t>
    </r>
  </si>
  <si>
    <t>II. Egresos Presupuestarios (II=3+4)</t>
  </si>
  <si>
    <r>
      <rPr>
        <sz val="9"/>
        <rFont val="Arial"/>
        <family val="2"/>
      </rPr>
      <t xml:space="preserve">3. Egresos del Gobierno de la Entidad Federativa </t>
    </r>
    <r>
      <rPr>
        <vertAlign val="superscript"/>
        <sz val="9"/>
        <rFont val="Arial"/>
        <family val="2"/>
      </rPr>
      <t>2</t>
    </r>
  </si>
  <si>
    <r>
      <rPr>
        <sz val="9"/>
        <rFont val="Arial"/>
        <family val="2"/>
      </rPr>
      <t xml:space="preserve">4. Egresos del Sector Paraestatal </t>
    </r>
    <r>
      <rPr>
        <vertAlign val="superscript"/>
        <sz val="9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</si>
  <si>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</si>
  <si>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</si>
  <si>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</si>
  <si>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</si>
  <si>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</si>
  <si>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</si>
  <si>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</si>
  <si>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</si>
  <si>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</si>
  <si>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</si>
  <si>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</si>
  <si>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</si>
  <si>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</si>
  <si>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</si>
  <si>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</si>
  <si>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</si>
  <si>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</si>
  <si>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</si>
  <si>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</si>
  <si>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</si>
  <si>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</si>
  <si>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</si>
  <si>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</si>
  <si>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</si>
  <si>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</si>
  <si>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</si>
  <si>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</si>
  <si>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</si>
  <si>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</si>
  <si>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</si>
  <si>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</si>
  <si>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</si>
  <si>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</si>
  <si>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</si>
  <si>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</si>
  <si>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</si>
  <si>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</si>
  <si>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</si>
  <si>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</si>
  <si>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</si>
  <si>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</si>
  <si>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</si>
  <si>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</si>
  <si>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</si>
  <si>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</t>
  </si>
  <si>
    <t>Cuentas Bancarias (todas las que tenga aperturadas)</t>
  </si>
  <si>
    <t>Año (Ejercicio fiscal al que corresponde la cuenta)</t>
  </si>
  <si>
    <t>Tipo de cuenta</t>
  </si>
  <si>
    <t>Datos de la Cuenta Bancaria</t>
  </si>
  <si>
    <t>Institución Bancaria</t>
  </si>
  <si>
    <t>Número de Cuenta</t>
  </si>
  <si>
    <t>Relación de Esquemas Bursátiles y de Coberturas Financieras</t>
  </si>
  <si>
    <t>Secretaría de xxx</t>
  </si>
  <si>
    <t>Subsecretaría de xxx</t>
  </si>
  <si>
    <t>Luciata te capacita</t>
  </si>
  <si>
    <t>Adecuaciones a los ingresos 20xx</t>
  </si>
  <si>
    <t>1er momento</t>
  </si>
  <si>
    <t>No.</t>
  </si>
  <si>
    <t>Fuente de financiamiento</t>
  </si>
  <si>
    <t>Tipo de rubro</t>
  </si>
  <si>
    <t>Modalidad educativa</t>
  </si>
  <si>
    <t>Ingresos aprobados (xxx) 20xx</t>
  </si>
  <si>
    <t>Ampliación del Ingreso 20xx</t>
  </si>
  <si>
    <t>Reducción del Ingreso 20xx</t>
  </si>
  <si>
    <t>Estimación por concepto 201xx</t>
  </si>
  <si>
    <t>Ingresos aprobados en la Sesión 2019</t>
  </si>
  <si>
    <t>Reducción 2019</t>
  </si>
  <si>
    <t>Ampliación 2019</t>
  </si>
  <si>
    <t>Presupuesto Autorizado al 06 de diciembre de 2019</t>
  </si>
  <si>
    <t xml:space="preserve">Origen </t>
  </si>
  <si>
    <t>origen/aplicación</t>
  </si>
  <si>
    <t>Ingresos reales al 31 de diciembre de 2019</t>
  </si>
  <si>
    <t>Ingresos Totales</t>
  </si>
  <si>
    <t>Estatal</t>
  </si>
  <si>
    <t>Subsidio</t>
  </si>
  <si>
    <t>1000 Servicios personales</t>
  </si>
  <si>
    <t>Servicios personales (extraordinario)</t>
  </si>
  <si>
    <t>2000 Materiales y suministros</t>
  </si>
  <si>
    <t>3000 Servicios generales</t>
  </si>
  <si>
    <t>Federal</t>
  </si>
  <si>
    <t>Servicios generales (extraordinario)</t>
  </si>
  <si>
    <t>Ingreso
Propio</t>
  </si>
  <si>
    <t>Servicios educativos</t>
  </si>
  <si>
    <t>Rendimientos y deudores</t>
  </si>
  <si>
    <t>Examen Único /college</t>
  </si>
  <si>
    <t>Servicios xxx</t>
  </si>
  <si>
    <t xml:space="preserve">Total de ingresos estimados 20xx </t>
  </si>
  <si>
    <t>origen</t>
  </si>
  <si>
    <t>destino</t>
  </si>
  <si>
    <t>Adecuaciones presupuestales para el cierre de ejercicio 20xx</t>
  </si>
  <si>
    <t>Capítulo</t>
  </si>
  <si>
    <t>Federal
Modificado
xxxx</t>
  </si>
  <si>
    <t>Federal
Reducción
Ingresos</t>
  </si>
  <si>
    <t>Federal
Reducción
Adecuaciones</t>
  </si>
  <si>
    <t>Federal
Reducción
Total</t>
  </si>
  <si>
    <t>Federal
Ampliación
Total</t>
  </si>
  <si>
    <t>Federal
Modificado
xxxxx</t>
  </si>
  <si>
    <t>Federal
Ejercido
xxxx</t>
  </si>
  <si>
    <t>Federal
Resultado de Ejercicio xxx</t>
  </si>
  <si>
    <t>Estatal
Modificado
xxx</t>
  </si>
  <si>
    <t>Estatal
Reducción
Ingresos</t>
  </si>
  <si>
    <t>Estatal
Reducción
Adecuaciones</t>
  </si>
  <si>
    <t>Estatal
Reducción
Total</t>
  </si>
  <si>
    <t>Estatal
Ampliación
Total</t>
  </si>
  <si>
    <t>Estatal
Ejercido
xxxx</t>
  </si>
  <si>
    <t>Estatal 
Resultado de Ejercicio xxxx</t>
  </si>
  <si>
    <t>Propio
Modificado</t>
  </si>
  <si>
    <t>Propio
Reducción
Ingresos</t>
  </si>
  <si>
    <t>Propio
Reducción
Adecuaciones</t>
  </si>
  <si>
    <t>Propio
Reducción
Total</t>
  </si>
  <si>
    <t>Propio
Ampliación
Total</t>
  </si>
  <si>
    <t>Propio
Modificado
xxx</t>
  </si>
  <si>
    <t>Propio
Ejercido
xxx</t>
  </si>
  <si>
    <t>Propio 
Resultado de Ejercicio 2xxx</t>
  </si>
  <si>
    <t>Reducción
Total</t>
  </si>
  <si>
    <t>Ampliación
Total</t>
  </si>
  <si>
    <t>Reducción /Ampliación</t>
  </si>
  <si>
    <t>Modificado 31DIC19</t>
  </si>
  <si>
    <t>Ejercido
31DIC19</t>
  </si>
  <si>
    <t>Resultado de Ejercicio</t>
  </si>
  <si>
    <t>Ajustes del gasto</t>
  </si>
  <si>
    <t>Dietas</t>
  </si>
  <si>
    <t>Sueldo Base</t>
  </si>
  <si>
    <t>Remuneraciones por adscripción laboral en el extranjero</t>
  </si>
  <si>
    <t>Honorarios asimilables a salarios</t>
  </si>
  <si>
    <t>remuneraciones al personal de carácter transitorio</t>
  </si>
  <si>
    <t>Salarios al personal eventual</t>
  </si>
  <si>
    <t>Retribuciones por servicios de carácter social</t>
  </si>
  <si>
    <t>Gratificados</t>
  </si>
  <si>
    <t>Retribución a los representantes de los trabajadores y de los patrones en la Junta Federal de Conciliación y Arbitraje</t>
  </si>
  <si>
    <t>Prima quinquenal por años de servicios efectivos prestados</t>
  </si>
  <si>
    <t>remuneraciones adicionales y especiales</t>
  </si>
  <si>
    <t>Prima vacacional y dominical</t>
  </si>
  <si>
    <t>Aguinaldo</t>
  </si>
  <si>
    <t>Remuneraciones por horas extraordinarias</t>
  </si>
  <si>
    <t>Remuneraciones por horas extraordinarias específicas para personal docente</t>
  </si>
  <si>
    <t>Compensaciones a sustitutos de profesores en estado grávido y personal docente con licencia pre jubilatoria</t>
  </si>
  <si>
    <t>Compensaciones a directores de preescolar, primaria y secundaria, inspectores, prefectos y F.C</t>
  </si>
  <si>
    <t>Compensaciones para material didáctico</t>
  </si>
  <si>
    <t>Compensaciones por titulación a nivel licenciatura T-3, MA Y DO</t>
  </si>
  <si>
    <t>Compensaciones adicionales</t>
  </si>
  <si>
    <t>Compensaciones por servicios de justicia</t>
  </si>
  <si>
    <t>Otras compensaciones</t>
  </si>
  <si>
    <t>Sobresueldos</t>
  </si>
  <si>
    <t>Honorarios especiales</t>
  </si>
  <si>
    <t>Cuotas al IMSS por enfermedades y maternidad</t>
  </si>
  <si>
    <t>Cuotas al IMSS</t>
  </si>
  <si>
    <t>Cuotas al ISSSTE</t>
  </si>
  <si>
    <t>Cuotas para la vivienda</t>
  </si>
  <si>
    <t>Cuotas a pensiones</t>
  </si>
  <si>
    <t>Cuotas para el sistema de ahorro para el retiro</t>
  </si>
  <si>
    <t>Cuotas para el seguro de vida del personal</t>
  </si>
  <si>
    <t>Cuotas para el seguro de gastos médicos</t>
  </si>
  <si>
    <t>Indemnizaciones por separación</t>
  </si>
  <si>
    <t>otras prestaciones sociales y económicas</t>
  </si>
  <si>
    <t>Indemnizaciones por accidente en el trabajo</t>
  </si>
  <si>
    <t>Prima por riesgo de trabajo</t>
  </si>
  <si>
    <t>Indemnizaciones por riesgo de trabajo</t>
  </si>
  <si>
    <t>Fondo de retiro</t>
  </si>
  <si>
    <t>Previsión social múltiple para personal de educación y salud</t>
  </si>
  <si>
    <t>Gratificaciones genéricas</t>
  </si>
  <si>
    <t>Estímulos al personal</t>
  </si>
  <si>
    <t>Homologación</t>
  </si>
  <si>
    <t>Ayuda para actividades de organización y supervisión</t>
  </si>
  <si>
    <t>Asignación docente</t>
  </si>
  <si>
    <t>Servicios curriculares</t>
  </si>
  <si>
    <t>Sueldos, demás percepciones y gratificación anual</t>
  </si>
  <si>
    <t>Apoyos a la capacitación específica de los servidores públicos</t>
  </si>
  <si>
    <t>Servicios médicos y hospitalarios</t>
  </si>
  <si>
    <t>Prima de insalubridad</t>
  </si>
  <si>
    <t>Prestación salarial complementaria por fallecimiento</t>
  </si>
  <si>
    <t>Impacto al salario en el transcurso del año</t>
  </si>
  <si>
    <t>previsiones</t>
  </si>
  <si>
    <t>Otras medidas de carácter laboral y económico</t>
  </si>
  <si>
    <t>Acreditación por años de estudios en licenciatura</t>
  </si>
  <si>
    <t>pago de estímulos a servidores públicos</t>
  </si>
  <si>
    <t>Ayuda para despensa</t>
  </si>
  <si>
    <t>Ayuda para pasajes</t>
  </si>
  <si>
    <t>Estímulo por el día del servidor público</t>
  </si>
  <si>
    <t>Estímulos de antigüedad</t>
  </si>
  <si>
    <t>Acreditación por años de servicio en educación superior</t>
  </si>
  <si>
    <t>Gratificaciones</t>
  </si>
  <si>
    <t>Otros estímulos</t>
  </si>
  <si>
    <t>Materiales, útiles y equipos menores de oficina</t>
  </si>
  <si>
    <t>materiales de administración, emisión de documentos y artículos oficiales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</si>
  <si>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</si>
  <si>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</si>
  <si>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</si>
  <si>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</si>
  <si>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</si>
  <si>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</si>
  <si>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</si>
  <si>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Registro e identificación vehicular</t>
  </si>
  <si>
    <t>Adquisición de formas valoradas</t>
  </si>
  <si>
    <t>Productos alimenticios para los efectivos que participen en programas de seguridad pública</t>
  </si>
  <si>
    <t>alimentos y utensilios</t>
  </si>
  <si>
    <t>Productos alimenticios para personas derivado de la prestación de servicios públicos en unidades de salud, educativas, de readaptación social y otras</t>
  </si>
  <si>
    <t>Productos alimenticios para el personal que realiza labores en campo o de supervisión</t>
  </si>
  <si>
    <t>Productos alimenticios para el personal en las instalaciones de las dependencias y entidades</t>
  </si>
  <si>
    <t>Productos alimenticios para la población en caso de desastres naturales</t>
  </si>
  <si>
    <t>Productos alimenticios para el personal derivado de actividades extraordinarias</t>
  </si>
  <si>
    <t>Productos alimenticios para animales</t>
  </si>
  <si>
    <t>Utensilios para el servicio de alimentación</t>
  </si>
  <si>
    <t>Productos alimenticios, agropecuarios y forestales adquiridos como materia prima</t>
  </si>
  <si>
    <t>materias primas y materiales de producción y comercialización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</si>
  <si>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</si>
  <si>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</si>
  <si>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</si>
  <si>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</si>
  <si>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</si>
  <si>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</si>
  <si>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</si>
  <si>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</si>
  <si>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Productos minerales no metálicos</t>
  </si>
  <si>
    <t>materiales y artículos de construcción y de reparación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</si>
  <si>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</si>
  <si>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</si>
  <si>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</si>
  <si>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</si>
  <si>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</si>
  <si>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</si>
  <si>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</si>
  <si>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</si>
  <si>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 básicos</t>
  </si>
  <si>
    <t>productos químicos, farmacéuticos y de laboratorio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</si>
  <si>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</si>
  <si>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</si>
  <si>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</si>
  <si>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</si>
  <si>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</si>
  <si>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</si>
  <si>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 para vehículos destinados a servicios públicos y la operación de programas públicos</t>
  </si>
  <si>
    <t>combustibles, lubricantes y aditivos</t>
  </si>
  <si>
    <t>Combustibles, lubricantes y aditivos para vehículos destinados a servicios administrativos</t>
  </si>
  <si>
    <t>Combustibles, lubricantes y aditivos para vehículos, asignados a servidores públicos</t>
  </si>
  <si>
    <t>Combustibles, lubricantes y aditivos para maquinaria y equipo de producción.</t>
  </si>
  <si>
    <t>Vestuario y uniformes</t>
  </si>
  <si>
    <t>vestuario, blancos, prendas de protección y artículos deportivos</t>
  </si>
  <si>
    <t>Prendas de seguridad y protección personal</t>
  </si>
  <si>
    <t>Artículos deportivos</t>
  </si>
  <si>
    <t>Productos textiles</t>
  </si>
  <si>
    <t>Blancos y otros productos textiles, excepto prendas de vestir</t>
  </si>
  <si>
    <t>Sustancias y materiales explosivos</t>
  </si>
  <si>
    <t>materiales y suministros para seguridad</t>
  </si>
  <si>
    <t>Materiales de seguridad pública</t>
  </si>
  <si>
    <t>Prendas de protección para seguridad pública</t>
  </si>
  <si>
    <t>Herramientas menores</t>
  </si>
  <si>
    <t>herramientas, refacciones y accesorios menores</t>
  </si>
  <si>
    <t>Refacciones y accesorios menores de edificios</t>
  </si>
  <si>
    <t>Refacciones y accesorios menores de mobiliario y equipo de administración, educacional y recreativo</t>
  </si>
  <si>
    <t>Refacciones y accesorios menores para equipo de cómputo y telecomunicaciones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</si>
  <si>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</si>
  <si>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</si>
  <si>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</si>
  <si>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</si>
  <si>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</si>
  <si>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Servicio de energía eléctrica</t>
  </si>
  <si>
    <t>servicios básicos</t>
  </si>
  <si>
    <t>Servicio de alumbrado público</t>
  </si>
  <si>
    <t>Servicio de energía eléctrica para bombeo y tratamiento de agua</t>
  </si>
  <si>
    <t>Servicio de gas</t>
  </si>
  <si>
    <t>Servicio de agua</t>
  </si>
  <si>
    <t>Servicio telefónico tradicional</t>
  </si>
  <si>
    <t>Servicio de telefonía celular</t>
  </si>
  <si>
    <t>Servicios de telecomunicaciones y satelitales</t>
  </si>
  <si>
    <t>Servicios de acceso de internet, redes y procesamiento de información</t>
  </si>
  <si>
    <t>Servicio postal</t>
  </si>
  <si>
    <t>Servicio telegráfico</t>
  </si>
  <si>
    <t>Servicios integrales de telecomunicación</t>
  </si>
  <si>
    <t>Servicios integrales de infraestructura de cómputo</t>
  </si>
  <si>
    <t>Contratación de otros servicios</t>
  </si>
  <si>
    <t>Arrendamiento de terrenos</t>
  </si>
  <si>
    <t>servicios de arrendamiento</t>
  </si>
  <si>
    <t>Arrendamiento de edificios</t>
  </si>
  <si>
    <t>Arrendamiento de mobiliario y equipo de administración, educacional y recreativo</t>
  </si>
  <si>
    <t>Arrendamiento de equipo y bienes informáticos</t>
  </si>
  <si>
    <t>Arrendamiento de equipo de telecomunicaciones</t>
  </si>
  <si>
    <t>Arrendamiento de equipo e instrumental médico y de laboratorio</t>
  </si>
  <si>
    <t>Arrendamiento de vehículos terrestres, aéreos, marítimos, lacustres y fluviales para servicios públicos y la operación de programas públicos</t>
  </si>
  <si>
    <t>Arrendamiento de vehículos terrestres, aéreos, marítimos, lacustres y fluviales para servicios administrativos</t>
  </si>
  <si>
    <t>Arrendamiento de vehículos terrestres, aéreos, marítimos, lacustres y fluviales para desastres naturales</t>
  </si>
  <si>
    <t>Arrendamiento de vehículos terrestres, aéreos, marítimos, lacustres y fluviales para servidores públicos</t>
  </si>
  <si>
    <t>Arrendamiento de maquinaria, otros equipos y herramientas</t>
  </si>
  <si>
    <t>Patentes, regalías y otros</t>
  </si>
  <si>
    <t>Arrendamiento Financiero</t>
  </si>
  <si>
    <t>Arrendamientos especiales</t>
  </si>
  <si>
    <t>Arrendamiento de sustancias y productos químicos</t>
  </si>
  <si>
    <t>Otros Arrendamientos</t>
  </si>
  <si>
    <t>Servicios legales, de contabilidad, auditoría y relacionados</t>
  </si>
  <si>
    <t>servicios profesionales, científicos, técnicos y otros servicios</t>
  </si>
  <si>
    <t>Servicios de diseño, arquitectura, ingeniería y actividades relacionadas</t>
  </si>
  <si>
    <t>Servicios de consultoría administrativa e informática</t>
  </si>
  <si>
    <t>Capacitación institucional</t>
  </si>
  <si>
    <t>Capacitación especializada</t>
  </si>
  <si>
    <t>Servicios de investigación científica y desarrollo</t>
  </si>
  <si>
    <t>Servicios de apoyo administrativo</t>
  </si>
  <si>
    <t>Servicio de impresión de documentos y papelería oficial</t>
  </si>
  <si>
    <t>Propio</t>
  </si>
  <si>
    <t>Servicios de impresión de material informativo derivado de la operación y administración</t>
  </si>
  <si>
    <t>Servicios relacionados con transcripciones</t>
  </si>
  <si>
    <t>Información en medios masivos derivada de la operación y administración de las dependencias y entidades</t>
  </si>
  <si>
    <t>Servicios de digitalización</t>
  </si>
  <si>
    <t>Servicios de protección y seguridad</t>
  </si>
  <si>
    <t>Servicios de vigilancia</t>
  </si>
  <si>
    <t>Servicios profesionales, científicos y técnicos integrales</t>
  </si>
  <si>
    <t>Servicios financieros y bancarios</t>
  </si>
  <si>
    <t>servicios financieros, bancarios y comerciales</t>
  </si>
  <si>
    <t>Servicios de cobranza, investigación crediticia y similar</t>
  </si>
  <si>
    <t>Servicios de recaudación, traslado y custodia de valores</t>
  </si>
  <si>
    <t>Seguro de responsabilidad patrimonial del Estado</t>
  </si>
  <si>
    <t>Seguros de bienes patrimoniales</t>
  </si>
  <si>
    <t>Almacenaje, embalaje y envase</t>
  </si>
  <si>
    <t>Fletes y maniobras</t>
  </si>
  <si>
    <t>Comisiones por ventas</t>
  </si>
  <si>
    <t>Servicios financieros, bancarios y comerciales integrales</t>
  </si>
  <si>
    <t>Mantenimiento y conservación menor de inmuebles para la prestación de servicios administrativos</t>
  </si>
  <si>
    <t>servicios de instalación, reparación, mantenimiento y conservación</t>
  </si>
  <si>
    <t>Mantenimiento y conservación menor de inmuebles para la prestación de servicios públicos</t>
  </si>
  <si>
    <t>Mantenimiento y conservación de mobiliario y equipo de administración, educacional y recreativo</t>
  </si>
  <si>
    <t>Instalación, reparación y mantenimiento de equipo de cómputo y tecnologías de la información</t>
  </si>
  <si>
    <t>Instalación, reparación y mantenimiento de equipo e instrumental médico y de laboratorio</t>
  </si>
  <si>
    <t>Mantenimiento y conservación de vehículos terrestres, aéreos, marítimos, lacustres y fluviales</t>
  </si>
  <si>
    <t>Reparación y mantenimiento de equipo de defensa y seguridad</t>
  </si>
  <si>
    <t>Instalación, reparación y mantenimiento de maquinaria y otros equipos</t>
  </si>
  <si>
    <t>Instalación, reparación y mantenimiento de maquinaria y equipo de trabajo específico</t>
  </si>
  <si>
    <t>Instalación, reparación y mantenimiento de plantas e instalaciones productivas</t>
  </si>
  <si>
    <t>Servicios de limpieza y manejo de desechos</t>
  </si>
  <si>
    <t>Servicios de jardinería y fumigación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</si>
  <si>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</si>
  <si>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</si>
  <si>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comunicación social y publicidad</t>
  </si>
  <si>
    <t>Servicios de creatividad, preproducción y producción de publicidad, excepto internet</t>
  </si>
  <si>
    <t>Servicios de revelado de fotografías</t>
  </si>
  <si>
    <t>Servicios de la industria fílmica, del sonido y del video</t>
  </si>
  <si>
    <t>Servicio de creación y difusión de contenido exclusivamente a través de internet</t>
  </si>
  <si>
    <t>Otros servicios de información</t>
  </si>
  <si>
    <t>Pasajes aéreos nacionales</t>
  </si>
  <si>
    <t>servicios de traslado y viáticos</t>
  </si>
  <si>
    <t>Pasajes aéreos internacionales</t>
  </si>
  <si>
    <t>Pasajes terrestres nacionales</t>
  </si>
  <si>
    <t>Pasajes terrestres internacionales</t>
  </si>
  <si>
    <t>Pasajes marítimos, lacustres y fluviales</t>
  </si>
  <si>
    <t>Autotransporte</t>
  </si>
  <si>
    <t>Viáticos en el país</t>
  </si>
  <si>
    <t>Viáticos en el extranjero</t>
  </si>
  <si>
    <t>Gastos de instalación del personal estatal y traslado de menaje</t>
  </si>
  <si>
    <t>Servicios integrales de traslado y viáticos nacionales para servidores públicos en el desempeño de comisiones y funciones oficiales</t>
  </si>
  <si>
    <t>Servicios integrales traslado y viáticos en el extranjero para servidores públicos en el desempeño de comisiones y funciones oficiales</t>
  </si>
  <si>
    <t>Otros servicios de traslado y hospedaje</t>
  </si>
  <si>
    <t>Gastos para operativos y trabajos de campo en áreas rurales</t>
  </si>
  <si>
    <t>Gastos de ceremonia</t>
  </si>
  <si>
    <t>servicios oficiales</t>
  </si>
  <si>
    <t>Gastos de orden socia</t>
  </si>
  <si>
    <t>Gastos de orden cultural</t>
  </si>
  <si>
    <t>Congresos y convenciones</t>
  </si>
  <si>
    <t>Exposiciones</t>
  </si>
  <si>
    <t>Gastos de representación</t>
  </si>
  <si>
    <t>Servicios funerarios y de cementerios</t>
  </si>
  <si>
    <t>otros servicios generales</t>
  </si>
  <si>
    <t>Otros impuestos y derechos</t>
  </si>
  <si>
    <t>Impuestos y derechos de exportación</t>
  </si>
  <si>
    <t>Impuestos y derechos de importación</t>
  </si>
  <si>
    <t>Laudos laborales</t>
  </si>
  <si>
    <t>Indemnizaciones por expropiación de predios</t>
  </si>
  <si>
    <t>Responsabilidad patrimonial</t>
  </si>
  <si>
    <t>Otras erogaciones por resoluciones por autoridad competente</t>
  </si>
  <si>
    <t>Penas, multas, accesorios y actualizaciones</t>
  </si>
  <si>
    <t>Pérdidas del erario estatal</t>
  </si>
  <si>
    <t>Otros gastos por responsabilidades</t>
  </si>
  <si>
    <t>Impuesto sobre nóminas y otros que se deriven de una relación laboral</t>
  </si>
  <si>
    <t>Gastos del Gobernador electo y su equipo</t>
  </si>
  <si>
    <t>Subcontratación de servicios con terceros</t>
  </si>
  <si>
    <t>Gastos menores</t>
  </si>
  <si>
    <t>Programa de tarifa especial</t>
  </si>
  <si>
    <t>Otros servicios generales</t>
  </si>
  <si>
    <t>Otros servicios integrales</t>
  </si>
  <si>
    <t>Ayudas para gastos por servicios de traslados de personas</t>
  </si>
  <si>
    <t>Ayudas para capacitación y becas</t>
  </si>
  <si>
    <t>Ayudas a pre y premios</t>
  </si>
  <si>
    <t>Ayudas proyectos culturales y artísticos</t>
  </si>
  <si>
    <t>Ayudas Sociales a Instituciones sin fines de lucro</t>
  </si>
  <si>
    <t>Muebles de oficina y estantería</t>
  </si>
  <si>
    <t>mobiliario y equipo de administración</t>
  </si>
  <si>
    <t>Muebles, excepto de oficina y estantería</t>
  </si>
  <si>
    <t>Bienes artísticos y culturales</t>
  </si>
  <si>
    <t>Equipo de cómputo y de tecnología de la información</t>
  </si>
  <si>
    <t>Otros mobiliarios y equipos de administración</t>
  </si>
  <si>
    <t>Adjudicaciones, indemnizaciones y expropiaciones de bienes muebles</t>
  </si>
  <si>
    <t>Equipos y aparatos audiovisuales</t>
  </si>
  <si>
    <t>mobiliario y equipo educacional y recreativo</t>
  </si>
  <si>
    <t>Aparatos deportivos</t>
  </si>
  <si>
    <t>Cámaras fotográficas y de video</t>
  </si>
  <si>
    <t>Otro mobiliario y equipo educacional y recreativo</t>
  </si>
  <si>
    <t>Equipo médico y de laboratorio</t>
  </si>
  <si>
    <t>equipo e instrumental medico y de laboratorio</t>
  </si>
  <si>
    <t>Instrumental médico y de laboratorio</t>
  </si>
  <si>
    <t>Vehículos y equipo terrestres, destinados a servicios públicos y la operación de programas públicos</t>
  </si>
  <si>
    <t>vehículos y equipo de transporte</t>
  </si>
  <si>
    <t>Vehículos y equipo terrestres, destinados a servicios administrativos</t>
  </si>
  <si>
    <t>Vehículos y equipo terrestres, destinados exclusivamente para desastres naturales</t>
  </si>
  <si>
    <t>Vehículos y equipo terrestres, destinados a servidores públicos</t>
  </si>
  <si>
    <t>Carrocerías, remolques y equipo auxiliar de transporte</t>
  </si>
  <si>
    <t>Vehículos y equipo aéreos, destinados a servicios públicos y la operación de programas públicos</t>
  </si>
  <si>
    <t>Vehículos y equipo aéreos, destinados exclusivamente para desastres naturales</t>
  </si>
  <si>
    <t>Equipo ferroviario</t>
  </si>
  <si>
    <t>Embarcaciones destinadas a servicios públicos y la operación de programas públicos</t>
  </si>
  <si>
    <t>Construcción de embarcaciones</t>
  </si>
  <si>
    <t>Otros equipos de transporte</t>
  </si>
  <si>
    <t>Equipo de defensa y seguridad</t>
  </si>
  <si>
    <t>equipo de defensa y seguridad</t>
  </si>
  <si>
    <t>Maquinaria y equipo agropecuario</t>
  </si>
  <si>
    <t>maquinaria, otros equipos y herramientas</t>
  </si>
  <si>
    <t>Maquinaria y equipo industrial</t>
  </si>
  <si>
    <t>Maquinaria y equipo de construcción</t>
  </si>
  <si>
    <t>Sistemas de aire acondicionado, calefacción y de refrigeración</t>
  </si>
  <si>
    <t>Equipos de comunicación y telecomunicación</t>
  </si>
  <si>
    <t>Equipo de generación eléctrica, aparatos y accesorios eléctricos</t>
  </si>
  <si>
    <t>Herramientas y máquinas herramienta</t>
  </si>
  <si>
    <t>Refacciones y accesorios mayores</t>
  </si>
  <si>
    <t>Equipo para semaforización</t>
  </si>
  <si>
    <t>Equipo de ingeniería y diseño</t>
  </si>
  <si>
    <t>Bienes muebles por arrendamiento financiero</t>
  </si>
  <si>
    <t>Maquinaria y equipo diverso</t>
  </si>
  <si>
    <t>Bovinos</t>
  </si>
  <si>
    <t>activos biológicos</t>
  </si>
  <si>
    <t>Porcinos</t>
  </si>
  <si>
    <t>Aves</t>
  </si>
  <si>
    <t>Ovinos y caprinos</t>
  </si>
  <si>
    <t>Peces y acuicultura</t>
  </si>
  <si>
    <t>Equinos</t>
  </si>
  <si>
    <t>Especies menores y de zoológico</t>
  </si>
  <si>
    <t>Árboles y plantas</t>
  </si>
  <si>
    <t>Otros activos biológicos</t>
  </si>
  <si>
    <t>Terrenos</t>
  </si>
  <si>
    <t>bienes inmuebles</t>
  </si>
  <si>
    <t>Viviendas</t>
  </si>
  <si>
    <t>Edificios no residenciales</t>
  </si>
  <si>
    <t>Adjudicaciones, expropiaciones e indemnizaciones de inmuebles</t>
  </si>
  <si>
    <t>Bienes inmuebles en la modalidad de proyectos de infraestructura productiva de largo plazo</t>
  </si>
  <si>
    <t>Bienes inmuebles por arrendamiento financiero</t>
  </si>
  <si>
    <t>Otros bienes inmuebles</t>
  </si>
  <si>
    <t>Software</t>
  </si>
  <si>
    <t>activos intangibles</t>
  </si>
  <si>
    <t>Patentes</t>
  </si>
  <si>
    <t>Marcas</t>
  </si>
  <si>
    <t>Concesiones</t>
  </si>
  <si>
    <t>Franquicias</t>
  </si>
  <si>
    <t>Licencias informáticas e intelectuales</t>
  </si>
  <si>
    <t>Licencias industriales, comerciales y otras</t>
  </si>
  <si>
    <t>Total de adecuaciones presupuestales</t>
  </si>
  <si>
    <t>Capítulo 1000 Servicios Personales</t>
  </si>
  <si>
    <t>Capítulo 2000 Materiales y Suministros</t>
  </si>
  <si>
    <t>Capítulo 3000 Servicios Generales</t>
  </si>
  <si>
    <t>Capítulo 4000  Transferencias, asignaciones, subsidios y otras ayudas</t>
  </si>
  <si>
    <t>Capítulo 5000 Bienes Muebles, Inmuebles e Intangibles</t>
  </si>
  <si>
    <t>Dep. Acum. Programas de Cómputo</t>
  </si>
  <si>
    <t>Dep. Acum. Eqpo. Audio y Video</t>
  </si>
  <si>
    <t>Dep. Acum. Eqpo. Transporte</t>
  </si>
  <si>
    <t>Dep. Acum Material Electoral</t>
  </si>
  <si>
    <t>GASTOS  DEPRECIACION Y AMORTIZACION</t>
  </si>
  <si>
    <t>508-0000-0000-0000</t>
  </si>
  <si>
    <t>Fuerza Por Mexico</t>
  </si>
  <si>
    <t>507-0026-0000-0000</t>
  </si>
  <si>
    <t>Redes Sociales Progresistas</t>
  </si>
  <si>
    <t>507-0025-0000-0000</t>
  </si>
  <si>
    <t>Futuro</t>
  </si>
  <si>
    <t>507-0024-0000-0000</t>
  </si>
  <si>
    <t>Hagamos</t>
  </si>
  <si>
    <t>507-0023-0000-0000</t>
  </si>
  <si>
    <t>Encuentro Solidario</t>
  </si>
  <si>
    <t>507-0022-0000-0000</t>
  </si>
  <si>
    <t>Somos</t>
  </si>
  <si>
    <t>507-0021-0000-0000</t>
  </si>
  <si>
    <t>Morena</t>
  </si>
  <si>
    <t>507-0019-0000-0000</t>
  </si>
  <si>
    <t>Movimiento Ciudadano</t>
  </si>
  <si>
    <t>507-0018-0000-0000</t>
  </si>
  <si>
    <t>Partido Verde Ecologista de  México</t>
  </si>
  <si>
    <t>507-0005-0000-0000</t>
  </si>
  <si>
    <t>Partido Revolucionario Institucional</t>
  </si>
  <si>
    <t>507-0002-0000-0000</t>
  </si>
  <si>
    <t>Partido Accion Nacional</t>
  </si>
  <si>
    <t>507-0001-0000-0000</t>
  </si>
  <si>
    <t>FINANCTO. ACT. ESP.</t>
  </si>
  <si>
    <t>507-0000-0000-0000</t>
  </si>
  <si>
    <t>Otros Impuestos y Derechos</t>
  </si>
  <si>
    <t>506-3000-3921-0000</t>
  </si>
  <si>
    <t>506-3000-3791-0000</t>
  </si>
  <si>
    <t>506-3000-3751-0000</t>
  </si>
  <si>
    <t>506-3000-3721-0000</t>
  </si>
  <si>
    <t>Pasajes aereos nacionales</t>
  </si>
  <si>
    <t>506-3000-3711-0000</t>
  </si>
  <si>
    <t>Servicio de limpieza y desechos</t>
  </si>
  <si>
    <t>506-3000-3581-0000</t>
  </si>
  <si>
    <t>Mtto y conservacion menor de inmuebles p/prest ser</t>
  </si>
  <si>
    <t>506-3000-3511-0000</t>
  </si>
  <si>
    <t>506-3000-3381-0000</t>
  </si>
  <si>
    <t>506-3000-3364-0000</t>
  </si>
  <si>
    <t>Serv de impresión de material informativo derivado</t>
  </si>
  <si>
    <t>506-3000-3363-0000</t>
  </si>
  <si>
    <t xml:space="preserve">Arrendamiento de mob y eq de admon, educacional </t>
  </si>
  <si>
    <t>506-3000-3231-0000</t>
  </si>
  <si>
    <t>506-3000-3181-0000</t>
  </si>
  <si>
    <t>Servicio de acceso a internet, redes y procesamien</t>
  </si>
  <si>
    <t>506-3000-3171-0000</t>
  </si>
  <si>
    <t>Servicio de telecomunicaciones y satelitales</t>
  </si>
  <si>
    <t>506-3000-3161-0000</t>
  </si>
  <si>
    <t>506-3000-3131-0000</t>
  </si>
  <si>
    <t>506-3000-3111-0000</t>
  </si>
  <si>
    <t>SERVICIOS GENERALES</t>
  </si>
  <si>
    <t>506-3000-0000-0000</t>
  </si>
  <si>
    <t>Ref y accesorios para eq de computo y telecomunica</t>
  </si>
  <si>
    <t>506-2000-2941-0000</t>
  </si>
  <si>
    <t>Refacciones y Accesorios Menores de Edificios</t>
  </si>
  <si>
    <t>506-2000-2921-0000</t>
  </si>
  <si>
    <t>Combustibles, Lubricantes y Aditivos para Vehículo</t>
  </si>
  <si>
    <t>506-2000-2612-0000</t>
  </si>
  <si>
    <t>Productos Alimenticios p/personal de las instalaci</t>
  </si>
  <si>
    <t>506-2000-2214-0000</t>
  </si>
  <si>
    <t>Material de Limpieza</t>
  </si>
  <si>
    <t>506-2000-2161-0000</t>
  </si>
  <si>
    <t>Materiales, Útiles y Equipos Menores de Oficina</t>
  </si>
  <si>
    <t>506-2000-2111-0000</t>
  </si>
  <si>
    <t>MATERIALES Y SUMINISTROS</t>
  </si>
  <si>
    <t>506-2000-0000-0000</t>
  </si>
  <si>
    <t>Estímulo por el día del Servidor Público</t>
  </si>
  <si>
    <t>506-1000-1715-0000</t>
  </si>
  <si>
    <t>506-1000-1411-0000</t>
  </si>
  <si>
    <t>506-1000-1331-0000</t>
  </si>
  <si>
    <t>Salario al personal eventual</t>
  </si>
  <si>
    <t>506-1000-1221-0000</t>
  </si>
  <si>
    <t>SERVICIOS PERSONALES</t>
  </si>
  <si>
    <t>506-1000-0000-0000</t>
  </si>
  <si>
    <t>PROCESO ELECTORAL</t>
  </si>
  <si>
    <t>506-0000-0000-0000</t>
  </si>
  <si>
    <t>502-0026-0000-0000</t>
  </si>
  <si>
    <t>502-0025-0000-0000</t>
  </si>
  <si>
    <t>502-0024-0000-0000</t>
  </si>
  <si>
    <t>502-0023-0000-0000</t>
  </si>
  <si>
    <t>502-0022-0000-0000</t>
  </si>
  <si>
    <t>502-0021-0000-0000</t>
  </si>
  <si>
    <t>502-0018-0000-0000</t>
  </si>
  <si>
    <t>Partido Verde Ecologista de Mexico</t>
  </si>
  <si>
    <t>502-0005-0000-0000</t>
  </si>
  <si>
    <t>502-0002-0000-0000</t>
  </si>
  <si>
    <t>502-0001-0000-0000</t>
  </si>
  <si>
    <t>FINANCTO. ACT. ORD.</t>
  </si>
  <si>
    <t>502-0000-0000-0000</t>
  </si>
  <si>
    <t>Impuesto sobre nóminas y otros que se deriven de u</t>
  </si>
  <si>
    <t>501-3000-3981-0000</t>
  </si>
  <si>
    <t>501-3000-3941-0000</t>
  </si>
  <si>
    <t xml:space="preserve">Pasajes terrestres nacionales </t>
  </si>
  <si>
    <t>501-3000-3721-0000</t>
  </si>
  <si>
    <t>Mant y conser de vehículos terr,aéreos,mar,lac,flu</t>
  </si>
  <si>
    <t>501-3000-3551-0000</t>
  </si>
  <si>
    <t>501-3000-3411-0000</t>
  </si>
  <si>
    <t>Serv de consultoría administrativa e informática</t>
  </si>
  <si>
    <t>501-3000-3331-0000</t>
  </si>
  <si>
    <t>501-3000-3221-0000</t>
  </si>
  <si>
    <t>501-3000-3181-0000</t>
  </si>
  <si>
    <t>501-3000-3171-0000</t>
  </si>
  <si>
    <t>501-3000-3161-0000</t>
  </si>
  <si>
    <t xml:space="preserve">Servicio de agua </t>
  </si>
  <si>
    <t>501-3000-3131-0000</t>
  </si>
  <si>
    <t>501-3000-3111-0000</t>
  </si>
  <si>
    <t>501-3000-0000-0000</t>
  </si>
  <si>
    <t>Ref y accesorios p/eq de computo y telecomunica</t>
  </si>
  <si>
    <t>501-2000-2941-0000</t>
  </si>
  <si>
    <t>501-2000-2911-0000</t>
  </si>
  <si>
    <t xml:space="preserve">Comb,lub y aditivos p/vehículos dest a serv admon </t>
  </si>
  <si>
    <t>501-2000-2612-0000</t>
  </si>
  <si>
    <t>501-2000-2531-0000</t>
  </si>
  <si>
    <t>501-2000-2481-0000</t>
  </si>
  <si>
    <t>Prod alimenticios p/pers en instal de dep y ent</t>
  </si>
  <si>
    <t>501-2000-2214-0000</t>
  </si>
  <si>
    <t>Materiales, útiles y eq menores de teconología</t>
  </si>
  <si>
    <t>501-2000-2141-0000</t>
  </si>
  <si>
    <t>Materiales útiles y eq menores de oficina</t>
  </si>
  <si>
    <t>501-2000-2111-0000</t>
  </si>
  <si>
    <t>501-2000-0000-0000</t>
  </si>
  <si>
    <t>Estímulo por día del servidor público</t>
  </si>
  <si>
    <t>501-1000-1715-0000</t>
  </si>
  <si>
    <t>501-1000-1432-0000</t>
  </si>
  <si>
    <t>501-1000-1431-0000</t>
  </si>
  <si>
    <t>501-1000-1421-0000</t>
  </si>
  <si>
    <t>501-1000-1411-0000</t>
  </si>
  <si>
    <t xml:space="preserve">Compensaciones adicionales </t>
  </si>
  <si>
    <t>501-1000-1345-0000</t>
  </si>
  <si>
    <t>Remuneraciones  por Horas Extraordinarias</t>
  </si>
  <si>
    <t>501-1000-1331-0000</t>
  </si>
  <si>
    <t>501-1000-1322-0000</t>
  </si>
  <si>
    <t>501-1000-1321-0000</t>
  </si>
  <si>
    <t>501-1000-1221-0000</t>
  </si>
  <si>
    <t>501-1000-1131-0000</t>
  </si>
  <si>
    <t>501-1000-0000-0000</t>
  </si>
  <si>
    <t>GASTO CORRIENTE</t>
  </si>
  <si>
    <t>501-0000-0000-0000</t>
  </si>
  <si>
    <t>CUENTA RESULTADOS DEUDORA</t>
  </si>
  <si>
    <t>005-0000-0000-0000</t>
  </si>
  <si>
    <t xml:space="preserve">Intereses BBVA Bancomer </t>
  </si>
  <si>
    <t>405-0005-0000-0000</t>
  </si>
  <si>
    <t>PRODUCTOS FINANCIEROS</t>
  </si>
  <si>
    <t>405-0000-0000-0000</t>
  </si>
  <si>
    <t>Partidos Politicos</t>
  </si>
  <si>
    <t>401-0003-0000-0000</t>
  </si>
  <si>
    <t>Ministraciones mensuales</t>
  </si>
  <si>
    <t>401-0001-0000-0000</t>
  </si>
  <si>
    <t>ASIGNACION PRESUPUESTAL</t>
  </si>
  <si>
    <t>401-0000-0000-0000</t>
  </si>
  <si>
    <t>CUENTA RESULTADOS ACREEDORAS</t>
  </si>
  <si>
    <t>004-0000-0000-0000</t>
  </si>
  <si>
    <t>Aportaciones Voluntarias Sedar</t>
  </si>
  <si>
    <t>206-0800-0000-0000</t>
  </si>
  <si>
    <t>Juan Carlos Sauza Mancilla</t>
  </si>
  <si>
    <t>206-0500-0006-0000</t>
  </si>
  <si>
    <t>CUENTAS POR PAGAR ( Consejeros Electorales  IEEJ )</t>
  </si>
  <si>
    <t>206-0500-0000-0000</t>
  </si>
  <si>
    <t>PCP (Préstamo Corto Plazo )</t>
  </si>
  <si>
    <t>206-0100-0100-0000</t>
  </si>
  <si>
    <t>PRESTAMOS PENSIONES</t>
  </si>
  <si>
    <t>206-0100-0000-0000</t>
  </si>
  <si>
    <t>CUENTAS POR PAGAR</t>
  </si>
  <si>
    <t>206-0000-0000-0000</t>
  </si>
  <si>
    <t>Sueldos y Salarios Consejos Municipales</t>
  </si>
  <si>
    <t>204-0013-0000-0000</t>
  </si>
  <si>
    <t>Sueldos y Salarios Capacitadores Dttos</t>
  </si>
  <si>
    <t>204-0011-0000-0000</t>
  </si>
  <si>
    <t>Sueldos y Salarios Eventual Consejos Distritales</t>
  </si>
  <si>
    <t>204-0006-0000-0000</t>
  </si>
  <si>
    <t>Sueldos y Salarios Advo.Eventual</t>
  </si>
  <si>
    <t>204-0003-0000-0000</t>
  </si>
  <si>
    <t>Pendientes de pago(Finiquitos y Liquidaciones)</t>
  </si>
  <si>
    <t>204-0002-0000-0000</t>
  </si>
  <si>
    <t>Sueldos y Salarios por Pagar</t>
  </si>
  <si>
    <t>204-0001-0000-0000</t>
  </si>
  <si>
    <t>SUELDOS Y SALARIOS POR PAGAR</t>
  </si>
  <si>
    <t>204-0000-0000-0000</t>
  </si>
  <si>
    <t>Tinajero Barrera Alfredo</t>
  </si>
  <si>
    <t>203-0374-0000-0000</t>
  </si>
  <si>
    <t>PROVEEDORES</t>
  </si>
  <si>
    <t>203-0000-0000-0000</t>
  </si>
  <si>
    <t>RET. I.V.A</t>
  </si>
  <si>
    <t>202-0007-0000-0000</t>
  </si>
  <si>
    <t>Cuotas IMSS</t>
  </si>
  <si>
    <t>202-0006-0000-0000</t>
  </si>
  <si>
    <t>202-0005-0000-0000</t>
  </si>
  <si>
    <t>10% sobre honorarios</t>
  </si>
  <si>
    <t>202-0003-0000-0000</t>
  </si>
  <si>
    <t>10% sobre arrendamiento</t>
  </si>
  <si>
    <t>202-0002-0000-0000</t>
  </si>
  <si>
    <t>I.S.R. Retenido</t>
  </si>
  <si>
    <t>202-0001-0001-0000</t>
  </si>
  <si>
    <t>I.S.R.</t>
  </si>
  <si>
    <t>202-0001-0000-0000</t>
  </si>
  <si>
    <t>IMPUESTOS POR PAGAR</t>
  </si>
  <si>
    <t>202-0000-0000-0000</t>
  </si>
  <si>
    <t>Pdte. Con Mpal Casimiro Castillo</t>
  </si>
  <si>
    <t>201-0211-0000-0000</t>
  </si>
  <si>
    <t>Depósitos no identificados.</t>
  </si>
  <si>
    <t>201-0179-0000-0000</t>
  </si>
  <si>
    <t>COECYTJAL</t>
  </si>
  <si>
    <t>201-0177-0000-0000</t>
  </si>
  <si>
    <t>Elvira Yadira Sanchez Alvarez</t>
  </si>
  <si>
    <t>201-0092-0000-0000</t>
  </si>
  <si>
    <t>ACREEDORES DIVERSOS</t>
  </si>
  <si>
    <t>201-0000-0000-0000</t>
  </si>
  <si>
    <t>PASIVO CIRCULANTE</t>
  </si>
  <si>
    <t>200-0000-0000-0000</t>
  </si>
  <si>
    <t>PASIVO</t>
  </si>
  <si>
    <t>002-0000-0000-0000</t>
  </si>
  <si>
    <t>DEPOSITOS EN GARANTIA</t>
  </si>
  <si>
    <t>144-0000-0000-0000</t>
  </si>
  <si>
    <t>ACTIVO DIFERIDO</t>
  </si>
  <si>
    <t>140-0000-0000-0000</t>
  </si>
  <si>
    <t>Equipo de Audio y Video</t>
  </si>
  <si>
    <t>135-0001-0000-0000</t>
  </si>
  <si>
    <t>EQUIPO DE AUDIO Y VIDEO</t>
  </si>
  <si>
    <t>135-0000-0000-0000</t>
  </si>
  <si>
    <t>136-0001-0000-0000</t>
  </si>
  <si>
    <t>132-0001-0000-0000</t>
  </si>
  <si>
    <t>Dep. Acum. Eqpo. Comunicacion</t>
  </si>
  <si>
    <t>130-0001-0000-0000</t>
  </si>
  <si>
    <t>Dep. Acum. Eqpo. de Computo</t>
  </si>
  <si>
    <t>126-0001-0000-0000</t>
  </si>
  <si>
    <t>124-0001-0000-0000</t>
  </si>
  <si>
    <t>122-0004-0000-0000</t>
  </si>
  <si>
    <t>Dep. Acum Otro Mobiliario y Equipo de Admon.</t>
  </si>
  <si>
    <t>122-0003-0000-0000</t>
  </si>
  <si>
    <t>Dep Acum Sistemas de Aire Acondicionado</t>
  </si>
  <si>
    <t>122-0002-0000-0000</t>
  </si>
  <si>
    <t>Dep. Acum. Mob. y Eqpo. de Oficina</t>
  </si>
  <si>
    <t>122-0001-0000-0000</t>
  </si>
  <si>
    <t>DEPRECIACION ACUMULADA DE ACTIVOS FIJOS</t>
  </si>
  <si>
    <t>122-0000-0000-0000</t>
  </si>
  <si>
    <t>Mobiliario y Equipo de Oficina</t>
  </si>
  <si>
    <t>121-0001-0000-0000</t>
  </si>
  <si>
    <t>MOBILIARIO Y EQPO. DE OFNA.</t>
  </si>
  <si>
    <t>121-0000-0000-0000</t>
  </si>
  <si>
    <t>ACTIVO FIJO</t>
  </si>
  <si>
    <t>120-0000-0000-0000</t>
  </si>
  <si>
    <t>Eduardo Meza Rincon</t>
  </si>
  <si>
    <t>104-1011-0000-0000</t>
  </si>
  <si>
    <t>Delgadillo González Saúl</t>
  </si>
  <si>
    <t>104-0659-0000-0000</t>
  </si>
  <si>
    <t>Salazar Ruíz Aldo Alonso</t>
  </si>
  <si>
    <t>104-0631-0000-0000</t>
  </si>
  <si>
    <t>Murillo Gutierrez Manuel Alejandro</t>
  </si>
  <si>
    <t>104-0392-0000-0000</t>
  </si>
  <si>
    <t>Hector Gallego Avila</t>
  </si>
  <si>
    <t>DEUDORES DIVERSOS</t>
  </si>
  <si>
    <t>104-0000-0000-0000</t>
  </si>
  <si>
    <t>BBVA Nómina 115687152</t>
  </si>
  <si>
    <t>102-0021-0000-0000</t>
  </si>
  <si>
    <t>BBVA Cta. Intermediaria 0115163145</t>
  </si>
  <si>
    <t>102-0019-0000-0000</t>
  </si>
  <si>
    <t>BBVA Bancomer, S.A., Cta 0102614707</t>
  </si>
  <si>
    <t>102-0015-0000-0000</t>
  </si>
  <si>
    <t>BANSI, S.A.</t>
  </si>
  <si>
    <t>102-0010-0000-0000</t>
  </si>
  <si>
    <t>BANCOS CTA.CHEQUES</t>
  </si>
  <si>
    <t>102-0000-0000-0000</t>
  </si>
  <si>
    <t>Dirección de Administración y Finanzas</t>
  </si>
  <si>
    <t>101-0564-0000-0000</t>
  </si>
  <si>
    <t>Pdte. Con. Mpal. Concepción de Buenos Aires</t>
  </si>
  <si>
    <t>101-0441-0000-0000</t>
  </si>
  <si>
    <t>Pdte. Con. Mpal. Chapala</t>
  </si>
  <si>
    <t>101-0435-0000-0000</t>
  </si>
  <si>
    <t>Presidente Con. Dist. 15</t>
  </si>
  <si>
    <t>101-0402-0000-0000</t>
  </si>
  <si>
    <t>CUENTA DE MAYOR DE FONDO REVOLVENTE</t>
  </si>
  <si>
    <t>101-0000-0000-0000</t>
  </si>
  <si>
    <t>FONDO FIJO DE CAJA</t>
  </si>
  <si>
    <t>101-0000-0000-0001</t>
  </si>
  <si>
    <t>ACTIVO CIRCULANTE</t>
  </si>
  <si>
    <t>100-0000-0000-0000</t>
  </si>
  <si>
    <t>001-0000-0000-0000</t>
  </si>
  <si>
    <t>Acreedor</t>
  </si>
  <si>
    <t>Deudor</t>
  </si>
  <si>
    <t>Abonos</t>
  </si>
  <si>
    <t>Cargos</t>
  </si>
  <si>
    <t>Saldos</t>
  </si>
  <si>
    <t>Fecha: 17/Feb/2022</t>
  </si>
  <si>
    <t>Balanza de comprobación al 30/Sep/2021</t>
  </si>
  <si>
    <t>Hoja:      1</t>
  </si>
  <si>
    <t>IEPCEJ EJERCICIO 2008</t>
  </si>
  <si>
    <t>CONTPAQ i</t>
  </si>
  <si>
    <t>101-0423-0000-0000</t>
  </si>
  <si>
    <t>Pdte. Con. Mpal. Atemajac de Brizuela</t>
  </si>
  <si>
    <t>101-0469-0000-0000</t>
  </si>
  <si>
    <t>Pdte. Con. Mpal. La Manzanilla de la Paz</t>
  </si>
  <si>
    <t>101-0517-0000-0000</t>
  </si>
  <si>
    <t>Pdte. Con. Mpal. Totatiche</t>
  </si>
  <si>
    <t>101-0554-0000-0000</t>
  </si>
  <si>
    <t>Secretaría Ejecutiva</t>
  </si>
  <si>
    <t>104-0523-0000-0000</t>
  </si>
  <si>
    <t>Presidente Con. Dist. 20</t>
  </si>
  <si>
    <t>104-0544-0000-0000</t>
  </si>
  <si>
    <t>Rosas Villalobos Alma Fabiola del Rosario</t>
  </si>
  <si>
    <t>104-0649-0000-0000</t>
  </si>
  <si>
    <t>Pdte. Con. Mpal Tecalitlan (CD-19)</t>
  </si>
  <si>
    <t>104-0658-0000-0000</t>
  </si>
  <si>
    <t>Ramírez García Hugo Elias</t>
  </si>
  <si>
    <t>104-0661-0000-0000</t>
  </si>
  <si>
    <t>Pulido Maciel Hugo</t>
  </si>
  <si>
    <t>104-0672-0000-0000</t>
  </si>
  <si>
    <t>García Hernández Eric Alvar</t>
  </si>
  <si>
    <t>104-0681-0000-0000</t>
  </si>
  <si>
    <t>Samuel Limón Zarate</t>
  </si>
  <si>
    <t>104-0701-0000-0000</t>
  </si>
  <si>
    <t>Campos Guzman Luis Alfonso</t>
  </si>
  <si>
    <t>104-0730-0000-0000</t>
  </si>
  <si>
    <t>Pdte. Consejo Municipal Totatiche</t>
  </si>
  <si>
    <t>104-0817-0000-0000</t>
  </si>
  <si>
    <t>ALEJANDRO GUTIÉRREZ CARRILLO</t>
  </si>
  <si>
    <t>104-1002-0000-0000</t>
  </si>
  <si>
    <t>Cesar Alejandro Rios López</t>
  </si>
  <si>
    <t>104-1019-0000-0000</t>
  </si>
  <si>
    <t>Catalina Moreno Trillo</t>
  </si>
  <si>
    <t>104-1041-0000-0000</t>
  </si>
  <si>
    <t>Karen Steffannia Islas Antonio</t>
  </si>
  <si>
    <t>104-1043-0000-0000</t>
  </si>
  <si>
    <t>Gisela Araceli Leyva Martinez</t>
  </si>
  <si>
    <t>104-1044-0000-0000</t>
  </si>
  <si>
    <t>Jesus Eliseo Maciel Iñiguez</t>
  </si>
  <si>
    <t>104-1045-0000-0000</t>
  </si>
  <si>
    <t>Monica Rizo Lopez</t>
  </si>
  <si>
    <t>104-1046-0000-0000</t>
  </si>
  <si>
    <t>Cynthia Teresa Elizalde Vivas</t>
  </si>
  <si>
    <t>108-0000-0000-0000</t>
  </si>
  <si>
    <t>IMPUESTOS A FAVOR</t>
  </si>
  <si>
    <t>108-0002-0000-0000</t>
  </si>
  <si>
    <t>Subsidio para el Empleo</t>
  </si>
  <si>
    <t>109-0000-0000-0000</t>
  </si>
  <si>
    <t>ANTICIPO A PROVEEDORES</t>
  </si>
  <si>
    <t>109-0361-0000-0000</t>
  </si>
  <si>
    <t>Universidad de Guadalajara</t>
  </si>
  <si>
    <t>120-0133-0000-0000</t>
  </si>
  <si>
    <t>SISTEMAS DE AIRE ACONDICIONADO, CALEFACCIÓN Y REFR</t>
  </si>
  <si>
    <t>120-0133-0001-0000</t>
  </si>
  <si>
    <t>Sistemas de Aire Acondicionado, Calefacción y Refr</t>
  </si>
  <si>
    <t>120-0139-0000-0000</t>
  </si>
  <si>
    <t>OTROS MOBILIARIOS Y EQUIPOS DE ADMINISTRACIÓN</t>
  </si>
  <si>
    <t>120-0139-0001-0000</t>
  </si>
  <si>
    <t>Otro Mobiliario y Equipo de Administración Mat Ele</t>
  </si>
  <si>
    <t>121-0002-0000-0000</t>
  </si>
  <si>
    <t>Mobiliario sria de finanzas</t>
  </si>
  <si>
    <t>121-0003-0000-0000</t>
  </si>
  <si>
    <t>Equipo de Oficina Consejo Electoral</t>
  </si>
  <si>
    <t>123-0000-0000-0000</t>
  </si>
  <si>
    <t>EQUIPO DE TRANSPORTE</t>
  </si>
  <si>
    <t>123-0001-0000-0000</t>
  </si>
  <si>
    <t>Equipo de Transporte</t>
  </si>
  <si>
    <t>123-0002-0000-0000</t>
  </si>
  <si>
    <t>Vehículo y Equipo  Auxiliar de Transporte</t>
  </si>
  <si>
    <t>125-0000-0000-0000</t>
  </si>
  <si>
    <t>EQUIPO DE COMPUTO</t>
  </si>
  <si>
    <t>125-0001-0000-0000</t>
  </si>
  <si>
    <t>Equipo de Computo</t>
  </si>
  <si>
    <t>125-0002-0000-0000</t>
  </si>
  <si>
    <t>Eq. de Computo Sria.</t>
  </si>
  <si>
    <t>129-0000-0000-0000</t>
  </si>
  <si>
    <t>EQUIPO DE COMUNICACION</t>
  </si>
  <si>
    <t>129-0001-0000-0000</t>
  </si>
  <si>
    <t>Equipo de Comunicación</t>
  </si>
  <si>
    <t>129-0002-0000-0000</t>
  </si>
  <si>
    <t>Eq. de Com.Sria. de Finanzas</t>
  </si>
  <si>
    <t>131-0000-0000-0000</t>
  </si>
  <si>
    <t>PROGRAMAS DE COMPUTO</t>
  </si>
  <si>
    <t>131-0001-0000-0000</t>
  </si>
  <si>
    <t>Programas de computo</t>
  </si>
  <si>
    <t>142-0000-0000-0000</t>
  </si>
  <si>
    <t>MEJORAS A LOCALES ARRENDADOS</t>
  </si>
  <si>
    <t>142-0002-0000-0000</t>
  </si>
  <si>
    <t>Florencia 2370</t>
  </si>
  <si>
    <t>143-0000-0000-0000</t>
  </si>
  <si>
    <t>AMORT. ACUM. DE MEJORAS A LOCAL A</t>
  </si>
  <si>
    <t>143-0001-0000-0000</t>
  </si>
  <si>
    <t>Amort.Acum. de Mejoras a Loc.</t>
  </si>
  <si>
    <t>144-0088-0000-0000</t>
  </si>
  <si>
    <t>Depósito Bodega Organización</t>
  </si>
  <si>
    <t>144-0093-0000-0000</t>
  </si>
  <si>
    <t>Deposito Renta Dist.5</t>
  </si>
  <si>
    <t>144-0094-0000-0000</t>
  </si>
  <si>
    <t>Deposito Renta Dist. 6</t>
  </si>
  <si>
    <t>144-0095-0000-0000</t>
  </si>
  <si>
    <t>Deposito Renta Dist. 7</t>
  </si>
  <si>
    <t>144-0096-0000-0000</t>
  </si>
  <si>
    <t>Deposito Renta Dist. 8</t>
  </si>
  <si>
    <t>144-0097-0000-0000</t>
  </si>
  <si>
    <t>Deposito Renta Dist. 9</t>
  </si>
  <si>
    <t>144-0110-0000-0000</t>
  </si>
  <si>
    <t>Deposito C.F.E. Bodega Organización</t>
  </si>
  <si>
    <t>144-0116-0000-0000</t>
  </si>
  <si>
    <t>Deposito CFE ( Oficinas Centrales )</t>
  </si>
  <si>
    <t>144-0132-0000-0000</t>
  </si>
  <si>
    <t>Deposito Renta Consj. Mpal. Lagos de Moreno</t>
  </si>
  <si>
    <t>144-0140-0000-0000</t>
  </si>
  <si>
    <t>Dep. Rta Ofna. Juridico Asis</t>
  </si>
  <si>
    <t>144-0158-0000-0000</t>
  </si>
  <si>
    <t>Bodega Medrano Jorge C. Salles Cuervo</t>
  </si>
  <si>
    <t>144-0160-0000-0000</t>
  </si>
  <si>
    <t>Dep Garantía Parque de las Estrellas 2764</t>
  </si>
  <si>
    <t>144-0161-0000-0000</t>
  </si>
  <si>
    <t>Dep. Garantía Arcos 27 Cuadher</t>
  </si>
  <si>
    <t>144-0162-0000-0000</t>
  </si>
  <si>
    <t>Dep. Garantía Av. Vallarta Beatriz  Rivas</t>
  </si>
  <si>
    <t>144-1601-0000-0000</t>
  </si>
  <si>
    <t>Dep. Garantía Lopez Cotilla Technical Trazos</t>
  </si>
  <si>
    <t>144-1602-0000-0000</t>
  </si>
  <si>
    <t>Deposito CFE Vallarta</t>
  </si>
  <si>
    <t>144-1603-0000-0000</t>
  </si>
  <si>
    <t>Deposito López Cotilla 2135</t>
  </si>
  <si>
    <t>146-0000-0000-0000</t>
  </si>
  <si>
    <t>GASTOS DE INSTALACION</t>
  </si>
  <si>
    <t>146-0002-0000-0000</t>
  </si>
  <si>
    <t>Instalaciones telefonicas</t>
  </si>
  <si>
    <t>147-0000-0000-0000</t>
  </si>
  <si>
    <t>AMORTIZACION ACUM. GTOS</t>
  </si>
  <si>
    <t>147-0001-0000-0000</t>
  </si>
  <si>
    <t>Amortizacion Acum. Gtos.</t>
  </si>
  <si>
    <t>201-0094-0000-0000</t>
  </si>
  <si>
    <t>201-0175-0000-0000</t>
  </si>
  <si>
    <t>Director de Administración y Finanzas</t>
  </si>
  <si>
    <t>201-0177-0230-0000</t>
  </si>
  <si>
    <t>CANDIDATOS INDEPENDIENTES</t>
  </si>
  <si>
    <t>201-0208-0000-0000</t>
  </si>
  <si>
    <t>Pdte. Cons. Mpal. Ignacio Cerro Gordo</t>
  </si>
  <si>
    <t>201-0209-0000-0000</t>
  </si>
  <si>
    <t>Pdte. Cons. Mpal. Atemaja de  Brizuela</t>
  </si>
  <si>
    <t>201-0217-0000-0000</t>
  </si>
  <si>
    <t>Pdte. Consejo Municipal Manzanilla de la Paz</t>
  </si>
  <si>
    <t>201-0218-0000-0000</t>
  </si>
  <si>
    <t>Pdte. Consejo Municipal Concepcion de Buenos Aires</t>
  </si>
  <si>
    <t>201-0219-0000-0000</t>
  </si>
  <si>
    <t>José de Jesús Gómez Valle</t>
  </si>
  <si>
    <t>201-0220-0000-0000</t>
  </si>
  <si>
    <t>Jesus Reynoso Gallegos</t>
  </si>
  <si>
    <t>201-0221-0000-0000</t>
  </si>
  <si>
    <t>Carlos Jacobo García Hernández</t>
  </si>
  <si>
    <t>201-2163-0000-0000</t>
  </si>
  <si>
    <t>Sayani Moska Estrada</t>
  </si>
  <si>
    <t>203-0007-0000-0000</t>
  </si>
  <si>
    <t>Comision Federal de Electricidad</t>
  </si>
  <si>
    <t>203-0142-0000-0000</t>
  </si>
  <si>
    <t>Martinez Casillas Jesus Antonio</t>
  </si>
  <si>
    <t>203-0364-0000-0000</t>
  </si>
  <si>
    <t>203-0707-0000-0000</t>
  </si>
  <si>
    <t>Robles Aguilar Sandra Vanesa</t>
  </si>
  <si>
    <t>203-0708-0000-0000</t>
  </si>
  <si>
    <t>Marvan Laborde María</t>
  </si>
  <si>
    <t>203-0958-0000-0000</t>
  </si>
  <si>
    <t>Rogelio Villareal Macías</t>
  </si>
  <si>
    <t>203-0971-0000-0000</t>
  </si>
  <si>
    <t>Isa Corporativo S.A. de C.V.</t>
  </si>
  <si>
    <t>203-1180-0000-0000</t>
  </si>
  <si>
    <t>Sistema Intermunicipal de Agua Potable SEAPAL</t>
  </si>
  <si>
    <t>203-1402-0000-0000</t>
  </si>
  <si>
    <t xml:space="preserve">INSTITUTO ELECTORAL </t>
  </si>
  <si>
    <t>203-1727-0000-0000</t>
  </si>
  <si>
    <t>Diseñadora de Obras QWARKA, S.A. DE C.V</t>
  </si>
  <si>
    <t>203-3373-0000-0000</t>
  </si>
  <si>
    <t>Juan Carlos Fuentes Escobedo</t>
  </si>
  <si>
    <t>203-3652-0000-0000</t>
  </si>
  <si>
    <t>Coeficiente Comunicaciones, S.A. de C.V.</t>
  </si>
  <si>
    <t>203-3669-0000-0000</t>
  </si>
  <si>
    <t>Commercial Group Taashka Mex, S.A. de C.V.</t>
  </si>
  <si>
    <t>203-3841-0000-0000</t>
  </si>
  <si>
    <t>Forticus Tech S.A. de C.V.</t>
  </si>
  <si>
    <t>203-3987-0000-0000</t>
  </si>
  <si>
    <t>Varios</t>
  </si>
  <si>
    <t>203-4105-0000-0000</t>
  </si>
  <si>
    <t>Lluvia Linda Rivera Sanchez</t>
  </si>
  <si>
    <t>203-6039-0000-0000</t>
  </si>
  <si>
    <t>Jorge Enrique Aguilar Rojo</t>
  </si>
  <si>
    <t>203-6067-0000-0000</t>
  </si>
  <si>
    <t>Tangil Construcciones SA de CV</t>
  </si>
  <si>
    <t>203-6095-0000-0000</t>
  </si>
  <si>
    <t>Sainz Martinez  Luis Carlos</t>
  </si>
  <si>
    <t>203-6096-0000-0000</t>
  </si>
  <si>
    <t>García Perez Laura Patricia</t>
  </si>
  <si>
    <t>203-6098-0000-0000</t>
  </si>
  <si>
    <t>Guzman Bustos Fabiola de Fatima</t>
  </si>
  <si>
    <t>204-0016-0000-0000</t>
  </si>
  <si>
    <t>Sueldos y Salarios Consejeros Distritales</t>
  </si>
  <si>
    <t>204-0017-0000-0000</t>
  </si>
  <si>
    <t>Sueldos y salarios consulta popular</t>
  </si>
  <si>
    <t>204-0018-0000-0000</t>
  </si>
  <si>
    <t>Sueldos y salarios Extraordinaria Tlaquepaque</t>
  </si>
  <si>
    <t>206-0041-0000-0000</t>
  </si>
  <si>
    <t>Tania Lu Ramírez García</t>
  </si>
  <si>
    <t>206-0042-0000-0000</t>
  </si>
  <si>
    <t>SEDAR</t>
  </si>
  <si>
    <t>206-0100-0300-0000</t>
  </si>
  <si>
    <t>PH ( Préstamo Hipotecario )</t>
  </si>
  <si>
    <t>206-0100-0400-0000</t>
  </si>
  <si>
    <t>(Prestamo PLMP)</t>
  </si>
  <si>
    <t>206-0138-0000-0000</t>
  </si>
  <si>
    <t>MURILLO GUTIERREZ MANUEL ALEJANDRO</t>
  </si>
  <si>
    <t>206-0139-0000-0000</t>
  </si>
  <si>
    <t>Saúl Delgadillo González</t>
  </si>
  <si>
    <t>206-0140-0000-0000</t>
  </si>
  <si>
    <t>206-0141-0000-0000</t>
  </si>
  <si>
    <t>Arteaga Martinez Jimena</t>
  </si>
  <si>
    <t>206-6097-0000-0000</t>
  </si>
  <si>
    <t>Fregoso Centeno Natalia</t>
  </si>
  <si>
    <t>206-9001-0000-0000</t>
  </si>
  <si>
    <t>Provisiones nóminas 2018</t>
  </si>
  <si>
    <t>003-0000-0000-0000</t>
  </si>
  <si>
    <t>CAPITAL</t>
  </si>
  <si>
    <t>030-0000-0000-0000</t>
  </si>
  <si>
    <t>REMANENTE DE EJERCICIOS</t>
  </si>
  <si>
    <t>030-1994-0000-0000</t>
  </si>
  <si>
    <t>Remanente ejercicio 1994</t>
  </si>
  <si>
    <t>030-1995-0000-0000</t>
  </si>
  <si>
    <t>Remanente ejercicio 1995</t>
  </si>
  <si>
    <t>030-1996-0000-0000</t>
  </si>
  <si>
    <t>Remanente ejercicio 1996</t>
  </si>
  <si>
    <t>030-1997-0000-0000</t>
  </si>
  <si>
    <t>Remanente ejercicio 1997</t>
  </si>
  <si>
    <t>030-1998-0000-0000</t>
  </si>
  <si>
    <t>Remanente ejercicio 1998</t>
  </si>
  <si>
    <t>030-1999-0000-0000</t>
  </si>
  <si>
    <t>Remanente Ejercicio 1999</t>
  </si>
  <si>
    <t>030-2000-0000-0000</t>
  </si>
  <si>
    <t>Remanente Ejercicio 2000</t>
  </si>
  <si>
    <t>030-2001-0000-0000</t>
  </si>
  <si>
    <t>Remanente Ejercicio 2001</t>
  </si>
  <si>
    <t>030-2002-0000-0000</t>
  </si>
  <si>
    <t>Remanente Ejercicio 2002</t>
  </si>
  <si>
    <t>030-2003-0000-0000</t>
  </si>
  <si>
    <t>Remanente Ejercicio 2003</t>
  </si>
  <si>
    <t>030-2004-0000-0000</t>
  </si>
  <si>
    <t>Remanente Ejercicio 2004</t>
  </si>
  <si>
    <t>030-2005-0000-0000</t>
  </si>
  <si>
    <t>Remanente Ejercicio 2005</t>
  </si>
  <si>
    <t>030-2006-0000-0000</t>
  </si>
  <si>
    <t>Remanente Ejercicio 2006</t>
  </si>
  <si>
    <t>030-2007-0000-0000</t>
  </si>
  <si>
    <t>Remanente Ejercicio 2007</t>
  </si>
  <si>
    <t>030-2008-0000-0000</t>
  </si>
  <si>
    <t>Remanente Ejercicio 2008</t>
  </si>
  <si>
    <t>030-2009-0000-0000</t>
  </si>
  <si>
    <t>Remanente Ejercicio 2009</t>
  </si>
  <si>
    <t>030-2010-0000-0000</t>
  </si>
  <si>
    <t>Remanente Ejercicio 2010</t>
  </si>
  <si>
    <t>030-2011-0000-0000</t>
  </si>
  <si>
    <t>Remanente Ejercicio 2011</t>
  </si>
  <si>
    <t>030-2012-0000-0000</t>
  </si>
  <si>
    <t>Remanente Ejercicio 2012</t>
  </si>
  <si>
    <t>030-2013-0000-0000</t>
  </si>
  <si>
    <t>Remanente Ejercicio 2013</t>
  </si>
  <si>
    <t>030-2014-0000-0000</t>
  </si>
  <si>
    <t>Remanente Ejercicio 2014</t>
  </si>
  <si>
    <t>030-2015-0000-0000</t>
  </si>
  <si>
    <t>Remanente Ejercicio 2015</t>
  </si>
  <si>
    <t>030-2016-0000-0000</t>
  </si>
  <si>
    <t>Remanente Ejercicio 2016</t>
  </si>
  <si>
    <t>030-2017-0000-0000</t>
  </si>
  <si>
    <t>Remanente Ejercicio 2017</t>
  </si>
  <si>
    <t>030-2018-0000-0000</t>
  </si>
  <si>
    <t>Remanente Ejercicio 2018</t>
  </si>
  <si>
    <t>030-2019-0000-0000</t>
  </si>
  <si>
    <t>Remanente Ejercicio 2019</t>
  </si>
  <si>
    <t>030-2020-0000-0000</t>
  </si>
  <si>
    <t>Remanente Ejercicio 2020</t>
  </si>
  <si>
    <t>301-0000-0000-0000</t>
  </si>
  <si>
    <t>PATRIMONIO</t>
  </si>
  <si>
    <t>301-0001-0000-0000</t>
  </si>
  <si>
    <t>Patrimonio</t>
  </si>
  <si>
    <t>401-0002-0000-0000</t>
  </si>
  <si>
    <t>Ampliación Extraordinaria</t>
  </si>
  <si>
    <t>401-0006-0000-0000</t>
  </si>
  <si>
    <t>Ministracion Proceso Electoral</t>
  </si>
  <si>
    <t>401-0008-0000-0000</t>
  </si>
  <si>
    <t>Ministración Gtos de Campaña Part Pol y Candi Inde</t>
  </si>
  <si>
    <t>401-0009-0000-0000</t>
  </si>
  <si>
    <t>Consulta Popular Pacto Fiscal</t>
  </si>
  <si>
    <t>406-0000-0000-0000</t>
  </si>
  <si>
    <t>OTROS INGRESOS Y BENEFICIOS VARIOS</t>
  </si>
  <si>
    <t>406-0008-0000-0000</t>
  </si>
  <si>
    <t>Reintegros INE</t>
  </si>
  <si>
    <t>GASTO CORRIENTE IEPC JALISCO</t>
  </si>
  <si>
    <t>501-1000-1441-0000</t>
  </si>
  <si>
    <t>501-1000-1712-0000</t>
  </si>
  <si>
    <t>501-2000-2151-0000</t>
  </si>
  <si>
    <t>501-2000-2161-0000</t>
  </si>
  <si>
    <t>501-2000-2171-0000</t>
  </si>
  <si>
    <t>501-2000-2231-0000</t>
  </si>
  <si>
    <t>501-2000-2441-0000</t>
  </si>
  <si>
    <t>501-2000-2461-0000</t>
  </si>
  <si>
    <t>501-2000-2721-0000</t>
  </si>
  <si>
    <t>501-2000-2921-0000</t>
  </si>
  <si>
    <t>501-2000-2931-0000</t>
  </si>
  <si>
    <t xml:space="preserve">Ref y accesorios de mob y eq de admon,edu y recre </t>
  </si>
  <si>
    <t>501-2000-2961-0000</t>
  </si>
  <si>
    <t>Refacciones y accesorios menores de eq de transpor</t>
  </si>
  <si>
    <t>501-3000-3271-0000</t>
  </si>
  <si>
    <t>501-3000-3342-0000</t>
  </si>
  <si>
    <t>501-3000-3351-0000</t>
  </si>
  <si>
    <t xml:space="preserve">Servicios de investigación científica ydesarrollo </t>
  </si>
  <si>
    <t>501-3000-3362-0000</t>
  </si>
  <si>
    <t>Servicio de impresión de doc y pape oficial</t>
  </si>
  <si>
    <t>501-3000-3363-0000</t>
  </si>
  <si>
    <t>Servicios de imp. de mat info der de opera y admon</t>
  </si>
  <si>
    <t>501-3000-3381-0000</t>
  </si>
  <si>
    <t xml:space="preserve">Servicios de vigilancia </t>
  </si>
  <si>
    <t>501-3000-3451-0000</t>
  </si>
  <si>
    <t>Seguro de bienes patrimoniales</t>
  </si>
  <si>
    <t>501-3000-3471-0000</t>
  </si>
  <si>
    <t>501-3000-3511-0000</t>
  </si>
  <si>
    <t>Mant y conser menor de inmuebles p/pres de ser adm</t>
  </si>
  <si>
    <t>501-3000-3521-0000</t>
  </si>
  <si>
    <t>Mant y cons de mob y  eq de admon,edu y recre</t>
  </si>
  <si>
    <t>501-3000-3531-0000</t>
  </si>
  <si>
    <t>Instalación, rep y mant de eq de comp y tec infor</t>
  </si>
  <si>
    <t>501-3000-3571-0000</t>
  </si>
  <si>
    <t xml:space="preserve">Instalación Reparación y Mtto Maquinaria y Otros </t>
  </si>
  <si>
    <t>501-3000-3581-0000</t>
  </si>
  <si>
    <t>Servicio de limpieza y manejo de desechos</t>
  </si>
  <si>
    <t>501-3000-3591-0000</t>
  </si>
  <si>
    <t>Servicio de Jardinería y Fumigación</t>
  </si>
  <si>
    <t>501-3000-3611-0000</t>
  </si>
  <si>
    <t>Dif por rad, tv y otros medios sobre prog y act gu</t>
  </si>
  <si>
    <t>501-3000-3661-0000</t>
  </si>
  <si>
    <t>Servicio de creación y dif de cont excl por intern</t>
  </si>
  <si>
    <t>501-3000-3711-0000</t>
  </si>
  <si>
    <t>501-3000-3751-0000</t>
  </si>
  <si>
    <t>501-3000-3791-0000</t>
  </si>
  <si>
    <t>501-3000-3831-0000</t>
  </si>
  <si>
    <t xml:space="preserve">Congresos y convenciones </t>
  </si>
  <si>
    <t>501-3000-3921-0000</t>
  </si>
  <si>
    <t>501-5000-0000-0000</t>
  </si>
  <si>
    <t>BIENES MUEBLES INMUEBLES</t>
  </si>
  <si>
    <t>501-5000-5151-0000</t>
  </si>
  <si>
    <t>Equipo de cómputo y tecnología de la información</t>
  </si>
  <si>
    <t>FINANCIAMIENTO PARTIDOS ACTIVIDADES ORDINARIAS</t>
  </si>
  <si>
    <t>502-0019-0000-0000</t>
  </si>
  <si>
    <t>503-0000-0000-0000</t>
  </si>
  <si>
    <t>FINANCIAMIENRO OBTENCIÓN VOTO PARTIDOS</t>
  </si>
  <si>
    <t>503-0001-0000-0000</t>
  </si>
  <si>
    <t>Partido Acción Nacional</t>
  </si>
  <si>
    <t>503-0002-0000-0000</t>
  </si>
  <si>
    <t>503-0003-0000-0000</t>
  </si>
  <si>
    <t>Partido de la Revolución Democrática</t>
  </si>
  <si>
    <t>503-0004-0000-0000</t>
  </si>
  <si>
    <t>Partido del Trabajo</t>
  </si>
  <si>
    <t>503-0005-0000-0000</t>
  </si>
  <si>
    <t>Partido Verde Ecologista</t>
  </si>
  <si>
    <t>503-0018-0000-0000</t>
  </si>
  <si>
    <t>503-0019-0000-0000</t>
  </si>
  <si>
    <t>503-0084-0000-0000</t>
  </si>
  <si>
    <t>Partido Encuentro Solidario</t>
  </si>
  <si>
    <t>503-0085-0000-0000</t>
  </si>
  <si>
    <t>503-0086-0000-0000</t>
  </si>
  <si>
    <t>503-0087-0000-0000</t>
  </si>
  <si>
    <t>Fuerza por México</t>
  </si>
  <si>
    <t>503-0088-0000-0000</t>
  </si>
  <si>
    <t>503-0089-0000-0000</t>
  </si>
  <si>
    <t>503-0112-0000-0000</t>
  </si>
  <si>
    <t>Soy un Ciudadano Libre AC</t>
  </si>
  <si>
    <t>503-0113-0000-0000</t>
  </si>
  <si>
    <t>Sembrando para Cosechar un Futuro Mejor</t>
  </si>
  <si>
    <t>503-0114-0000-0000</t>
  </si>
  <si>
    <t xml:space="preserve">Atotonilco Independiente </t>
  </si>
  <si>
    <t>503-0115-0000-0000</t>
  </si>
  <si>
    <t>Oz por un Autlan Independiente AC</t>
  </si>
  <si>
    <t>503-0116-0000-0000</t>
  </si>
  <si>
    <t>El Bola Capacete</t>
  </si>
  <si>
    <t>503-0117-0000-0000</t>
  </si>
  <si>
    <t>Fredy Rayo AC</t>
  </si>
  <si>
    <t>503-0118-0000-0000</t>
  </si>
  <si>
    <t>Proyecto IST AC</t>
  </si>
  <si>
    <t>503-0119-0000-0000</t>
  </si>
  <si>
    <t>Amigos Aldana</t>
  </si>
  <si>
    <t>503-0120-0000-0000</t>
  </si>
  <si>
    <t xml:space="preserve">Colotlan Independiente </t>
  </si>
  <si>
    <t>503-0121-0000-0000</t>
  </si>
  <si>
    <t xml:space="preserve">Porque tu voz es mi lucha </t>
  </si>
  <si>
    <t>503-0122-0000-0000</t>
  </si>
  <si>
    <t>Pro Natura Ocotlan AC</t>
  </si>
  <si>
    <t>503-0124-0000-0000</t>
  </si>
  <si>
    <t>Voz Ciudadana de Sayula AC</t>
  </si>
  <si>
    <t>503-0126-0000-0000</t>
  </si>
  <si>
    <t>Gustavo Castañeda AC</t>
  </si>
  <si>
    <t>503-0127-0000-0000</t>
  </si>
  <si>
    <t>Zapotitlan Somos Todos</t>
  </si>
  <si>
    <t>503-0128-0000-0000</t>
  </si>
  <si>
    <t>Alejandro Vazquez Unidos por Zapotlan</t>
  </si>
  <si>
    <t>503-0129-0000-0000</t>
  </si>
  <si>
    <t>Fuerza Independiente por Zapotlan</t>
  </si>
  <si>
    <t>503-0130-0000-0000</t>
  </si>
  <si>
    <t xml:space="preserve">Fortaleza Guadalajara </t>
  </si>
  <si>
    <t>503-0131-0000-0000</t>
  </si>
  <si>
    <t>Unidos Independientes por Tequila</t>
  </si>
  <si>
    <t>503-0132-0000-0000</t>
  </si>
  <si>
    <t>Aixcaquema AC</t>
  </si>
  <si>
    <t>506-1000-1321-0000</t>
  </si>
  <si>
    <t>Prima Vacacional y Dominical</t>
  </si>
  <si>
    <t>506-1000-1322-0000</t>
  </si>
  <si>
    <t>506-1000-1347-0000</t>
  </si>
  <si>
    <t>Otras compensaciones (gastos de campo)</t>
  </si>
  <si>
    <t>506-2000-2141-0000</t>
  </si>
  <si>
    <t>506-2000-2151-0000</t>
  </si>
  <si>
    <t xml:space="preserve">Material Impreso e Información Digital </t>
  </si>
  <si>
    <t>506-2000-2711-0000</t>
  </si>
  <si>
    <t>Vestuarios y Uniformes</t>
  </si>
  <si>
    <t>506-2000-2931-0000</t>
  </si>
  <si>
    <t>Ref y accesorios menores de mobiliario y eq de adm</t>
  </si>
  <si>
    <t>506-2000-2961-0000</t>
  </si>
  <si>
    <t>Ref y accesorios menores de eq de transporte</t>
  </si>
  <si>
    <t>506-3000-3141-0000</t>
  </si>
  <si>
    <t>506-3000-3221-0000</t>
  </si>
  <si>
    <t>Arrendamiento de Edificios</t>
  </si>
  <si>
    <t>506-3000-3252-0000</t>
  </si>
  <si>
    <t>Arrendamiento de vehiculos terrestres, aereos, mar</t>
  </si>
  <si>
    <t>506-3000-3271-0000</t>
  </si>
  <si>
    <t>Patentes, Regalías y Otros</t>
  </si>
  <si>
    <t>506-3000-3331-0000</t>
  </si>
  <si>
    <t>Serv consultoria administrativa e informatica</t>
  </si>
  <si>
    <t>506-3000-3342-0000</t>
  </si>
  <si>
    <t>Capacitación Especializada</t>
  </si>
  <si>
    <t>506-3000-3362-0000</t>
  </si>
  <si>
    <t xml:space="preserve">Servicio de impresión de doc y pape ofical </t>
  </si>
  <si>
    <t>506-3000-3471-0000</t>
  </si>
  <si>
    <t>506-3000-3611-0000</t>
  </si>
  <si>
    <t xml:space="preserve">Difusión por radio, tv y otros medios de mensajes </t>
  </si>
  <si>
    <t>506-3000-3631-0000</t>
  </si>
  <si>
    <t xml:space="preserve">Serv de creatividad, preproduccion publicidad </t>
  </si>
  <si>
    <t>506-3000-3661-0000</t>
  </si>
  <si>
    <t>Serv de creación y difusion exclusivo por internet</t>
  </si>
  <si>
    <t>506-3000-3691-0000</t>
  </si>
  <si>
    <t>506-3000-3712-0000</t>
  </si>
  <si>
    <t>Pasajes aereos internacionales</t>
  </si>
  <si>
    <t>506-3000-3761-0000</t>
  </si>
  <si>
    <t>Viaticos en el extranjero</t>
  </si>
  <si>
    <t>506-3000-3831-0000</t>
  </si>
  <si>
    <t>506-3000-3981-0000</t>
  </si>
  <si>
    <t>506-4000-0000-0000</t>
  </si>
  <si>
    <t>Transferencias, Asignaciones, Subsidios y otras Ay</t>
  </si>
  <si>
    <t>506-4000-4422-0000</t>
  </si>
  <si>
    <t>FINANCIAMIENTO PARTIDOS ACTIVIDADES ESPECIFICAS</t>
  </si>
  <si>
    <t>511-0000-0000-0000</t>
  </si>
  <si>
    <t>GASTOS ELECCIONES EXTRAORDINARIAS</t>
  </si>
  <si>
    <t>SERVICIOS PERSONALES ( Elecciones Extraordinaria )</t>
  </si>
  <si>
    <t>511-1000-1221-0000</t>
  </si>
  <si>
    <t>Salarios al Personal Eventual</t>
  </si>
  <si>
    <t>511-1000-1321-0000</t>
  </si>
  <si>
    <t>511-1000-1322-0000</t>
  </si>
  <si>
    <t>511-1000-1331-0000</t>
  </si>
  <si>
    <t>Remuneraciones por Horas Extraordinarias</t>
  </si>
  <si>
    <t>511-1000-1411-0000</t>
  </si>
  <si>
    <t>Cuotas al IMSS por Enfermedades y Maternidad</t>
  </si>
  <si>
    <t>511-2000-0000-0000</t>
  </si>
  <si>
    <t>MATERIALES Y SUMINISTROS ( Elecciones Extraordin )</t>
  </si>
  <si>
    <t>511-2000-2111-0000</t>
  </si>
  <si>
    <t>511-2000-2141-0000</t>
  </si>
  <si>
    <t xml:space="preserve">Materiales, Útiles y Eq Menores de Tec de la Info </t>
  </si>
  <si>
    <t>511-2000-2151-0000</t>
  </si>
  <si>
    <t>Material Impreso e Información Digital</t>
  </si>
  <si>
    <t>511-2000-2214-0000</t>
  </si>
  <si>
    <t>Prod Alimenticios para el Pnal en las Inst de depe</t>
  </si>
  <si>
    <t>511-2000-2461-0000</t>
  </si>
  <si>
    <t>Material Electrico y Electronico</t>
  </si>
  <si>
    <t>511-2000-2481-0000</t>
  </si>
  <si>
    <t>Materiales Complementarios</t>
  </si>
  <si>
    <t>511-2000-2612-0000</t>
  </si>
  <si>
    <t>Combustibles, Lubricantes y Aditivos  para Vehicul</t>
  </si>
  <si>
    <t>511-2000-2911-0000</t>
  </si>
  <si>
    <t>Herramientas Menores</t>
  </si>
  <si>
    <t>511-2000-2921-0000</t>
  </si>
  <si>
    <t>511-2000-2931-0000</t>
  </si>
  <si>
    <t>Refac y Accesorios Menores de Mob y Eq Admon</t>
  </si>
  <si>
    <t>511-2000-2941-0000</t>
  </si>
  <si>
    <t>Refac y Accesorios Eq Computo y Telecomunicaciones</t>
  </si>
  <si>
    <t>511-3000-0000-0000</t>
  </si>
  <si>
    <t>SERVICIOS GENERALES (Elecciones Extraordinarias)</t>
  </si>
  <si>
    <t>511-3000-3111-0000</t>
  </si>
  <si>
    <t>Servicio de Energia Electrica</t>
  </si>
  <si>
    <t>511-3000-3131-0000</t>
  </si>
  <si>
    <t>Servicio de Agua</t>
  </si>
  <si>
    <t>511-3000-3161-0000</t>
  </si>
  <si>
    <t>Serv de Telecomunicaciones y Satelitales</t>
  </si>
  <si>
    <t>511-3000-3171-0000</t>
  </si>
  <si>
    <t>Serv Acceso Internet,Redes y Procesamiento de Info</t>
  </si>
  <si>
    <t>511-3000-3181-0000</t>
  </si>
  <si>
    <t>Servicio Postal</t>
  </si>
  <si>
    <t>511-3000-3221-0000</t>
  </si>
  <si>
    <t>511-3000-3231-0000</t>
  </si>
  <si>
    <t xml:space="preserve">Arrendamiento de Mob y Eq de Admon, Educacional </t>
  </si>
  <si>
    <t>511-3000-3252-0000</t>
  </si>
  <si>
    <t xml:space="preserve">Arrendamiento de Vehículos Terrestres,Aereso,Mar </t>
  </si>
  <si>
    <t>511-3000-3271-0000</t>
  </si>
  <si>
    <t>Patentes, Regalias y Otros</t>
  </si>
  <si>
    <t>511-3000-3363-0000</t>
  </si>
  <si>
    <t>Serv de Impresion de Mat Infor Derivado Operacion</t>
  </si>
  <si>
    <t>511-3000-3364-0000</t>
  </si>
  <si>
    <t>Serv Relacionados con Transcripciones</t>
  </si>
  <si>
    <t>511-3000-3511-0000</t>
  </si>
  <si>
    <t>511-3000-3551-0000</t>
  </si>
  <si>
    <t>Mtto.conservación de vehiculos</t>
  </si>
  <si>
    <t>511-3000-3611-0000</t>
  </si>
  <si>
    <t>Dif por rad tv y otros medios sobre prog y act gu</t>
  </si>
  <si>
    <t>511-3000-3631-0000</t>
  </si>
  <si>
    <t>Servicios de creatividad, preproducción y producci</t>
  </si>
  <si>
    <t>511-3000-3661-0000</t>
  </si>
  <si>
    <t>Serv de creación y dif de contenido exclu internet</t>
  </si>
  <si>
    <t>511-3000-3691-0000</t>
  </si>
  <si>
    <t>511-3000-3751-0000</t>
  </si>
  <si>
    <t>Viaticos en el pais</t>
  </si>
  <si>
    <t>511-3000-3831-0000</t>
  </si>
  <si>
    <t>511-3000-3921-0000</t>
  </si>
  <si>
    <t>511-3000-3981-0000</t>
  </si>
  <si>
    <t>Impuestos sobre nominas y otros que deriv rel lab</t>
  </si>
  <si>
    <t>512-0000-0000-0000</t>
  </si>
  <si>
    <t>ASIG PRESUP A ÓRG AUTÓNOMOS P/TRANS, ASIG Y SUBSID</t>
  </si>
  <si>
    <t>512-4000-0000-0000</t>
  </si>
  <si>
    <t>Asignaciones Presupuestales a Órganos Autónomos</t>
  </si>
  <si>
    <t>512-4000-4144-0000</t>
  </si>
  <si>
    <t>Asig Presup a Órg Autónomos p/ trans, asig, subsid</t>
  </si>
  <si>
    <t>513-0000-0000-0000</t>
  </si>
  <si>
    <t>CONSULTA PACTO FISCAL</t>
  </si>
  <si>
    <t>513-1000-0000-0000</t>
  </si>
  <si>
    <t>513-1000-1221-0000</t>
  </si>
  <si>
    <t>513-1000-1321-0000</t>
  </si>
  <si>
    <t>513-1000-1322-0000</t>
  </si>
  <si>
    <t>513-1000-1411-0000</t>
  </si>
  <si>
    <t>513-2000-0000-0000</t>
  </si>
  <si>
    <t>513-2000-2111-0000</t>
  </si>
  <si>
    <t>Materiales, utiles y equip menores de oficina</t>
  </si>
  <si>
    <t>513-2000-2531-0000</t>
  </si>
  <si>
    <t>Medicinas y productos farmaceuticos</t>
  </si>
  <si>
    <t>513-2000-2612-0000</t>
  </si>
  <si>
    <t>Combustibles, lubricantes y aditivos p/vehiculos</t>
  </si>
  <si>
    <t>513-2000-2941-0000</t>
  </si>
  <si>
    <t>Refacciones y accesorios equip computo y telecomun</t>
  </si>
  <si>
    <t>513-3000-0000-0000</t>
  </si>
  <si>
    <t>513-3000-3151-0000</t>
  </si>
  <si>
    <t>Servicio de telefonia celular</t>
  </si>
  <si>
    <t>513-3000-3363-0000</t>
  </si>
  <si>
    <t>Serv impresion material infor operac y admin</t>
  </si>
  <si>
    <t>513-3000-3611-0000</t>
  </si>
  <si>
    <t>Difusion por rad, tv y otros med mensajes gubernam</t>
  </si>
  <si>
    <t>513-3000-3751-0000</t>
  </si>
  <si>
    <t>513-4000-0000-0000</t>
  </si>
  <si>
    <t>TRANSFERENCIAS, ASIGNACIONES, SUBSIDIOS Y OTRAS</t>
  </si>
  <si>
    <t>513-4000-4422-0000</t>
  </si>
  <si>
    <t>120-0130-0000-0000</t>
  </si>
  <si>
    <t>INFORMACIÓN FINANCIERA</t>
  </si>
  <si>
    <t>INSTITUTO ELECTORAL Y DE PARTICIPACIÓN CIUDADANA DEL ESTADO DE JALISCO</t>
  </si>
  <si>
    <t>INSITUTO ELECTORAL Y DE PARTICIPACIÓN CIUDADANA DEL ESTADO DE JALISCO</t>
  </si>
  <si>
    <t xml:space="preserve">INSTITUTO ELECTORAL Y DE PARTICIPACIÓN CIUDADANA DEL ESTADO DE JALISCO </t>
  </si>
  <si>
    <t xml:space="preserve">TRANSFERENCIAS Y ASIGNACIONES </t>
  </si>
  <si>
    <t>BIENES MUEBLES</t>
  </si>
  <si>
    <t>501-4000-0000-0000</t>
  </si>
  <si>
    <t>502-5000-0000-0000</t>
  </si>
  <si>
    <t>Otros Ingresos</t>
  </si>
  <si>
    <t xml:space="preserve">Pagado </t>
  </si>
  <si>
    <t>PROGRAMATICA</t>
  </si>
  <si>
    <t>CONTABLE</t>
  </si>
  <si>
    <t>Programas y proyectos de Inversión</t>
  </si>
  <si>
    <t>PROGRAMAS Y PROYECTOS DE INVERSION</t>
  </si>
  <si>
    <t>Indicadores de Resultados</t>
  </si>
  <si>
    <t xml:space="preserve">Cuentas Bancarias </t>
  </si>
  <si>
    <t>BBVA Bancomer</t>
  </si>
  <si>
    <t>Intermedia</t>
  </si>
  <si>
    <t>Tarjeta de Debito</t>
  </si>
  <si>
    <t>Nómina</t>
  </si>
  <si>
    <t>Formatos 7 Proyecciones y Resultados de Ingresos y Egresos</t>
  </si>
  <si>
    <t>Formato 7 a)</t>
  </si>
  <si>
    <t>Proyecciones de Ingresos</t>
  </si>
  <si>
    <t>Proyecciones de Ley de Ingresos</t>
  </si>
  <si>
    <t>(Pesos)</t>
  </si>
  <si>
    <t>(Cifras Nominales)</t>
  </si>
  <si>
    <t>Concepto (b)</t>
  </si>
  <si>
    <r>
      <t xml:space="preserve">Año en Cuestión </t>
    </r>
    <r>
      <rPr>
        <b/>
        <vertAlign val="superscript"/>
        <sz val="10"/>
        <color theme="1"/>
        <rFont val="Arial"/>
        <family val="2"/>
      </rPr>
      <t>1</t>
    </r>
  </si>
  <si>
    <r>
      <t>I. Ingresos de Libre Disposición (I = I.A + I.B + I.C + I.D + I.E + I.F + I.G + I.H + I.</t>
    </r>
    <r>
      <rPr>
        <b/>
        <sz val="10"/>
        <color theme="1"/>
        <rFont val="Tahoma"/>
        <family val="2"/>
      </rPr>
      <t>I</t>
    </r>
    <r>
      <rPr>
        <b/>
        <sz val="10"/>
        <color theme="1"/>
        <rFont val="Arial"/>
        <family val="2"/>
      </rPr>
      <t xml:space="preserve"> + I.J + I.K + I.L)</t>
    </r>
  </si>
  <si>
    <t>I.A Impuestos</t>
  </si>
  <si>
    <t>I.B Cuotas y Aportaciones de Seguridad Social</t>
  </si>
  <si>
    <t>I.C Contribuciones de Mejoras</t>
  </si>
  <si>
    <t>I.D Derechos</t>
  </si>
  <si>
    <t>I.E Productos</t>
  </si>
  <si>
    <t>I.F Aprovechamientos</t>
  </si>
  <si>
    <t>I.G Ingresos por Ventas de Bienes y Servicios</t>
  </si>
  <si>
    <t>I.H Transferencias</t>
  </si>
  <si>
    <r>
      <t>I.</t>
    </r>
    <r>
      <rPr>
        <sz val="10"/>
        <color theme="1"/>
        <rFont val="Tahoma"/>
        <family val="2"/>
      </rPr>
      <t>I</t>
    </r>
    <r>
      <rPr>
        <sz val="10"/>
        <color theme="1"/>
        <rFont val="Arial"/>
        <family val="2"/>
      </rPr>
      <t xml:space="preserve"> Participaciones</t>
    </r>
  </si>
  <si>
    <r>
      <t xml:space="preserve">I.J Incentivos Derivados de la Colaboración Fiscal </t>
    </r>
    <r>
      <rPr>
        <vertAlign val="superscript"/>
        <sz val="10"/>
        <color theme="1"/>
        <rFont val="Arial"/>
        <family val="2"/>
      </rPr>
      <t>2</t>
    </r>
  </si>
  <si>
    <t>I.K Convenios</t>
  </si>
  <si>
    <t>I.L Otros Ingresos de Libre Disposición</t>
  </si>
  <si>
    <r>
      <t xml:space="preserve">II. Transferencias Federales Etiquetadas </t>
    </r>
    <r>
      <rPr>
        <b/>
        <vertAlign val="superscript"/>
        <sz val="10"/>
        <color theme="1"/>
        <rFont val="Arial"/>
        <family val="2"/>
      </rPr>
      <t>3</t>
    </r>
    <r>
      <rPr>
        <b/>
        <sz val="10"/>
        <color theme="1"/>
        <rFont val="Arial"/>
        <family val="2"/>
      </rPr>
      <t xml:space="preserve"> (II = II.A + II.B + II.C + II.D + II.E)</t>
    </r>
  </si>
  <si>
    <t>II.A Aportaciones</t>
  </si>
  <si>
    <t>II.B Convenios</t>
  </si>
  <si>
    <t>II.C Fondos Distintos de Aportaciones</t>
  </si>
  <si>
    <t>II.D Transferencias, Subsidios y Subvenciones, y Pensiones y Jubilaciones</t>
  </si>
  <si>
    <t>II.E Otros Ingresos Etiquetados</t>
  </si>
  <si>
    <t>III. Ingresos Derivados de Financiamientos (III = III.A)</t>
  </si>
  <si>
    <t>III.A Ingresos Derivados de Financiamientos</t>
  </si>
  <si>
    <t>IV. Total de Ingresos Proyectados (IV = I + II + III)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</si>
  <si>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</si>
  <si>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</si>
  <si>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</si>
  <si>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 = 1 + 2)</t>
  </si>
  <si>
    <t>Los importes corresponden a los ingresos totales estimados de las iniciativas de Leyes de Ingresos.</t>
  </si>
  <si>
    <t>Incluye Tenencia o uso de vehículos, Fondo de compensación ISAN, Impuesto Sobre Automóviles Nuevos, Fondo de Compensación de Repecos-Intermedios, y Otros Incentivos Económicos.</t>
  </si>
  <si>
    <t>Recursos federales que reciben las Entidades Federativas y los Municipios que están destinados a un fin específico.</t>
  </si>
  <si>
    <t>Formato 7 b)</t>
  </si>
  <si>
    <t>Proyecciones de Egresos</t>
  </si>
  <si>
    <r>
      <t xml:space="preserve">I. Gasto No Etiquetado </t>
    </r>
    <r>
      <rPr>
        <b/>
        <vertAlign val="superscript"/>
        <sz val="10"/>
        <color theme="1"/>
        <rFont val="Arial"/>
        <family val="2"/>
      </rPr>
      <t xml:space="preserve">2 </t>
    </r>
    <r>
      <rPr>
        <b/>
        <sz val="10"/>
        <color theme="1"/>
        <rFont val="Arial"/>
        <family val="2"/>
      </rPr>
      <t>(I = I.A + I.B + I.C + I.D + I.E + I.F + I.G + I.H + I.</t>
    </r>
    <r>
      <rPr>
        <b/>
        <sz val="10"/>
        <color theme="1"/>
        <rFont val="Tahoma"/>
        <family val="2"/>
      </rPr>
      <t>I</t>
    </r>
    <r>
      <rPr>
        <b/>
        <sz val="10"/>
        <color theme="1"/>
        <rFont val="Arial"/>
        <family val="2"/>
      </rPr>
      <t>)</t>
    </r>
  </si>
  <si>
    <t>I.A Servicios Personales</t>
  </si>
  <si>
    <t>I.B Materiales y Suministros</t>
  </si>
  <si>
    <t>I.C Servicios Generales</t>
  </si>
  <si>
    <t>I.D Transferencias, Asignaciones, Subsidios y Otras Ayudas</t>
  </si>
  <si>
    <t>I.E Bienes Muebles, Inmuebles e Intangibles</t>
  </si>
  <si>
    <t>I.F Inversión Pública</t>
  </si>
  <si>
    <t>I.G Inversiones Financieras y Otras Provisiones</t>
  </si>
  <si>
    <t xml:space="preserve">I.H Participaciones y Aportaciones </t>
  </si>
  <si>
    <r>
      <t>I.</t>
    </r>
    <r>
      <rPr>
        <sz val="10"/>
        <color theme="1"/>
        <rFont val="Tahoma"/>
        <family val="2"/>
      </rPr>
      <t>I</t>
    </r>
    <r>
      <rPr>
        <sz val="10"/>
        <color theme="1"/>
        <rFont val="Arial"/>
        <family val="2"/>
      </rPr>
      <t xml:space="preserve"> Deuda Pública</t>
    </r>
  </si>
  <si>
    <r>
      <t xml:space="preserve">II. Gasto Etiquetado </t>
    </r>
    <r>
      <rPr>
        <b/>
        <vertAlign val="superscript"/>
        <sz val="10"/>
        <color theme="1"/>
        <rFont val="Arial"/>
        <family val="2"/>
      </rPr>
      <t>3</t>
    </r>
    <r>
      <rPr>
        <b/>
        <sz val="10"/>
        <color theme="1"/>
        <rFont val="Arial"/>
        <family val="2"/>
      </rPr>
      <t xml:space="preserve"> (II = II.A + II.B + II.C + II.D + II.E + II.F + II.G + II.H + II.I)</t>
    </r>
  </si>
  <si>
    <t>II.A Servicios Personales</t>
  </si>
  <si>
    <t>II.B Materiales y Suministros</t>
  </si>
  <si>
    <t>II.C Servicios Generales</t>
  </si>
  <si>
    <t>II.D Transferencias, Asignaciones, Subsidios y Otras Ayudas</t>
  </si>
  <si>
    <t>II.E Bienes Muebles, Inmuebles e Intangibles</t>
  </si>
  <si>
    <t>II.F Inversión Pública</t>
  </si>
  <si>
    <t>II.G Inversiones Financieras y Otras Provisiones</t>
  </si>
  <si>
    <t xml:space="preserve">II.H Participaciones y Aportaciones </t>
  </si>
  <si>
    <r>
      <t>II.</t>
    </r>
    <r>
      <rPr>
        <sz val="10"/>
        <color theme="1"/>
        <rFont val="Tahoma"/>
        <family val="2"/>
      </rPr>
      <t>I</t>
    </r>
    <r>
      <rPr>
        <sz val="10"/>
        <color theme="1"/>
        <rFont val="Arial"/>
        <family val="2"/>
      </rPr>
      <t xml:space="preserve"> Deuda Pública</t>
    </r>
  </si>
  <si>
    <t>III. Total de Egresos Proyectados (III = I + II)</t>
  </si>
  <si>
    <t>1.- Los importes corresponden a los egresos totales incluidos en los Proyectos de Presupuestos de Egresos.</t>
  </si>
  <si>
    <t xml:space="preserve"> 2.- Erogaciones que realizan las Entidades Federativas y los Municipios con cargo a sus Ingresos de Libre Disposición y Financiamientos.</t>
  </si>
  <si>
    <t>3.- Erogaciones que realizan las Entidades Federativas y los Municipios con cargo a Transferencias Federales Etiquetadas.</t>
  </si>
  <si>
    <t>Resultados de Ingresos</t>
  </si>
  <si>
    <t>Formato 7 c)</t>
  </si>
  <si>
    <r>
      <t>I.</t>
    </r>
    <r>
      <rPr>
        <sz val="10"/>
        <color theme="1"/>
        <rFont val="Tahoma"/>
        <family val="2"/>
      </rPr>
      <t>I</t>
    </r>
    <r>
      <rPr>
        <sz val="10"/>
        <color theme="1"/>
        <rFont val="Arial"/>
        <family val="2"/>
      </rPr>
      <t xml:space="preserve"> Participaciones </t>
    </r>
    <r>
      <rPr>
        <vertAlign val="superscript"/>
        <sz val="10"/>
        <color theme="1"/>
        <rFont val="Arial"/>
        <family val="2"/>
      </rPr>
      <t>3</t>
    </r>
  </si>
  <si>
    <r>
      <t xml:space="preserve">I.J Incentivos Derivados de la Colaboración Fiscal </t>
    </r>
    <r>
      <rPr>
        <vertAlign val="superscript"/>
        <sz val="10"/>
        <color theme="1"/>
        <rFont val="Arial"/>
        <family val="2"/>
      </rPr>
      <t>4</t>
    </r>
  </si>
  <si>
    <r>
      <t xml:space="preserve">II. Transferencias Federales Etiquetadas </t>
    </r>
    <r>
      <rPr>
        <b/>
        <vertAlign val="superscript"/>
        <sz val="10"/>
        <color theme="1"/>
        <rFont val="Arial"/>
        <family val="2"/>
      </rPr>
      <t>5</t>
    </r>
    <r>
      <rPr>
        <b/>
        <sz val="10"/>
        <color theme="1"/>
        <rFont val="Arial"/>
        <family val="2"/>
      </rPr>
      <t xml:space="preserve"> (II = II.A + II.B + II.C + II.D + II.E)</t>
    </r>
  </si>
  <si>
    <t>IV. Total de Resultados de Ingresos (IV = I + II + III)</t>
  </si>
  <si>
    <t>Resultados de Egresos</t>
  </si>
  <si>
    <t>Formato 7 d)</t>
  </si>
  <si>
    <r>
      <t xml:space="preserve">I. Gasto No Etiquetado </t>
    </r>
    <r>
      <rPr>
        <b/>
        <vertAlign val="superscript"/>
        <sz val="10"/>
        <color theme="1"/>
        <rFont val="Arial"/>
        <family val="2"/>
      </rPr>
      <t xml:space="preserve">3 </t>
    </r>
    <r>
      <rPr>
        <b/>
        <sz val="10"/>
        <color theme="1"/>
        <rFont val="Arial"/>
        <family val="2"/>
      </rPr>
      <t>(I = I.A + I.B + I.C + I.D + I.E + I.F + I.G + I.H + I.</t>
    </r>
    <r>
      <rPr>
        <b/>
        <sz val="10"/>
        <color theme="1"/>
        <rFont val="Tahoma"/>
        <family val="2"/>
      </rPr>
      <t>I</t>
    </r>
    <r>
      <rPr>
        <b/>
        <sz val="10"/>
        <color theme="1"/>
        <rFont val="Arial"/>
        <family val="2"/>
      </rPr>
      <t>)</t>
    </r>
  </si>
  <si>
    <r>
      <t xml:space="preserve">II. Gasto Etiquetado </t>
    </r>
    <r>
      <rPr>
        <b/>
        <vertAlign val="superscript"/>
        <sz val="10"/>
        <color theme="1"/>
        <rFont val="Arial"/>
        <family val="2"/>
      </rPr>
      <t>4</t>
    </r>
    <r>
      <rPr>
        <b/>
        <sz val="10"/>
        <color theme="1"/>
        <rFont val="Arial"/>
        <family val="2"/>
      </rPr>
      <t xml:space="preserve"> (II = II.A + II.B + II.C + II.D + II.E + II.F + II.G + II.H + II.I)</t>
    </r>
  </si>
  <si>
    <t>III. Total del Resultado de Egresos (III = I + II)</t>
  </si>
  <si>
    <t>INSTITUTO ELECTORAL DE PARTICIPACIÓN CIUDADANA DEL ESTADO DE JALISCO</t>
  </si>
  <si>
    <r>
      <t xml:space="preserve">Año en Cuestión </t>
    </r>
    <r>
      <rPr>
        <b/>
        <vertAlign val="superscript"/>
        <sz val="12"/>
        <color theme="1"/>
        <rFont val="Arial"/>
        <family val="2"/>
      </rPr>
      <t>1</t>
    </r>
  </si>
  <si>
    <t>INSTITUTO ELECTORAL  Y DE PARTICIPACIÓN CIUDADANA DEL ESTADO DE JALISCO</t>
  </si>
  <si>
    <t>Informe de Pasivos Contingentes Detallado</t>
  </si>
  <si>
    <t>NOMBRE</t>
  </si>
  <si>
    <t>NOMBRE DE LA PLAZA</t>
  </si>
  <si>
    <t>FECHA DE TERMINO DE RELACIÓN LABORAL</t>
  </si>
  <si>
    <t>FECHA DE DEMANDA</t>
  </si>
  <si>
    <t>ESTATUS</t>
  </si>
  <si>
    <t>SEGUIMIENTO</t>
  </si>
  <si>
    <t xml:space="preserve">JUSTIFICACIÓN DE CUANTIFICACIÓN  </t>
  </si>
  <si>
    <t>FECHA DE ÚLTIMA GESTIÓN</t>
  </si>
  <si>
    <t>NOTA</t>
  </si>
  <si>
    <t>NÚMERO DE EXPEDIENTE</t>
  </si>
  <si>
    <t xml:space="preserve">SALARIO MENSUAL E INTERES MENSUAL </t>
  </si>
  <si>
    <t>TOTAL BIENES</t>
  </si>
  <si>
    <t>*</t>
  </si>
  <si>
    <t>JUAN ENRIQUE OROZO MONTES</t>
  </si>
  <si>
    <t>TÉCNICO JURIDICO</t>
  </si>
  <si>
    <t>EN AMPARO</t>
  </si>
  <si>
    <t>Es el cálculo señalado en el amparo</t>
  </si>
  <si>
    <t>PEIE-061/2019</t>
  </si>
  <si>
    <t xml:space="preserve">Hacienda Pública / Patrimonio Contribuido Neto </t>
  </si>
  <si>
    <t>Pago Pensiones y Sedar</t>
  </si>
  <si>
    <t>BANSI</t>
  </si>
  <si>
    <t>DISIPLINA FINANCIERA</t>
  </si>
  <si>
    <t>INFORMACIÓN</t>
  </si>
  <si>
    <t xml:space="preserve">   </t>
  </si>
  <si>
    <t>Del 01 de enero al 31 de Diciembre del 2022</t>
  </si>
  <si>
    <t>CUENTA PÚBLICA 2022</t>
  </si>
  <si>
    <t>Al:  31 de diciembre del 2022</t>
  </si>
  <si>
    <t>Al: 31 de diciembre del 2022</t>
  </si>
  <si>
    <t>Del 01 de enero al 31 de diciembre del 2022</t>
  </si>
  <si>
    <t>Hacienda Pública / Patrimonio Generado Neto 2021</t>
  </si>
  <si>
    <t>Exceso o Insuficiencia en la Actualización de la Hacienda Pública/Patrimonio Neto 2021</t>
  </si>
  <si>
    <t>Hacienda Pública / Patrimonio Neto Final 2021</t>
  </si>
  <si>
    <t>Cambios en la Hacienda Pública / Patrimonio Contribuido Neto 2022</t>
  </si>
  <si>
    <t>Variaciones de la Hacienda Pública / Patrimonio Generado Neto 2022</t>
  </si>
  <si>
    <t>Cambios en el Exceso o Insuficiencia en la Actualización de la Hacienda Pública/Patrimonio Neto  2022</t>
  </si>
  <si>
    <t>Hacienda Pública / Patrimonio Neto Final de  2022</t>
  </si>
  <si>
    <t xml:space="preserve"> Corte de Información al 31 de diciembre del 2022</t>
  </si>
  <si>
    <t>CÁLCULO FINANCIERO al 31 de diciembre del año 2022 (se suma cada mes el .02 % de 15 meses de salario nueva Ley y vieja Ley se suma cada mes el salario mensual). La presente información es meramente un pronóstico de las cantidades posibles a laudar, sin que esta misma pueda tomarse de una referencia real.</t>
  </si>
  <si>
    <t xml:space="preserve"> CUENTA PÚBLICA 2022</t>
  </si>
  <si>
    <t>Año 1 (2023)</t>
  </si>
  <si>
    <t>Año 2 (2024)</t>
  </si>
  <si>
    <t>Año 3 (2025) Proceso Electoral</t>
  </si>
  <si>
    <t>Año 4 (2026)</t>
  </si>
  <si>
    <t>Año 5 (2027)</t>
  </si>
  <si>
    <t>Año 2 (2024) Proceso Electoral</t>
  </si>
  <si>
    <t>Año 1 (2023) Proceso Electoral</t>
  </si>
  <si>
    <t xml:space="preserve">Año 3 (2025) </t>
  </si>
  <si>
    <t>Año 4 (2026) Proceso Electoral</t>
  </si>
  <si>
    <t>Año 5 (2027) Proceso Electoral</t>
  </si>
  <si>
    <r>
      <t xml:space="preserve">Año en Cuestión </t>
    </r>
    <r>
      <rPr>
        <b/>
        <vertAlign val="superscript"/>
        <sz val="10"/>
        <color theme="1"/>
        <rFont val="Arial"/>
        <family val="2"/>
      </rPr>
      <t xml:space="preserve">2 </t>
    </r>
    <r>
      <rPr>
        <b/>
        <sz val="10"/>
        <color theme="1"/>
        <rFont val="Arial"/>
        <family val="2"/>
      </rPr>
      <t>(2022)</t>
    </r>
  </si>
  <si>
    <r>
      <t xml:space="preserve">Año 1 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(2021)</t>
    </r>
  </si>
  <si>
    <r>
      <t xml:space="preserve">Año 2 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(2020)</t>
    </r>
  </si>
  <si>
    <r>
      <t xml:space="preserve">Año 3 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(2019)</t>
    </r>
  </si>
  <si>
    <r>
      <t xml:space="preserve">Año 4 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(2018)</t>
    </r>
  </si>
  <si>
    <r>
      <t xml:space="preserve">Año 5 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(2017)</t>
    </r>
  </si>
  <si>
    <t>Instituto Electoral y de Participación Ciudadana del Estado de Jalisco</t>
  </si>
  <si>
    <t>Balanza de comprobación al 31/Dic/2022</t>
  </si>
  <si>
    <t>Fecha: 10/Mar/2023</t>
  </si>
  <si>
    <t>110-1-00-0000</t>
  </si>
  <si>
    <t>EFECTIVO  Y EQUIVALENTES</t>
  </si>
  <si>
    <t>111-2-00-0000</t>
  </si>
  <si>
    <t>BANCOS/TESORERIA</t>
  </si>
  <si>
    <t>111-4-00-0000</t>
  </si>
  <si>
    <t>INVERSIONES TEMPORALES</t>
  </si>
  <si>
    <t>111-5-00-0000</t>
  </si>
  <si>
    <t>FONDOS DE AFECTACIÓN ESPECÍFIICA</t>
  </si>
  <si>
    <t>111-6-01-0000</t>
  </si>
  <si>
    <t>Depositos en Garantía</t>
  </si>
  <si>
    <t>112-3-01-0000</t>
  </si>
  <si>
    <t>Funcionarios y/o Empleados</t>
  </si>
  <si>
    <t>112-3-02-0000</t>
  </si>
  <si>
    <t>Otros Deudores</t>
  </si>
  <si>
    <t>112-4-01-0000</t>
  </si>
  <si>
    <t>CONTRIBUCIONES POR COBRAR</t>
  </si>
  <si>
    <t>113-1-00-0000</t>
  </si>
  <si>
    <t>124-1-01-5111</t>
  </si>
  <si>
    <t>MUEBLES DE OFICINA Y ESTANTERÍA</t>
  </si>
  <si>
    <t>124-1-02-5121</t>
  </si>
  <si>
    <t>MUEBLES,EXCEPTO DE OFICINA Y ESTANTERÍA</t>
  </si>
  <si>
    <t>124-1-03-5151</t>
  </si>
  <si>
    <t>EQUIPO DE CÓMPUTO Y TECNOLOGIAS DE LA INFORMACIÓN</t>
  </si>
  <si>
    <t>124-1-04-5191</t>
  </si>
  <si>
    <t>OTRO MOBILIARIO Y EQ. ADMÓN</t>
  </si>
  <si>
    <t>124-2-01-5211</t>
  </si>
  <si>
    <t>EQUIPOS Y APARATOS AUDIOVISUALES</t>
  </si>
  <si>
    <t>124-2-03-5231</t>
  </si>
  <si>
    <t>CAMARAS FOTOGRÁFICAS Y DE VIDEO</t>
  </si>
  <si>
    <t>124-4-00-5411</t>
  </si>
  <si>
    <t>VEHICULOS Y EQUIPOS TERRESTRES</t>
  </si>
  <si>
    <t>124-6-04-5641</t>
  </si>
  <si>
    <t>SISTEMAS DE AIRE ACONDICIONADO DE REFRIGERACIÓN</t>
  </si>
  <si>
    <t>124-6-05-5651</t>
  </si>
  <si>
    <t>EQUIPO DE COMUNICACIÓN Y TELECOMUNICACIÓN</t>
  </si>
  <si>
    <t>124-6-09-5694</t>
  </si>
  <si>
    <t>OTROS EQUIPOS</t>
  </si>
  <si>
    <t>125-1-00-5911</t>
  </si>
  <si>
    <t>SOFWARE</t>
  </si>
  <si>
    <t>126-3-00-5111</t>
  </si>
  <si>
    <t>DEPRECIACIÓN MUEBLES DE OFICINA</t>
  </si>
  <si>
    <t>126-3-00-5151</t>
  </si>
  <si>
    <t>DEPRECIACIÓN EQUIPO COMPUTO Y TECNOLOGÍAS</t>
  </si>
  <si>
    <t>126-3-00-5191</t>
  </si>
  <si>
    <t>DEPRECIACIÓN OTROS MOBILIARIOS Y EQUIPOS DE ADMÓN</t>
  </si>
  <si>
    <t>126-3-00-5211</t>
  </si>
  <si>
    <t>DEPRECIACIÓN EQUIPO DE AUDIO Y VIDEO</t>
  </si>
  <si>
    <t>126-3-00-5411</t>
  </si>
  <si>
    <t>DEPRECIACIÓN DE VEHICULOS Y EQUIPO</t>
  </si>
  <si>
    <t>126-3-00-5641</t>
  </si>
  <si>
    <t>DEPRECIACIÓN DE SISTEMAS DE AIRE ACONDICIONADO</t>
  </si>
  <si>
    <t>126-3-00-5651</t>
  </si>
  <si>
    <t>DEPRECIACIÓN EQUIPO DE COMUNICACIÓN Y TELECOM.</t>
  </si>
  <si>
    <t>126-3-00-5691</t>
  </si>
  <si>
    <t>DEPRECIACIÓN DE OTROS EQUIPOS</t>
  </si>
  <si>
    <t>126-3-00-5911</t>
  </si>
  <si>
    <t>DEPRECIACIÓN DE SOFWARE</t>
  </si>
  <si>
    <t>127-3-00-0002</t>
  </si>
  <si>
    <t>MEJORAS A INMUEBLES ARRENDADOS</t>
  </si>
  <si>
    <t>127-3-00-0003</t>
  </si>
  <si>
    <t>AMORTIZACIONES A MEJORAS A INMUEBLES</t>
  </si>
  <si>
    <t>211-1-00-0000</t>
  </si>
  <si>
    <t>SERVICIOS PERSONALES POR PAGAR</t>
  </si>
  <si>
    <t>211-2-00-0000</t>
  </si>
  <si>
    <t>PROVEEDORES POR PAGAR A CORTO PLAZO</t>
  </si>
  <si>
    <t>211-7-00-0000</t>
  </si>
  <si>
    <t>RETENCIONES Y CONTRIBUCIONES POR PAGAR A CORTO PLA</t>
  </si>
  <si>
    <t>211-9-00-0000</t>
  </si>
  <si>
    <t>OTRAS CUENTAS POR PAGAR A CORTO PLAZO</t>
  </si>
  <si>
    <t>222-9-00-0000</t>
  </si>
  <si>
    <t>OTROS DOCUMENTOS POR PAGAR LARGO PLAZO</t>
  </si>
  <si>
    <t>311-0-00-0000</t>
  </si>
  <si>
    <t>APORTACIONES</t>
  </si>
  <si>
    <t>322-0-00-0000</t>
  </si>
  <si>
    <t>RESULTADO DE EJERCICIOS ANTERIORES</t>
  </si>
  <si>
    <t>422-1-00-0001</t>
  </si>
  <si>
    <t xml:space="preserve">OPERACIÓN IEPC JALISCO </t>
  </si>
  <si>
    <t>422-2-00-0001</t>
  </si>
  <si>
    <t>PRERROGATIVAS ORDINARIAS</t>
  </si>
  <si>
    <t>422-3-00-0001</t>
  </si>
  <si>
    <t>PRERROGATIVAS ESPECIFICAS</t>
  </si>
  <si>
    <t>430-1-00-0001</t>
  </si>
  <si>
    <t>430-2-00-0001</t>
  </si>
  <si>
    <t>OTROS INGRESOS Y BENEFICIOS</t>
  </si>
  <si>
    <t>511-1-00-1100</t>
  </si>
  <si>
    <t>Sueldos y salarios de base</t>
  </si>
  <si>
    <t>511-2-00-1200</t>
  </si>
  <si>
    <t>Sueldos al personal Eventual</t>
  </si>
  <si>
    <t>511-3-00-1300</t>
  </si>
  <si>
    <t>Remuneraciones adicionales a sueldos</t>
  </si>
  <si>
    <t>511-4-00-1400</t>
  </si>
  <si>
    <t>511-5-00-1500</t>
  </si>
  <si>
    <t>Indemnizaciones</t>
  </si>
  <si>
    <t>511-7-00-1700</t>
  </si>
  <si>
    <t>Prestaciones adicionales</t>
  </si>
  <si>
    <t>512-1-00-2100</t>
  </si>
  <si>
    <t>Materiales de Administración y emisión documentos</t>
  </si>
  <si>
    <t>512-2-00-2200</t>
  </si>
  <si>
    <t>Alimentos y Utencilios</t>
  </si>
  <si>
    <t>512-4-00-2400</t>
  </si>
  <si>
    <t>Materiales y artic. de Construcción y reparación</t>
  </si>
  <si>
    <t>512-5-00-2500</t>
  </si>
  <si>
    <t>Productos Quim. y Farmaceuticos</t>
  </si>
  <si>
    <t>512-6-00-2600</t>
  </si>
  <si>
    <t>Combustibles, Lubricantes y aditivos</t>
  </si>
  <si>
    <t>512-7-00-2700</t>
  </si>
  <si>
    <t>Vestuarios,blancos, prendas de protección art. dep</t>
  </si>
  <si>
    <t>512-9-00-2900</t>
  </si>
  <si>
    <t>Herramientas, refacciones y accesorios menores</t>
  </si>
  <si>
    <t>513-1-00-3100</t>
  </si>
  <si>
    <t>513-2-00-3200</t>
  </si>
  <si>
    <t>513-3-00-3300</t>
  </si>
  <si>
    <t>Servicios Profesionales, Cientif. y Tec. Otros ser</t>
  </si>
  <si>
    <t>513-4-00-3400</t>
  </si>
  <si>
    <t>Servicios Financieros, bancarios y comerciales</t>
  </si>
  <si>
    <t>513-5-00-3500</t>
  </si>
  <si>
    <t>Servicios de Instalación, reparación Mtto. y Conse</t>
  </si>
  <si>
    <t>513-6-00-3600</t>
  </si>
  <si>
    <t>Servicios de comunicación social y publicidad</t>
  </si>
  <si>
    <t>513-7-00-3700</t>
  </si>
  <si>
    <t>Servicio de traslado y viáticos</t>
  </si>
  <si>
    <t>513-8-00-3800</t>
  </si>
  <si>
    <t>Servicios oficiales</t>
  </si>
  <si>
    <t>513-9-00-3900</t>
  </si>
  <si>
    <t>524-1-00-4471</t>
  </si>
  <si>
    <t>Prerrogativas Ordinarias</t>
  </si>
  <si>
    <t>524-2-00-4471</t>
  </si>
  <si>
    <t>Perrogativas Especificas</t>
  </si>
  <si>
    <t>524-3-00-4471</t>
  </si>
  <si>
    <t>COECYTJAL (Sanciones a Partidos Politicos)</t>
  </si>
  <si>
    <t>524-4-00-4400</t>
  </si>
  <si>
    <t>532-1-00-4442</t>
  </si>
  <si>
    <t>Apoyos</t>
  </si>
  <si>
    <t>950-1-00-5100</t>
  </si>
  <si>
    <t>Muebles de oficina y equipo computo</t>
  </si>
  <si>
    <t>950-2-00-5200</t>
  </si>
  <si>
    <t>Equipo audiovisual y video</t>
  </si>
  <si>
    <t>950-4-00-5400</t>
  </si>
  <si>
    <t>Vehículos y equipo de transporte</t>
  </si>
  <si>
    <t>950-6-00-5600</t>
  </si>
  <si>
    <t>Maquinaria, otros equipos y herramientas</t>
  </si>
  <si>
    <t>950-9-00-5900</t>
  </si>
  <si>
    <t xml:space="preserve">Sofware, programas </t>
  </si>
  <si>
    <t>515-1-00-0000</t>
  </si>
  <si>
    <t>Estimaciones, Depreciaciones,Deteriores, Obs.Amort</t>
  </si>
  <si>
    <t>950-0-00-5000</t>
  </si>
  <si>
    <t>524-0-00-4000</t>
  </si>
  <si>
    <t>513-0-00-3000</t>
  </si>
  <si>
    <t>512-0-00-2000</t>
  </si>
  <si>
    <t>511-0-00-1000</t>
  </si>
  <si>
    <t>HSBC</t>
  </si>
  <si>
    <t>Saldo al 31-12-2022</t>
  </si>
  <si>
    <t xml:space="preserve">AIRE ACONDICIONADO </t>
  </si>
  <si>
    <t>TRANSCRIBER DICTATION</t>
  </si>
  <si>
    <t>SWITCHER HD VIDEO</t>
  </si>
  <si>
    <t>KIT LUCES LED</t>
  </si>
  <si>
    <t>MONITOR PROFESIONAL</t>
  </si>
  <si>
    <t>LUMINARIA PORTABLE</t>
  </si>
  <si>
    <t>TABLET UNIVERSAL</t>
  </si>
  <si>
    <t>EQUIPOS AUDIVISUALES</t>
  </si>
  <si>
    <t>MEZCLADORA DIGITAL</t>
  </si>
  <si>
    <t>SISTEMA DE AUDIO PROFESIONAL</t>
  </si>
  <si>
    <t>TARJETA DE MEMORIA EXPRESS CAR</t>
  </si>
  <si>
    <t>GRABADORA PHILIPS</t>
  </si>
  <si>
    <t>DICTAFONO</t>
  </si>
  <si>
    <t>GABINETE ACUSTICO</t>
  </si>
  <si>
    <t>SNAKE DE AUDIO</t>
  </si>
  <si>
    <t>MICROFONO INALAMBRICO</t>
  </si>
  <si>
    <t>MICROFONO</t>
  </si>
  <si>
    <t>TARJETA MEMORIA</t>
  </si>
  <si>
    <t xml:space="preserve">TARJETA DE MEMORIA </t>
  </si>
  <si>
    <t xml:space="preserve">CAMARA </t>
  </si>
  <si>
    <t>MEMORIA MICRO</t>
  </si>
  <si>
    <t>KIT DE SISTEMA DE CCTV</t>
  </si>
  <si>
    <t>COMPUTADORA PORTATIL</t>
  </si>
  <si>
    <t>SWITCH</t>
  </si>
  <si>
    <t>THINK BOOK</t>
  </si>
  <si>
    <t>CAMARA DIGITAL</t>
  </si>
  <si>
    <t>PLASMA</t>
  </si>
  <si>
    <t>SILLA DE VISITA</t>
  </si>
  <si>
    <t>DESSTRUCTORA DE DOCUMENTOS</t>
  </si>
  <si>
    <t>DESTRUCTORA DE DOCUMENTOS</t>
  </si>
  <si>
    <t>PERFORADORA</t>
  </si>
  <si>
    <t>PROYECTOR</t>
  </si>
  <si>
    <t xml:space="preserve">VIDEOGRABADORA </t>
  </si>
  <si>
    <t>RELOJ RECEPTOR</t>
  </si>
  <si>
    <t>LIBRERO</t>
  </si>
  <si>
    <t>CENTRAL TELEFONICA</t>
  </si>
  <si>
    <t>LWNOVO THINKBOOK</t>
  </si>
  <si>
    <t xml:space="preserve">TELEVISION PANASONIC </t>
  </si>
  <si>
    <t>PLATAFORMA NATION SKY</t>
  </si>
  <si>
    <t xml:space="preserve">NOBREAK C/ REGULADOR LINEA </t>
  </si>
  <si>
    <t xml:space="preserve">EQUIPO DE DISEÑO APPLE </t>
  </si>
  <si>
    <t xml:space="preserve">IMPRESORA </t>
  </si>
  <si>
    <t xml:space="preserve">SONY USB 3.0 </t>
  </si>
  <si>
    <t xml:space="preserve">TABLETA IPAD PRO APPLE </t>
  </si>
  <si>
    <t xml:space="preserve">MONITOR LCD LENOVO </t>
  </si>
  <si>
    <t xml:space="preserve">THINKPAD </t>
  </si>
  <si>
    <t xml:space="preserve">UNIDAD DE ALMACENAMIENTO </t>
  </si>
  <si>
    <t>SWITCH CISCO CAPA 3</t>
  </si>
  <si>
    <t xml:space="preserve">LAPTOP DELL INSPIRON  </t>
  </si>
  <si>
    <t>TERMINALES DE CAPTURA REMOTA</t>
  </si>
  <si>
    <t xml:space="preserve">IPAD NEGRA 4TA GENERACION </t>
  </si>
  <si>
    <t xml:space="preserve">IPAD MINI NEGRA </t>
  </si>
  <si>
    <t>TABLETA IPAD 4</t>
  </si>
  <si>
    <t>TABLET IPAD 4</t>
  </si>
  <si>
    <t xml:space="preserve">TARJETA DE CONTROL DE UPS </t>
  </si>
  <si>
    <t xml:space="preserve">MEZCLADORA DE 12 CANALES </t>
  </si>
  <si>
    <t>SURT A3000XL</t>
  </si>
  <si>
    <t xml:space="preserve">SERVIDORES DELL KIT </t>
  </si>
  <si>
    <t>RACK 42 UNIDADES SERVIDORES DELL</t>
  </si>
  <si>
    <t xml:space="preserve">DELL KVM 216 16 PUERTO/TECLADO </t>
  </si>
  <si>
    <t xml:space="preserve">SAS DISK DRIVE </t>
  </si>
  <si>
    <t>SISTEMA DE ALMACENAMIENTO SAN EMC</t>
  </si>
  <si>
    <t>3U DAE WITH 15X3 INCH. DRIVE SLOTS</t>
  </si>
  <si>
    <t>VNX5300 4 PORT 8G FC IO MODULE PAIR</t>
  </si>
  <si>
    <t>UNISHPHERE BLOCK Y VNX OE VNX 5300</t>
  </si>
  <si>
    <t xml:space="preserve">BASIC INSTALL IMPLEMENT </t>
  </si>
  <si>
    <t>PREMIUN SOFTWARE SUPPORT</t>
  </si>
  <si>
    <t>PREMIUM HARDWARE SUPPORT</t>
  </si>
  <si>
    <t>DS-300B BASE SWITCH</t>
  </si>
  <si>
    <t>IMPRESORA HP LASERJET</t>
  </si>
  <si>
    <t xml:space="preserve">IMPRESORA MULTIFUNCIONAL HP </t>
  </si>
  <si>
    <t xml:space="preserve">IMPRESORA MOVIL HP </t>
  </si>
  <si>
    <t xml:space="preserve">ANTENA UHF LECTURAS MULTITAG </t>
  </si>
  <si>
    <t xml:space="preserve">CONCENTRADOR UHF </t>
  </si>
  <si>
    <t>TERMINAL LECTORA RFID MARCA CSL</t>
  </si>
  <si>
    <t>EQUIPO DE COMPUTO CONSEJO ELECTORAL</t>
  </si>
  <si>
    <t>IMPRESORA HP MULTIFUNCIONAL</t>
  </si>
  <si>
    <t xml:space="preserve">MEBOX SLATE </t>
  </si>
  <si>
    <t xml:space="preserve">DD LACIE 5BIG </t>
  </si>
  <si>
    <t>TERMINAL POS TOSHIBA</t>
  </si>
  <si>
    <t xml:space="preserve">TERMINAL POS TOSHIBA ST </t>
  </si>
  <si>
    <t>TABLE PC 10</t>
  </si>
  <si>
    <t>IPAD 64GB MAC WIFI+ 3G</t>
  </si>
  <si>
    <t>TABLET PC PORT REPLICATOR</t>
  </si>
  <si>
    <t xml:space="preserve">HARD DRIVE 400GB </t>
  </si>
  <si>
    <t xml:space="preserve">GRABADOR DE BANDA </t>
  </si>
  <si>
    <t xml:space="preserve">HP PROILANT DL 380 </t>
  </si>
  <si>
    <t>HP PROILANT DL 381</t>
  </si>
  <si>
    <t xml:space="preserve">DIALFIRE SERVER - BASED ENTERPRISE </t>
  </si>
  <si>
    <t xml:space="preserve">MAC PRO DOS PROCESADORES </t>
  </si>
  <si>
    <t xml:space="preserve">MULTIFUNCIONAL HP LASER JET </t>
  </si>
  <si>
    <t xml:space="preserve">SWITCH CISCO CATALYST </t>
  </si>
  <si>
    <t xml:space="preserve">IMPRESORA ZEBRA TLP </t>
  </si>
  <si>
    <t xml:space="preserve">IMAC 27 RETINA 5K </t>
  </si>
  <si>
    <t xml:space="preserve">TV DE LCD SONY </t>
  </si>
  <si>
    <t xml:space="preserve">SOFA CAMA ROCCO </t>
  </si>
  <si>
    <t xml:space="preserve">COMPUTADORA HP </t>
  </si>
  <si>
    <t xml:space="preserve">LAPTOPS NC </t>
  </si>
  <si>
    <t xml:space="preserve">IMPRESORA HP </t>
  </si>
  <si>
    <t xml:space="preserve">MEMORIA KINGSTON </t>
  </si>
  <si>
    <t xml:space="preserve">TERMINAL POS/CELERON </t>
  </si>
  <si>
    <t xml:space="preserve">APPLE MAC PRO </t>
  </si>
  <si>
    <t>MICRO TOUCH M170</t>
  </si>
  <si>
    <t xml:space="preserve">IMPRESORA HP LASERJET </t>
  </si>
  <si>
    <t>HP DC5100</t>
  </si>
  <si>
    <t>HP DC5101</t>
  </si>
  <si>
    <t>HP DC5102</t>
  </si>
  <si>
    <t>HP DC5103</t>
  </si>
  <si>
    <t>HP DC5104</t>
  </si>
  <si>
    <t>HP DC5105</t>
  </si>
  <si>
    <t>HP DC5106</t>
  </si>
  <si>
    <t>HP DC5107</t>
  </si>
  <si>
    <t>HP DC5108</t>
  </si>
  <si>
    <t>HP DC5109</t>
  </si>
  <si>
    <t>HP DC5110</t>
  </si>
  <si>
    <t>HP DC5111</t>
  </si>
  <si>
    <t>HP DC5112</t>
  </si>
  <si>
    <t>HP DC5113</t>
  </si>
  <si>
    <t>HP DC5114</t>
  </si>
  <si>
    <t>HP DC5115</t>
  </si>
  <si>
    <t>HP DC5116</t>
  </si>
  <si>
    <t>HP DC5117</t>
  </si>
  <si>
    <t>HP DC5118</t>
  </si>
  <si>
    <t>HP DC5119</t>
  </si>
  <si>
    <t>HP DC5120</t>
  </si>
  <si>
    <t>HP DC5121</t>
  </si>
  <si>
    <t>HP DC5122</t>
  </si>
  <si>
    <t>HP DC5123</t>
  </si>
  <si>
    <t>HP DC5124</t>
  </si>
  <si>
    <t>HP DC5125</t>
  </si>
  <si>
    <t>HP DC5126</t>
  </si>
  <si>
    <t>HP DC5127</t>
  </si>
  <si>
    <t>HP DC5128</t>
  </si>
  <si>
    <t>HP DC5129</t>
  </si>
  <si>
    <t>HP DC5130</t>
  </si>
  <si>
    <t>CPU LANIX BRIAN 04</t>
  </si>
  <si>
    <t>CPU LANIX BRIAN 05</t>
  </si>
  <si>
    <t xml:space="preserve">CPU LANIX BRIAN </t>
  </si>
  <si>
    <t xml:space="preserve">STUDIO MX PLUX </t>
  </si>
  <si>
    <t xml:space="preserve">TENBOOK TOSHIBA </t>
  </si>
  <si>
    <t xml:space="preserve">PIZARRON ELECTRONICO </t>
  </si>
  <si>
    <t xml:space="preserve">ESCANER KODAK </t>
  </si>
  <si>
    <t xml:space="preserve">PROYECTOR DE DATOS LCD SONY </t>
  </si>
  <si>
    <t>COMPUTADORAS PENTIUM III</t>
  </si>
  <si>
    <t>PROCESADORES PENTIUM III 500 MHZ</t>
  </si>
  <si>
    <t>IMPRESORA HP LASERJET 1100</t>
  </si>
  <si>
    <t>IMPRESORA HP LASERJET 1101</t>
  </si>
  <si>
    <t xml:space="preserve">IMPRESORA EPSON </t>
  </si>
  <si>
    <t xml:space="preserve">SUSCRIPCION DE SOFTWER </t>
  </si>
  <si>
    <t xml:space="preserve">COMPUTADORA LENOVO </t>
  </si>
  <si>
    <t xml:space="preserve">COMPUTADORA DE ESCRITORIO INTEL </t>
  </si>
  <si>
    <t xml:space="preserve">EQUIPO DE VIDEO CONFERENCIA </t>
  </si>
  <si>
    <t xml:space="preserve">MICROFONO DE EXPANSIÓN </t>
  </si>
  <si>
    <t xml:space="preserve">DICTAFONO PHIPLIP </t>
  </si>
  <si>
    <t xml:space="preserve">MEZCLADORA DE 16 CANALES </t>
  </si>
  <si>
    <t xml:space="preserve">LCOMPUTADORA LENOVO </t>
  </si>
  <si>
    <t>SISTEMA DE CONMUTADOR TELEFONICO</t>
  </si>
  <si>
    <t>SISTEMA INAL SHURE</t>
  </si>
  <si>
    <t xml:space="preserve">GRABADORA </t>
  </si>
  <si>
    <t>ESCUALIZADOR GRAFICO</t>
  </si>
  <si>
    <t>MODULO COMPLETO</t>
  </si>
  <si>
    <t>ESCRITORIO</t>
  </si>
  <si>
    <t>ESCRITORIO EJECUTIVO</t>
  </si>
  <si>
    <t>SILLON EJECUTIVO</t>
  </si>
  <si>
    <t>ARCHIVERO</t>
  </si>
  <si>
    <t>CAFETERA</t>
  </si>
  <si>
    <t>COMEDOR DE JARDIN</t>
  </si>
  <si>
    <t>CAFETERA AUTOMATICA</t>
  </si>
  <si>
    <t>TELEVISION</t>
  </si>
  <si>
    <t>CAMARA VIGILANCIA</t>
  </si>
  <si>
    <t xml:space="preserve">ARCHIVERO DE 4 GAVETAS </t>
  </si>
  <si>
    <t xml:space="preserve">CAFETERA AUTOMATICA ESPRESSERIA </t>
  </si>
  <si>
    <t>CAFETERA PERCOLADORA</t>
  </si>
  <si>
    <t>TV SMART</t>
  </si>
  <si>
    <t>ESCALERA DE FIERRO TUBULAR</t>
  </si>
  <si>
    <t>LIBRERO VERTICAL</t>
  </si>
  <si>
    <t>ALMACEN COBERTIZO</t>
  </si>
  <si>
    <t>SMART TV PANTALLA</t>
  </si>
  <si>
    <t>PC ESCRITORIO</t>
  </si>
  <si>
    <t>EQUIPO SERVIDOR PARA CLUSTER</t>
  </si>
  <si>
    <t>TABLET</t>
  </si>
  <si>
    <t>IMPRESORA MULTIFUNCIONAL A COLOR</t>
  </si>
  <si>
    <t>SCANNER ALTO COLUMEN</t>
  </si>
  <si>
    <t>SISTEMA DE VIDEOCONFERENCIA</t>
  </si>
  <si>
    <t>SOFTWARE</t>
  </si>
  <si>
    <t>SOFTWARE(SQL)</t>
  </si>
  <si>
    <t>FRIGOBAR</t>
  </si>
  <si>
    <t>REFRIGERADOR</t>
  </si>
  <si>
    <t>MICROONDAS</t>
  </si>
  <si>
    <t>TOLDO/ VELARIA PRIMERA PARTE</t>
  </si>
  <si>
    <t xml:space="preserve">TOLDO/ VELARIA </t>
  </si>
  <si>
    <t>PERCHERO DE MADERA</t>
  </si>
  <si>
    <t>LIBREROS DE OFICINA</t>
  </si>
  <si>
    <t>IMPRESORA MULTIFUNCIONAL</t>
  </si>
  <si>
    <t>HORNO DE MICROONDAS</t>
  </si>
  <si>
    <t>PANTALLA SMART TV</t>
  </si>
  <si>
    <t>EQUIPO DE SERVIDOR</t>
  </si>
  <si>
    <t>FUNDA CON TECLADO</t>
  </si>
  <si>
    <t>DESARROLLO DE SOFTWARE</t>
  </si>
  <si>
    <t>SOFTWARE DE DATOS PARA NUCLEOS</t>
  </si>
  <si>
    <t>SOFTWARE DE PLANIFICACION DE RECURSOS</t>
  </si>
  <si>
    <t>HONDA CITY</t>
  </si>
  <si>
    <t>JAC SUNRAY</t>
  </si>
  <si>
    <t>26,707,20</t>
  </si>
  <si>
    <t>6,787.14</t>
  </si>
  <si>
    <t>34,568.00</t>
  </si>
  <si>
    <t>39,834.40</t>
  </si>
  <si>
    <t>54,125.60</t>
  </si>
  <si>
    <t>6,496.00</t>
  </si>
  <si>
    <t>6,496.01</t>
  </si>
  <si>
    <t>6,496.02</t>
  </si>
  <si>
    <t>6,496.03</t>
  </si>
  <si>
    <t>6,496.04</t>
  </si>
  <si>
    <t>6,496.05</t>
  </si>
  <si>
    <t>6,496.06</t>
  </si>
  <si>
    <t>6,496.07</t>
  </si>
  <si>
    <t>6,496.08</t>
  </si>
  <si>
    <t>6,496.09</t>
  </si>
  <si>
    <t>6,496.10</t>
  </si>
  <si>
    <t>6,496.11</t>
  </si>
  <si>
    <t>6,496.12</t>
  </si>
  <si>
    <t>6,496.13</t>
  </si>
  <si>
    <t>6,496.14</t>
  </si>
  <si>
    <t>6,496.15</t>
  </si>
  <si>
    <t>6,496.16</t>
  </si>
  <si>
    <t>6,496.17</t>
  </si>
  <si>
    <t>6,496.18</t>
  </si>
  <si>
    <t>6,496.19</t>
  </si>
  <si>
    <t>6,496.20</t>
  </si>
  <si>
    <t>6,496.21</t>
  </si>
  <si>
    <t>6,496.22</t>
  </si>
  <si>
    <t>6,496.23</t>
  </si>
  <si>
    <t>6,496.24</t>
  </si>
  <si>
    <t>6,496.25</t>
  </si>
  <si>
    <t>6,496.26</t>
  </si>
  <si>
    <t>6,496.27</t>
  </si>
  <si>
    <t>7.391.00</t>
  </si>
  <si>
    <t>34,654.61</t>
  </si>
  <si>
    <t>66,236.00</t>
  </si>
  <si>
    <t>68,415.03</t>
  </si>
  <si>
    <t>90,539.00</t>
  </si>
  <si>
    <t>82,302.00</t>
  </si>
  <si>
    <t>21,838.74</t>
  </si>
  <si>
    <t>8,519.00</t>
  </si>
  <si>
    <t>8,519.01</t>
  </si>
  <si>
    <t>8,519.02</t>
  </si>
  <si>
    <t>8,519.03</t>
  </si>
  <si>
    <t>8,519.04</t>
  </si>
  <si>
    <t>8,519.05</t>
  </si>
  <si>
    <t>8,519.06</t>
  </si>
  <si>
    <t>8,519.07</t>
  </si>
  <si>
    <t>8,519.08</t>
  </si>
  <si>
    <t>8,519.09</t>
  </si>
  <si>
    <t>8,519.10</t>
  </si>
  <si>
    <t>8,519.11</t>
  </si>
  <si>
    <t>8,519.12</t>
  </si>
  <si>
    <t>8,519.13</t>
  </si>
  <si>
    <t>8,519.14</t>
  </si>
  <si>
    <t>8,519.15</t>
  </si>
  <si>
    <t>8,519.16</t>
  </si>
  <si>
    <t>8,519.17</t>
  </si>
  <si>
    <t>8,519.18</t>
  </si>
  <si>
    <t>8,519.19</t>
  </si>
  <si>
    <t>8,519.20</t>
  </si>
  <si>
    <t>8,519.21</t>
  </si>
  <si>
    <t>8,519.22</t>
  </si>
  <si>
    <t>8,519.23</t>
  </si>
  <si>
    <t>8,519.24</t>
  </si>
  <si>
    <t>8,519.25</t>
  </si>
  <si>
    <t>8,519.26</t>
  </si>
  <si>
    <t>8,519.27</t>
  </si>
  <si>
    <t>8,519.28</t>
  </si>
  <si>
    <t>8,519.29</t>
  </si>
  <si>
    <t>8,519.30</t>
  </si>
  <si>
    <t>8,519.31</t>
  </si>
  <si>
    <t>8,519.32</t>
  </si>
  <si>
    <t>8,519.33</t>
  </si>
  <si>
    <t>8,519.34</t>
  </si>
  <si>
    <t>8,519.35</t>
  </si>
  <si>
    <t>8,519.36</t>
  </si>
  <si>
    <t>8,519.37</t>
  </si>
  <si>
    <t>8,519.38</t>
  </si>
  <si>
    <t>8,519.39</t>
  </si>
  <si>
    <t>8,519.40</t>
  </si>
  <si>
    <t>8,519.41</t>
  </si>
  <si>
    <t>8,519.42</t>
  </si>
  <si>
    <t>8,519.43</t>
  </si>
  <si>
    <t>8,519.44</t>
  </si>
  <si>
    <t>8,519.45</t>
  </si>
  <si>
    <t>8,519.46</t>
  </si>
  <si>
    <t>8,519.47</t>
  </si>
  <si>
    <t>8,519.48</t>
  </si>
  <si>
    <t>8,519.49</t>
  </si>
  <si>
    <t>8,519.50</t>
  </si>
  <si>
    <t>8,519.51</t>
  </si>
  <si>
    <t>8,519.52</t>
  </si>
  <si>
    <t>8,519.53</t>
  </si>
  <si>
    <t>8,519.54</t>
  </si>
  <si>
    <t>8,519.55</t>
  </si>
  <si>
    <t>8,519.56</t>
  </si>
  <si>
    <t>8,519.57</t>
  </si>
  <si>
    <t>8,519.58</t>
  </si>
  <si>
    <t>8,519.59</t>
  </si>
  <si>
    <t>8,519.60</t>
  </si>
  <si>
    <t>8,519.61</t>
  </si>
  <si>
    <t>8,519.62</t>
  </si>
  <si>
    <t>8,519.63</t>
  </si>
  <si>
    <t>8,519.64</t>
  </si>
  <si>
    <t>8,519.65</t>
  </si>
  <si>
    <t>8,519.66</t>
  </si>
  <si>
    <t>8,519.67</t>
  </si>
  <si>
    <t>8,519.68</t>
  </si>
  <si>
    <t>8,519.69</t>
  </si>
  <si>
    <t>8,519.70</t>
  </si>
  <si>
    <t>8,519.71</t>
  </si>
  <si>
    <t>8,519.72</t>
  </si>
  <si>
    <t>8,519.73</t>
  </si>
  <si>
    <t>8,519.74</t>
  </si>
  <si>
    <t>8,519.75</t>
  </si>
  <si>
    <t>8,519.76</t>
  </si>
  <si>
    <t>8,519.77</t>
  </si>
  <si>
    <t>8,519.78</t>
  </si>
  <si>
    <t>8,519.79</t>
  </si>
  <si>
    <t>8,519.80</t>
  </si>
  <si>
    <t>8,519.81</t>
  </si>
  <si>
    <t>8,519.82</t>
  </si>
  <si>
    <t>8,519.83</t>
  </si>
  <si>
    <t>8,519.84</t>
  </si>
  <si>
    <t>8,519.85</t>
  </si>
  <si>
    <t>8,519.86</t>
  </si>
  <si>
    <t>8,519.87</t>
  </si>
  <si>
    <t>8,519.88</t>
  </si>
  <si>
    <t>8,519.89</t>
  </si>
  <si>
    <t>8,519.90</t>
  </si>
  <si>
    <t>8,519.91</t>
  </si>
  <si>
    <t>8,519.92</t>
  </si>
  <si>
    <t>8,519.93</t>
  </si>
  <si>
    <t>8,519.94</t>
  </si>
  <si>
    <t>8,519.95</t>
  </si>
  <si>
    <t>8,519.96</t>
  </si>
  <si>
    <t>8,519.97</t>
  </si>
  <si>
    <t>8,519.98</t>
  </si>
  <si>
    <t>8,519.99</t>
  </si>
  <si>
    <t>10,861.21</t>
  </si>
  <si>
    <t>8,792.24</t>
  </si>
  <si>
    <t>13,043.00</t>
  </si>
  <si>
    <t>18,315.00</t>
  </si>
  <si>
    <t>6,333.00</t>
  </si>
  <si>
    <t>49,830.00</t>
  </si>
  <si>
    <t>175,641.00</t>
  </si>
  <si>
    <t>44,749.00</t>
  </si>
  <si>
    <t>51,732.00</t>
  </si>
  <si>
    <t>10,171.00</t>
  </si>
  <si>
    <t>10,171.01</t>
  </si>
  <si>
    <t>10,171.02</t>
  </si>
  <si>
    <t>10,171.03</t>
  </si>
  <si>
    <t>10,171.04</t>
  </si>
  <si>
    <t>10,171.05</t>
  </si>
  <si>
    <t>10,171.06</t>
  </si>
  <si>
    <t>10,171.07</t>
  </si>
  <si>
    <t>10,171.08</t>
  </si>
  <si>
    <t>10,171.09</t>
  </si>
  <si>
    <t>10,171.10</t>
  </si>
  <si>
    <t>10,171.11</t>
  </si>
  <si>
    <t>10,171.12</t>
  </si>
  <si>
    <t>10,171.13</t>
  </si>
  <si>
    <t>10,171.14</t>
  </si>
  <si>
    <t>10,171.15</t>
  </si>
  <si>
    <t>10,171.16</t>
  </si>
  <si>
    <t>192,533.00</t>
  </si>
  <si>
    <t>26,231.00</t>
  </si>
  <si>
    <t>27,791.75</t>
  </si>
  <si>
    <t>71,284.17</t>
  </si>
  <si>
    <t>99,270.56</t>
  </si>
  <si>
    <t>37,146.20</t>
  </si>
  <si>
    <t>54,918.42</t>
  </si>
  <si>
    <t>45,052.47</t>
  </si>
  <si>
    <t>11,873.00</t>
  </si>
  <si>
    <t>13,596.56</t>
  </si>
  <si>
    <t>6,999.58</t>
  </si>
  <si>
    <t>8,200.00</t>
  </si>
  <si>
    <t>20,314.00</t>
  </si>
  <si>
    <t>37,800.00</t>
  </si>
  <si>
    <t>37,800.01</t>
  </si>
  <si>
    <t>37,800.02</t>
  </si>
  <si>
    <t>37,800.03</t>
  </si>
  <si>
    <t>18,705,556.80</t>
  </si>
  <si>
    <t>13,596.34</t>
  </si>
  <si>
    <t>13,596.35</t>
  </si>
  <si>
    <t>13,596.36</t>
  </si>
  <si>
    <t>12,465.44</t>
  </si>
  <si>
    <t>11,604.12</t>
  </si>
  <si>
    <t>18,870.58</t>
  </si>
  <si>
    <t>24,358.85</t>
  </si>
  <si>
    <t>22,032.84</t>
  </si>
  <si>
    <t>22,032.85</t>
  </si>
  <si>
    <t>22,032.86</t>
  </si>
  <si>
    <t>22,032.87</t>
  </si>
  <si>
    <t>22,032.88</t>
  </si>
  <si>
    <t>22,032.89</t>
  </si>
  <si>
    <t>22,032.90</t>
  </si>
  <si>
    <t>22,032.91</t>
  </si>
  <si>
    <t>22,032.92</t>
  </si>
  <si>
    <t>13,063.00</t>
  </si>
  <si>
    <t>12,813.00</t>
  </si>
  <si>
    <t>12,813.01</t>
  </si>
  <si>
    <t>12,813.02</t>
  </si>
  <si>
    <t>12,813.03</t>
  </si>
  <si>
    <t>12,813.04</t>
  </si>
  <si>
    <t>12,813.05</t>
  </si>
  <si>
    <t>12,813.06</t>
  </si>
  <si>
    <t>12,813.07</t>
  </si>
  <si>
    <t>12,813.08</t>
  </si>
  <si>
    <t>12,813.09</t>
  </si>
  <si>
    <t>12,813.10</t>
  </si>
  <si>
    <t>12,813.11</t>
  </si>
  <si>
    <t>12,813.12</t>
  </si>
  <si>
    <t>12,813.13</t>
  </si>
  <si>
    <t>12,813.14</t>
  </si>
  <si>
    <t>12,813.15</t>
  </si>
  <si>
    <t>12,813.16</t>
  </si>
  <si>
    <t>12,813.17</t>
  </si>
  <si>
    <t>12,813.18</t>
  </si>
  <si>
    <t>12,813.19</t>
  </si>
  <si>
    <t>12,813.20</t>
  </si>
  <si>
    <t>12,813.21</t>
  </si>
  <si>
    <t>9,525.00</t>
  </si>
  <si>
    <t>10,250.00</t>
  </si>
  <si>
    <t>10,250.01</t>
  </si>
  <si>
    <t>10,250.02</t>
  </si>
  <si>
    <t>10,250.03</t>
  </si>
  <si>
    <t>11,047.00</t>
  </si>
  <si>
    <t>96,968.00</t>
  </si>
  <si>
    <t>96,968.01</t>
  </si>
  <si>
    <t>146,960.00</t>
  </si>
  <si>
    <t>64,025.00</t>
  </si>
  <si>
    <t>10,001.00</t>
  </si>
  <si>
    <t>29,655.00</t>
  </si>
  <si>
    <t>7,417.50</t>
  </si>
  <si>
    <t>11,720.00</t>
  </si>
  <si>
    <t>55,673.92</t>
  </si>
  <si>
    <t xml:space="preserve">13,500.00 </t>
  </si>
  <si>
    <t>13,500.01</t>
  </si>
  <si>
    <t>13,500.02</t>
  </si>
  <si>
    <t>13,500.03</t>
  </si>
  <si>
    <t>13,500.04</t>
  </si>
  <si>
    <t>13,500.05</t>
  </si>
  <si>
    <t>13,500.06</t>
  </si>
  <si>
    <t>13,500.07</t>
  </si>
  <si>
    <t>13,500.08</t>
  </si>
  <si>
    <t>13,500.09</t>
  </si>
  <si>
    <t>13,500.10</t>
  </si>
  <si>
    <t>13,500.11</t>
  </si>
  <si>
    <t>13,500.12</t>
  </si>
  <si>
    <t>13,500.13</t>
  </si>
  <si>
    <t>13,500.14</t>
  </si>
  <si>
    <t>9,837.00</t>
  </si>
  <si>
    <t>20,028.00</t>
  </si>
  <si>
    <t>20,028.01</t>
  </si>
  <si>
    <t>20,028.02</t>
  </si>
  <si>
    <t>20,028.03</t>
  </si>
  <si>
    <t>20,028.04</t>
  </si>
  <si>
    <t>20,028.05</t>
  </si>
  <si>
    <t>20,028.06</t>
  </si>
  <si>
    <t>20,028.07</t>
  </si>
  <si>
    <t>20,028.08</t>
  </si>
  <si>
    <t>20,028.09</t>
  </si>
  <si>
    <t>20,028.10</t>
  </si>
  <si>
    <t>20,028.11</t>
  </si>
  <si>
    <t>20,028.12</t>
  </si>
  <si>
    <t>20,028.13</t>
  </si>
  <si>
    <t>20,028.14</t>
  </si>
  <si>
    <t>20,028.15</t>
  </si>
  <si>
    <t>20,028.16</t>
  </si>
  <si>
    <t>20,028.17</t>
  </si>
  <si>
    <t>20,028.18</t>
  </si>
  <si>
    <t>20,028.19</t>
  </si>
  <si>
    <t>20,028.20</t>
  </si>
  <si>
    <t>20,028.21</t>
  </si>
  <si>
    <t>20,028.22</t>
  </si>
  <si>
    <t>20,028.23</t>
  </si>
  <si>
    <t>20,028.24</t>
  </si>
  <si>
    <t>20,028.25</t>
  </si>
  <si>
    <t>19,417.00</t>
  </si>
  <si>
    <t>19,417.01</t>
  </si>
  <si>
    <t>19,417.02</t>
  </si>
  <si>
    <t>19,417.03</t>
  </si>
  <si>
    <t>19,417.04</t>
  </si>
  <si>
    <t>19,417.05</t>
  </si>
  <si>
    <t>19,417.06</t>
  </si>
  <si>
    <t>19,417.07</t>
  </si>
  <si>
    <t>21,575.17</t>
  </si>
  <si>
    <t>80,960.00</t>
  </si>
  <si>
    <t>7,714.00</t>
  </si>
  <si>
    <t>21,560.00</t>
  </si>
  <si>
    <t>32,000.00</t>
  </si>
  <si>
    <t>10,141.00</t>
  </si>
  <si>
    <t>21,152.72</t>
  </si>
  <si>
    <t>13,395.00</t>
  </si>
  <si>
    <t>13,395.01</t>
  </si>
  <si>
    <t>13,395.02</t>
  </si>
  <si>
    <t>13,395.03</t>
  </si>
  <si>
    <t>13,395.04</t>
  </si>
  <si>
    <t>13,395.05</t>
  </si>
  <si>
    <t>13,395.06</t>
  </si>
  <si>
    <t>13,395.07</t>
  </si>
  <si>
    <t>13,395.08</t>
  </si>
  <si>
    <t>13,395.09</t>
  </si>
  <si>
    <t>13,395.10</t>
  </si>
  <si>
    <t>13,395.11</t>
  </si>
  <si>
    <t>13,395.12</t>
  </si>
  <si>
    <t>13,395.13</t>
  </si>
  <si>
    <t>13,395.14</t>
  </si>
  <si>
    <t>13,395.15</t>
  </si>
  <si>
    <t>13,395.16</t>
  </si>
  <si>
    <t>13,395.17</t>
  </si>
  <si>
    <t>13,395.18</t>
  </si>
  <si>
    <t>13,395.19</t>
  </si>
  <si>
    <t>13,395.20</t>
  </si>
  <si>
    <t>13,395.21</t>
  </si>
  <si>
    <t>13,395.22</t>
  </si>
  <si>
    <t>13,395.23</t>
  </si>
  <si>
    <t>13,395.24</t>
  </si>
  <si>
    <t>13,395.25</t>
  </si>
  <si>
    <t>13,395.26</t>
  </si>
  <si>
    <t>13,395.27</t>
  </si>
  <si>
    <t>13,395.28</t>
  </si>
  <si>
    <t>13,395.29</t>
  </si>
  <si>
    <t>13,395.30</t>
  </si>
  <si>
    <t>17,575.00</t>
  </si>
  <si>
    <t>17,575.01</t>
  </si>
  <si>
    <t>17,575.02</t>
  </si>
  <si>
    <t>17,575.03</t>
  </si>
  <si>
    <t>17,575.04</t>
  </si>
  <si>
    <t>17,575.05</t>
  </si>
  <si>
    <t>17,575.06</t>
  </si>
  <si>
    <t>17,575.07</t>
  </si>
  <si>
    <t>17,575.08</t>
  </si>
  <si>
    <t>17,575.09</t>
  </si>
  <si>
    <t>17,575.10</t>
  </si>
  <si>
    <t>17,575.11</t>
  </si>
  <si>
    <t>17,575.12</t>
  </si>
  <si>
    <t>14,450.00</t>
  </si>
  <si>
    <t>14,450.01</t>
  </si>
  <si>
    <t>14,450.02</t>
  </si>
  <si>
    <t>14,450.03</t>
  </si>
  <si>
    <t>14,450.04</t>
  </si>
  <si>
    <t>14,450.05</t>
  </si>
  <si>
    <t>14,450.06</t>
  </si>
  <si>
    <t>14,450.07</t>
  </si>
  <si>
    <t>14,450.08</t>
  </si>
  <si>
    <t>14,450.09</t>
  </si>
  <si>
    <t>14,450.10</t>
  </si>
  <si>
    <t>14,450.11</t>
  </si>
  <si>
    <t>14,450.12</t>
  </si>
  <si>
    <t>14,450.13</t>
  </si>
  <si>
    <t>14,450.14</t>
  </si>
  <si>
    <t>14,450.15</t>
  </si>
  <si>
    <t>14,450.16</t>
  </si>
  <si>
    <t>14,450.17</t>
  </si>
  <si>
    <t>14,450.18</t>
  </si>
  <si>
    <t>14,450.19</t>
  </si>
  <si>
    <t>14,450.20</t>
  </si>
  <si>
    <t>14,450.21</t>
  </si>
  <si>
    <t>14,450.22</t>
  </si>
  <si>
    <t>14,450.23</t>
  </si>
  <si>
    <t>14,450.24</t>
  </si>
  <si>
    <t>14,450.25</t>
  </si>
  <si>
    <t>14,450.26</t>
  </si>
  <si>
    <t>14,450.27</t>
  </si>
  <si>
    <t>14,450.28</t>
  </si>
  <si>
    <t>14,450.29</t>
  </si>
  <si>
    <t>14,450.30</t>
  </si>
  <si>
    <t>14,450.31</t>
  </si>
  <si>
    <t>14,450.32</t>
  </si>
  <si>
    <t>14,450.33</t>
  </si>
  <si>
    <t>14,450.34</t>
  </si>
  <si>
    <t>14,450.35</t>
  </si>
  <si>
    <t>15,562.70</t>
  </si>
  <si>
    <t>8.136.69</t>
  </si>
  <si>
    <t>8.136.70</t>
  </si>
  <si>
    <t>8.136.71</t>
  </si>
  <si>
    <t>8.136.72</t>
  </si>
  <si>
    <t>8.136.73</t>
  </si>
  <si>
    <t>20,550.00</t>
  </si>
  <si>
    <t>20,550.01</t>
  </si>
  <si>
    <t>20,550.02</t>
  </si>
  <si>
    <t>20,550.03</t>
  </si>
  <si>
    <t>20,550.04</t>
  </si>
  <si>
    <t>20,550.05</t>
  </si>
  <si>
    <t>20,550.06</t>
  </si>
  <si>
    <t>20,550.07</t>
  </si>
  <si>
    <t>20,550.08</t>
  </si>
  <si>
    <t>20,550.09</t>
  </si>
  <si>
    <t>17,250.00</t>
  </si>
  <si>
    <t>484,690.50</t>
  </si>
  <si>
    <t>31,602.00</t>
  </si>
  <si>
    <t>8,992.61</t>
  </si>
  <si>
    <t>8,992.62</t>
  </si>
  <si>
    <t>8,992.63</t>
  </si>
  <si>
    <t>8,992.64</t>
  </si>
  <si>
    <t>8,992.65</t>
  </si>
  <si>
    <t>8,992.66</t>
  </si>
  <si>
    <t>8,992.67</t>
  </si>
  <si>
    <t>8,992.68</t>
  </si>
  <si>
    <t>8,992.69</t>
  </si>
  <si>
    <t>8,992.70</t>
  </si>
  <si>
    <t>8,992.71</t>
  </si>
  <si>
    <t>8,992.72</t>
  </si>
  <si>
    <t>6,038.00</t>
  </si>
  <si>
    <t>6,038.01</t>
  </si>
  <si>
    <t>6,038.02</t>
  </si>
  <si>
    <t>6,038.03</t>
  </si>
  <si>
    <t>6,038.04</t>
  </si>
  <si>
    <t>8,182.60</t>
  </si>
  <si>
    <t>8,182.61</t>
  </si>
  <si>
    <t>6,400.00</t>
  </si>
  <si>
    <t>6,400.01</t>
  </si>
  <si>
    <t>100,412.00</t>
  </si>
  <si>
    <t>16,124.00</t>
  </si>
  <si>
    <t>16,124.01</t>
  </si>
  <si>
    <t>16,124.02</t>
  </si>
  <si>
    <t>16,124.03</t>
  </si>
  <si>
    <t>16,124.04</t>
  </si>
  <si>
    <t>16,124.05</t>
  </si>
  <si>
    <t>16,124.06</t>
  </si>
  <si>
    <t>16,124.07</t>
  </si>
  <si>
    <t>16,124.08</t>
  </si>
  <si>
    <t>16,124.09</t>
  </si>
  <si>
    <t>16,124.10</t>
  </si>
  <si>
    <t>16,124.11</t>
  </si>
  <si>
    <t>16,124.12</t>
  </si>
  <si>
    <t>42,490.00</t>
  </si>
  <si>
    <t>42,490.01</t>
  </si>
  <si>
    <t>42,490.02</t>
  </si>
  <si>
    <t>29,490.00</t>
  </si>
  <si>
    <t>29,490.01</t>
  </si>
  <si>
    <t>16,100.00</t>
  </si>
  <si>
    <t>9,570.00</t>
  </si>
  <si>
    <t>9,652.00</t>
  </si>
  <si>
    <t>9,788.00</t>
  </si>
  <si>
    <t>16,900.00</t>
  </si>
  <si>
    <t>20,672.41</t>
  </si>
  <si>
    <t>$54,288.00</t>
  </si>
  <si>
    <t>$67,152.00</t>
  </si>
  <si>
    <t>30,000.00</t>
  </si>
  <si>
    <t>$7,366.00</t>
  </si>
  <si>
    <t>$52,084.00</t>
  </si>
  <si>
    <t>$401,603.00</t>
  </si>
  <si>
    <t>$7,809.00</t>
  </si>
  <si>
    <t>$11,507.00</t>
  </si>
  <si>
    <t>$8,085.20</t>
  </si>
  <si>
    <t>$23,376.45</t>
  </si>
  <si>
    <t>24,980.00</t>
  </si>
  <si>
    <t>268,288.80</t>
  </si>
  <si>
    <t>$21,500.00</t>
  </si>
  <si>
    <t>$2,775.00</t>
  </si>
  <si>
    <t>$20,880.00</t>
  </si>
  <si>
    <t>85,260.00</t>
  </si>
  <si>
    <t>$168,625.00</t>
  </si>
  <si>
    <t>$363,900</t>
  </si>
  <si>
    <t>$199,462.00</t>
  </si>
  <si>
    <t>Programa Presupuestario</t>
  </si>
  <si>
    <t>Avance físico</t>
  </si>
  <si>
    <t>Avance financiero</t>
  </si>
  <si>
    <t>01. Coordinación de la función electoral</t>
  </si>
  <si>
    <t>02. Fomento y promoción de derechos político-electorales y de participación ciudadana</t>
  </si>
  <si>
    <t>03. Coordinación de la función electoral</t>
  </si>
  <si>
    <t>El Instituto Electoral y de Participación Ciudadana del Estado de Jalisco, durante el ejercicio fiscal 2022 ejecutó 3 programas presupuestarios, los cuales fueron las directrices del actuar a lo largo del año. 
Por otro lado, este Instituto no contó con proyectos de inversión en el ejercicio 2022.
A continuación se presentan los programas presupuestarios, así como el avance en sus metas físicas y financieras:</t>
  </si>
  <si>
    <t xml:space="preserve">Indicadores de Resultados </t>
  </si>
  <si>
    <t xml:space="preserve">Matiz de Indicadores para Resultados </t>
  </si>
  <si>
    <t>01</t>
  </si>
  <si>
    <t xml:space="preserve">Unidad Presupuestal </t>
  </si>
  <si>
    <t xml:space="preserve">Instituto Electoral y de Participación Ciudadana del Estado de Jalisco </t>
  </si>
  <si>
    <t xml:space="preserve">Programa Presupuestario </t>
  </si>
  <si>
    <t>Coordinación de la función electoral</t>
  </si>
  <si>
    <t>Periodo</t>
  </si>
  <si>
    <t>01 de enero al 31 de diciembre del 2022</t>
  </si>
  <si>
    <t>Nivel</t>
  </si>
  <si>
    <t>Resumen narrativo</t>
  </si>
  <si>
    <t>Nombre del indicador</t>
  </si>
  <si>
    <t>Definición</t>
  </si>
  <si>
    <t>Dimensión</t>
  </si>
  <si>
    <t>Tipo</t>
  </si>
  <si>
    <t>Fórmula</t>
  </si>
  <si>
    <t>Frecuencia de medición</t>
  </si>
  <si>
    <t>Línea base</t>
  </si>
  <si>
    <t>Meta anual</t>
  </si>
  <si>
    <t>Medios de verificación</t>
  </si>
  <si>
    <t>Supuestos</t>
  </si>
  <si>
    <t xml:space="preserve">Avance anual </t>
  </si>
  <si>
    <t xml:space="preserve">Meta programada </t>
  </si>
  <si>
    <t xml:space="preserve">Porcentaje de avance en su cumplimiento </t>
  </si>
  <si>
    <t>Fin</t>
  </si>
  <si>
    <t>Contribuir a fortalecer el ejercicio de los valores de la democracia entre la ciudadanía mediante el cumplimiento y aplicación de la normatividad en la materia</t>
  </si>
  <si>
    <t>Índice de Desarrollo Democrático</t>
  </si>
  <si>
    <t>Mide el avance en el comportamiento de la democracia y el desarrollo democrático en el Estado.</t>
  </si>
  <si>
    <t>Eficacia</t>
  </si>
  <si>
    <t>Estratégico</t>
  </si>
  <si>
    <t>Posición en el Índice de Desarrollo Democrático de México (IDD-Mex)</t>
  </si>
  <si>
    <t>Anual</t>
  </si>
  <si>
    <t>Índice de Desarrollo Democrático de México. 
https://idd-mex.org/</t>
  </si>
  <si>
    <t>La organización Konrad-Adenauer-Stiftung México realiza el cálculo del Índice.</t>
  </si>
  <si>
    <t>Propósito</t>
  </si>
  <si>
    <t>La ciudadanía jalisciense cuenta con un sistema político incluyente y democrático</t>
  </si>
  <si>
    <t xml:space="preserve">Subíndice "Sistema Político Estable y Funcional" del Índice e Competitividad </t>
  </si>
  <si>
    <t>Mide el potencial de los sistemas políticos estatales para ser estables y funcionales.</t>
  </si>
  <si>
    <t>Posición en el Subíndice "Sistema Político Estable y Funcional" del Índice e Competitividad de IMCO</t>
  </si>
  <si>
    <t>Índice de Competitividad Estatal. Instituto Mexicano para la Competitividad A.C.
https://imco.org.mx/</t>
  </si>
  <si>
    <t>El Instituto Mexicano para la Competitividad (IMCO) realiza el cálculo del Índice.</t>
  </si>
  <si>
    <t>Componente 1</t>
  </si>
  <si>
    <t>Sesiones ordinarias del Consejo General realizadas</t>
  </si>
  <si>
    <t>Porcentaje de sesiones ordinarias de Consejo General realizadas</t>
  </si>
  <si>
    <t>Mide el avance en el cumplimiento de las sesiones ordinarias del Consejo General realizadas respecto a lo establecido por la normatividad aplicable</t>
  </si>
  <si>
    <t>Gestión</t>
  </si>
  <si>
    <t>(Número de sesiones ordinarias del Consejo General realizadas / Número de sesiones ordinarias del Consejo General programadas) *100</t>
  </si>
  <si>
    <t>Semestral</t>
  </si>
  <si>
    <t xml:space="preserve">Portal web de IEPC Jalisco 
http://www.iepcjalisco.org.mx/
</t>
  </si>
  <si>
    <t>El Código Electoral del Estado de Jalisco se mantiene vigente</t>
  </si>
  <si>
    <t>Actividad 1.1</t>
  </si>
  <si>
    <t>Publicación de convocatorias, acuerdos, informes, resoluciones y actas de sesiones ordinarias del Consejo General</t>
  </si>
  <si>
    <t>Porcentaje de convocatorias acuerdos, informes, resoluciones y actas de sesiones ordinarias del Consejo General publicadas</t>
  </si>
  <si>
    <t>Mide el cumplimiento en la publicación de convocatorias, acuerdos, informes, resoluciones y actas de sesiones ordinarias del Consejo General, dentro del plazo establecido en la normatividad</t>
  </si>
  <si>
    <t>(Número de convocatorias, acuerdos, informes, resoluciones y actas de sesiones ordinarias del Consejo General publicadas / Número de convocatorias, acuerdos, informes, resoluciones y actas de sesiones ordinarias del Consejo General obligadas a publicar) *100</t>
  </si>
  <si>
    <t>Trimestral</t>
  </si>
  <si>
    <t>Registros internos de la Secretaría Ejecutiva del Instituto</t>
  </si>
  <si>
    <t>Las convocatorias, acuerdos, informes, resoluciones y actas de sesiones ordinarias del Consejo General se realizan en tiempo y forma.</t>
  </si>
  <si>
    <t>Actividad 1.2</t>
  </si>
  <si>
    <t>Elaboración de actas de sesiones ordinarias del Consejo General</t>
  </si>
  <si>
    <t>Porcentaje de actas de sesiones ordinarias del Consejo General elaboradas</t>
  </si>
  <si>
    <t>Mide el grado de cumplimiento en la generación de actas de sesiones ordinarias de Consejo General celebradas</t>
  </si>
  <si>
    <t>(Número de actas de sesiones ordinarias de Consejo General elaboradas / Número de sesiones ordinarias del Consejo General celebradas) *100</t>
  </si>
  <si>
    <t>Las sesiones ordinarias se realizan según lo establecido en el calendario aprobado</t>
  </si>
  <si>
    <t>Componente 2</t>
  </si>
  <si>
    <t>Gestión documental de oficialía de partes y el Sistema de Vinculación con los Organismos Públicos Locales Electorales (SIVOPLE) realizada</t>
  </si>
  <si>
    <t>Porcentaje en la gestión documental de oficialía de partes y el SIVOPLE realizada</t>
  </si>
  <si>
    <t>Mide el grado de cumplimiento en la gestión documental de oficialía de partes y el Sistema de Vinculación con los Organismos Públicos Locales Electorales (SIVOPLE) del Instituto</t>
  </si>
  <si>
    <t>(Número de documentación gestionada / Número documentación recibida)*100</t>
  </si>
  <si>
    <t>El Instituto recibe documentación por medio de oficialía de partes y SIVOPLE</t>
  </si>
  <si>
    <t>Actividad 2.1</t>
  </si>
  <si>
    <t xml:space="preserve">Recepción, atención y turno de correspondencia en oficialía de partes </t>
  </si>
  <si>
    <t>Porcentaje de atención y turno de correspondencia recibida en oficialía de partes</t>
  </si>
  <si>
    <t xml:space="preserve">Mide el grado de cumplimiento y seguimiento en recepción, atención y turno de correspondencia recibida en oficialía de partes del Instituto </t>
  </si>
  <si>
    <t>(Número de correspondencia atendida y turnada / Número de correspondencia recibida)*100</t>
  </si>
  <si>
    <t xml:space="preserve">El Instituto recibe correspondencia en oficialía de partes para su atención y turno </t>
  </si>
  <si>
    <t>Actividad 2.2</t>
  </si>
  <si>
    <t xml:space="preserve">Notificación de documentos </t>
  </si>
  <si>
    <t>Porcentaje de documentos que son notificados</t>
  </si>
  <si>
    <t>Mide el grado de cumplimiento en la notificación de los documentos  que requieren ser notificados mediante oficialía de partes del Instituto</t>
  </si>
  <si>
    <t>(Número de documentos notificados / Número de documentos que requieren ser notificados) *100</t>
  </si>
  <si>
    <t>Existen documentos que requieren ser notificados</t>
  </si>
  <si>
    <t>Componente 3</t>
  </si>
  <si>
    <t>Seguimiento de acuerdos y resoluciones aprobados en sesiones de Consejo General, Comisiones y Comités Técnicos realizado</t>
  </si>
  <si>
    <t>Porcentaje de seguimiento de acuerdos y resoluciones aprobados en sesiones del Consejo General, Comisiones y Comités Técnicos</t>
  </si>
  <si>
    <t xml:space="preserve">Mide el grado de seguimiento en el cumplimiento de los acuerdos y resoluciones que son aprobados en las sesiones del Consejo General, las Comisiones y los Comités Técnicos del Instituto </t>
  </si>
  <si>
    <t>(Número de acuerdos y resoluciones en seguimiento / Número de acuerdos y resoluciones aprobados derivadas de las sesiones del Consejo General, las Comisiones y los Comités Técnicos)*100</t>
  </si>
  <si>
    <t xml:space="preserve">Registros internos de la Dirección del Secretariado </t>
  </si>
  <si>
    <t>El Consejo General, las Comisiones y los Comités aprueban acuerdos y resoluciones</t>
  </si>
  <si>
    <t>Actividad 3.1</t>
  </si>
  <si>
    <t>Revisión de proyectos de acuerdos, resoluciones y dictámenes de Comisiones y Comités técnicos</t>
  </si>
  <si>
    <t>Porcentaje de proyectos de acuerdos, resoluciones y dictámenes de Comisiones y Comités técnicos revisados</t>
  </si>
  <si>
    <t xml:space="preserve">Mide el grado de cumplimiento en la atención y revisión de los proyectos de acuerdos, resoluciones y dictámenes con las secretarías técnicas de las Comisiones y Comités técnicos </t>
  </si>
  <si>
    <t>(Número de proyectos de acuerdos, resoluciones y dictámenes atendidos y revisados / Número de proyectos de acuerdos, resoluciones y dictámenes presentados) *100</t>
  </si>
  <si>
    <t>Portal web de IEPC Jalisco 
http://www.iepcjalisco.org.mx/</t>
  </si>
  <si>
    <t>Las secretarías técnicas de las Comisiones y Comités remiten proyectos de acuerdos, resoluciones y dictámenes para revisión y atención</t>
  </si>
  <si>
    <t>Actividad 3.2</t>
  </si>
  <si>
    <t>Elaboración de actas de sesiones de comisiones y comités técnicos</t>
  </si>
  <si>
    <t>Porcentaje de cumplimiento en la elaboración de actas de las sesiones de comisiones y comités técnicos</t>
  </si>
  <si>
    <t>Mide el grado cumplimiento en la elaboración de actas de las sesiones de comisiones y comités técnicos</t>
  </si>
  <si>
    <t>(Número de actas de sesiones elaboradas / Número de sesiones celebradas) *100</t>
  </si>
  <si>
    <t>Las comisiones y comités técnicos agendan sesiones según lo establecido en la normatividad</t>
  </si>
  <si>
    <t>Componente 4</t>
  </si>
  <si>
    <t>Cobertura institucional de actos, sesiones, reuniones públicas y eventos implementada</t>
  </si>
  <si>
    <t>Porcentaje de cobertura en actos, sesiones, reuniones públicas y eventos del instituto</t>
  </si>
  <si>
    <t>Mide el grado de cumplimiento en la cobertura de los actos, sesiones, reuniones públicas y eventos en donde el Instituto participa</t>
  </si>
  <si>
    <t>(Número de actos, sesiones, reuniones públicas y eventos cubiertos / Número de actos, sesiones, reuniones públicas y eventos donde el Instituto participa)*100</t>
  </si>
  <si>
    <t>Portal web y redes sociales del Instituto
http://www.iepcjalisco.org.mx/</t>
  </si>
  <si>
    <t xml:space="preserve">Los actos, sesiones, reuniones públicas y eventos se realizan según lo establecido en la agenda pública </t>
  </si>
  <si>
    <t>Actividad 4.1</t>
  </si>
  <si>
    <t>Difusión y transmisión de Sesiones del Consejo General</t>
  </si>
  <si>
    <t>Porcentaje de sesiones del Consejo General difundidas y transmitidas</t>
  </si>
  <si>
    <t>Mide el grado de cumplimiento en la difusión y transmisión de las sesiones  celebradas por el Consejo General del Instituto</t>
  </si>
  <si>
    <t>(Número de sesiones del Consejo General difundidas y transmitidas / Número de sesiones del Cosejo General celebradas) *100</t>
  </si>
  <si>
    <t>Las sesiones del Consejo General se realizan de acuerdo a las convocatorias emitidas</t>
  </si>
  <si>
    <t>Actividad 4.2</t>
  </si>
  <si>
    <t xml:space="preserve">Difusión y transmisión de Sesiones de Comisiones y Comités Técnicos </t>
  </si>
  <si>
    <t>Porcentaje de sesiones de las Comisiones y Comités Técnicos difundidas y transmitidas</t>
  </si>
  <si>
    <t>Mide el grado de cumplimiento en la difusión y transmisión de las sesiones  celebradas por las Comisiones y Comités Técnicos del Instituto</t>
  </si>
  <si>
    <t>(Número de sesiones de las Comisiones y Comités Técnicos difundidas y transmitidas / Número de las Comisiones y Comités Técnicos difundidas y transmitidas celebradas) *100</t>
  </si>
  <si>
    <t>Las sesiones de los Comisiones y Comités Técnicos se realizan de acuerdo a las convocatorias emitidas</t>
  </si>
  <si>
    <t>Actividad 4.3</t>
  </si>
  <si>
    <t>Capacitación en materia de comunicación institucional</t>
  </si>
  <si>
    <t>Número de capacitaciones realizadas</t>
  </si>
  <si>
    <t>Mide las capacitaciones que se brindan al personal del instituto en materia de comunicación institucional (lenguaje claro y lenguaje inclusivo)</t>
  </si>
  <si>
    <t>Sumatoria de capacitaciones en materia de comunicación institucional</t>
  </si>
  <si>
    <t>N/A</t>
  </si>
  <si>
    <t>Registros internos de la Dirección de Comunicación Social</t>
  </si>
  <si>
    <t>El personal del instituto acude a las capacitaciones en materia de comunicación institucional</t>
  </si>
  <si>
    <t>Componente 5</t>
  </si>
  <si>
    <t>Ministraciones de financiamiento a partidos políticos para actividades ordinarias y especificas entregadas</t>
  </si>
  <si>
    <t xml:space="preserve">Porcentaje de ministraciones entregadas a partidos políticos para actividades ordinarias y específicas </t>
  </si>
  <si>
    <t>Mide el cumplimiento en la entrega de las ministraciones para actividades ordinarias y específicas establecidas en los dictámenes para la distribución de financiamiento de partidos políticos</t>
  </si>
  <si>
    <t>(Número de ministraciones entregadas / Número de ministraciones programadas) *100</t>
  </si>
  <si>
    <t>Registros internos de la Dirección Ejecutiva de Prerrogativas</t>
  </si>
  <si>
    <t>Existen condiciones técnicas y procesales para ejecutar las ministraciones</t>
  </si>
  <si>
    <t>Actividad 5.1</t>
  </si>
  <si>
    <t xml:space="preserve">Elaboración de dictámenes sobre el monto de financiamiento público a partidos políticos </t>
  </si>
  <si>
    <t xml:space="preserve">Porcentaje de dictámenes elaborados sobre el monto de financiamiento público a partidos políticos </t>
  </si>
  <si>
    <t xml:space="preserve">Mide el cumplimiento en la elaboración de dictámenes sobre el monto de financiamiento público que corresponde a los partidos políticos para cada año </t>
  </si>
  <si>
    <t>(Número de dictámenes realizados / Número de dictámenes programados) *100</t>
  </si>
  <si>
    <t>Los lineamientos para la determinación de financiamientos se mantienen vigentes</t>
  </si>
  <si>
    <t>Actividad 5.2</t>
  </si>
  <si>
    <t xml:space="preserve">Seguimiento y ejecución a sanciones y resoluciones sobre el financiamiento público que reciben los partidos políticos </t>
  </si>
  <si>
    <t>Porcentaje de sanciones y resoluciones sobre el financiamiento público que reciben los partidos políticos en seguimiento y ejecutadas</t>
  </si>
  <si>
    <t xml:space="preserve">Mide el grado de cumplimiento en la ejecución y seguimiento a las sanciones impuestas por el Instituto Nacional Electoral sobre las ministraciones del financiamiento público que reciben los partidos políticos locales </t>
  </si>
  <si>
    <t>(Número de sanciones en seguimiento y en ejecución / Número de sanciones impuestas a partidos políticos locales)*100</t>
  </si>
  <si>
    <t xml:space="preserve">El Instituto Nacional Electoral impone sanciones a los partidos políticos locales </t>
  </si>
  <si>
    <t>Componente 6</t>
  </si>
  <si>
    <t>Dictámenes consolidados de fiscalización a agrupaciones políticas entregados</t>
  </si>
  <si>
    <t>Porcentaje de dictámenes consolidados de fiscalización entregados</t>
  </si>
  <si>
    <t xml:space="preserve">Mide el grado de cumplimiento en la entrega de dictámenes consolidados derivados de la fiscalización a agrupaciones políticas </t>
  </si>
  <si>
    <t>(Número de dictámenes consolidados entregados / Número de agrupaciones políticas fiscalizadas) *100</t>
  </si>
  <si>
    <t>Las agrupaciones políticas entregan sus informes anuales de origen de ingresos y egresos.</t>
  </si>
  <si>
    <t>Actividad 6.1</t>
  </si>
  <si>
    <t>Atención y seguimiento de informes anuales de origen de ingresos y egresos de agrupaciones políticas</t>
  </si>
  <si>
    <t>Porcentaje de informes anuales de origen de ingresos y egresos de agrupaciones políticas atendidos</t>
  </si>
  <si>
    <t>Mide el cumplimiento en el trámite y seguimiento de  informes anuales de origen de ingresos y egresos de agrupaciones políticas de acuerdo a la legislación aplicable</t>
  </si>
  <si>
    <t>(Número de  informes anuales de origen de ingresos y egresos de agrupaciones políticas atendidos y con seguimiento / Número de  informes anuales de origen de ingresos y egresos de agrupaciones políticas recibidos) *100</t>
  </si>
  <si>
    <t>Registros internos de la Unidad de Fiscalización</t>
  </si>
  <si>
    <t>Las agrupaciones políticas entregan sus informes anuales de origen de ingresos y egresos en tiempo y forma.</t>
  </si>
  <si>
    <t>Actividad 6.2</t>
  </si>
  <si>
    <t>Capacitación a agrupaciones políticas en materia de fiscalización</t>
  </si>
  <si>
    <t>Porcentaje de agrupaciones políticas capacitadas en materia de fiscalización</t>
  </si>
  <si>
    <t>Mide la cobertura de agrupaciones políticas que son capacitadas en materia de fiscalización</t>
  </si>
  <si>
    <t>(Número de agrupaciones políticas capacitadas / Número de agrupaciones políticas registradas) *100</t>
  </si>
  <si>
    <t>Las agrupaciones políticas asisten a las capacitaciones impartidas</t>
  </si>
  <si>
    <t>Actividad 6.3</t>
  </si>
  <si>
    <t>Elaboración de proyectos de resoluciones sobre auditorias y verificaciones</t>
  </si>
  <si>
    <t xml:space="preserve">Porcentaje de proyectos de resoluciones sobre auditorias y verificaciones elaborados </t>
  </si>
  <si>
    <t xml:space="preserve">Mide el grado de cumplimiento en la elaboración de proyectos de resoluciones sobre auditorías y verificaciones practicadas a agrupaciones políticas Estatales, a las organizaciones que pretendan obtener registro como partido político Estatal y a las organizaciones de observadores electores registradas ante el Instituto </t>
  </si>
  <si>
    <t xml:space="preserve">(Número de proyectos de resoluciones elaboradas / Número de verificaciones que requiera  resolución)*100 
</t>
  </si>
  <si>
    <t>Las verificaciones y auditorías requieren la realización de resoluciones</t>
  </si>
  <si>
    <t>Componente 7</t>
  </si>
  <si>
    <t xml:space="preserve">Proceso para el destino de la documentación y material electoral implementado </t>
  </si>
  <si>
    <t xml:space="preserve">Porcentaje de avance la implementación del proceso para el destino de la documentación y material electoral implementado </t>
  </si>
  <si>
    <t xml:space="preserve">Mide el avance de implementación en las etapas del proceso para el destino de la documentación y material electoral, con apego a lo establecido en la legislación en la materia </t>
  </si>
  <si>
    <t>(Número de procesos implementados / Número de procesos programados)*100</t>
  </si>
  <si>
    <t>Registros internos de la Dirección de Organización Electoral</t>
  </si>
  <si>
    <t xml:space="preserve">La legislación en la materia se mantiene vigente </t>
  </si>
  <si>
    <t>Actividad 7.1</t>
  </si>
  <si>
    <t>Destrucción de la documentación electoral no útil</t>
  </si>
  <si>
    <t>Porcentaje avance en la destrucción de la documentación electoral no útil</t>
  </si>
  <si>
    <t>Mide el avance en la destrucción de la documentación electoral no útil del Proceso Electoral Concurrente 2020-2021 y del Proceso Electoral Extraordinario en San Pedro Tlaquepaque según la lesgislación aplicable</t>
  </si>
  <si>
    <t>(Documentación electoral destruida /  Documentación electoral programada a destruir) *100</t>
  </si>
  <si>
    <t>El proceso administrativo y legal se realiza en tiempo y forma</t>
  </si>
  <si>
    <t>Actividad 7.2</t>
  </si>
  <si>
    <t>Rehabilitación del material electoral recuperado</t>
  </si>
  <si>
    <t xml:space="preserve">Porcentaje de avance en la rehabilitación de material electoral </t>
  </si>
  <si>
    <t>Mide el avance en la rehabilitación del material electoral que fue recuperado del Proceso Electoral Concurrente 2020-2021</t>
  </si>
  <si>
    <t>(Material electoral rehabilitado / Material electoral recuperado) *100</t>
  </si>
  <si>
    <t>El material electoral recuperado es susceptible a ser rehabilitado</t>
  </si>
  <si>
    <t>Actividad 7.3</t>
  </si>
  <si>
    <t>Realización del Encuentro de Cooperación con Organismos Públicos Locales Electorales en materia de organización electoral en modalidad virtual</t>
  </si>
  <si>
    <t>Porcentaje de conferencias virtuales realizadas en el marco del Encuentro de Cooperación con Organismos Públicos Locales Electorales en materia de organización electoral</t>
  </si>
  <si>
    <t>Mide la realización de conferencias que se realizan de manera virtual dentro del Encuentro de Cooperación con Organismos Públicos Locales Electorales para la mejora, ahorro y automatización de los procedimientos</t>
  </si>
  <si>
    <t>(Número de conferencias realizadas / Número de conferencias programadas) *100</t>
  </si>
  <si>
    <t>Grabaciones de conferencias y sesiones por parte de la Dirección de Organización Electoral</t>
  </si>
  <si>
    <t>La representación de los OPLs invitados asisten a las conferencias.</t>
  </si>
  <si>
    <t>02</t>
  </si>
  <si>
    <t>Fomento y promoción de derechos político-electorales y de participación ciudadana</t>
  </si>
  <si>
    <t>Contribuir a fortalecer la cultura democrática mediante espacios que incentiven la participación ciudadana, la formación cívica y ética, así como garantizar el ejercicio de los derechos político - electorales con perspectiva de género, inclusión, interculturalidad y diversidad</t>
  </si>
  <si>
    <t xml:space="preserve">Porcentaje de participación ciudadana en elecciones locales en el Estado de Jalisco </t>
  </si>
  <si>
    <t>Mide el nivel de participación de la ciudadanía que ejerce su derecho al voto respecto al número de personas inscritas en el padrón electoral</t>
  </si>
  <si>
    <t>(Número de personas del padrón electoral que emiten su voto / Número de personas en el padrón electoral) *100</t>
  </si>
  <si>
    <t>Trienal</t>
  </si>
  <si>
    <t>Información reportada por el IEPC Jalisco
https://www2.iepcjalisco.org.mx/tablero-electoral-2021/</t>
  </si>
  <si>
    <t>Las personas acuden a ejercer su derecho al voto en las elecciones locales</t>
  </si>
  <si>
    <t>La ciudadanía jalisciense ejerce sus derechos político - electorales</t>
  </si>
  <si>
    <t>Porcentaje de jaliscienses que afirman que la democracia es preferible a cualquier otra forma de gobierno</t>
  </si>
  <si>
    <t>Mide la proporción de jaliscienses que responden de manera afirmativa a la preferencia de la democracia sobre cualquier otra forma de gobierno</t>
  </si>
  <si>
    <t>(Número de personas que afirman que la democracia es preferible a cualquier otra forma de gobierno / Número de personas encuestadas) *100</t>
  </si>
  <si>
    <t>Bienal</t>
  </si>
  <si>
    <t>Encuesta de Percepción Ciudadana. Jalisco Cómo Vamos.
https://jaliscocomovamos.org/programas/encuestas-de-percepcion/</t>
  </si>
  <si>
    <t>El observatorio ciudadano Jalisco Cómo Vamos realiza la encuesta de percepción ciudadana.</t>
  </si>
  <si>
    <t xml:space="preserve">Programa de formación de ciudadanía activa implementado </t>
  </si>
  <si>
    <t xml:space="preserve">Porcentaje de avance en la implementación del programa de formación de ciudadanía activa </t>
  </si>
  <si>
    <t>Mide el grado de cumplimiento en la implementación del programa de formación de ciudadanía activa para promover la participación ciudadana, la cultura democrática y los mecanismos de participación ciudadana en centros educativos, medios de comunicación y ciudadanía en general</t>
  </si>
  <si>
    <t>(Número de programas implementados / Número de programas programados) *100</t>
  </si>
  <si>
    <t>La ciudadanía participa en el programa de formación.</t>
  </si>
  <si>
    <r>
      <t>Implementación de proyectos para el desarrollo del programa de formación ciudadana activa</t>
    </r>
    <r>
      <rPr>
        <sz val="11"/>
        <color rgb="FFFF0000"/>
        <rFont val="Calibri"/>
        <family val="2"/>
        <scheme val="minor"/>
      </rPr>
      <t xml:space="preserve"> </t>
    </r>
  </si>
  <si>
    <t xml:space="preserve">Número de proyectos en materia de formación de ciudadanía activa implementados </t>
  </si>
  <si>
    <t>Mide el cumplimiento en la implementación de proyectos en materia de formación de ciudadanía activa llevadas a cabo por el área de Participación Ciudadana como son: Capacitaciones de mecanismos de participación ciudadana jornadas universitarias, concurso de debate, tablero electoral, podcast, cursos y diplomados, conferencia de otoño, incubadora de liderazgo, vinculación con organizaciones, promoción Jaliscienses en el extranjero y plataforma digital de participación formación de ciudadanía digital.</t>
  </si>
  <si>
    <t>Sumatoria de proyectos  en materia de formación de ciudadanía activa realizados</t>
  </si>
  <si>
    <t>Las personas acuden a recibir formación en materia de ciudadanía activa</t>
  </si>
  <si>
    <t>Atención a solicitudes de mecanismos de participación ciudadana</t>
  </si>
  <si>
    <t>Porcentaje de solicitudes de mecanismos de participación ciudadana atendidas</t>
  </si>
  <si>
    <t>Mide el grado de cumplimiento en la atención a solicitudes de mecanismos de participación ciudadana que recibe el instituto</t>
  </si>
  <si>
    <t>(Número de solicitudes de mecanismos de participación ciudadana atendidas / Número de solicitudes de mecanismos de participación ciudadana recibidas) *100</t>
  </si>
  <si>
    <t>Registros internos de la Dirección Ejecutiva de Participación Ciudadana</t>
  </si>
  <si>
    <t>La ciudadanía presenta solicitudes de mecanismos de participación ciudadana</t>
  </si>
  <si>
    <t>Programa de promoción de educación cívica implementado</t>
  </si>
  <si>
    <t>Porcentaje de avance en la implementación programa de promoción de educación cívica</t>
  </si>
  <si>
    <t>Mide el grado de avance en el cumplimiento de las actividades desarrolladas para la implementación del programa de promoción de educación cívica</t>
  </si>
  <si>
    <t>(Número de actividades de promoción de educación cívica realizadas / Número de actividades de promoción de educación cívica programadas) *100</t>
  </si>
  <si>
    <t>Registros internos de la Dirección de Educación Cívica</t>
  </si>
  <si>
    <t>La ciudadanía participa en las actividades de promoción de educación cívica</t>
  </si>
  <si>
    <t>Implementación de talleres en materia de educación cívica</t>
  </si>
  <si>
    <t>Número de talleres en materia de educación cívica realizadas</t>
  </si>
  <si>
    <t>Mide la implementación de talleres en materia de educación cívica dirigidos a la juventud</t>
  </si>
  <si>
    <t>Sumatoria de talleres en materia de educación cívica realizados</t>
  </si>
  <si>
    <t>Portal web de IEPC Jalisco 
http://www.iepcjalisco.org.mx/
y registros internos de la Dirección de Educación Cívica</t>
  </si>
  <si>
    <t>La juventud acude a los talleres organizados en materia de Educación Cívica</t>
  </si>
  <si>
    <t>Organización de concursos en materia de educación cívica</t>
  </si>
  <si>
    <t>Número de concursos en materia de educación cívica organizados</t>
  </si>
  <si>
    <t>Mide la organización de concursos en materia de educación cívica</t>
  </si>
  <si>
    <t>Sumatoria de concursos en materia de educación cívica realizados</t>
  </si>
  <si>
    <t>La juventud participa en los concursos en materia de educación cívica</t>
  </si>
  <si>
    <t>Actividad 2.3</t>
  </si>
  <si>
    <t xml:space="preserve">Atención a solicitudes de organización de ayuntamientos infantiles </t>
  </si>
  <si>
    <t>Porcentaje de atención a solicitudes de organización de ayuntamientos infantiles</t>
  </si>
  <si>
    <t>Mide el grado de atención a las solicitudes de organización de ayuntamientos infantiles por parte de las administraciones municipales</t>
  </si>
  <si>
    <t>(Número de solicitudes de organización de ayuntamientos infantiles atendidas / Número de solicitudes de organización de ayuntamientos infantiles recibidas) *100</t>
  </si>
  <si>
    <t>El Instituto recibe solicitudes para la organización de ayuntamientos infantiles</t>
  </si>
  <si>
    <t>Publicaciones y ediciones realizadas</t>
  </si>
  <si>
    <t>Porcentaje de publicaciones y ediciones realizadas</t>
  </si>
  <si>
    <t>Mide el grado de cumplimiento de las publicaciones y ediciones que se tienen programadas en el instituto</t>
  </si>
  <si>
    <t>(Número de publicaciones y ediciones realizadas / Número de publicaciones y ediciones programadas) *100</t>
  </si>
  <si>
    <t>Portal web de IEPC Jalisco 
http://www.iepcjalisco.org.mx/
y materiales impresos</t>
  </si>
  <si>
    <t>Los procesos editoriales y de publicación se realizan en tiempo y forma</t>
  </si>
  <si>
    <t>Publicación de Revista Folios</t>
  </si>
  <si>
    <t>Número de Revistas Folios publicadas</t>
  </si>
  <si>
    <t>Mide la publicación de Revistas Folios para fomentar la cultura democrática contemporánea</t>
  </si>
  <si>
    <t>Sumatoria de Revistas Folios publicadas</t>
  </si>
  <si>
    <t>Página web de Folios 
http://www.revistafolios.mx/</t>
  </si>
  <si>
    <t>Los procesos editoriales y de  publicación de las revistas se realizan en tiempo y forma</t>
  </si>
  <si>
    <t>Publicación de libros inéditos</t>
  </si>
  <si>
    <t>Número de libros inéditos publicados</t>
  </si>
  <si>
    <t xml:space="preserve">Mide el cumplimiento en la publicación de libros inéditos para el fomento de la democracia y la participación cívica
</t>
  </si>
  <si>
    <t>Sumatoria de libros inéditos publicados</t>
  </si>
  <si>
    <t>Página web de publicaciones del IEPC
http://www.iepcjalisco.org.mx/ediciones-y-publicaciones</t>
  </si>
  <si>
    <t>Los procesos editoriales y de publicación de los libros se realizan en tiempo y forma</t>
  </si>
  <si>
    <t>Actividad 3.3</t>
  </si>
  <si>
    <t>Atención de servicios editoriales  internos</t>
  </si>
  <si>
    <t>Porcentaje de atención de servicios editoriales</t>
  </si>
  <si>
    <t>Mide el grado de atención a las solicitudes de servicios editoriales</t>
  </si>
  <si>
    <t>(Número de servicios editoriales atendidos / Número de servicios editoriales solicitados) *100</t>
  </si>
  <si>
    <t>Registros internos de la Dirección Editorial</t>
  </si>
  <si>
    <t xml:space="preserve"> Las áreas solicitantes de servicios editoriales son atendidas en tiempo y forma. </t>
  </si>
  <si>
    <t>Agenda de transversalización institucional de la perspectiva de género, inclusión, interculturalidad y diversidad implementada</t>
  </si>
  <si>
    <t>Porcentaje de avance en las acciones de la agenda de transversalización institucional</t>
  </si>
  <si>
    <t>Mide el grado de avance en la implementación de agenda para transversalizar el actuar institucional con perspectiva de género, inclusión, interculturalidad y diversidad</t>
  </si>
  <si>
    <t>(Número de acciones de la agenda institucional realizadas / Número de acciones de la agenda institucional programadas) *100</t>
  </si>
  <si>
    <t>Registros internos de la Dirección de Igualdad de Género y No Discriminación</t>
  </si>
  <si>
    <t>Las áreas del instituto dan seguimiento a las acciones programadas</t>
  </si>
  <si>
    <t>Coordinación de mesas de trabajo para la construcción de lineamientos de paridad y acciones afirmativas</t>
  </si>
  <si>
    <t>Número de mesas de trabajo para la construcción de lineamientos de paridad y acciones afirmativas</t>
  </si>
  <si>
    <t>Mide la cantidad de mesas de trabajo realizadas respecto al plan ejecutivo para la construcción de  lineamientos de paridad y acciones afirmativas rumbo al proceso electoral concurrente 2023 - 2024</t>
  </si>
  <si>
    <t>Sumatoria de mesas de trabajo para el análisis de acciones afirmativas coordinadas</t>
  </si>
  <si>
    <t>Los entes convocados asisten a las mesas de trabajo</t>
  </si>
  <si>
    <t>Capacitación para la prevención, atención, sanción y erradicación de la violencia política contra las mujeres en razón de género</t>
  </si>
  <si>
    <t>Porcentaje de cursos de capacitación para la prevención, atención, sanción y erradicación de la violencia política contra las mujeres en razón de género realizados</t>
  </si>
  <si>
    <t>Mide el cumplimiento en el programa de capacitaciones para la prevención, atención, sanción y erradicación de la violencia política contra las mujeres en razón de género implementado</t>
  </si>
  <si>
    <t>(Número de capacitaciones realizadas / número de capacitaciones programadas) *100</t>
  </si>
  <si>
    <t>Las personas asisten a los cursos de capacitación</t>
  </si>
  <si>
    <t>03</t>
  </si>
  <si>
    <t>Contribuir al fortalecimiento institucional mediante la eficacia e innovación administrativa, la defensa jurídica y rendición de cuentas</t>
  </si>
  <si>
    <t>El Instituto cumple con sus obligaciones en materia de fiscalización y rendición de cuentas en tiempo y forma</t>
  </si>
  <si>
    <t>Porcentaje de informes de cuenta pública presentados ante el ente fiscalizador</t>
  </si>
  <si>
    <t xml:space="preserve">Mide el grado de cumplimiento en la entrega de la Cuenta Pública ante el ente fiscalizador </t>
  </si>
  <si>
    <t>(Número de informes entregados / Número de informes obligados a entregar) *100</t>
  </si>
  <si>
    <t>Las áreas  entregan la información para la generación de los reportes en tiempo y forma.</t>
  </si>
  <si>
    <t>Informes de avance de gestión financiera presentados</t>
  </si>
  <si>
    <t>Porcentaje de informes de avance de gestión financiera presentados ante el ente fiscalizador</t>
  </si>
  <si>
    <t>Mide el grado de cumplimiento en la presentación de informes de avance de gestión financiera ante el ente fiscalizador</t>
  </si>
  <si>
    <t>(Número de informes de avance de gestión financiera presentados / Número de informes de avance de gestión financiera obligados a presentar) *100</t>
  </si>
  <si>
    <t>Presentación de informes financieros y presupuestales</t>
  </si>
  <si>
    <t>Número de informes financieros y presupuestales presentados</t>
  </si>
  <si>
    <t xml:space="preserve">Mide la generación de informes financieros y presupuestales </t>
  </si>
  <si>
    <t>Sumatoria de informes financieros, programáticos y presupuestales presentados</t>
  </si>
  <si>
    <t>Actualización y resguardo de expedientes de servidores públicos del instituto</t>
  </si>
  <si>
    <t>Porcentaje de actualización y resguardo de los expedientes de servidores públicos del instituto</t>
  </si>
  <si>
    <t>Mide el grado en que los expedientes se encuentran actualizados y en resguardo, atendiendo los cambios requeridos</t>
  </si>
  <si>
    <t>(Número de expedientes actualizados y resguardados / Número de servidores públicos del instituto) *100</t>
  </si>
  <si>
    <t>Registros internos de la Coordinación de Recursos Humanos</t>
  </si>
  <si>
    <t>Los servidores públicos entregan la documentación requerida en tiempo y forma.</t>
  </si>
  <si>
    <t>Actividad 1.3</t>
  </si>
  <si>
    <t>Atención a solicitudes de recursos materiales</t>
  </si>
  <si>
    <t xml:space="preserve">Porcentaje de atención a solicitudes de recursos materiales </t>
  </si>
  <si>
    <t>Mide el nivel de atención a las solicitudes de recursos materiales recibidas</t>
  </si>
  <si>
    <t>(Número de solicitudes de recursos materiales atendidas / Número de solicitudes de recursos materiales recibidas) *100</t>
  </si>
  <si>
    <t>Reportes internos de la Coordinación de Recursos Materiales</t>
  </si>
  <si>
    <t>Las áreas realizan solicitudes de recursos materiales</t>
  </si>
  <si>
    <t>Actividad 1.4</t>
  </si>
  <si>
    <t>Publicación y seguimiento a avances de Matrices de Indicadores para Resultados</t>
  </si>
  <si>
    <t>Número de reportes de avance de Matrices de Indicadores para Resultados publicados</t>
  </si>
  <si>
    <t xml:space="preserve">Mide la publicación de los reportes de avances de las Matrices de Indicadores para Resultados en el portal de transparencia del instituto. </t>
  </si>
  <si>
    <t>Sumatoria de reportes de avances de Matrices de Indicadores para Resultados publicados</t>
  </si>
  <si>
    <t>Portal de transparencia de IEPC.
http://www.iepcjalisco.org.mx/transparencia2/index.php</t>
  </si>
  <si>
    <t>Las áreas reportan el avance de cumplimiento de las Matrices de Indicadores para Resultados en tiempo y forma.</t>
  </si>
  <si>
    <t>Infraestructura de tecnologías de la información actualizada</t>
  </si>
  <si>
    <t>Porcentaje de atención en requerimientos de tecnologías de la información</t>
  </si>
  <si>
    <t>Mide el grado de cumplimiento y atención a los requerimientos de tecnologías de la información</t>
  </si>
  <si>
    <t>(Número de solicitudes atendidas / número de solicitudes recibidas) *100</t>
  </si>
  <si>
    <t>Registros internos de solicitudes a la Dirección de Informática</t>
  </si>
  <si>
    <t>Las áreas solicitan bienes y servicios de tecnologías de la información</t>
  </si>
  <si>
    <t>Atención y seguimiento a solicitudes de soporte técnico</t>
  </si>
  <si>
    <t>Porcentaje de servicios de soporte técnico atendidos y en seguimiento</t>
  </si>
  <si>
    <t>Mide el grado de cumplimiento en la atención y seguimiento a las solicitudes de soporte técnico en el instituto</t>
  </si>
  <si>
    <t>(Número de solicitudes  de soporte técnico atendidas / número de solicitudes de soporte técnico recibidas) *100</t>
  </si>
  <si>
    <t>Las áreas solicitan servicios de soporte técnico</t>
  </si>
  <si>
    <t>Sistematización de procesos administrativos y electorales</t>
  </si>
  <si>
    <t>Porcentaje de solicitudes de sistematización de procesos administrativos y electorales atendidas y en seguimiento</t>
  </si>
  <si>
    <t>Mide el grado de atención y seguimiento en la sistematización de procesos administrativos y electorales en el instituto de acuerdo a la agenda de trabajo aprobada por la Comisión de Informática y Uso de Tecnologías</t>
  </si>
  <si>
    <t>(Número de solicitudes de sistematización de procesos atendidas y en seguimiento / Número de solicitudes de sistematización de procesos programadas en la agenda) *100</t>
  </si>
  <si>
    <t>Las áreas solicitan aplicaciones para mejora en los procesos</t>
  </si>
  <si>
    <t xml:space="preserve">Asuntos jurídicos recibidos, atendidos y orientados </t>
  </si>
  <si>
    <t>Porcentaje de atención, y en su caso, orientación de asuntos jurídicos recibidos</t>
  </si>
  <si>
    <t xml:space="preserve">Mide el grado de cumplimiento en la atención y orientación de los asuntos jurídicos recibidos por la Dirección Jurídica del Instituto </t>
  </si>
  <si>
    <t>(Número de asuntos jurídicos atendidos, y en su caso, orientados / Número de asuntos jurídicos recibidos)*100</t>
  </si>
  <si>
    <t>Registros internos de la Dirección Jurídica</t>
  </si>
  <si>
    <t xml:space="preserve">Se reciben asuntos jurídicos que requieren ser atendidos, y en su caso, orientados </t>
  </si>
  <si>
    <t xml:space="preserve">Atención a procedimientos administrativos, sancionadores y jurisdiccionales </t>
  </si>
  <si>
    <t>Porcentaje de procedimientos administrativos, sancionadores y jurisdiccionales atendidos</t>
  </si>
  <si>
    <t>Mide el grado de cumplimiento en la atención a los procedimientos administrativos, sancionadores y jurisdiccionales recibidos por la Dirección Jurídica</t>
  </si>
  <si>
    <t>(Número de procedimientos administrativos, sancionadores y jurisdiccionales atendidos / Número de procedimientos administrativos, sancionadores y jurisdiccionales recibidos) *100</t>
  </si>
  <si>
    <t>Se reciben procedimientos administrativos, sancionadores y jurisdiccionales que requieren atención</t>
  </si>
  <si>
    <t>Elaboración de acuerdos y resoluciones de sesiones del Consejo General</t>
  </si>
  <si>
    <t>Porcentaje cumplimiento en la elaboración de acuerdos y resoluciones para las sesiones del Consejo General</t>
  </si>
  <si>
    <t>Mide el grado de cumplimiento en la elaboración de acuerdos y resoluciones para las sesiones de Consejo General que son requeridos a la Dirección Jurídica</t>
  </si>
  <si>
    <t>(Número de acuerdos y resoluciones para sesiones de Consejo General elaborados / Número de acuerdos y resoluciones para sesiones de Consejo General solicitados) *100</t>
  </si>
  <si>
    <t>Las sesiones ordinarias de Consejo General se llevan a cabo en tiempo y forma</t>
  </si>
  <si>
    <t>Atención a correspondencia y peticiones</t>
  </si>
  <si>
    <t>Porcentaje de atención a correspondencia y peticiones</t>
  </si>
  <si>
    <t>Mide el grado de atención a la correspondencia y peticiones recibidas por la Dirección Jurídica</t>
  </si>
  <si>
    <t>(Número de asuntos de correspondencia y peticiones atendidos / Número de asuntos de correspondencia y peticiones recibidos) *100</t>
  </si>
  <si>
    <t>Se reciben correspondencia y peticiones que requieren atención.</t>
  </si>
  <si>
    <t>Seguimiento, admisión y atención de denuncias de presunta responsabilidad administrativa atendidos</t>
  </si>
  <si>
    <t>Porcentaje de atención a denuncias de presunta responsabilidad administrativa</t>
  </si>
  <si>
    <t>Mide el grado de atención a las denuncias de presunta responsabilidad administrativa recibidas por la Contraloría General del Instituto</t>
  </si>
  <si>
    <t>(Número de denuncias de presunta responsabilidad administrativa atendidas / Número de denuncias de presunta responsabilidad administrativa recibidas) *100</t>
  </si>
  <si>
    <t>Registros internos de la Contraloría General del Instituto</t>
  </si>
  <si>
    <t>Se reciben denuncias de presunta responsabilidad administrativa</t>
  </si>
  <si>
    <t>Asesoramiento, recepción y resguardo de las declaraciones de situación patrimonial, interés y fiscal</t>
  </si>
  <si>
    <t>Porcentaje de atención y seguimiento a las declaraciones de situación patrimonial, interés y fiscal</t>
  </si>
  <si>
    <t>Mide el grado de atención y seguimiento a las declaraciones de situación fiscal, interés y patrimonial de los servidores públicos del instituto</t>
  </si>
  <si>
    <t>(Número de declaraciones atendidas / Número de declaraciones presentadas) *100</t>
  </si>
  <si>
    <t>Los servidores públicos presentan la declaración de situación patrimonial, interés y fiscal</t>
  </si>
  <si>
    <t>Diseño y elaboración del Código de Ética</t>
  </si>
  <si>
    <t>Número de documentos didácticos diseñados y elaborados</t>
  </si>
  <si>
    <t>Mide el grado de cumplimiento en el diseño y elaboración del Código de Ética en su versión didáctica</t>
  </si>
  <si>
    <t>Sumatoria de documentos didácticos diseñados y elaborados</t>
  </si>
  <si>
    <t>La normatividad en la materia se mantiene vigente</t>
  </si>
  <si>
    <t>Opiniones, dictámenes y análisis en materia de transparencia, acceso a la información, protección de datos personales y gestión documental elaboradas</t>
  </si>
  <si>
    <t>Porcentaje opiniones, dictámenes y análisis en materia de transparencia, acceso a la información, protección de datos personales y gestión documental elaboradas</t>
  </si>
  <si>
    <t xml:space="preserve">Mide el grado de cumplimiento en la emisión de opiniones y la elaboración de dictámenes y análisis de transparencia, acceso a la información, protección de datos personales y gestión documental requeridas para propiciar la correcta aplicación en la materia  </t>
  </si>
  <si>
    <t>(Número de opiniones, dictámenes y análisis emitidos y elaborados / Número de opiniones, dictámenes y análisis requeridos)*100</t>
  </si>
  <si>
    <t xml:space="preserve">Registros internos de la Dirección de Trasparencia, Protección de Datos Personales y Archivo </t>
  </si>
  <si>
    <t>Las áreas del Instituto requieren de la emisión de opiniones o elaboración de dictamen y análisis en la materia de transparencia, acceso a la información, protección de datos personales y gestión documental</t>
  </si>
  <si>
    <t xml:space="preserve">Atención de solicitudes de acceso a la información, derechos ARCO e impugnaciones </t>
  </si>
  <si>
    <t>Porcentaje de solicitudes de acceso a la información, derechos ARCO e impugnaciones atendidas</t>
  </si>
  <si>
    <t xml:space="preserve">Mide el grado de cumplimiento de las solicitudes de acceso a la información, derechos ARCO e impugnaciones atendidas dentro del plazo que establece la legislación en la materia
</t>
  </si>
  <si>
    <t>(Número de solicitudes e impugnaciones atendidas en tiempo y forma / Número de solicitudes e impugnaciones recibidas) *100</t>
  </si>
  <si>
    <t>El Instituto recibe solicitudes de acceso a la información, derechos ARCO e impugnaciones</t>
  </si>
  <si>
    <t>Capacitación en materia de transparencia, protección de datos personales y archivo a las áreas del Instituto</t>
  </si>
  <si>
    <t>Porcentaje de áreas del instituto que recibe la capacitación en materia de transparencia, protección de datos personales y archivo</t>
  </si>
  <si>
    <t xml:space="preserve">Mide la proporción de áreas del Instituto que recibió capacitación en materia de transparencia, protección de datos personales y archivo por medio de sus enlaces </t>
  </si>
  <si>
    <t>(Número de áreas capacitadas / Número de áreas en el instituto) *100</t>
  </si>
  <si>
    <t>Los enlaces de las áreas del instituto asisten a la capacitación en materia de transparencia, protección de datos personales y archivo</t>
  </si>
  <si>
    <t>Actividad 5.3</t>
  </si>
  <si>
    <t>Publicación de instrumentos de control y consulta archivístico</t>
  </si>
  <si>
    <t>Porcentaje de avance en la publicación de los instrumentos de control y consulta archivístico</t>
  </si>
  <si>
    <t xml:space="preserve">Mide grado de avance en la publicación de los instrumentos de control y consulta archivístico establecidos en la normatividad de la materia </t>
  </si>
  <si>
    <t>(Número de instrumentos de control y consulta archivístico publicados / Número de instrumentos de control y consulta archivístico obligados a publicar)*100</t>
  </si>
  <si>
    <t>Registros internos de la Dirección de Trasparencia, Protección de Datos Personales y Archivo</t>
  </si>
  <si>
    <t xml:space="preserve">La normatividad en la materia se mantiene vigente </t>
  </si>
  <si>
    <t>Actividad 5.4</t>
  </si>
  <si>
    <t>Verificación del cumplimiento en la publicación de las obligaciones en materia de transparencia</t>
  </si>
  <si>
    <t>Porcentaje de avance en la verificación del cumplimiento en la publicación de las obligaciones en materia de transparencia</t>
  </si>
  <si>
    <t>Mide el grado de avance en la revisión y verificación del cumplimiento en la publicación de las obligaciones en materia de transparencia conforme a los criterios legales en la materia</t>
  </si>
  <si>
    <t>(Número de verificaciones realizadas a las áreas del instituto sobre el cumplimiento en la publicación de las obligaciones en materia de transparencia / Número de áreas del instituto obligadas a publicar) *100</t>
  </si>
  <si>
    <t>Se pago el laudo de diciembre de 2020, y el Tribunal tiene por cumplido al Instituto, sin embargo se aparo contra el cálculo de los intereses determinados por el tribunal. Importe a pagar a Pensiones del Estado de Jalisco</t>
  </si>
  <si>
    <t>Octubre de 2022.</t>
  </si>
  <si>
    <t>`51110035010350000574</t>
  </si>
  <si>
    <t>ESCRITORIO GRIS 60 X 120 2 CAJONES</t>
  </si>
  <si>
    <t>`51110035010350000579</t>
  </si>
  <si>
    <t>`51110035010350000644</t>
  </si>
  <si>
    <t>MESA TINTA 60 X 120</t>
  </si>
  <si>
    <t>VENTILADOR DE PEDESTAL BLANCO 16"</t>
  </si>
  <si>
    <t>`51110035010350000211</t>
  </si>
  <si>
    <t>`51110035010350000244</t>
  </si>
  <si>
    <t>`51910035051410000585</t>
  </si>
  <si>
    <t>MESA BLANCA TIPO TABLÓN CHICO</t>
  </si>
  <si>
    <t>`512135000022210000647</t>
  </si>
  <si>
    <t>VENTILADOR DE PISO PARED 16" METAL</t>
  </si>
  <si>
    <t>`51110035010350000328</t>
  </si>
  <si>
    <t>`51110035010350000536</t>
  </si>
  <si>
    <t>`51110035010350000537</t>
  </si>
  <si>
    <t>`51110035010350000549</t>
  </si>
  <si>
    <t>`51110035010350000550</t>
  </si>
  <si>
    <t>`51110035010350000551</t>
  </si>
  <si>
    <t>`51110035010350000568</t>
  </si>
  <si>
    <t>SILLA OPERATIVA COLOR NEGRO</t>
  </si>
  <si>
    <t>SYT-001-0037-013</t>
  </si>
  <si>
    <t>ESCRITORIO BEIGE 70X120</t>
  </si>
  <si>
    <t>SYT-001-0038-022</t>
  </si>
  <si>
    <t>SYT-001-0038-041</t>
  </si>
  <si>
    <t>SYT-001-0038-024</t>
  </si>
  <si>
    <t>SYT-001-0038-055</t>
  </si>
  <si>
    <t>SYT-001-052-035</t>
  </si>
  <si>
    <t>SYT-001-038-109</t>
  </si>
  <si>
    <t>SYT-001-038-025</t>
  </si>
  <si>
    <t>SYT-001-052-036</t>
  </si>
  <si>
    <t>MESA BEIGE 70X120</t>
  </si>
  <si>
    <t>SYT-001-038-080</t>
  </si>
  <si>
    <t>SYT-001-038-108</t>
  </si>
  <si>
    <t>SYT-001-038-021</t>
  </si>
  <si>
    <t>SYT-001-004-019</t>
  </si>
  <si>
    <t>ARCHIVERO AGLOMERADO BEIGE 4 GAVETAS</t>
  </si>
  <si>
    <t>SYT-001-004-036</t>
  </si>
  <si>
    <t>`51110035010050000205</t>
  </si>
  <si>
    <t>ARCHIVERO METALICO COLOR GRIS CALIDO 4 GAVETAS</t>
  </si>
  <si>
    <t>`51110035010050000213</t>
  </si>
  <si>
    <t>SYT-001-065-249</t>
  </si>
  <si>
    <t>SILLA SECRETARIAL COLOR CAFÉ</t>
  </si>
  <si>
    <t>`51110035010350000243</t>
  </si>
  <si>
    <t>`51110035010050000245</t>
  </si>
  <si>
    <t>`512135000022210000685</t>
  </si>
  <si>
    <t>`512135000022210000694</t>
  </si>
  <si>
    <t>`512135000022210000743</t>
  </si>
  <si>
    <t>SYT-001-038-015</t>
  </si>
  <si>
    <t>SYT-001-038-040</t>
  </si>
  <si>
    <t>SYT-001-038-003</t>
  </si>
  <si>
    <t>`51110035010050000502</t>
  </si>
  <si>
    <t>`51110035010050000511</t>
  </si>
  <si>
    <t>`51110035010050000513</t>
  </si>
  <si>
    <t>`51110035010050000515</t>
  </si>
  <si>
    <t>SYT-001-038-027</t>
  </si>
  <si>
    <t>SYT-001-038-037</t>
  </si>
  <si>
    <t>`51110035010050000499</t>
  </si>
  <si>
    <t>SYT-001-038-032</t>
  </si>
  <si>
    <t>SYT-001-038-107</t>
  </si>
  <si>
    <t>´5191003505141000003</t>
  </si>
  <si>
    <t>MESA BLANCA TIPO TABLÓN GRANDE</t>
  </si>
  <si>
    <t>`51110035010940000064</t>
  </si>
  <si>
    <t>`51110035010940000227</t>
  </si>
  <si>
    <t>`51110035010940000257</t>
  </si>
  <si>
    <t>`51110035010940000378</t>
  </si>
  <si>
    <t>SIN ETIQUETA</t>
  </si>
  <si>
    <t>`51110035010940000081</t>
  </si>
  <si>
    <t>`51110035010350000436</t>
  </si>
  <si>
    <t>`51110035010050000631</t>
  </si>
  <si>
    <t>C661</t>
  </si>
  <si>
    <t>SILLA PLEGABLE</t>
  </si>
  <si>
    <t>ARCHIVEROS 2 GAVETAS</t>
  </si>
  <si>
    <t>ARCHIVERO METALICO 4 GAVETAS</t>
  </si>
  <si>
    <t>ARCHIVERO MADERA  4 GAVETAS</t>
  </si>
  <si>
    <t>ESCRITORIO MADERA 2 CAJONES</t>
  </si>
  <si>
    <t>LAPTOP TIPO B CON PANTALLA TACTIL</t>
  </si>
  <si>
    <t>TV 55 PULGADAS</t>
  </si>
  <si>
    <t>IMPRESORA COLOR</t>
  </si>
  <si>
    <t>SCANER</t>
  </si>
  <si>
    <t>VEHÍCULO SEDAN</t>
  </si>
  <si>
    <t>VEHÍCULO PICK UP DOBLE CABINA</t>
  </si>
  <si>
    <t>VEHÍCULO PICK UP 4X4</t>
  </si>
  <si>
    <t>VEHÍCULO 4 TONELADAS REDILAS</t>
  </si>
  <si>
    <t xml:space="preserve">VEHÍCULO 15 PASAJEROS </t>
  </si>
  <si>
    <t>VEHÍCULO TIPO VAN PANEL</t>
  </si>
  <si>
    <t>`51110035010350000645</t>
  </si>
  <si>
    <t>`51110035010350000649</t>
  </si>
  <si>
    <t>`51110035010350000651</t>
  </si>
  <si>
    <t>`51110035010350000652</t>
  </si>
  <si>
    <t>`51110035010350000664</t>
  </si>
  <si>
    <t>`511100350103500002</t>
  </si>
  <si>
    <t>`512135000022210000654</t>
  </si>
  <si>
    <t>`512135000022210000657</t>
  </si>
  <si>
    <t>`512135000022210000658</t>
  </si>
  <si>
    <t>`51110035010350000554</t>
  </si>
  <si>
    <t>`51110035010350000557</t>
  </si>
  <si>
    <t>`51110035010350000588</t>
  </si>
  <si>
    <t>`51110035010350000589</t>
  </si>
  <si>
    <t>`51110035010350000570</t>
  </si>
  <si>
    <t>`51110035010350000575</t>
  </si>
  <si>
    <t>`51110035010940003174</t>
  </si>
  <si>
    <t>`51110035010940003184</t>
  </si>
  <si>
    <t>`51110035010940003185</t>
  </si>
  <si>
    <t>`51110035010940003186</t>
  </si>
  <si>
    <t>`51110035010940003187</t>
  </si>
  <si>
    <t>`51110035010940003188</t>
  </si>
  <si>
    <t>`51110035010940003177</t>
  </si>
  <si>
    <t>`51110035010940003134</t>
  </si>
  <si>
    <t>`51110035010940003135</t>
  </si>
  <si>
    <t>`51110035010050000214</t>
  </si>
  <si>
    <t>`5111003501005000021</t>
  </si>
  <si>
    <t>C504</t>
  </si>
  <si>
    <t>C302</t>
  </si>
  <si>
    <t>C207</t>
  </si>
  <si>
    <t>C107</t>
  </si>
  <si>
    <t>C110</t>
  </si>
  <si>
    <t>C108</t>
  </si>
  <si>
    <t>L305</t>
  </si>
  <si>
    <t>T205</t>
  </si>
  <si>
    <t>C405</t>
  </si>
  <si>
    <t>C708</t>
  </si>
  <si>
    <t>C00457</t>
  </si>
  <si>
    <t>Relación de Bienes Muebles en Comodato</t>
  </si>
  <si>
    <t>AVANCE DE LA GESTIÓN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</si>
</sst>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.00_-;\-* #,##0.00_-;_-* &quot;-&quot;??_-;_-@"/>
    <numFmt numFmtId="165" formatCode="[$-101080A]###,###,###,###,##0.00"/>
    <numFmt numFmtId="166" formatCode="_-* #,##0_-;\-* #,##0_-;_-* &quot;-&quot;??_-;_-@"/>
    <numFmt numFmtId="167" formatCode="_-&quot;$&quot;* #,##0.00_-;\-&quot;$&quot;* #,##0.00_-;_-&quot;$&quot;* &quot;-&quot;??_-;_-@"/>
    <numFmt numFmtId="168" formatCode="#,##0.00_ ;[Red]\-#,##0.00\ "/>
    <numFmt numFmtId="169" formatCode="[$-101080A]###,###,###,###,##0.0"/>
    <numFmt numFmtId="170" formatCode="[$-101080A]###,###,###,###,##0"/>
    <numFmt numFmtId="171" formatCode="_-* #,##0_-;\-* #,##0_-;_-* &quot;-&quot;??_-;_-@_-"/>
    <numFmt numFmtId="172" formatCode="0_ ;\-0\ "/>
    <numFmt numFmtId="173" formatCode="&quot;$&quot;#,##0"/>
  </numFmts>
  <fonts count="135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11"/>
      <name val="Calibri"/>
      <family val="2"/>
    </font>
    <font>
      <b/>
      <sz val="9"/>
      <color rgb="FF000000"/>
      <name val="Helvetica Neue"/>
    </font>
    <font>
      <b/>
      <sz val="7"/>
      <color rgb="FF000000"/>
      <name val="Helvetica Neue"/>
    </font>
    <font>
      <sz val="7"/>
      <color rgb="FF000000"/>
      <name val="Helvetica Neue"/>
    </font>
    <font>
      <sz val="8"/>
      <color rgb="FF000000"/>
      <name val="Helvetica Neue"/>
    </font>
    <font>
      <b/>
      <sz val="7"/>
      <name val="Helvetica Neue"/>
    </font>
    <font>
      <b/>
      <sz val="9"/>
      <color rgb="FF000000"/>
      <name val="Arial"/>
      <family val="2"/>
    </font>
    <font>
      <b/>
      <i/>
      <sz val="8"/>
      <color rgb="FF000000"/>
      <name val="Helvetica Neue"/>
    </font>
    <font>
      <b/>
      <sz val="6"/>
      <color rgb="FF000000"/>
      <name val="Helvetica Neue"/>
    </font>
    <font>
      <sz val="6"/>
      <color rgb="FF000000"/>
      <name val="Helvetica Neue"/>
    </font>
    <font>
      <b/>
      <sz val="10"/>
      <name val="Arial"/>
      <family val="2"/>
    </font>
    <font>
      <b/>
      <sz val="6"/>
      <name val="Helvetica Neue"/>
    </font>
    <font>
      <b/>
      <sz val="6"/>
      <name val="Microsoft New Tai Lue"/>
      <family val="2"/>
    </font>
    <font>
      <sz val="6"/>
      <name val="Helvetica Neue"/>
    </font>
    <font>
      <sz val="6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b/>
      <sz val="9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1"/>
      <color rgb="FF000000"/>
      <name val="Calibri"/>
      <family val="2"/>
    </font>
    <font>
      <b/>
      <sz val="9"/>
      <color rgb="FFFFFFFF"/>
      <name val="Arial"/>
      <family val="2"/>
    </font>
    <font>
      <sz val="11"/>
      <color rgb="FF00000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b/>
      <i/>
      <sz val="9"/>
      <name val="Times New Roman"/>
      <family val="1"/>
    </font>
    <font>
      <sz val="9"/>
      <name val="Times New Roman"/>
      <family val="1"/>
    </font>
    <font>
      <sz val="9"/>
      <color rgb="FFE36C09"/>
      <name val="Times New Roman"/>
      <family val="1"/>
    </font>
    <font>
      <b/>
      <sz val="10"/>
      <name val="Times New Roman"/>
      <family val="1"/>
    </font>
    <font>
      <b/>
      <sz val="10"/>
      <color rgb="FF0C0C0C"/>
      <name val="Times New Roman"/>
      <family val="1"/>
    </font>
    <font>
      <sz val="10"/>
      <color rgb="FFFF0000"/>
      <name val="Times New Roman"/>
      <family val="1"/>
    </font>
    <font>
      <vertAlign val="superscript"/>
      <sz val="9"/>
      <name val="Arial"/>
      <family val="2"/>
    </font>
    <font>
      <sz val="11"/>
      <color indexed="8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sz val="12"/>
      <color indexed="8"/>
      <name val="Arial"/>
      <family val="2"/>
    </font>
    <font>
      <i/>
      <sz val="12"/>
      <color indexed="12"/>
      <name val="Arial"/>
      <family val="2"/>
    </font>
    <font>
      <sz val="8"/>
      <name val="Calibri"/>
      <family val="2"/>
    </font>
    <font>
      <sz val="8"/>
      <name val="Calibri"/>
      <family val="2"/>
    </font>
    <font>
      <b/>
      <sz val="30"/>
      <color theme="1"/>
      <name val="Trebuchet MS"/>
      <family val="2"/>
    </font>
    <font>
      <sz val="11"/>
      <name val="Calibri"/>
      <family val="2"/>
    </font>
    <font>
      <b/>
      <sz val="11"/>
      <color indexed="8"/>
      <name val="Calibri"/>
      <family val="2"/>
      <scheme val="minor"/>
    </font>
    <font>
      <sz val="7"/>
      <color rgb="FF000000"/>
      <name val="Trebuchet MS"/>
      <family val="2"/>
    </font>
    <font>
      <sz val="9"/>
      <color rgb="FF000000"/>
      <name val="Trebuchet MS"/>
      <family val="2"/>
    </font>
    <font>
      <sz val="8"/>
      <color rgb="FF000000"/>
      <name val="Trebuchet MS"/>
      <family val="2"/>
    </font>
    <font>
      <b/>
      <sz val="11"/>
      <name val="Calibri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1"/>
      <color theme="1"/>
      <name val="Trebuchet MS"/>
      <family val="2"/>
    </font>
    <font>
      <sz val="30"/>
      <color theme="1"/>
      <name val="Trebuchet MS"/>
      <family val="2"/>
    </font>
    <font>
      <b/>
      <sz val="11"/>
      <color rgb="FF000000"/>
      <name val="Trebuchet MS"/>
      <family val="2"/>
    </font>
    <font>
      <sz val="10"/>
      <name val="Trebuchet MS"/>
      <family val="2"/>
    </font>
    <font>
      <b/>
      <sz val="10"/>
      <color rgb="FF000000"/>
      <name val="Trebuchet MS"/>
      <family val="2"/>
    </font>
    <font>
      <b/>
      <sz val="9"/>
      <color rgb="FF000000"/>
      <name val="Trebuchet MS"/>
      <family val="2"/>
    </font>
    <font>
      <b/>
      <sz val="7"/>
      <color rgb="FF000000"/>
      <name val="Trebuchet MS"/>
      <family val="2"/>
    </font>
    <font>
      <b/>
      <sz val="8"/>
      <color rgb="FF000000"/>
      <name val="Trebuchet MS"/>
      <family val="2"/>
    </font>
    <font>
      <b/>
      <sz val="8"/>
      <name val="Trebuchet MS"/>
      <family val="2"/>
    </font>
    <font>
      <b/>
      <sz val="7"/>
      <name val="Trebuchet MS"/>
      <family val="2"/>
    </font>
    <font>
      <sz val="8"/>
      <name val="Trebuchet MS"/>
      <family val="2"/>
    </font>
    <font>
      <b/>
      <sz val="10"/>
      <name val="Trebuchet MS"/>
      <family val="2"/>
    </font>
    <font>
      <sz val="7"/>
      <name val="Trebuchet MS"/>
      <family val="2"/>
    </font>
    <font>
      <b/>
      <sz val="12"/>
      <color rgb="FF000000"/>
      <name val="Trebuchet MS"/>
      <family val="2"/>
    </font>
    <font>
      <b/>
      <i/>
      <sz val="7"/>
      <name val="Trebuchet MS"/>
      <family val="2"/>
    </font>
    <font>
      <i/>
      <sz val="7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u/>
      <sz val="8"/>
      <color rgb="FF0000FF"/>
      <name val="Trebuchet MS"/>
      <family val="2"/>
    </font>
    <font>
      <sz val="6"/>
      <name val="Trebuchet MS"/>
      <family val="2"/>
    </font>
    <font>
      <b/>
      <sz val="10"/>
      <color theme="0"/>
      <name val="Trebuchet MS"/>
      <family val="2"/>
    </font>
    <font>
      <sz val="9"/>
      <color theme="0"/>
      <name val="Trebuchet MS"/>
      <family val="2"/>
    </font>
    <font>
      <b/>
      <sz val="9"/>
      <color theme="0"/>
      <name val="Trebuchet MS"/>
      <family val="2"/>
    </font>
    <font>
      <sz val="11"/>
      <color theme="0"/>
      <name val="Trebuchet MS"/>
      <family val="2"/>
    </font>
    <font>
      <b/>
      <sz val="20"/>
      <color theme="1"/>
      <name val="Trebuchet MS"/>
      <family val="2"/>
    </font>
    <font>
      <b/>
      <sz val="9"/>
      <color theme="0"/>
      <name val="Arial"/>
      <family val="2"/>
    </font>
    <font>
      <sz val="14"/>
      <color rgb="FF000000"/>
      <name val="Arial Black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sz val="6"/>
      <color theme="1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vertAlign val="superscript"/>
      <sz val="10"/>
      <color theme="1"/>
      <name val="Arial"/>
      <family val="2"/>
    </font>
    <font>
      <b/>
      <sz val="6"/>
      <color theme="1"/>
      <name val="Arial"/>
      <family val="2"/>
    </font>
    <font>
      <vertAlign val="superscript"/>
      <sz val="6"/>
      <color theme="1"/>
      <name val="Arial"/>
      <family val="2"/>
    </font>
    <font>
      <sz val="12"/>
      <name val="Trebuchet MS"/>
      <family val="2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vertAlign val="superscript"/>
      <sz val="12"/>
      <color theme="1"/>
      <name val="Arial"/>
      <family val="2"/>
    </font>
    <font>
      <sz val="12"/>
      <color theme="1"/>
      <name val="Arial"/>
      <family val="2"/>
    </font>
    <font>
      <sz val="12"/>
      <name val="Calibri"/>
      <family val="2"/>
    </font>
    <font>
      <sz val="8"/>
      <color rgb="FF000000"/>
      <name val="Times New Roman"/>
      <family val="1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rgb="FF000000"/>
      <name val="Times New Roman"/>
      <family val="1"/>
    </font>
    <font>
      <b/>
      <sz val="11"/>
      <color rgb="FF00206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0"/>
      <name val="Trebuchet MS"/>
      <family val="2"/>
    </font>
    <font>
      <b/>
      <sz val="8"/>
      <color rgb="FF000000"/>
      <name val="Helvetica Neue"/>
    </font>
    <font>
      <b/>
      <sz val="8"/>
      <color theme="0"/>
      <name val="Helvetica Neue"/>
    </font>
    <font>
      <sz val="8"/>
      <color theme="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 Black"/>
      <family val="2"/>
    </font>
    <font>
      <b/>
      <sz val="10"/>
      <color rgb="FFFFFFFF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 tint="4.9989318521683403E-2"/>
      <name val="Calibri"/>
      <family val="2"/>
    </font>
    <font>
      <b/>
      <sz val="11"/>
      <color theme="1" tint="4.9989318521683403E-2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BD4B4"/>
        <bgColor rgb="FFFBD4B4"/>
      </patternFill>
    </fill>
    <fill>
      <patternFill patternType="solid">
        <fgColor rgb="FFB7B7B7"/>
        <bgColor rgb="FFB7B7B7"/>
      </patternFill>
    </fill>
    <fill>
      <patternFill patternType="solid">
        <fgColor rgb="FFE5B8B7"/>
        <bgColor rgb="FFE5B8B7"/>
      </patternFill>
    </fill>
    <fill>
      <patternFill patternType="solid">
        <fgColor rgb="FF938953"/>
        <bgColor rgb="FF938953"/>
      </patternFill>
    </fill>
    <fill>
      <patternFill patternType="solid">
        <fgColor rgb="FFB2A1C7"/>
        <bgColor rgb="FFB2A1C7"/>
      </patternFill>
    </fill>
    <fill>
      <patternFill patternType="solid">
        <fgColor rgb="FFE5DFEC"/>
        <bgColor rgb="FFE5DFEC"/>
      </patternFill>
    </fill>
    <fill>
      <patternFill patternType="solid">
        <fgColor rgb="FFA5A5A5"/>
        <bgColor rgb="FFA5A5A5"/>
      </patternFill>
    </fill>
    <fill>
      <patternFill patternType="solid">
        <fgColor rgb="FFDBE5F1"/>
        <bgColor rgb="FFDBE5F1"/>
      </patternFill>
    </fill>
    <fill>
      <patternFill patternType="solid">
        <fgColor rgb="FFDDD9C3"/>
        <bgColor rgb="FFDDD9C3"/>
      </patternFill>
    </fill>
    <fill>
      <patternFill patternType="solid">
        <fgColor rgb="FFF2DBDB"/>
        <bgColor rgb="FFF2DBDB"/>
      </patternFill>
    </fill>
    <fill>
      <patternFill patternType="solid">
        <fgColor rgb="FFB6DDE8"/>
        <bgColor rgb="FFB6DDE8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FFFFFF"/>
      </patternFill>
    </fill>
  </fills>
  <borders count="137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51" fillId="0" borderId="56"/>
    <xf numFmtId="0" fontId="3" fillId="0" borderId="56"/>
    <xf numFmtId="43" fontId="61" fillId="0" borderId="0" applyFont="0" applyFill="0" applyBorder="0" applyAlignment="0" applyProtection="0"/>
    <xf numFmtId="0" fontId="7" fillId="0" borderId="56"/>
    <xf numFmtId="0" fontId="2" fillId="0" borderId="56"/>
    <xf numFmtId="43" fontId="2" fillId="0" borderId="56" applyFont="0" applyFill="0" applyBorder="0" applyAlignment="0" applyProtection="0"/>
    <xf numFmtId="9" fontId="119" fillId="0" borderId="0" applyFont="0" applyFill="0" applyBorder="0" applyAlignment="0" applyProtection="0"/>
    <xf numFmtId="0" fontId="119" fillId="0" borderId="56"/>
    <xf numFmtId="0" fontId="1" fillId="0" borderId="56"/>
    <xf numFmtId="43" fontId="9" fillId="0" borderId="56" applyFont="0" applyFill="0" applyBorder="0" applyAlignment="0" applyProtection="0"/>
    <xf numFmtId="9" fontId="9" fillId="0" borderId="56" applyFont="0" applyFill="0" applyBorder="0" applyAlignment="0" applyProtection="0"/>
    <xf numFmtId="0" fontId="1" fillId="0" borderId="56"/>
    <xf numFmtId="43" fontId="1" fillId="0" borderId="56" applyFont="0" applyFill="0" applyBorder="0" applyAlignment="0" applyProtection="0"/>
    <xf numFmtId="0" fontId="127" fillId="0" borderId="56"/>
  </cellStyleXfs>
  <cellXfs count="1048">
    <xf numFmtId="0" fontId="0" fillId="0" borderId="0" xfId="0"/>
    <xf numFmtId="49" fontId="4" fillId="2" borderId="1" xfId="0" applyNumberFormat="1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right" vertical="top"/>
    </xf>
    <xf numFmtId="49" fontId="5" fillId="2" borderId="1" xfId="0" applyNumberFormat="1" applyFont="1" applyFill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right" vertical="top"/>
    </xf>
    <xf numFmtId="49" fontId="5" fillId="0" borderId="1" xfId="0" applyNumberFormat="1" applyFont="1" applyBorder="1" applyAlignment="1">
      <alignment horizontal="left" vertical="top"/>
    </xf>
    <xf numFmtId="49" fontId="4" fillId="3" borderId="1" xfId="0" applyNumberFormat="1" applyFont="1" applyFill="1" applyBorder="1" applyAlignment="1">
      <alignment horizontal="left" vertical="top"/>
    </xf>
    <xf numFmtId="4" fontId="4" fillId="2" borderId="1" xfId="0" applyNumberFormat="1" applyFont="1" applyFill="1" applyBorder="1" applyAlignment="1">
      <alignment horizontal="right" vertical="top"/>
    </xf>
    <xf numFmtId="4" fontId="4" fillId="0" borderId="1" xfId="0" applyNumberFormat="1" applyFont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0" fontId="7" fillId="0" borderId="0" xfId="0" applyFont="1"/>
    <xf numFmtId="49" fontId="5" fillId="3" borderId="1" xfId="0" applyNumberFormat="1" applyFont="1" applyFill="1" applyBorder="1" applyAlignment="1">
      <alignment horizontal="left" vertical="top"/>
    </xf>
    <xf numFmtId="3" fontId="5" fillId="2" borderId="1" xfId="0" applyNumberFormat="1" applyFont="1" applyFill="1" applyBorder="1" applyAlignment="1">
      <alignment horizontal="right" vertical="top"/>
    </xf>
    <xf numFmtId="0" fontId="0" fillId="3" borderId="1" xfId="0" applyFill="1" applyBorder="1"/>
    <xf numFmtId="0" fontId="0" fillId="2" borderId="1" xfId="0" applyFill="1" applyBorder="1"/>
    <xf numFmtId="4" fontId="5" fillId="2" borderId="1" xfId="0" applyNumberFormat="1" applyFont="1" applyFill="1" applyBorder="1" applyAlignment="1">
      <alignment horizontal="right" vertical="top"/>
    </xf>
    <xf numFmtId="49" fontId="5" fillId="0" borderId="1" xfId="0" applyNumberFormat="1" applyFont="1" applyBorder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4" fontId="6" fillId="2" borderId="1" xfId="0" applyNumberFormat="1" applyFont="1" applyFill="1" applyBorder="1" applyAlignment="1">
      <alignment horizontal="right" vertical="top"/>
    </xf>
    <xf numFmtId="164" fontId="0" fillId="0" borderId="0" xfId="0" applyNumberFormat="1"/>
    <xf numFmtId="164" fontId="5" fillId="0" borderId="1" xfId="0" applyNumberFormat="1" applyFont="1" applyBorder="1" applyAlignment="1">
      <alignment horizontal="right" vertical="top"/>
    </xf>
    <xf numFmtId="164" fontId="5" fillId="0" borderId="1" xfId="0" applyNumberFormat="1" applyFont="1" applyBorder="1" applyAlignment="1">
      <alignment horizontal="left" vertical="top"/>
    </xf>
    <xf numFmtId="164" fontId="0" fillId="0" borderId="1" xfId="0" applyNumberFormat="1" applyBorder="1"/>
    <xf numFmtId="0" fontId="7" fillId="2" borderId="2" xfId="0" applyFont="1" applyFill="1" applyBorder="1" applyAlignment="1">
      <alignment horizontal="center" vertical="top" readingOrder="1"/>
    </xf>
    <xf numFmtId="0" fontId="7" fillId="0" borderId="0" xfId="0" applyFont="1" applyAlignment="1">
      <alignment wrapText="1"/>
    </xf>
    <xf numFmtId="0" fontId="7" fillId="2" borderId="12" xfId="0" applyFont="1" applyFill="1" applyBorder="1" applyAlignment="1">
      <alignment horizontal="center" vertical="top" readingOrder="1"/>
    </xf>
    <xf numFmtId="0" fontId="7" fillId="2" borderId="13" xfId="0" applyFont="1" applyFill="1" applyBorder="1" applyAlignment="1">
      <alignment horizontal="center" vertical="top" readingOrder="1"/>
    </xf>
    <xf numFmtId="0" fontId="7" fillId="2" borderId="14" xfId="0" applyFont="1" applyFill="1" applyBorder="1" applyAlignment="1">
      <alignment horizontal="center" vertical="top" readingOrder="1"/>
    </xf>
    <xf numFmtId="0" fontId="7" fillId="2" borderId="15" xfId="0" applyFont="1" applyFill="1" applyBorder="1" applyAlignment="1">
      <alignment horizontal="center" vertical="top" readingOrder="1"/>
    </xf>
    <xf numFmtId="0" fontId="7" fillId="2" borderId="16" xfId="0" applyFont="1" applyFill="1" applyBorder="1" applyAlignment="1">
      <alignment horizontal="center" vertical="top" readingOrder="1"/>
    </xf>
    <xf numFmtId="165" fontId="11" fillId="2" borderId="2" xfId="0" applyNumberFormat="1" applyFont="1" applyFill="1" applyBorder="1" applyAlignment="1">
      <alignment horizontal="left" vertical="center" wrapText="1" readingOrder="1"/>
    </xf>
    <xf numFmtId="0" fontId="7" fillId="2" borderId="2" xfId="0" applyFont="1" applyFill="1" applyBorder="1" applyAlignment="1">
      <alignment horizontal="right" vertical="top" readingOrder="1"/>
    </xf>
    <xf numFmtId="164" fontId="7" fillId="2" borderId="2" xfId="0" applyNumberFormat="1" applyFont="1" applyFill="1" applyBorder="1" applyAlignment="1">
      <alignment horizontal="right" vertical="top" readingOrder="1"/>
    </xf>
    <xf numFmtId="165" fontId="12" fillId="2" borderId="2" xfId="0" applyNumberFormat="1" applyFont="1" applyFill="1" applyBorder="1" applyAlignment="1">
      <alignment horizontal="left" vertical="center" wrapText="1" readingOrder="1"/>
    </xf>
    <xf numFmtId="164" fontId="12" fillId="2" borderId="2" xfId="0" applyNumberFormat="1" applyFont="1" applyFill="1" applyBorder="1" applyAlignment="1">
      <alignment horizontal="right" vertical="center" wrapText="1" readingOrder="1"/>
    </xf>
    <xf numFmtId="164" fontId="12" fillId="2" borderId="2" xfId="0" applyNumberFormat="1" applyFont="1" applyFill="1" applyBorder="1" applyAlignment="1">
      <alignment horizontal="left" vertical="center" wrapText="1" readingOrder="1"/>
    </xf>
    <xf numFmtId="0" fontId="7" fillId="2" borderId="19" xfId="0" applyFont="1" applyFill="1" applyBorder="1" applyAlignment="1">
      <alignment horizontal="center" vertical="top" readingOrder="1"/>
    </xf>
    <xf numFmtId="0" fontId="7" fillId="2" borderId="20" xfId="0" applyFont="1" applyFill="1" applyBorder="1" applyAlignment="1">
      <alignment horizontal="center" vertical="top" readingOrder="1"/>
    </xf>
    <xf numFmtId="0" fontId="7" fillId="2" borderId="24" xfId="0" applyFont="1" applyFill="1" applyBorder="1" applyAlignment="1">
      <alignment horizontal="center" vertical="top" readingOrder="1"/>
    </xf>
    <xf numFmtId="164" fontId="7" fillId="2" borderId="2" xfId="0" applyNumberFormat="1" applyFont="1" applyFill="1" applyBorder="1" applyAlignment="1">
      <alignment horizontal="center" vertical="top" readingOrder="1"/>
    </xf>
    <xf numFmtId="0" fontId="4" fillId="2" borderId="2" xfId="0" applyFont="1" applyFill="1" applyBorder="1" applyAlignment="1">
      <alignment horizontal="left" vertical="center" wrapText="1" readingOrder="1"/>
    </xf>
    <xf numFmtId="0" fontId="7" fillId="0" borderId="0" xfId="0" applyFont="1" applyAlignment="1">
      <alignment horizontal="center" vertical="top" readingOrder="1"/>
    </xf>
    <xf numFmtId="164" fontId="18" fillId="2" borderId="2" xfId="0" applyNumberFormat="1" applyFont="1" applyFill="1" applyBorder="1" applyAlignment="1">
      <alignment horizontal="right" vertical="center" wrapText="1" readingOrder="1"/>
    </xf>
    <xf numFmtId="0" fontId="19" fillId="2" borderId="2" xfId="0" applyFont="1" applyFill="1" applyBorder="1" applyAlignment="1">
      <alignment horizontal="center" vertical="top" readingOrder="1"/>
    </xf>
    <xf numFmtId="164" fontId="20" fillId="2" borderId="2" xfId="0" applyNumberFormat="1" applyFont="1" applyFill="1" applyBorder="1" applyAlignment="1">
      <alignment horizontal="right" vertical="top" readingOrder="1"/>
    </xf>
    <xf numFmtId="164" fontId="21" fillId="2" borderId="2" xfId="0" applyNumberFormat="1" applyFont="1" applyFill="1" applyBorder="1" applyAlignment="1">
      <alignment horizontal="center" vertical="top" readingOrder="1"/>
    </xf>
    <xf numFmtId="164" fontId="20" fillId="2" borderId="2" xfId="0" applyNumberFormat="1" applyFont="1" applyFill="1" applyBorder="1" applyAlignment="1">
      <alignment horizontal="center" vertical="top" readingOrder="1"/>
    </xf>
    <xf numFmtId="164" fontId="22" fillId="2" borderId="2" xfId="0" applyNumberFormat="1" applyFont="1" applyFill="1" applyBorder="1" applyAlignment="1">
      <alignment horizontal="center" vertical="top" readingOrder="1"/>
    </xf>
    <xf numFmtId="164" fontId="7" fillId="2" borderId="20" xfId="0" applyNumberFormat="1" applyFont="1" applyFill="1" applyBorder="1" applyAlignment="1">
      <alignment horizontal="center" vertical="top" readingOrder="1"/>
    </xf>
    <xf numFmtId="165" fontId="17" fillId="2" borderId="2" xfId="0" applyNumberFormat="1" applyFont="1" applyFill="1" applyBorder="1" applyAlignment="1">
      <alignment horizontal="right" vertical="center" wrapText="1" readingOrder="1"/>
    </xf>
    <xf numFmtId="0" fontId="19" fillId="2" borderId="20" xfId="0" applyFont="1" applyFill="1" applyBorder="1" applyAlignment="1">
      <alignment horizontal="center" vertical="top" readingOrder="1"/>
    </xf>
    <xf numFmtId="166" fontId="7" fillId="0" borderId="0" xfId="0" applyNumberFormat="1" applyFont="1" applyAlignment="1">
      <alignment wrapText="1"/>
    </xf>
    <xf numFmtId="4" fontId="7" fillId="0" borderId="0" xfId="0" applyNumberFormat="1" applyFont="1" applyAlignment="1">
      <alignment wrapText="1"/>
    </xf>
    <xf numFmtId="164" fontId="7" fillId="0" borderId="0" xfId="0" applyNumberFormat="1" applyFont="1" applyAlignment="1">
      <alignment wrapText="1"/>
    </xf>
    <xf numFmtId="4" fontId="25" fillId="0" borderId="0" xfId="0" applyNumberFormat="1" applyFont="1" applyAlignment="1">
      <alignment wrapText="1"/>
    </xf>
    <xf numFmtId="0" fontId="27" fillId="0" borderId="0" xfId="0" applyFont="1"/>
    <xf numFmtId="0" fontId="8" fillId="2" borderId="2" xfId="0" applyFont="1" applyFill="1" applyBorder="1" applyAlignment="1">
      <alignment horizontal="left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33" fillId="4" borderId="24" xfId="0" applyFont="1" applyFill="1" applyBorder="1" applyAlignment="1">
      <alignment horizontal="center" vertical="center" wrapText="1"/>
    </xf>
    <xf numFmtId="0" fontId="34" fillId="2" borderId="16" xfId="0" applyFont="1" applyFill="1" applyBorder="1" applyAlignment="1">
      <alignment horizontal="left" vertical="center" wrapText="1"/>
    </xf>
    <xf numFmtId="164" fontId="34" fillId="2" borderId="16" xfId="0" applyNumberFormat="1" applyFont="1" applyFill="1" applyBorder="1" applyAlignment="1">
      <alignment horizontal="left" vertical="center" wrapText="1"/>
    </xf>
    <xf numFmtId="0" fontId="34" fillId="2" borderId="24" xfId="0" applyFont="1" applyFill="1" applyBorder="1" applyAlignment="1">
      <alignment horizontal="left" vertical="center" wrapText="1"/>
    </xf>
    <xf numFmtId="164" fontId="33" fillId="2" borderId="24" xfId="0" applyNumberFormat="1" applyFont="1" applyFill="1" applyBorder="1" applyAlignment="1">
      <alignment horizontal="left" vertical="center" wrapText="1"/>
    </xf>
    <xf numFmtId="164" fontId="33" fillId="4" borderId="24" xfId="0" applyNumberFormat="1" applyFont="1" applyFill="1" applyBorder="1" applyAlignment="1">
      <alignment horizontal="center" vertical="center" wrapText="1"/>
    </xf>
    <xf numFmtId="49" fontId="33" fillId="4" borderId="24" xfId="0" applyNumberFormat="1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left" vertical="center" wrapText="1"/>
    </xf>
    <xf numFmtId="0" fontId="34" fillId="2" borderId="19" xfId="0" applyFont="1" applyFill="1" applyBorder="1" applyAlignment="1">
      <alignment horizontal="left" vertical="center" wrapText="1"/>
    </xf>
    <xf numFmtId="164" fontId="33" fillId="5" borderId="24" xfId="0" applyNumberFormat="1" applyFont="1" applyFill="1" applyBorder="1" applyAlignment="1">
      <alignment horizontal="center" vertical="center" wrapText="1"/>
    </xf>
    <xf numFmtId="0" fontId="33" fillId="5" borderId="24" xfId="0" applyFont="1" applyFill="1" applyBorder="1" applyAlignment="1">
      <alignment horizontal="center" vertical="center" wrapText="1"/>
    </xf>
    <xf numFmtId="49" fontId="33" fillId="5" borderId="24" xfId="0" applyNumberFormat="1" applyFont="1" applyFill="1" applyBorder="1" applyAlignment="1">
      <alignment horizontal="center" wrapText="1"/>
    </xf>
    <xf numFmtId="0" fontId="34" fillId="2" borderId="15" xfId="0" applyFont="1" applyFill="1" applyBorder="1" applyAlignment="1">
      <alignment horizontal="left" vertical="center"/>
    </xf>
    <xf numFmtId="0" fontId="34" fillId="2" borderId="16" xfId="0" applyFont="1" applyFill="1" applyBorder="1" applyAlignment="1">
      <alignment horizontal="left" vertical="center"/>
    </xf>
    <xf numFmtId="164" fontId="33" fillId="2" borderId="16" xfId="0" applyNumberFormat="1" applyFont="1" applyFill="1" applyBorder="1" applyAlignment="1">
      <alignment horizontal="left" vertical="center" wrapText="1"/>
    </xf>
    <xf numFmtId="164" fontId="34" fillId="2" borderId="16" xfId="0" applyNumberFormat="1" applyFont="1" applyFill="1" applyBorder="1" applyAlignment="1">
      <alignment horizontal="left" vertical="center"/>
    </xf>
    <xf numFmtId="164" fontId="33" fillId="2" borderId="16" xfId="0" applyNumberFormat="1" applyFont="1" applyFill="1" applyBorder="1" applyAlignment="1">
      <alignment horizontal="left" vertical="center"/>
    </xf>
    <xf numFmtId="0" fontId="34" fillId="2" borderId="19" xfId="0" applyFont="1" applyFill="1" applyBorder="1" applyAlignment="1">
      <alignment horizontal="left" vertical="center"/>
    </xf>
    <xf numFmtId="0" fontId="34" fillId="2" borderId="24" xfId="0" applyFont="1" applyFill="1" applyBorder="1" applyAlignment="1">
      <alignment horizontal="left" vertical="center"/>
    </xf>
    <xf numFmtId="164" fontId="34" fillId="2" borderId="24" xfId="0" applyNumberFormat="1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4" xfId="0" applyFont="1" applyFill="1" applyBorder="1" applyAlignment="1">
      <alignment horizontal="left" vertical="center"/>
    </xf>
    <xf numFmtId="0" fontId="33" fillId="5" borderId="45" xfId="0" applyFont="1" applyFill="1" applyBorder="1" applyAlignment="1">
      <alignment horizontal="center" vertical="center" wrapText="1"/>
    </xf>
    <xf numFmtId="0" fontId="33" fillId="5" borderId="45" xfId="0" applyFont="1" applyFill="1" applyBorder="1" applyAlignment="1">
      <alignment horizontal="center" vertical="center"/>
    </xf>
    <xf numFmtId="0" fontId="33" fillId="5" borderId="24" xfId="0" applyFont="1" applyFill="1" applyBorder="1" applyAlignment="1">
      <alignment horizontal="center" vertical="center"/>
    </xf>
    <xf numFmtId="0" fontId="34" fillId="2" borderId="44" xfId="0" applyFont="1" applyFill="1" applyBorder="1" applyAlignment="1">
      <alignment horizontal="left" vertical="center"/>
    </xf>
    <xf numFmtId="0" fontId="34" fillId="2" borderId="45" xfId="0" applyFont="1" applyFill="1" applyBorder="1" applyAlignment="1">
      <alignment horizontal="left" vertical="center"/>
    </xf>
    <xf numFmtId="0" fontId="34" fillId="2" borderId="65" xfId="0" applyFont="1" applyFill="1" applyBorder="1" applyAlignment="1">
      <alignment horizontal="left" vertical="center"/>
    </xf>
    <xf numFmtId="0" fontId="34" fillId="2" borderId="65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0" fontId="33" fillId="5" borderId="44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164" fontId="32" fillId="2" borderId="2" xfId="0" applyNumberFormat="1" applyFont="1" applyFill="1" applyBorder="1" applyAlignment="1">
      <alignment horizontal="center" vertical="center"/>
    </xf>
    <xf numFmtId="164" fontId="33" fillId="4" borderId="45" xfId="0" applyNumberFormat="1" applyFont="1" applyFill="1" applyBorder="1" applyAlignment="1">
      <alignment horizontal="center" vertical="center" wrapText="1"/>
    </xf>
    <xf numFmtId="164" fontId="34" fillId="2" borderId="45" xfId="0" applyNumberFormat="1" applyFont="1" applyFill="1" applyBorder="1" applyAlignment="1">
      <alignment horizontal="left" vertical="center" wrapText="1"/>
    </xf>
    <xf numFmtId="164" fontId="34" fillId="2" borderId="24" xfId="0" applyNumberFormat="1" applyFont="1" applyFill="1" applyBorder="1" applyAlignment="1">
      <alignment horizontal="left" vertical="center" wrapText="1"/>
    </xf>
    <xf numFmtId="0" fontId="34" fillId="2" borderId="2" xfId="0" applyFont="1" applyFill="1" applyBorder="1" applyAlignment="1">
      <alignment horizontal="left" vertical="center"/>
    </xf>
    <xf numFmtId="0" fontId="35" fillId="2" borderId="2" xfId="0" applyFont="1" applyFill="1" applyBorder="1" applyAlignment="1">
      <alignment horizontal="left" vertical="center" wrapText="1"/>
    </xf>
    <xf numFmtId="164" fontId="35" fillId="2" borderId="2" xfId="0" applyNumberFormat="1" applyFont="1" applyFill="1" applyBorder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164" fontId="32" fillId="0" borderId="0" xfId="0" applyNumberFormat="1" applyFont="1" applyAlignment="1">
      <alignment horizontal="left" vertical="center"/>
    </xf>
    <xf numFmtId="0" fontId="4" fillId="2" borderId="20" xfId="0" applyFont="1" applyFill="1" applyBorder="1" applyAlignment="1">
      <alignment horizontal="center" vertical="center" wrapText="1" readingOrder="1"/>
    </xf>
    <xf numFmtId="0" fontId="34" fillId="2" borderId="2" xfId="0" applyFont="1" applyFill="1" applyBorder="1" applyAlignment="1">
      <alignment horizontal="left" vertical="center" wrapText="1"/>
    </xf>
    <xf numFmtId="0" fontId="34" fillId="2" borderId="20" xfId="0" applyFont="1" applyFill="1" applyBorder="1" applyAlignment="1">
      <alignment horizontal="left" vertical="center" wrapText="1"/>
    </xf>
    <xf numFmtId="0" fontId="33" fillId="2" borderId="19" xfId="0" applyFont="1" applyFill="1" applyBorder="1" applyAlignment="1">
      <alignment horizontal="left" vertical="center" wrapText="1"/>
    </xf>
    <xf numFmtId="0" fontId="39" fillId="0" borderId="0" xfId="0" applyFont="1"/>
    <xf numFmtId="0" fontId="31" fillId="2" borderId="2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/>
    </xf>
    <xf numFmtId="0" fontId="40" fillId="8" borderId="76" xfId="0" applyFont="1" applyFill="1" applyBorder="1" applyAlignment="1">
      <alignment horizontal="center" vertical="center"/>
    </xf>
    <xf numFmtId="0" fontId="40" fillId="8" borderId="77" xfId="0" applyFont="1" applyFill="1" applyBorder="1" applyAlignment="1">
      <alignment horizontal="center" vertical="center"/>
    </xf>
    <xf numFmtId="0" fontId="40" fillId="8" borderId="78" xfId="0" applyFont="1" applyFill="1" applyBorder="1" applyAlignment="1">
      <alignment horizontal="center" vertical="center"/>
    </xf>
    <xf numFmtId="0" fontId="30" fillId="2" borderId="62" xfId="0" applyFont="1" applyFill="1" applyBorder="1"/>
    <xf numFmtId="0" fontId="29" fillId="2" borderId="2" xfId="0" applyFont="1" applyFill="1" applyBorder="1" applyAlignment="1">
      <alignment vertical="center"/>
    </xf>
    <xf numFmtId="0" fontId="30" fillId="0" borderId="79" xfId="0" applyFont="1" applyBorder="1"/>
    <xf numFmtId="0" fontId="30" fillId="0" borderId="2" xfId="0" applyFont="1" applyBorder="1" applyAlignment="1">
      <alignment vertical="top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left" wrapText="1"/>
    </xf>
    <xf numFmtId="0" fontId="39" fillId="0" borderId="2" xfId="0" applyFont="1" applyBorder="1"/>
    <xf numFmtId="0" fontId="41" fillId="0" borderId="0" xfId="0" applyFont="1"/>
    <xf numFmtId="0" fontId="30" fillId="0" borderId="59" xfId="0" applyFont="1" applyBorder="1" applyAlignment="1">
      <alignment horizontal="center" vertical="center"/>
    </xf>
    <xf numFmtId="0" fontId="30" fillId="2" borderId="59" xfId="0" applyFont="1" applyFill="1" applyBorder="1" applyAlignment="1">
      <alignment horizontal="left" wrapText="1"/>
    </xf>
    <xf numFmtId="167" fontId="30" fillId="2" borderId="76" xfId="0" applyNumberFormat="1" applyFont="1" applyFill="1" applyBorder="1" applyAlignment="1">
      <alignment horizontal="right" wrapText="1"/>
    </xf>
    <xf numFmtId="0" fontId="30" fillId="0" borderId="72" xfId="0" applyFont="1" applyBorder="1" applyAlignment="1">
      <alignment horizontal="center" vertical="center"/>
    </xf>
    <xf numFmtId="0" fontId="42" fillId="0" borderId="0" xfId="0" applyFont="1"/>
    <xf numFmtId="0" fontId="33" fillId="5" borderId="59" xfId="0" applyFont="1" applyFill="1" applyBorder="1" applyAlignment="1">
      <alignment horizontal="center" vertical="center" wrapText="1"/>
    </xf>
    <xf numFmtId="0" fontId="34" fillId="0" borderId="59" xfId="0" applyFont="1" applyBorder="1" applyAlignment="1">
      <alignment horizontal="center" vertical="center" wrapText="1"/>
    </xf>
    <xf numFmtId="0" fontId="34" fillId="0" borderId="59" xfId="0" applyFont="1" applyBorder="1" applyAlignment="1">
      <alignment horizontal="left" vertical="center" wrapText="1"/>
    </xf>
    <xf numFmtId="164" fontId="42" fillId="0" borderId="0" xfId="0" applyNumberFormat="1" applyFont="1"/>
    <xf numFmtId="164" fontId="43" fillId="0" borderId="0" xfId="0" applyNumberFormat="1" applyFont="1"/>
    <xf numFmtId="0" fontId="34" fillId="0" borderId="0" xfId="0" applyFont="1"/>
    <xf numFmtId="0" fontId="38" fillId="0" borderId="2" xfId="0" applyFont="1" applyBorder="1" applyAlignment="1">
      <alignment vertical="center"/>
    </xf>
    <xf numFmtId="0" fontId="37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vertical="center" wrapText="1"/>
    </xf>
    <xf numFmtId="0" fontId="38" fillId="0" borderId="2" xfId="0" applyFont="1" applyBorder="1" applyAlignment="1">
      <alignment horizontal="left" vertical="center" wrapText="1"/>
    </xf>
    <xf numFmtId="164" fontId="44" fillId="0" borderId="2" xfId="0" applyNumberFormat="1" applyFont="1" applyBorder="1" applyAlignment="1">
      <alignment vertical="center"/>
    </xf>
    <xf numFmtId="164" fontId="38" fillId="0" borderId="2" xfId="0" applyNumberFormat="1" applyFont="1" applyBorder="1" applyAlignment="1">
      <alignment vertical="center"/>
    </xf>
    <xf numFmtId="0" fontId="38" fillId="0" borderId="2" xfId="0" applyFont="1" applyBorder="1" applyAlignment="1">
      <alignment horizontal="right" vertical="center"/>
    </xf>
    <xf numFmtId="164" fontId="45" fillId="0" borderId="2" xfId="0" applyNumberFormat="1" applyFont="1" applyBorder="1" applyAlignment="1">
      <alignment vertical="center"/>
    </xf>
    <xf numFmtId="0" fontId="45" fillId="0" borderId="2" xfId="0" applyFont="1" applyBorder="1" applyAlignment="1">
      <alignment vertical="center"/>
    </xf>
    <xf numFmtId="0" fontId="37" fillId="0" borderId="2" xfId="0" applyFont="1" applyBorder="1" applyAlignment="1">
      <alignment vertical="center"/>
    </xf>
    <xf numFmtId="0" fontId="37" fillId="2" borderId="2" xfId="0" applyFont="1" applyFill="1" applyBorder="1" applyAlignment="1">
      <alignment vertical="center"/>
    </xf>
    <xf numFmtId="0" fontId="38" fillId="0" borderId="2" xfId="0" applyFont="1" applyBorder="1" applyAlignment="1">
      <alignment horizontal="right" vertical="center" wrapText="1"/>
    </xf>
    <xf numFmtId="164" fontId="38" fillId="0" borderId="2" xfId="0" applyNumberFormat="1" applyFont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0" fontId="37" fillId="5" borderId="86" xfId="0" applyFont="1" applyFill="1" applyBorder="1" applyAlignment="1">
      <alignment horizontal="center" vertical="center" wrapText="1"/>
    </xf>
    <xf numFmtId="164" fontId="37" fillId="5" borderId="86" xfId="0" applyNumberFormat="1" applyFont="1" applyFill="1" applyBorder="1" applyAlignment="1">
      <alignment horizontal="center" vertical="center" wrapText="1"/>
    </xf>
    <xf numFmtId="164" fontId="36" fillId="0" borderId="2" xfId="0" applyNumberFormat="1" applyFont="1" applyBorder="1" applyAlignment="1">
      <alignment vertical="center" wrapText="1"/>
    </xf>
    <xf numFmtId="0" fontId="36" fillId="0" borderId="2" xfId="0" applyFont="1" applyBorder="1" applyAlignment="1">
      <alignment vertical="center" wrapText="1"/>
    </xf>
    <xf numFmtId="0" fontId="38" fillId="0" borderId="87" xfId="0" applyFont="1" applyBorder="1" applyAlignment="1">
      <alignment vertical="center" wrapText="1"/>
    </xf>
    <xf numFmtId="164" fontId="38" fillId="0" borderId="87" xfId="0" applyNumberFormat="1" applyFont="1" applyBorder="1" applyAlignment="1">
      <alignment vertical="center" wrapText="1"/>
    </xf>
    <xf numFmtId="164" fontId="38" fillId="0" borderId="87" xfId="0" applyNumberFormat="1" applyFont="1" applyBorder="1" applyAlignment="1">
      <alignment horizontal="center" vertical="center"/>
    </xf>
    <xf numFmtId="0" fontId="37" fillId="3" borderId="59" xfId="0" applyFont="1" applyFill="1" applyBorder="1" applyAlignment="1">
      <alignment vertical="center" wrapText="1"/>
    </xf>
    <xf numFmtId="164" fontId="38" fillId="0" borderId="59" xfId="0" applyNumberFormat="1" applyFont="1" applyBorder="1" applyAlignment="1">
      <alignment vertical="center" wrapText="1"/>
    </xf>
    <xf numFmtId="164" fontId="38" fillId="0" borderId="59" xfId="0" applyNumberFormat="1" applyFont="1" applyBorder="1" applyAlignment="1">
      <alignment horizontal="center" vertical="center"/>
    </xf>
    <xf numFmtId="164" fontId="38" fillId="3" borderId="59" xfId="0" applyNumberFormat="1" applyFont="1" applyFill="1" applyBorder="1" applyAlignment="1">
      <alignment vertical="center" wrapText="1"/>
    </xf>
    <xf numFmtId="164" fontId="36" fillId="0" borderId="2" xfId="0" applyNumberFormat="1" applyFont="1" applyBorder="1" applyAlignment="1">
      <alignment vertical="center"/>
    </xf>
    <xf numFmtId="0" fontId="38" fillId="0" borderId="59" xfId="0" applyFont="1" applyBorder="1" applyAlignment="1">
      <alignment vertical="center" wrapText="1"/>
    </xf>
    <xf numFmtId="0" fontId="38" fillId="3" borderId="59" xfId="0" applyFont="1" applyFill="1" applyBorder="1" applyAlignment="1">
      <alignment vertical="center" wrapText="1"/>
    </xf>
    <xf numFmtId="0" fontId="38" fillId="0" borderId="61" xfId="0" applyFont="1" applyBorder="1" applyAlignment="1">
      <alignment vertical="center" wrapText="1"/>
    </xf>
    <xf numFmtId="164" fontId="38" fillId="0" borderId="61" xfId="0" applyNumberFormat="1" applyFont="1" applyBorder="1" applyAlignment="1">
      <alignment vertical="center" wrapText="1"/>
    </xf>
    <xf numFmtId="164" fontId="38" fillId="0" borderId="61" xfId="0" applyNumberFormat="1" applyFont="1" applyBorder="1" applyAlignment="1">
      <alignment horizontal="center" vertical="center"/>
    </xf>
    <xf numFmtId="0" fontId="37" fillId="0" borderId="80" xfId="0" applyFont="1" applyBorder="1" applyAlignment="1">
      <alignment horizontal="center" vertical="center"/>
    </xf>
    <xf numFmtId="0" fontId="38" fillId="0" borderId="95" xfId="0" applyFont="1" applyBorder="1" applyAlignment="1">
      <alignment horizontal="center" vertical="center"/>
    </xf>
    <xf numFmtId="0" fontId="38" fillId="0" borderId="95" xfId="0" applyFont="1" applyBorder="1" applyAlignment="1">
      <alignment horizontal="center" vertical="center" wrapText="1"/>
    </xf>
    <xf numFmtId="0" fontId="38" fillId="0" borderId="95" xfId="0" applyFont="1" applyBorder="1" applyAlignment="1">
      <alignment horizontal="left" vertical="center" wrapText="1"/>
    </xf>
    <xf numFmtId="0" fontId="38" fillId="0" borderId="95" xfId="0" applyFont="1" applyBorder="1" applyAlignment="1">
      <alignment vertical="center" wrapText="1"/>
    </xf>
    <xf numFmtId="164" fontId="38" fillId="0" borderId="95" xfId="0" applyNumberFormat="1" applyFont="1" applyBorder="1" applyAlignment="1">
      <alignment vertical="center" wrapText="1"/>
    </xf>
    <xf numFmtId="164" fontId="38" fillId="0" borderId="95" xfId="0" applyNumberFormat="1" applyFont="1" applyBorder="1" applyAlignment="1">
      <alignment horizontal="center" vertical="center"/>
    </xf>
    <xf numFmtId="164" fontId="37" fillId="0" borderId="95" xfId="0" applyNumberFormat="1" applyFont="1" applyBorder="1" applyAlignment="1">
      <alignment horizontal="center" vertical="center"/>
    </xf>
    <xf numFmtId="164" fontId="38" fillId="0" borderId="62" xfId="0" applyNumberFormat="1" applyFont="1" applyBorder="1" applyAlignment="1">
      <alignment horizontal="center" vertical="center"/>
    </xf>
    <xf numFmtId="0" fontId="38" fillId="0" borderId="60" xfId="0" applyFont="1" applyBorder="1" applyAlignment="1">
      <alignment vertical="center" wrapText="1"/>
    </xf>
    <xf numFmtId="164" fontId="38" fillId="0" borderId="60" xfId="0" applyNumberFormat="1" applyFont="1" applyBorder="1" applyAlignment="1">
      <alignment vertical="center" wrapText="1"/>
    </xf>
    <xf numFmtId="164" fontId="38" fillId="0" borderId="60" xfId="0" applyNumberFormat="1" applyFont="1" applyBorder="1" applyAlignment="1">
      <alignment horizontal="center" vertical="center"/>
    </xf>
    <xf numFmtId="0" fontId="46" fillId="0" borderId="59" xfId="0" applyFont="1" applyBorder="1" applyAlignment="1">
      <alignment vertical="center" wrapText="1"/>
    </xf>
    <xf numFmtId="164" fontId="46" fillId="0" borderId="59" xfId="0" applyNumberFormat="1" applyFont="1" applyBorder="1" applyAlignment="1">
      <alignment vertical="center" wrapText="1"/>
    </xf>
    <xf numFmtId="164" fontId="46" fillId="0" borderId="59" xfId="0" applyNumberFormat="1" applyFont="1" applyBorder="1" applyAlignment="1">
      <alignment horizontal="center" vertical="center"/>
    </xf>
    <xf numFmtId="0" fontId="38" fillId="0" borderId="59" xfId="0" applyFont="1" applyBorder="1" applyAlignment="1">
      <alignment horizontal="left" vertical="center" wrapText="1"/>
    </xf>
    <xf numFmtId="0" fontId="37" fillId="0" borderId="59" xfId="0" applyFont="1" applyBorder="1" applyAlignment="1">
      <alignment horizontal="center" vertical="center"/>
    </xf>
    <xf numFmtId="164" fontId="37" fillId="6" borderId="59" xfId="0" applyNumberFormat="1" applyFont="1" applyFill="1" applyBorder="1" applyAlignment="1">
      <alignment horizontal="right" vertical="center" wrapText="1"/>
    </xf>
    <xf numFmtId="167" fontId="37" fillId="6" borderId="59" xfId="0" applyNumberFormat="1" applyFont="1" applyFill="1" applyBorder="1" applyAlignment="1">
      <alignment vertical="center"/>
    </xf>
    <xf numFmtId="164" fontId="37" fillId="6" borderId="59" xfId="0" applyNumberFormat="1" applyFont="1" applyFill="1" applyBorder="1" applyAlignment="1">
      <alignment vertical="center"/>
    </xf>
    <xf numFmtId="164" fontId="37" fillId="6" borderId="59" xfId="0" applyNumberFormat="1" applyFont="1" applyFill="1" applyBorder="1" applyAlignment="1">
      <alignment horizontal="center" vertical="center"/>
    </xf>
    <xf numFmtId="167" fontId="38" fillId="0" borderId="2" xfId="0" applyNumberFormat="1" applyFont="1" applyBorder="1" applyAlignment="1">
      <alignment vertical="center"/>
    </xf>
    <xf numFmtId="0" fontId="45" fillId="0" borderId="2" xfId="0" applyFont="1" applyBorder="1" applyAlignment="1">
      <alignment horizontal="left" vertical="center"/>
    </xf>
    <xf numFmtId="0" fontId="45" fillId="0" borderId="2" xfId="0" applyFont="1" applyBorder="1" applyAlignment="1">
      <alignment vertical="center" wrapText="1"/>
    </xf>
    <xf numFmtId="49" fontId="43" fillId="0" borderId="0" xfId="0" applyNumberFormat="1" applyFont="1" applyAlignment="1">
      <alignment horizontal="center" vertical="center"/>
    </xf>
    <xf numFmtId="164" fontId="43" fillId="0" borderId="0" xfId="0" applyNumberFormat="1" applyFont="1" applyAlignment="1">
      <alignment horizontal="left" vertical="center"/>
    </xf>
    <xf numFmtId="164" fontId="43" fillId="0" borderId="2" xfId="0" applyNumberFormat="1" applyFont="1" applyBorder="1" applyAlignment="1">
      <alignment horizontal="left" vertical="center"/>
    </xf>
    <xf numFmtId="164" fontId="43" fillId="0" borderId="2" xfId="0" applyNumberFormat="1" applyFont="1" applyBorder="1" applyAlignment="1">
      <alignment horizontal="center" vertical="center"/>
    </xf>
    <xf numFmtId="49" fontId="47" fillId="0" borderId="0" xfId="0" applyNumberFormat="1" applyFont="1" applyAlignment="1">
      <alignment horizontal="left" vertical="center"/>
    </xf>
    <xf numFmtId="49" fontId="43" fillId="0" borderId="0" xfId="0" applyNumberFormat="1" applyFont="1" applyAlignment="1">
      <alignment horizontal="left" vertical="center"/>
    </xf>
    <xf numFmtId="164" fontId="43" fillId="0" borderId="59" xfId="0" applyNumberFormat="1" applyFont="1" applyBorder="1" applyAlignment="1">
      <alignment horizontal="left" vertical="center"/>
    </xf>
    <xf numFmtId="164" fontId="43" fillId="3" borderId="2" xfId="0" applyNumberFormat="1" applyFont="1" applyFill="1" applyBorder="1" applyAlignment="1">
      <alignment horizontal="left" vertical="center"/>
    </xf>
    <xf numFmtId="164" fontId="43" fillId="3" borderId="2" xfId="0" applyNumberFormat="1" applyFont="1" applyFill="1" applyBorder="1"/>
    <xf numFmtId="49" fontId="48" fillId="5" borderId="59" xfId="0" applyNumberFormat="1" applyFont="1" applyFill="1" applyBorder="1" applyAlignment="1">
      <alignment horizontal="center" vertical="center" wrapText="1"/>
    </xf>
    <xf numFmtId="164" fontId="48" fillId="5" borderId="59" xfId="0" applyNumberFormat="1" applyFont="1" applyFill="1" applyBorder="1" applyAlignment="1">
      <alignment horizontal="center" vertical="center" wrapText="1"/>
    </xf>
    <xf numFmtId="164" fontId="48" fillId="0" borderId="59" xfId="0" applyNumberFormat="1" applyFont="1" applyBorder="1" applyAlignment="1">
      <alignment horizontal="center" vertical="center" wrapText="1"/>
    </xf>
    <xf numFmtId="164" fontId="48" fillId="9" borderId="59" xfId="0" applyNumberFormat="1" applyFont="1" applyFill="1" applyBorder="1" applyAlignment="1">
      <alignment horizontal="center" vertical="center" wrapText="1"/>
    </xf>
    <xf numFmtId="164" fontId="48" fillId="10" borderId="59" xfId="0" applyNumberFormat="1" applyFont="1" applyFill="1" applyBorder="1" applyAlignment="1">
      <alignment horizontal="center" vertical="center" wrapText="1"/>
    </xf>
    <xf numFmtId="164" fontId="48" fillId="11" borderId="59" xfId="0" applyNumberFormat="1" applyFont="1" applyFill="1" applyBorder="1" applyAlignment="1">
      <alignment horizontal="center" vertical="center" wrapText="1"/>
    </xf>
    <xf numFmtId="164" fontId="48" fillId="12" borderId="59" xfId="0" applyNumberFormat="1" applyFont="1" applyFill="1" applyBorder="1" applyAlignment="1">
      <alignment horizontal="center" vertical="center" wrapText="1"/>
    </xf>
    <xf numFmtId="164" fontId="48" fillId="7" borderId="59" xfId="0" applyNumberFormat="1" applyFont="1" applyFill="1" applyBorder="1" applyAlignment="1">
      <alignment horizontal="center" vertical="center" wrapText="1"/>
    </xf>
    <xf numFmtId="164" fontId="47" fillId="0" borderId="59" xfId="0" applyNumberFormat="1" applyFont="1" applyBorder="1" applyAlignment="1">
      <alignment horizontal="center" vertical="center" wrapText="1"/>
    </xf>
    <xf numFmtId="164" fontId="47" fillId="13" borderId="59" xfId="0" applyNumberFormat="1" applyFont="1" applyFill="1" applyBorder="1" applyAlignment="1">
      <alignment horizontal="center" vertical="center" wrapText="1"/>
    </xf>
    <xf numFmtId="49" fontId="43" fillId="0" borderId="59" xfId="0" applyNumberFormat="1" applyFont="1" applyBorder="1" applyAlignment="1">
      <alignment horizontal="center" vertical="center"/>
    </xf>
    <xf numFmtId="164" fontId="43" fillId="0" borderId="59" xfId="0" applyNumberFormat="1" applyFont="1" applyBorder="1" applyAlignment="1">
      <alignment horizontal="left" vertical="center" wrapText="1"/>
    </xf>
    <xf numFmtId="164" fontId="43" fillId="14" borderId="59" xfId="0" applyNumberFormat="1" applyFont="1" applyFill="1" applyBorder="1" applyAlignment="1">
      <alignment horizontal="center" vertical="center" wrapText="1"/>
    </xf>
    <xf numFmtId="164" fontId="43" fillId="15" borderId="2" xfId="0" applyNumberFormat="1" applyFont="1" applyFill="1" applyBorder="1" applyAlignment="1">
      <alignment horizontal="center" vertical="center" wrapText="1"/>
    </xf>
    <xf numFmtId="0" fontId="0" fillId="15" borderId="2" xfId="0" applyFill="1" applyBorder="1"/>
    <xf numFmtId="164" fontId="43" fillId="0" borderId="59" xfId="0" applyNumberFormat="1" applyFont="1" applyBorder="1" applyAlignment="1">
      <alignment horizontal="center" vertical="center" wrapText="1"/>
    </xf>
    <xf numFmtId="164" fontId="43" fillId="16" borderId="2" xfId="0" applyNumberFormat="1" applyFont="1" applyFill="1" applyBorder="1" applyAlignment="1">
      <alignment horizontal="center" vertical="center" wrapText="1"/>
    </xf>
    <xf numFmtId="0" fontId="0" fillId="16" borderId="2" xfId="0" applyFill="1" applyBorder="1"/>
    <xf numFmtId="164" fontId="43" fillId="14" borderId="2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164" fontId="43" fillId="0" borderId="2" xfId="0" applyNumberFormat="1" applyFont="1" applyBorder="1"/>
    <xf numFmtId="49" fontId="43" fillId="17" borderId="59" xfId="0" applyNumberFormat="1" applyFont="1" applyFill="1" applyBorder="1" applyAlignment="1">
      <alignment horizontal="center" vertical="center"/>
    </xf>
    <xf numFmtId="49" fontId="43" fillId="3" borderId="59" xfId="0" applyNumberFormat="1" applyFont="1" applyFill="1" applyBorder="1" applyAlignment="1">
      <alignment horizontal="center" vertical="center"/>
    </xf>
    <xf numFmtId="164" fontId="49" fillId="0" borderId="0" xfId="0" applyNumberFormat="1" applyFont="1"/>
    <xf numFmtId="164" fontId="47" fillId="6" borderId="59" xfId="0" applyNumberFormat="1" applyFont="1" applyFill="1" applyBorder="1" applyAlignment="1">
      <alignment horizontal="center" vertical="center"/>
    </xf>
    <xf numFmtId="164" fontId="47" fillId="6" borderId="59" xfId="0" applyNumberFormat="1" applyFont="1" applyFill="1" applyBorder="1" applyAlignment="1">
      <alignment horizontal="left" vertical="center" wrapText="1"/>
    </xf>
    <xf numFmtId="0" fontId="51" fillId="0" borderId="56" xfId="1"/>
    <xf numFmtId="49" fontId="52" fillId="0" borderId="56" xfId="1" applyNumberFormat="1" applyFont="1" applyAlignment="1">
      <alignment horizontal="left" vertical="top"/>
    </xf>
    <xf numFmtId="0" fontId="53" fillId="0" borderId="56" xfId="1" applyFont="1" applyAlignment="1">
      <alignment horizontal="left" vertical="top"/>
    </xf>
    <xf numFmtId="4" fontId="53" fillId="0" borderId="56" xfId="1" applyNumberFormat="1" applyFont="1" applyAlignment="1">
      <alignment horizontal="right" vertical="top"/>
    </xf>
    <xf numFmtId="49" fontId="53" fillId="0" borderId="56" xfId="1" applyNumberFormat="1" applyFont="1" applyAlignment="1">
      <alignment horizontal="left" vertical="top"/>
    </xf>
    <xf numFmtId="0" fontId="54" fillId="0" borderId="56" xfId="1" applyFont="1" applyAlignment="1">
      <alignment horizontal="left" vertical="top"/>
    </xf>
    <xf numFmtId="4" fontId="54" fillId="0" borderId="56" xfId="1" applyNumberFormat="1" applyFont="1" applyAlignment="1">
      <alignment horizontal="right" vertical="top"/>
    </xf>
    <xf numFmtId="49" fontId="54" fillId="0" borderId="56" xfId="1" applyNumberFormat="1" applyFont="1" applyAlignment="1">
      <alignment horizontal="left" vertical="top"/>
    </xf>
    <xf numFmtId="4" fontId="52" fillId="0" borderId="56" xfId="1" applyNumberFormat="1" applyFont="1" applyAlignment="1">
      <alignment horizontal="right" vertical="top"/>
    </xf>
    <xf numFmtId="49" fontId="54" fillId="0" borderId="56" xfId="1" applyNumberFormat="1" applyFont="1" applyAlignment="1">
      <alignment horizontal="right" vertical="top"/>
    </xf>
    <xf numFmtId="49" fontId="54" fillId="0" borderId="56" xfId="1" applyNumberFormat="1" applyFont="1" applyAlignment="1">
      <alignment horizontal="center" vertical="top"/>
    </xf>
    <xf numFmtId="49" fontId="56" fillId="0" borderId="56" xfId="1" applyNumberFormat="1" applyFont="1" applyAlignment="1">
      <alignment horizontal="right" vertical="top"/>
    </xf>
    <xf numFmtId="49" fontId="56" fillId="0" borderId="56" xfId="1" applyNumberFormat="1" applyFont="1" applyAlignment="1">
      <alignment horizontal="center" vertical="top"/>
    </xf>
    <xf numFmtId="49" fontId="57" fillId="0" borderId="56" xfId="1" applyNumberFormat="1" applyFont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168" fontId="53" fillId="0" borderId="0" xfId="0" applyNumberFormat="1" applyFont="1" applyAlignment="1">
      <alignment horizontal="right" vertical="top"/>
    </xf>
    <xf numFmtId="49" fontId="53" fillId="18" borderId="56" xfId="1" applyNumberFormat="1" applyFont="1" applyFill="1" applyAlignment="1">
      <alignment horizontal="left" vertical="top"/>
    </xf>
    <xf numFmtId="0" fontId="54" fillId="0" borderId="56" xfId="1" applyFont="1" applyAlignment="1">
      <alignment horizontal="right" vertical="top"/>
    </xf>
    <xf numFmtId="4" fontId="54" fillId="0" borderId="56" xfId="1" applyNumberFormat="1" applyFont="1" applyAlignment="1">
      <alignment horizontal="left" vertical="top"/>
    </xf>
    <xf numFmtId="4" fontId="53" fillId="0" borderId="56" xfId="1" applyNumberFormat="1" applyFont="1" applyAlignment="1">
      <alignment horizontal="left" vertical="top"/>
    </xf>
    <xf numFmtId="0" fontId="53" fillId="0" borderId="56" xfId="1" applyFont="1" applyAlignment="1">
      <alignment horizontal="right" vertical="top"/>
    </xf>
    <xf numFmtId="0" fontId="52" fillId="0" borderId="56" xfId="1" applyFont="1" applyAlignment="1">
      <alignment horizontal="right" vertical="top"/>
    </xf>
    <xf numFmtId="49" fontId="51" fillId="0" borderId="56" xfId="1" applyNumberFormat="1"/>
    <xf numFmtId="4" fontId="51" fillId="0" borderId="56" xfId="1" applyNumberFormat="1"/>
    <xf numFmtId="49" fontId="54" fillId="18" borderId="56" xfId="1" applyNumberFormat="1" applyFont="1" applyFill="1" applyAlignment="1">
      <alignment horizontal="left" vertical="top"/>
    </xf>
    <xf numFmtId="4" fontId="54" fillId="18" borderId="56" xfId="1" applyNumberFormat="1" applyFont="1" applyFill="1" applyAlignment="1">
      <alignment horizontal="right" vertical="top"/>
    </xf>
    <xf numFmtId="4" fontId="53" fillId="18" borderId="56" xfId="1" applyNumberFormat="1" applyFont="1" applyFill="1" applyAlignment="1">
      <alignment horizontal="right" vertical="top"/>
    </xf>
    <xf numFmtId="0" fontId="53" fillId="18" borderId="56" xfId="1" applyFont="1" applyFill="1" applyAlignment="1">
      <alignment horizontal="left" vertical="top"/>
    </xf>
    <xf numFmtId="168" fontId="52" fillId="0" borderId="56" xfId="1" applyNumberFormat="1" applyFont="1" applyAlignment="1">
      <alignment horizontal="right" vertical="top"/>
    </xf>
    <xf numFmtId="49" fontId="54" fillId="19" borderId="56" xfId="1" applyNumberFormat="1" applyFont="1" applyFill="1" applyAlignment="1">
      <alignment horizontal="left" vertical="top"/>
    </xf>
    <xf numFmtId="4" fontId="54" fillId="19" borderId="56" xfId="1" applyNumberFormat="1" applyFont="1" applyFill="1" applyAlignment="1">
      <alignment horizontal="right" vertical="top"/>
    </xf>
    <xf numFmtId="4" fontId="53" fillId="18" borderId="56" xfId="1" applyNumberFormat="1" applyFont="1" applyFill="1" applyAlignment="1">
      <alignment horizontal="left" vertical="top"/>
    </xf>
    <xf numFmtId="0" fontId="53" fillId="18" borderId="56" xfId="1" applyFont="1" applyFill="1" applyAlignment="1">
      <alignment horizontal="right" vertical="top"/>
    </xf>
    <xf numFmtId="4" fontId="54" fillId="18" borderId="56" xfId="1" applyNumberFormat="1" applyFont="1" applyFill="1" applyAlignment="1">
      <alignment horizontal="left" vertical="top"/>
    </xf>
    <xf numFmtId="0" fontId="54" fillId="18" borderId="56" xfId="1" applyFont="1" applyFill="1" applyAlignment="1">
      <alignment horizontal="right" vertical="top"/>
    </xf>
    <xf numFmtId="4" fontId="55" fillId="18" borderId="56" xfId="1" applyNumberFormat="1" applyFont="1" applyFill="1" applyAlignment="1">
      <alignment horizontal="right" vertical="top"/>
    </xf>
    <xf numFmtId="4" fontId="52" fillId="18" borderId="56" xfId="1" applyNumberFormat="1" applyFont="1" applyFill="1" applyAlignment="1">
      <alignment horizontal="right" vertical="top"/>
    </xf>
    <xf numFmtId="0" fontId="55" fillId="18" borderId="56" xfId="1" applyFont="1" applyFill="1" applyAlignment="1">
      <alignment horizontal="right" vertical="top"/>
    </xf>
    <xf numFmtId="168" fontId="54" fillId="18" borderId="56" xfId="1" applyNumberFormat="1" applyFont="1" applyFill="1" applyAlignment="1">
      <alignment horizontal="left" vertical="top"/>
    </xf>
    <xf numFmtId="0" fontId="54" fillId="18" borderId="56" xfId="1" applyFont="1" applyFill="1" applyAlignment="1">
      <alignment horizontal="left" vertical="top"/>
    </xf>
    <xf numFmtId="49" fontId="51" fillId="18" borderId="56" xfId="1" applyNumberFormat="1" applyFill="1"/>
    <xf numFmtId="0" fontId="51" fillId="18" borderId="56" xfId="1" applyFill="1"/>
    <xf numFmtId="4" fontId="51" fillId="18" borderId="56" xfId="1" applyNumberFormat="1" applyFill="1"/>
    <xf numFmtId="168" fontId="0" fillId="0" borderId="0" xfId="0" applyNumberFormat="1"/>
    <xf numFmtId="0" fontId="62" fillId="0" borderId="56" xfId="1" applyFont="1"/>
    <xf numFmtId="170" fontId="7" fillId="2" borderId="2" xfId="0" applyNumberFormat="1" applyFont="1" applyFill="1" applyBorder="1" applyAlignment="1">
      <alignment horizontal="center" vertical="top" readingOrder="1"/>
    </xf>
    <xf numFmtId="170" fontId="12" fillId="2" borderId="2" xfId="0" applyNumberFormat="1" applyFont="1" applyFill="1" applyBorder="1" applyAlignment="1">
      <alignment horizontal="right" vertical="center" wrapText="1" readingOrder="1"/>
    </xf>
    <xf numFmtId="170" fontId="12" fillId="2" borderId="2" xfId="0" applyNumberFormat="1" applyFont="1" applyFill="1" applyBorder="1" applyAlignment="1">
      <alignment horizontal="left" vertical="center" wrapText="1" readingOrder="1"/>
    </xf>
    <xf numFmtId="0" fontId="9" fillId="0" borderId="4" xfId="0" applyFont="1" applyBorder="1"/>
    <xf numFmtId="0" fontId="9" fillId="0" borderId="5" xfId="0" applyFont="1" applyBorder="1"/>
    <xf numFmtId="0" fontId="8" fillId="2" borderId="3" xfId="0" applyFont="1" applyFill="1" applyBorder="1" applyAlignment="1">
      <alignment vertical="center" wrapText="1" readingOrder="1"/>
    </xf>
    <xf numFmtId="0" fontId="67" fillId="0" borderId="0" xfId="0" applyFont="1"/>
    <xf numFmtId="0" fontId="69" fillId="0" borderId="56" xfId="2" applyFont="1"/>
    <xf numFmtId="0" fontId="70" fillId="0" borderId="56" xfId="2" applyFont="1"/>
    <xf numFmtId="0" fontId="72" fillId="2" borderId="2" xfId="0" applyFont="1" applyFill="1" applyBorder="1" applyAlignment="1">
      <alignment horizontal="center" vertical="top" readingOrder="1"/>
    </xf>
    <xf numFmtId="0" fontId="72" fillId="0" borderId="0" xfId="0" applyFont="1" applyAlignment="1">
      <alignment wrapText="1"/>
    </xf>
    <xf numFmtId="0" fontId="72" fillId="2" borderId="12" xfId="0" applyFont="1" applyFill="1" applyBorder="1" applyAlignment="1">
      <alignment horizontal="center" vertical="top" readingOrder="1"/>
    </xf>
    <xf numFmtId="0" fontId="72" fillId="2" borderId="13" xfId="0" applyFont="1" applyFill="1" applyBorder="1" applyAlignment="1">
      <alignment horizontal="center" vertical="top" readingOrder="1"/>
    </xf>
    <xf numFmtId="0" fontId="72" fillId="2" borderId="14" xfId="0" applyFont="1" applyFill="1" applyBorder="1" applyAlignment="1">
      <alignment horizontal="center" vertical="top" readingOrder="1"/>
    </xf>
    <xf numFmtId="0" fontId="72" fillId="2" borderId="15" xfId="0" applyFont="1" applyFill="1" applyBorder="1" applyAlignment="1">
      <alignment horizontal="center" vertical="top" readingOrder="1"/>
    </xf>
    <xf numFmtId="0" fontId="72" fillId="2" borderId="16" xfId="0" applyFont="1" applyFill="1" applyBorder="1" applyAlignment="1">
      <alignment horizontal="center" vertical="top" readingOrder="1"/>
    </xf>
    <xf numFmtId="165" fontId="75" fillId="2" borderId="2" xfId="0" applyNumberFormat="1" applyFont="1" applyFill="1" applyBorder="1" applyAlignment="1">
      <alignment horizontal="left" vertical="center" wrapText="1" readingOrder="1"/>
    </xf>
    <xf numFmtId="164" fontId="72" fillId="2" borderId="2" xfId="0" applyNumberFormat="1" applyFont="1" applyFill="1" applyBorder="1" applyAlignment="1">
      <alignment horizontal="right" vertical="top" readingOrder="1"/>
    </xf>
    <xf numFmtId="165" fontId="63" fillId="2" borderId="2" xfId="0" applyNumberFormat="1" applyFont="1" applyFill="1" applyBorder="1" applyAlignment="1">
      <alignment horizontal="left" vertical="center" wrapText="1" readingOrder="1"/>
    </xf>
    <xf numFmtId="164" fontId="63" fillId="2" borderId="2" xfId="0" applyNumberFormat="1" applyFont="1" applyFill="1" applyBorder="1" applyAlignment="1">
      <alignment horizontal="right" vertical="center" wrapText="1" readingOrder="1"/>
    </xf>
    <xf numFmtId="0" fontId="72" fillId="0" borderId="0" xfId="0" applyFont="1" applyAlignment="1">
      <alignment horizontal="right" wrapText="1"/>
    </xf>
    <xf numFmtId="165" fontId="63" fillId="2" borderId="2" xfId="0" applyNumberFormat="1" applyFont="1" applyFill="1" applyBorder="1" applyAlignment="1">
      <alignment horizontal="right" vertical="center" wrapText="1" readingOrder="1"/>
    </xf>
    <xf numFmtId="165" fontId="72" fillId="0" borderId="0" xfId="0" applyNumberFormat="1" applyFont="1" applyAlignment="1">
      <alignment wrapText="1"/>
    </xf>
    <xf numFmtId="170" fontId="63" fillId="2" borderId="2" xfId="0" applyNumberFormat="1" applyFont="1" applyFill="1" applyBorder="1" applyAlignment="1">
      <alignment horizontal="right" vertical="center" wrapText="1" readingOrder="1"/>
    </xf>
    <xf numFmtId="164" fontId="72" fillId="0" borderId="0" xfId="0" applyNumberFormat="1" applyFont="1" applyAlignment="1">
      <alignment horizontal="right" wrapText="1"/>
    </xf>
    <xf numFmtId="0" fontId="72" fillId="2" borderId="19" xfId="0" applyFont="1" applyFill="1" applyBorder="1" applyAlignment="1">
      <alignment horizontal="center" vertical="top" readingOrder="1"/>
    </xf>
    <xf numFmtId="0" fontId="72" fillId="2" borderId="20" xfId="0" applyFont="1" applyFill="1" applyBorder="1" applyAlignment="1">
      <alignment horizontal="center" vertical="top" readingOrder="1"/>
    </xf>
    <xf numFmtId="0" fontId="72" fillId="2" borderId="24" xfId="0" applyFont="1" applyFill="1" applyBorder="1" applyAlignment="1">
      <alignment horizontal="center" vertical="top" readingOrder="1"/>
    </xf>
    <xf numFmtId="0" fontId="73" fillId="2" borderId="13" xfId="0" applyFont="1" applyFill="1" applyBorder="1" applyAlignment="1">
      <alignment horizontal="right" vertical="center" wrapText="1" readingOrder="1"/>
    </xf>
    <xf numFmtId="165" fontId="76" fillId="2" borderId="2" xfId="0" applyNumberFormat="1" applyFont="1" applyFill="1" applyBorder="1" applyAlignment="1">
      <alignment horizontal="right" vertical="center" wrapText="1" readingOrder="1"/>
    </xf>
    <xf numFmtId="165" fontId="76" fillId="2" borderId="2" xfId="0" applyNumberFormat="1" applyFont="1" applyFill="1" applyBorder="1" applyAlignment="1">
      <alignment horizontal="left" vertical="center" wrapText="1" readingOrder="1"/>
    </xf>
    <xf numFmtId="165" fontId="65" fillId="2" borderId="2" xfId="0" applyNumberFormat="1" applyFont="1" applyFill="1" applyBorder="1" applyAlignment="1">
      <alignment horizontal="left" vertical="center" wrapText="1" readingOrder="1"/>
    </xf>
    <xf numFmtId="165" fontId="78" fillId="2" borderId="2" xfId="0" applyNumberFormat="1" applyFont="1" applyFill="1" applyBorder="1" applyAlignment="1">
      <alignment horizontal="left" vertical="top" readingOrder="1"/>
    </xf>
    <xf numFmtId="0" fontId="65" fillId="2" borderId="13" xfId="0" applyFont="1" applyFill="1" applyBorder="1" applyAlignment="1">
      <alignment horizontal="left" vertical="center" wrapText="1" readingOrder="1"/>
    </xf>
    <xf numFmtId="4" fontId="79" fillId="2" borderId="13" xfId="0" applyNumberFormat="1" applyFont="1" applyFill="1" applyBorder="1" applyAlignment="1">
      <alignment horizontal="left" vertical="center" wrapText="1" readingOrder="1"/>
    </xf>
    <xf numFmtId="0" fontId="79" fillId="2" borderId="13" xfId="0" applyFont="1" applyFill="1" applyBorder="1" applyAlignment="1">
      <alignment horizontal="left" vertical="center" wrapText="1" readingOrder="1"/>
    </xf>
    <xf numFmtId="165" fontId="79" fillId="2" borderId="2" xfId="0" applyNumberFormat="1" applyFont="1" applyFill="1" applyBorder="1" applyAlignment="1">
      <alignment horizontal="center" vertical="top" readingOrder="1"/>
    </xf>
    <xf numFmtId="4" fontId="72" fillId="2" borderId="2" xfId="0" applyNumberFormat="1" applyFont="1" applyFill="1" applyBorder="1" applyAlignment="1">
      <alignment horizontal="center" vertical="top" readingOrder="1"/>
    </xf>
    <xf numFmtId="165" fontId="81" fillId="2" borderId="2" xfId="0" applyNumberFormat="1" applyFont="1" applyFill="1" applyBorder="1" applyAlignment="1">
      <alignment horizontal="left" vertical="center" wrapText="1" readingOrder="1"/>
    </xf>
    <xf numFmtId="164" fontId="72" fillId="2" borderId="2" xfId="0" applyNumberFormat="1" applyFont="1" applyFill="1" applyBorder="1" applyAlignment="1">
      <alignment horizontal="center" vertical="top" readingOrder="1"/>
    </xf>
    <xf numFmtId="0" fontId="82" fillId="2" borderId="2" xfId="0" applyFont="1" applyFill="1" applyBorder="1" applyAlignment="1">
      <alignment horizontal="left" vertical="center" wrapText="1" readingOrder="1"/>
    </xf>
    <xf numFmtId="0" fontId="81" fillId="0" borderId="0" xfId="0" applyFont="1"/>
    <xf numFmtId="0" fontId="73" fillId="2" borderId="2" xfId="0" applyFont="1" applyFill="1" applyBorder="1" applyAlignment="1">
      <alignment horizontal="left" vertical="center" wrapText="1" readingOrder="1"/>
    </xf>
    <xf numFmtId="0" fontId="78" fillId="4" borderId="36" xfId="0" applyFont="1" applyFill="1" applyBorder="1" applyAlignment="1">
      <alignment horizontal="center" vertical="center" wrapText="1"/>
    </xf>
    <xf numFmtId="0" fontId="78" fillId="4" borderId="24" xfId="0" applyFont="1" applyFill="1" applyBorder="1" applyAlignment="1">
      <alignment horizontal="center" vertical="center" wrapText="1"/>
    </xf>
    <xf numFmtId="0" fontId="81" fillId="2" borderId="16" xfId="0" applyFont="1" applyFill="1" applyBorder="1" applyAlignment="1">
      <alignment horizontal="left" vertical="center" wrapText="1"/>
    </xf>
    <xf numFmtId="0" fontId="78" fillId="2" borderId="15" xfId="0" applyFont="1" applyFill="1" applyBorder="1" applyAlignment="1">
      <alignment horizontal="left" vertical="center" wrapText="1"/>
    </xf>
    <xf numFmtId="0" fontId="83" fillId="2" borderId="16" xfId="0" applyFont="1" applyFill="1" applyBorder="1" applyAlignment="1">
      <alignment horizontal="left" vertical="center" wrapText="1"/>
    </xf>
    <xf numFmtId="4" fontId="81" fillId="0" borderId="0" xfId="0" applyNumberFormat="1" applyFont="1"/>
    <xf numFmtId="164" fontId="81" fillId="2" borderId="16" xfId="0" applyNumberFormat="1" applyFont="1" applyFill="1" applyBorder="1" applyAlignment="1">
      <alignment horizontal="right" vertical="center" wrapText="1"/>
    </xf>
    <xf numFmtId="0" fontId="81" fillId="2" borderId="16" xfId="0" applyFont="1" applyFill="1" applyBorder="1" applyAlignment="1">
      <alignment horizontal="right" vertical="center" wrapText="1"/>
    </xf>
    <xf numFmtId="0" fontId="81" fillId="2" borderId="19" xfId="0" applyFont="1" applyFill="1" applyBorder="1" applyAlignment="1">
      <alignment horizontal="left" vertical="center" wrapText="1"/>
    </xf>
    <xf numFmtId="0" fontId="81" fillId="2" borderId="24" xfId="0" applyFont="1" applyFill="1" applyBorder="1" applyAlignment="1">
      <alignment horizontal="left" vertical="center" wrapText="1"/>
    </xf>
    <xf numFmtId="0" fontId="65" fillId="2" borderId="2" xfId="0" applyFont="1" applyFill="1" applyBorder="1" applyAlignment="1">
      <alignment horizontal="left" vertical="center" wrapText="1" readingOrder="1"/>
    </xf>
    <xf numFmtId="0" fontId="78" fillId="4" borderId="44" xfId="0" applyFont="1" applyFill="1" applyBorder="1" applyAlignment="1">
      <alignment horizontal="center" vertical="center" wrapText="1"/>
    </xf>
    <xf numFmtId="0" fontId="78" fillId="4" borderId="45" xfId="0" applyFont="1" applyFill="1" applyBorder="1" applyAlignment="1">
      <alignment horizontal="center" vertical="center" wrapText="1"/>
    </xf>
    <xf numFmtId="0" fontId="83" fillId="0" borderId="46" xfId="0" applyFont="1" applyBorder="1" applyAlignment="1">
      <alignment horizontal="left" vertical="center" wrapText="1"/>
    </xf>
    <xf numFmtId="0" fontId="78" fillId="0" borderId="46" xfId="0" applyFont="1" applyBorder="1" applyAlignment="1">
      <alignment horizontal="left" vertical="center" wrapText="1"/>
    </xf>
    <xf numFmtId="164" fontId="78" fillId="0" borderId="46" xfId="0" applyNumberFormat="1" applyFont="1" applyBorder="1" applyAlignment="1">
      <alignment horizontal="right" vertical="center" wrapText="1"/>
    </xf>
    <xf numFmtId="0" fontId="78" fillId="0" borderId="47" xfId="0" applyFont="1" applyBorder="1" applyAlignment="1">
      <alignment horizontal="left" vertical="center" wrapText="1"/>
    </xf>
    <xf numFmtId="0" fontId="81" fillId="0" borderId="46" xfId="0" applyFont="1" applyBorder="1" applyAlignment="1">
      <alignment horizontal="left" vertical="center" wrapText="1"/>
    </xf>
    <xf numFmtId="164" fontId="81" fillId="0" borderId="46" xfId="0" applyNumberFormat="1" applyFont="1" applyBorder="1" applyAlignment="1">
      <alignment horizontal="right" vertical="center" wrapText="1"/>
    </xf>
    <xf numFmtId="0" fontId="81" fillId="0" borderId="47" xfId="0" applyFont="1" applyBorder="1" applyAlignment="1">
      <alignment horizontal="left" vertical="center" wrapText="1"/>
    </xf>
    <xf numFmtId="0" fontId="84" fillId="0" borderId="47" xfId="0" applyFont="1" applyBorder="1" applyAlignment="1">
      <alignment horizontal="left" vertical="center" wrapText="1"/>
    </xf>
    <xf numFmtId="0" fontId="84" fillId="0" borderId="46" xfId="0" applyFont="1" applyBorder="1" applyAlignment="1">
      <alignment horizontal="left" vertical="center" wrapText="1"/>
    </xf>
    <xf numFmtId="164" fontId="84" fillId="0" borderId="46" xfId="0" applyNumberFormat="1" applyFont="1" applyBorder="1" applyAlignment="1">
      <alignment horizontal="right" vertical="center" wrapText="1"/>
    </xf>
    <xf numFmtId="164" fontId="83" fillId="0" borderId="46" xfId="0" applyNumberFormat="1" applyFont="1" applyBorder="1" applyAlignment="1">
      <alignment horizontal="right" vertical="center" wrapText="1"/>
    </xf>
    <xf numFmtId="2" fontId="78" fillId="0" borderId="46" xfId="0" applyNumberFormat="1" applyFont="1" applyBorder="1" applyAlignment="1">
      <alignment horizontal="right" vertical="center" wrapText="1"/>
    </xf>
    <xf numFmtId="2" fontId="84" fillId="0" borderId="46" xfId="0" applyNumberFormat="1" applyFont="1" applyBorder="1" applyAlignment="1">
      <alignment horizontal="right" vertical="center" wrapText="1"/>
    </xf>
    <xf numFmtId="2" fontId="81" fillId="0" borderId="46" xfId="0" applyNumberFormat="1" applyFont="1" applyBorder="1" applyAlignment="1">
      <alignment horizontal="right" vertical="center" wrapText="1"/>
    </xf>
    <xf numFmtId="0" fontId="83" fillId="0" borderId="38" xfId="0" applyFont="1" applyBorder="1" applyAlignment="1">
      <alignment horizontal="left" vertical="center" wrapText="1"/>
    </xf>
    <xf numFmtId="0" fontId="67" fillId="0" borderId="2" xfId="0" applyFont="1" applyBorder="1"/>
    <xf numFmtId="0" fontId="79" fillId="0" borderId="37" xfId="0" applyFont="1" applyBorder="1" applyAlignment="1">
      <alignment horizontal="left" vertical="center"/>
    </xf>
    <xf numFmtId="0" fontId="79" fillId="0" borderId="22" xfId="0" applyFont="1" applyBorder="1" applyAlignment="1">
      <alignment horizontal="left" vertical="center"/>
    </xf>
    <xf numFmtId="0" fontId="79" fillId="0" borderId="38" xfId="0" applyFont="1" applyBorder="1" applyAlignment="1">
      <alignment horizontal="left" vertical="center" wrapText="1"/>
    </xf>
    <xf numFmtId="0" fontId="77" fillId="0" borderId="37" xfId="0" applyFont="1" applyBorder="1" applyAlignment="1">
      <alignment horizontal="left" vertical="center"/>
    </xf>
    <xf numFmtId="0" fontId="77" fillId="0" borderId="22" xfId="0" applyFont="1" applyBorder="1" applyAlignment="1">
      <alignment horizontal="left" vertical="center"/>
    </xf>
    <xf numFmtId="0" fontId="77" fillId="0" borderId="38" xfId="0" applyFont="1" applyBorder="1" applyAlignment="1">
      <alignment horizontal="left" vertical="center" wrapText="1"/>
    </xf>
    <xf numFmtId="0" fontId="79" fillId="0" borderId="0" xfId="0" applyFont="1" applyAlignment="1">
      <alignment horizontal="left" vertical="center" wrapText="1"/>
    </xf>
    <xf numFmtId="0" fontId="79" fillId="2" borderId="15" xfId="0" applyFont="1" applyFill="1" applyBorder="1" applyAlignment="1">
      <alignment horizontal="left" vertical="center"/>
    </xf>
    <xf numFmtId="0" fontId="78" fillId="0" borderId="0" xfId="0" applyFont="1"/>
    <xf numFmtId="0" fontId="79" fillId="2" borderId="19" xfId="0" applyFont="1" applyFill="1" applyBorder="1" applyAlignment="1">
      <alignment horizontal="left" vertical="center"/>
    </xf>
    <xf numFmtId="0" fontId="77" fillId="2" borderId="19" xfId="0" applyFont="1" applyFill="1" applyBorder="1" applyAlignment="1">
      <alignment horizontal="left" vertical="center"/>
    </xf>
    <xf numFmtId="0" fontId="4" fillId="3" borderId="56" xfId="0" applyFont="1" applyFill="1" applyBorder="1" applyAlignment="1">
      <alignment horizontal="left" vertical="top"/>
    </xf>
    <xf numFmtId="166" fontId="63" fillId="2" borderId="2" xfId="0" applyNumberFormat="1" applyFont="1" applyFill="1" applyBorder="1" applyAlignment="1">
      <alignment horizontal="right" vertical="center" wrapText="1" readingOrder="1"/>
    </xf>
    <xf numFmtId="170" fontId="75" fillId="2" borderId="2" xfId="0" applyNumberFormat="1" applyFont="1" applyFill="1" applyBorder="1" applyAlignment="1">
      <alignment horizontal="right" vertical="center" wrapText="1" readingOrder="1"/>
    </xf>
    <xf numFmtId="169" fontId="63" fillId="2" borderId="2" xfId="0" applyNumberFormat="1" applyFont="1" applyFill="1" applyBorder="1" applyAlignment="1">
      <alignment horizontal="right" vertical="center" wrapText="1" readingOrder="1"/>
    </xf>
    <xf numFmtId="165" fontId="72" fillId="2" borderId="2" xfId="0" applyNumberFormat="1" applyFont="1" applyFill="1" applyBorder="1" applyAlignment="1">
      <alignment horizontal="center" vertical="top" readingOrder="1"/>
    </xf>
    <xf numFmtId="170" fontId="76" fillId="2" borderId="2" xfId="0" applyNumberFormat="1" applyFont="1" applyFill="1" applyBorder="1" applyAlignment="1">
      <alignment horizontal="right" vertical="center" wrapText="1" readingOrder="1"/>
    </xf>
    <xf numFmtId="170" fontId="75" fillId="2" borderId="2" xfId="0" applyNumberFormat="1" applyFont="1" applyFill="1" applyBorder="1" applyAlignment="1">
      <alignment vertical="center" wrapText="1"/>
    </xf>
    <xf numFmtId="170" fontId="78" fillId="2" borderId="2" xfId="0" applyNumberFormat="1" applyFont="1" applyFill="1" applyBorder="1" applyAlignment="1">
      <alignment horizontal="right" vertical="top" readingOrder="1"/>
    </xf>
    <xf numFmtId="3" fontId="77" fillId="2" borderId="16" xfId="0" applyNumberFormat="1" applyFont="1" applyFill="1" applyBorder="1" applyAlignment="1">
      <alignment horizontal="right" vertical="center" wrapText="1"/>
    </xf>
    <xf numFmtId="3" fontId="81" fillId="2" borderId="16" xfId="0" applyNumberFormat="1" applyFont="1" applyFill="1" applyBorder="1" applyAlignment="1">
      <alignment horizontal="right" vertical="center" wrapText="1"/>
    </xf>
    <xf numFmtId="170" fontId="17" fillId="2" borderId="2" xfId="0" applyNumberFormat="1" applyFont="1" applyFill="1" applyBorder="1" applyAlignment="1">
      <alignment horizontal="right" vertical="center" wrapText="1" readingOrder="1"/>
    </xf>
    <xf numFmtId="170" fontId="14" fillId="2" borderId="2" xfId="0" applyNumberFormat="1" applyFont="1" applyFill="1" applyBorder="1" applyAlignment="1">
      <alignment horizontal="right" vertical="top" readingOrder="1"/>
    </xf>
    <xf numFmtId="170" fontId="14" fillId="2" borderId="2" xfId="0" applyNumberFormat="1" applyFont="1" applyFill="1" applyBorder="1" applyAlignment="1">
      <alignment vertical="top" readingOrder="1"/>
    </xf>
    <xf numFmtId="170" fontId="7" fillId="2" borderId="2" xfId="0" applyNumberFormat="1" applyFont="1" applyFill="1" applyBorder="1" applyAlignment="1">
      <alignment vertical="top" readingOrder="1"/>
    </xf>
    <xf numFmtId="170" fontId="12" fillId="2" borderId="2" xfId="0" applyNumberFormat="1" applyFont="1" applyFill="1" applyBorder="1" applyAlignment="1">
      <alignment vertical="center" wrapText="1" readingOrder="1"/>
    </xf>
    <xf numFmtId="170" fontId="24" fillId="2" borderId="2" xfId="0" applyNumberFormat="1" applyFont="1" applyFill="1" applyBorder="1" applyAlignment="1">
      <alignment vertical="top" readingOrder="1"/>
    </xf>
    <xf numFmtId="170" fontId="11" fillId="2" borderId="2" xfId="0" applyNumberFormat="1" applyFont="1" applyFill="1" applyBorder="1" applyAlignment="1">
      <alignment horizontal="right" vertical="center" wrapText="1" readingOrder="1"/>
    </xf>
    <xf numFmtId="170" fontId="7" fillId="2" borderId="2" xfId="0" applyNumberFormat="1" applyFont="1" applyFill="1" applyBorder="1" applyAlignment="1">
      <alignment horizontal="right" vertical="top" readingOrder="1"/>
    </xf>
    <xf numFmtId="166" fontId="79" fillId="0" borderId="46" xfId="0" applyNumberFormat="1" applyFont="1" applyBorder="1" applyAlignment="1">
      <alignment horizontal="left" vertical="center"/>
    </xf>
    <xf numFmtId="43" fontId="81" fillId="0" borderId="0" xfId="0" applyNumberFormat="1" applyFont="1"/>
    <xf numFmtId="166" fontId="34" fillId="2" borderId="16" xfId="0" applyNumberFormat="1" applyFont="1" applyFill="1" applyBorder="1" applyAlignment="1">
      <alignment horizontal="left" vertical="center" wrapText="1"/>
    </xf>
    <xf numFmtId="166" fontId="33" fillId="2" borderId="24" xfId="0" applyNumberFormat="1" applyFont="1" applyFill="1" applyBorder="1" applyAlignment="1">
      <alignment horizontal="left" vertical="center"/>
    </xf>
    <xf numFmtId="0" fontId="73" fillId="0" borderId="2" xfId="0" applyFont="1" applyBorder="1" applyAlignment="1">
      <alignment horizontal="center" vertical="center" wrapText="1" readingOrder="1"/>
    </xf>
    <xf numFmtId="0" fontId="85" fillId="4" borderId="24" xfId="0" applyFont="1" applyFill="1" applyBorder="1" applyAlignment="1">
      <alignment horizontal="center" vertical="center" wrapText="1"/>
    </xf>
    <xf numFmtId="0" fontId="86" fillId="2" borderId="15" xfId="0" applyFont="1" applyFill="1" applyBorder="1" applyAlignment="1">
      <alignment horizontal="left" vertical="center" wrapText="1"/>
    </xf>
    <xf numFmtId="0" fontId="86" fillId="2" borderId="16" xfId="0" applyFont="1" applyFill="1" applyBorder="1" applyAlignment="1">
      <alignment horizontal="left" vertical="center" wrapText="1"/>
    </xf>
    <xf numFmtId="166" fontId="86" fillId="2" borderId="16" xfId="0" applyNumberFormat="1" applyFont="1" applyFill="1" applyBorder="1" applyAlignment="1">
      <alignment horizontal="left" vertical="center" wrapText="1"/>
    </xf>
    <xf numFmtId="164" fontId="86" fillId="2" borderId="16" xfId="0" applyNumberFormat="1" applyFont="1" applyFill="1" applyBorder="1" applyAlignment="1">
      <alignment horizontal="left" vertical="center" wrapText="1"/>
    </xf>
    <xf numFmtId="0" fontId="86" fillId="2" borderId="19" xfId="0" applyFont="1" applyFill="1" applyBorder="1" applyAlignment="1">
      <alignment horizontal="left" vertical="center" wrapText="1"/>
    </xf>
    <xf numFmtId="0" fontId="86" fillId="2" borderId="24" xfId="0" applyFont="1" applyFill="1" applyBorder="1" applyAlignment="1">
      <alignment horizontal="left" vertical="center" wrapText="1"/>
    </xf>
    <xf numFmtId="166" fontId="85" fillId="2" borderId="24" xfId="0" applyNumberFormat="1" applyFont="1" applyFill="1" applyBorder="1" applyAlignment="1">
      <alignment horizontal="left" vertical="center" wrapText="1"/>
    </xf>
    <xf numFmtId="0" fontId="73" fillId="2" borderId="2" xfId="0" applyFont="1" applyFill="1" applyBorder="1" applyAlignment="1">
      <alignment horizontal="center" vertical="center" wrapText="1" readingOrder="1"/>
    </xf>
    <xf numFmtId="0" fontId="86" fillId="0" borderId="0" xfId="0" applyFont="1" applyAlignment="1">
      <alignment horizontal="left" vertical="center" wrapText="1"/>
    </xf>
    <xf numFmtId="0" fontId="86" fillId="0" borderId="46" xfId="0" applyFont="1" applyBorder="1" applyAlignment="1">
      <alignment horizontal="left" vertical="center" wrapText="1"/>
    </xf>
    <xf numFmtId="0" fontId="71" fillId="2" borderId="2" xfId="0" applyFont="1" applyFill="1" applyBorder="1" applyAlignment="1">
      <alignment horizontal="left" vertical="center" wrapText="1" readingOrder="1"/>
    </xf>
    <xf numFmtId="0" fontId="85" fillId="4" borderId="45" xfId="0" applyFont="1" applyFill="1" applyBorder="1" applyAlignment="1">
      <alignment horizontal="center" vertical="center" wrapText="1"/>
    </xf>
    <xf numFmtId="0" fontId="86" fillId="2" borderId="64" xfId="0" applyFont="1" applyFill="1" applyBorder="1" applyAlignment="1">
      <alignment horizontal="left" vertical="center" wrapText="1"/>
    </xf>
    <xf numFmtId="171" fontId="86" fillId="2" borderId="16" xfId="3" applyNumberFormat="1" applyFont="1" applyFill="1" applyBorder="1" applyAlignment="1">
      <alignment horizontal="left" vertical="center" wrapText="1"/>
    </xf>
    <xf numFmtId="0" fontId="86" fillId="2" borderId="65" xfId="0" applyFont="1" applyFill="1" applyBorder="1" applyAlignment="1">
      <alignment horizontal="left" vertical="center" wrapText="1"/>
    </xf>
    <xf numFmtId="0" fontId="85" fillId="2" borderId="65" xfId="0" applyFont="1" applyFill="1" applyBorder="1" applyAlignment="1">
      <alignment horizontal="left" vertical="center" wrapText="1"/>
    </xf>
    <xf numFmtId="171" fontId="34" fillId="2" borderId="24" xfId="3" applyNumberFormat="1" applyFont="1" applyFill="1" applyBorder="1" applyAlignment="1">
      <alignment horizontal="center" vertical="center"/>
    </xf>
    <xf numFmtId="171" fontId="34" fillId="2" borderId="24" xfId="0" applyNumberFormat="1" applyFont="1" applyFill="1" applyBorder="1" applyAlignment="1">
      <alignment horizontal="center" vertical="center"/>
    </xf>
    <xf numFmtId="171" fontId="0" fillId="0" borderId="0" xfId="0" applyNumberFormat="1"/>
    <xf numFmtId="0" fontId="73" fillId="2" borderId="56" xfId="0" applyFont="1" applyFill="1" applyBorder="1" applyAlignment="1">
      <alignment horizontal="center" vertical="center" wrapText="1" readingOrder="1"/>
    </xf>
    <xf numFmtId="0" fontId="67" fillId="0" borderId="56" xfId="0" applyFont="1" applyBorder="1"/>
    <xf numFmtId="164" fontId="67" fillId="0" borderId="56" xfId="0" applyNumberFormat="1" applyFont="1" applyBorder="1"/>
    <xf numFmtId="166" fontId="73" fillId="2" borderId="56" xfId="0" applyNumberFormat="1" applyFont="1" applyFill="1" applyBorder="1" applyAlignment="1">
      <alignment horizontal="center" vertical="center" wrapText="1" readingOrder="1"/>
    </xf>
    <xf numFmtId="166" fontId="85" fillId="4" borderId="38" xfId="0" applyNumberFormat="1" applyFont="1" applyFill="1" applyBorder="1" applyAlignment="1">
      <alignment horizontal="center" vertical="center" wrapText="1"/>
    </xf>
    <xf numFmtId="166" fontId="85" fillId="0" borderId="64" xfId="0" applyNumberFormat="1" applyFont="1" applyBorder="1" applyAlignment="1">
      <alignment horizontal="left" vertical="center" wrapText="1"/>
    </xf>
    <xf numFmtId="166" fontId="85" fillId="0" borderId="46" xfId="0" applyNumberFormat="1" applyFont="1" applyBorder="1" applyAlignment="1">
      <alignment horizontal="left" vertical="center" wrapText="1"/>
    </xf>
    <xf numFmtId="166" fontId="86" fillId="0" borderId="64" xfId="0" applyNumberFormat="1" applyFont="1" applyBorder="1" applyAlignment="1">
      <alignment horizontal="left" vertical="center" wrapText="1"/>
    </xf>
    <xf numFmtId="166" fontId="86" fillId="0" borderId="46" xfId="0" applyNumberFormat="1" applyFont="1" applyBorder="1" applyAlignment="1">
      <alignment horizontal="left" vertical="center" wrapText="1"/>
    </xf>
    <xf numFmtId="0" fontId="85" fillId="0" borderId="45" xfId="0" applyFont="1" applyBorder="1" applyAlignment="1">
      <alignment horizontal="left" vertical="center" wrapText="1"/>
    </xf>
    <xf numFmtId="166" fontId="85" fillId="0" borderId="45" xfId="0" applyNumberFormat="1" applyFont="1" applyBorder="1" applyAlignment="1">
      <alignment horizontal="left" vertical="center" wrapText="1"/>
    </xf>
    <xf numFmtId="166" fontId="67" fillId="0" borderId="0" xfId="0" applyNumberFormat="1" applyFont="1"/>
    <xf numFmtId="0" fontId="89" fillId="2" borderId="56" xfId="0" applyFont="1" applyFill="1" applyBorder="1" applyAlignment="1">
      <alignment horizontal="center" vertical="center" wrapText="1" readingOrder="1"/>
    </xf>
    <xf numFmtId="0" fontId="90" fillId="0" borderId="55" xfId="0" applyFont="1" applyBorder="1" applyAlignment="1">
      <alignment horizontal="left" vertical="center" wrapText="1"/>
    </xf>
    <xf numFmtId="0" fontId="91" fillId="0" borderId="42" xfId="0" applyFont="1" applyBorder="1" applyAlignment="1">
      <alignment horizontal="left" vertical="center" wrapText="1"/>
    </xf>
    <xf numFmtId="0" fontId="92" fillId="0" borderId="0" xfId="0" applyFont="1"/>
    <xf numFmtId="0" fontId="92" fillId="0" borderId="56" xfId="0" applyFont="1" applyBorder="1"/>
    <xf numFmtId="166" fontId="77" fillId="5" borderId="24" xfId="0" applyNumberFormat="1" applyFont="1" applyFill="1" applyBorder="1" applyAlignment="1">
      <alignment horizontal="center" vertical="center"/>
    </xf>
    <xf numFmtId="166" fontId="77" fillId="5" borderId="24" xfId="0" applyNumberFormat="1" applyFont="1" applyFill="1" applyBorder="1" applyAlignment="1">
      <alignment horizontal="center" vertical="center" wrapText="1"/>
    </xf>
    <xf numFmtId="166" fontId="79" fillId="0" borderId="16" xfId="0" applyNumberFormat="1" applyFont="1" applyBorder="1" applyAlignment="1">
      <alignment horizontal="left" vertical="center"/>
    </xf>
    <xf numFmtId="166" fontId="79" fillId="0" borderId="38" xfId="0" applyNumberFormat="1" applyFont="1" applyBorder="1" applyAlignment="1">
      <alignment horizontal="left" vertical="center"/>
    </xf>
    <xf numFmtId="166" fontId="77" fillId="0" borderId="38" xfId="0" applyNumberFormat="1" applyFont="1" applyBorder="1" applyAlignment="1">
      <alignment horizontal="left" vertical="center"/>
    </xf>
    <xf numFmtId="166" fontId="77" fillId="0" borderId="44" xfId="0" applyNumberFormat="1" applyFont="1" applyBorder="1" applyAlignment="1">
      <alignment horizontal="left" vertical="center"/>
    </xf>
    <xf numFmtId="166" fontId="79" fillId="0" borderId="0" xfId="0" applyNumberFormat="1" applyFont="1" applyAlignment="1">
      <alignment horizontal="left" vertical="center" wrapText="1"/>
    </xf>
    <xf numFmtId="166" fontId="79" fillId="0" borderId="35" xfId="0" applyNumberFormat="1" applyFont="1" applyBorder="1" applyAlignment="1">
      <alignment horizontal="left" vertical="center"/>
    </xf>
    <xf numFmtId="166" fontId="79" fillId="0" borderId="63" xfId="0" applyNumberFormat="1" applyFont="1" applyBorder="1" applyAlignment="1">
      <alignment horizontal="left" vertical="center" wrapText="1"/>
    </xf>
    <xf numFmtId="166" fontId="79" fillId="0" borderId="64" xfId="0" applyNumberFormat="1" applyFont="1" applyBorder="1" applyAlignment="1">
      <alignment horizontal="left" vertical="center" wrapText="1"/>
    </xf>
    <xf numFmtId="166" fontId="79" fillId="0" borderId="63" xfId="0" applyNumberFormat="1" applyFont="1" applyBorder="1" applyAlignment="1">
      <alignment horizontal="left" vertical="center"/>
    </xf>
    <xf numFmtId="166" fontId="79" fillId="0" borderId="39" xfId="0" applyNumberFormat="1" applyFont="1" applyBorder="1" applyAlignment="1">
      <alignment horizontal="left" vertical="center"/>
    </xf>
    <xf numFmtId="166" fontId="81" fillId="0" borderId="0" xfId="0" applyNumberFormat="1" applyFont="1"/>
    <xf numFmtId="166" fontId="86" fillId="2" borderId="24" xfId="0" applyNumberFormat="1" applyFont="1" applyFill="1" applyBorder="1" applyAlignment="1">
      <alignment horizontal="left" vertical="center" wrapText="1"/>
    </xf>
    <xf numFmtId="166" fontId="33" fillId="2" borderId="16" xfId="0" applyNumberFormat="1" applyFont="1" applyFill="1" applyBorder="1" applyAlignment="1">
      <alignment horizontal="left" vertical="center" wrapText="1"/>
    </xf>
    <xf numFmtId="166" fontId="34" fillId="2" borderId="16" xfId="0" applyNumberFormat="1" applyFont="1" applyFill="1" applyBorder="1" applyAlignment="1">
      <alignment horizontal="left" vertical="center"/>
    </xf>
    <xf numFmtId="166" fontId="34" fillId="2" borderId="45" xfId="0" applyNumberFormat="1" applyFont="1" applyFill="1" applyBorder="1" applyAlignment="1">
      <alignment horizontal="left" vertical="center" wrapText="1"/>
    </xf>
    <xf numFmtId="166" fontId="34" fillId="2" borderId="24" xfId="0" applyNumberFormat="1" applyFont="1" applyFill="1" applyBorder="1" applyAlignment="1">
      <alignment horizontal="left" vertical="center" wrapText="1"/>
    </xf>
    <xf numFmtId="166" fontId="34" fillId="2" borderId="2" xfId="0" applyNumberFormat="1" applyFont="1" applyFill="1" applyBorder="1" applyAlignment="1">
      <alignment horizontal="left" vertical="center"/>
    </xf>
    <xf numFmtId="166" fontId="33" fillId="4" borderId="45" xfId="0" applyNumberFormat="1" applyFont="1" applyFill="1" applyBorder="1" applyAlignment="1">
      <alignment horizontal="center" vertical="center" wrapText="1"/>
    </xf>
    <xf numFmtId="166" fontId="33" fillId="2" borderId="45" xfId="0" applyNumberFormat="1" applyFont="1" applyFill="1" applyBorder="1" applyAlignment="1">
      <alignment horizontal="left" vertical="center" wrapText="1"/>
    </xf>
    <xf numFmtId="164" fontId="29" fillId="4" borderId="45" xfId="0" applyNumberFormat="1" applyFont="1" applyFill="1" applyBorder="1" applyAlignment="1">
      <alignment horizontal="center" vertical="center" wrapText="1"/>
    </xf>
    <xf numFmtId="166" fontId="29" fillId="4" borderId="45" xfId="0" applyNumberFormat="1" applyFont="1" applyFill="1" applyBorder="1" applyAlignment="1">
      <alignment horizontal="center" vertical="center" wrapText="1"/>
    </xf>
    <xf numFmtId="166" fontId="33" fillId="2" borderId="24" xfId="0" applyNumberFormat="1" applyFont="1" applyFill="1" applyBorder="1" applyAlignment="1">
      <alignment horizontal="left" vertical="center" wrapText="1"/>
    </xf>
    <xf numFmtId="49" fontId="85" fillId="2" borderId="0" xfId="0" applyNumberFormat="1" applyFont="1" applyFill="1"/>
    <xf numFmtId="0" fontId="74" fillId="2" borderId="0" xfId="0" applyFont="1" applyFill="1" applyAlignment="1">
      <alignment vertical="center"/>
    </xf>
    <xf numFmtId="0" fontId="74" fillId="0" borderId="75" xfId="0" applyFont="1" applyBorder="1" applyAlignment="1">
      <alignment vertical="top"/>
    </xf>
    <xf numFmtId="0" fontId="86" fillId="2" borderId="0" xfId="0" applyFont="1" applyFill="1" applyAlignment="1">
      <alignment horizontal="center" vertical="center"/>
    </xf>
    <xf numFmtId="0" fontId="64" fillId="2" borderId="0" xfId="0" applyFont="1" applyFill="1" applyAlignment="1">
      <alignment horizontal="center"/>
    </xf>
    <xf numFmtId="0" fontId="9" fillId="0" borderId="0" xfId="0" applyFont="1"/>
    <xf numFmtId="0" fontId="0" fillId="0" borderId="97" xfId="0" applyBorder="1"/>
    <xf numFmtId="0" fontId="31" fillId="0" borderId="59" xfId="0" applyFont="1" applyBorder="1" applyAlignment="1">
      <alignment horizontal="left" vertical="center" wrapText="1"/>
    </xf>
    <xf numFmtId="0" fontId="31" fillId="0" borderId="59" xfId="0" applyFont="1" applyBorder="1" applyAlignment="1">
      <alignment horizontal="center" vertical="center" wrapText="1"/>
    </xf>
    <xf numFmtId="0" fontId="40" fillId="8" borderId="97" xfId="0" applyFont="1" applyFill="1" applyBorder="1" applyAlignment="1">
      <alignment horizontal="center" vertical="center"/>
    </xf>
    <xf numFmtId="0" fontId="29" fillId="2" borderId="97" xfId="0" applyFont="1" applyFill="1" applyBorder="1" applyAlignment="1">
      <alignment vertical="center"/>
    </xf>
    <xf numFmtId="0" fontId="30" fillId="0" borderId="97" xfId="0" applyFont="1" applyBorder="1"/>
    <xf numFmtId="0" fontId="30" fillId="0" borderId="97" xfId="0" applyFont="1" applyBorder="1" applyAlignment="1">
      <alignment horizontal="left" wrapText="1"/>
    </xf>
    <xf numFmtId="0" fontId="30" fillId="0" borderId="97" xfId="0" applyFont="1" applyBorder="1" applyAlignment="1">
      <alignment vertical="top"/>
    </xf>
    <xf numFmtId="0" fontId="27" fillId="0" borderId="97" xfId="0" applyFont="1" applyBorder="1" applyAlignment="1">
      <alignment horizontal="left" wrapText="1"/>
    </xf>
    <xf numFmtId="0" fontId="27" fillId="0" borderId="97" xfId="0" applyFont="1" applyBorder="1" applyAlignment="1">
      <alignment horizontal="center" vertical="center"/>
    </xf>
    <xf numFmtId="0" fontId="97" fillId="0" borderId="0" xfId="0" applyFont="1"/>
    <xf numFmtId="0" fontId="107" fillId="0" borderId="0" xfId="0" applyFont="1" applyAlignment="1">
      <alignment horizontal="justify" vertical="center"/>
    </xf>
    <xf numFmtId="0" fontId="96" fillId="0" borderId="0" xfId="0" applyFont="1"/>
    <xf numFmtId="0" fontId="99" fillId="0" borderId="0" xfId="0" applyFont="1" applyAlignment="1">
      <alignment horizontal="justify" vertical="center"/>
    </xf>
    <xf numFmtId="0" fontId="99" fillId="0" borderId="109" xfId="0" applyFont="1" applyBorder="1" applyAlignment="1">
      <alignment horizontal="justify" vertical="center" wrapText="1"/>
    </xf>
    <xf numFmtId="0" fontId="101" fillId="0" borderId="109" xfId="0" applyFont="1" applyBorder="1" applyAlignment="1">
      <alignment horizontal="justify" vertical="center" wrapText="1"/>
    </xf>
    <xf numFmtId="0" fontId="101" fillId="0" borderId="108" xfId="0" applyFont="1" applyBorder="1" applyAlignment="1">
      <alignment horizontal="justify" vertical="center" wrapText="1"/>
    </xf>
    <xf numFmtId="0" fontId="105" fillId="0" borderId="0" xfId="0" applyFont="1" applyAlignment="1">
      <alignment horizontal="justify" vertical="center"/>
    </xf>
    <xf numFmtId="0" fontId="99" fillId="0" borderId="106" xfId="0" applyFont="1" applyBorder="1" applyAlignment="1">
      <alignment horizontal="center" vertical="center" wrapText="1"/>
    </xf>
    <xf numFmtId="0" fontId="99" fillId="0" borderId="103" xfId="0" applyFont="1" applyBorder="1" applyAlignment="1">
      <alignment horizontal="center" vertical="center" wrapText="1"/>
    </xf>
    <xf numFmtId="0" fontId="99" fillId="0" borderId="98" xfId="0" applyFont="1" applyBorder="1" applyAlignment="1">
      <alignment horizontal="center" vertical="center"/>
    </xf>
    <xf numFmtId="0" fontId="99" fillId="0" borderId="110" xfId="0" applyFont="1" applyBorder="1" applyAlignment="1">
      <alignment horizontal="center" vertical="center" wrapText="1"/>
    </xf>
    <xf numFmtId="0" fontId="101" fillId="0" borderId="100" xfId="0" applyFont="1" applyBorder="1" applyAlignment="1">
      <alignment horizontal="center" vertical="center" wrapText="1"/>
    </xf>
    <xf numFmtId="170" fontId="7" fillId="0" borderId="0" xfId="0" applyNumberFormat="1" applyFont="1" applyAlignment="1">
      <alignment wrapText="1"/>
    </xf>
    <xf numFmtId="166" fontId="12" fillId="2" borderId="2" xfId="0" applyNumberFormat="1" applyFont="1" applyFill="1" applyBorder="1" applyAlignment="1">
      <alignment horizontal="left" vertical="center" wrapText="1" readingOrder="1"/>
    </xf>
    <xf numFmtId="2" fontId="23" fillId="0" borderId="0" xfId="3" applyNumberFormat="1" applyFont="1" applyAlignment="1">
      <alignment wrapText="1"/>
    </xf>
    <xf numFmtId="166" fontId="67" fillId="0" borderId="56" xfId="0" applyNumberFormat="1" applyFont="1" applyBorder="1"/>
    <xf numFmtId="0" fontId="9" fillId="0" borderId="56" xfId="0" applyFont="1" applyBorder="1"/>
    <xf numFmtId="0" fontId="72" fillId="0" borderId="0" xfId="0" applyFont="1"/>
    <xf numFmtId="0" fontId="68" fillId="0" borderId="0" xfId="0" applyFont="1"/>
    <xf numFmtId="0" fontId="108" fillId="0" borderId="0" xfId="0" applyFont="1"/>
    <xf numFmtId="171" fontId="101" fillId="0" borderId="100" xfId="3" applyNumberFormat="1" applyFont="1" applyFill="1" applyBorder="1" applyAlignment="1">
      <alignment horizontal="center" vertical="center" wrapText="1"/>
    </xf>
    <xf numFmtId="171" fontId="99" fillId="0" borderId="100" xfId="3" applyNumberFormat="1" applyFont="1" applyFill="1" applyBorder="1" applyAlignment="1">
      <alignment horizontal="center" vertical="center" wrapText="1"/>
    </xf>
    <xf numFmtId="171" fontId="101" fillId="0" borderId="103" xfId="3" applyNumberFormat="1" applyFont="1" applyFill="1" applyBorder="1" applyAlignment="1">
      <alignment horizontal="center" vertical="center" wrapText="1"/>
    </xf>
    <xf numFmtId="171" fontId="96" fillId="0" borderId="0" xfId="3" applyNumberFormat="1" applyFont="1"/>
    <xf numFmtId="171" fontId="99" fillId="0" borderId="110" xfId="3" applyNumberFormat="1" applyFont="1" applyFill="1" applyBorder="1" applyAlignment="1">
      <alignment horizontal="center" vertical="center" wrapText="1"/>
    </xf>
    <xf numFmtId="171" fontId="99" fillId="0" borderId="100" xfId="3" applyNumberFormat="1" applyFont="1" applyBorder="1" applyAlignment="1">
      <alignment horizontal="center" vertical="center" wrapText="1"/>
    </xf>
    <xf numFmtId="171" fontId="101" fillId="0" borderId="100" xfId="3" applyNumberFormat="1" applyFont="1" applyBorder="1" applyAlignment="1">
      <alignment horizontal="center" vertical="center" wrapText="1"/>
    </xf>
    <xf numFmtId="171" fontId="101" fillId="0" borderId="103" xfId="3" applyNumberFormat="1" applyFont="1" applyBorder="1" applyAlignment="1">
      <alignment horizontal="center" vertical="center" wrapText="1"/>
    </xf>
    <xf numFmtId="0" fontId="109" fillId="0" borderId="0" xfId="0" applyFont="1"/>
    <xf numFmtId="0" fontId="99" fillId="22" borderId="109" xfId="0" applyFont="1" applyFill="1" applyBorder="1" applyAlignment="1">
      <alignment horizontal="justify" vertical="center" wrapText="1"/>
    </xf>
    <xf numFmtId="171" fontId="99" fillId="22" borderId="100" xfId="3" applyNumberFormat="1" applyFont="1" applyFill="1" applyBorder="1" applyAlignment="1">
      <alignment horizontal="center" vertical="center" wrapText="1"/>
    </xf>
    <xf numFmtId="171" fontId="109" fillId="0" borderId="0" xfId="3" applyNumberFormat="1" applyFont="1"/>
    <xf numFmtId="0" fontId="106" fillId="0" borderId="109" xfId="0" applyFont="1" applyBorder="1" applyAlignment="1">
      <alignment horizontal="justify" vertical="center" wrapText="1"/>
    </xf>
    <xf numFmtId="171" fontId="106" fillId="0" borderId="100" xfId="3" applyNumberFormat="1" applyFont="1" applyFill="1" applyBorder="1" applyAlignment="1">
      <alignment horizontal="center" vertical="center" wrapText="1"/>
    </xf>
    <xf numFmtId="0" fontId="110" fillId="0" borderId="0" xfId="0" applyFont="1"/>
    <xf numFmtId="0" fontId="102" fillId="0" borderId="109" xfId="0" applyFont="1" applyBorder="1" applyAlignment="1">
      <alignment horizontal="justify" vertical="center" wrapText="1"/>
    </xf>
    <xf numFmtId="171" fontId="102" fillId="0" borderId="100" xfId="3" applyNumberFormat="1" applyFont="1" applyFill="1" applyBorder="1" applyAlignment="1">
      <alignment horizontal="center" vertical="center" wrapText="1"/>
    </xf>
    <xf numFmtId="171" fontId="97" fillId="0" borderId="0" xfId="3" applyNumberFormat="1" applyFont="1"/>
    <xf numFmtId="171" fontId="98" fillId="0" borderId="0" xfId="3" applyNumberFormat="1" applyFont="1"/>
    <xf numFmtId="171" fontId="97" fillId="0" borderId="106" xfId="3" applyNumberFormat="1" applyFont="1" applyFill="1" applyBorder="1" applyAlignment="1">
      <alignment horizontal="center" vertical="center" wrapText="1"/>
    </xf>
    <xf numFmtId="171" fontId="97" fillId="0" borderId="103" xfId="3" applyNumberFormat="1" applyFont="1" applyFill="1" applyBorder="1" applyAlignment="1">
      <alignment horizontal="center" vertical="center" wrapText="1"/>
    </xf>
    <xf numFmtId="171" fontId="112" fillId="0" borderId="100" xfId="3" applyNumberFormat="1" applyFont="1" applyFill="1" applyBorder="1" applyAlignment="1">
      <alignment horizontal="center" vertical="center" wrapText="1"/>
    </xf>
    <xf numFmtId="171" fontId="97" fillId="0" borderId="100" xfId="3" applyNumberFormat="1" applyFont="1" applyFill="1" applyBorder="1" applyAlignment="1">
      <alignment horizontal="center" vertical="center" wrapText="1"/>
    </xf>
    <xf numFmtId="171" fontId="112" fillId="0" borderId="103" xfId="3" applyNumberFormat="1" applyFont="1" applyFill="1" applyBorder="1" applyAlignment="1">
      <alignment horizontal="center" vertical="center" wrapText="1"/>
    </xf>
    <xf numFmtId="171" fontId="113" fillId="0" borderId="0" xfId="3" applyNumberFormat="1" applyFont="1"/>
    <xf numFmtId="0" fontId="66" fillId="0" borderId="0" xfId="0" applyFont="1"/>
    <xf numFmtId="0" fontId="72" fillId="2" borderId="104" xfId="0" applyFont="1" applyFill="1" applyBorder="1" applyAlignment="1">
      <alignment horizontal="center" vertical="top" readingOrder="1"/>
    </xf>
    <xf numFmtId="0" fontId="72" fillId="2" borderId="105" xfId="0" applyFont="1" applyFill="1" applyBorder="1" applyAlignment="1">
      <alignment horizontal="center" vertical="top" readingOrder="1"/>
    </xf>
    <xf numFmtId="0" fontId="72" fillId="2" borderId="106" xfId="0" applyFont="1" applyFill="1" applyBorder="1" applyAlignment="1">
      <alignment horizontal="center" vertical="top" readingOrder="1"/>
    </xf>
    <xf numFmtId="0" fontId="72" fillId="2" borderId="99" xfId="0" applyFont="1" applyFill="1" applyBorder="1" applyAlignment="1">
      <alignment horizontal="center" vertical="top" readingOrder="1"/>
    </xf>
    <xf numFmtId="0" fontId="72" fillId="2" borderId="56" xfId="0" applyFont="1" applyFill="1" applyBorder="1" applyAlignment="1">
      <alignment horizontal="center" vertical="top" readingOrder="1"/>
    </xf>
    <xf numFmtId="0" fontId="72" fillId="2" borderId="100" xfId="0" applyFont="1" applyFill="1" applyBorder="1" applyAlignment="1">
      <alignment horizontal="center" vertical="top" readingOrder="1"/>
    </xf>
    <xf numFmtId="164" fontId="75" fillId="2" borderId="56" xfId="0" applyNumberFormat="1" applyFont="1" applyFill="1" applyBorder="1" applyAlignment="1">
      <alignment horizontal="right" vertical="center" wrapText="1" readingOrder="1"/>
    </xf>
    <xf numFmtId="165" fontId="75" fillId="2" borderId="56" xfId="0" applyNumberFormat="1" applyFont="1" applyFill="1" applyBorder="1" applyAlignment="1">
      <alignment horizontal="left" vertical="center" wrapText="1" readingOrder="1"/>
    </xf>
    <xf numFmtId="0" fontId="72" fillId="0" borderId="56" xfId="0" applyFont="1" applyBorder="1" applyAlignment="1">
      <alignment wrapText="1"/>
    </xf>
    <xf numFmtId="0" fontId="72" fillId="2" borderId="56" xfId="0" applyFont="1" applyFill="1" applyBorder="1" applyAlignment="1">
      <alignment horizontal="right" vertical="top" readingOrder="1"/>
    </xf>
    <xf numFmtId="164" fontId="72" fillId="2" borderId="56" xfId="0" applyNumberFormat="1" applyFont="1" applyFill="1" applyBorder="1" applyAlignment="1">
      <alignment horizontal="right" vertical="top" readingOrder="1"/>
    </xf>
    <xf numFmtId="165" fontId="63" fillId="2" borderId="56" xfId="0" applyNumberFormat="1" applyFont="1" applyFill="1" applyBorder="1" applyAlignment="1">
      <alignment horizontal="left" vertical="center" wrapText="1" readingOrder="1"/>
    </xf>
    <xf numFmtId="164" fontId="63" fillId="2" borderId="56" xfId="0" applyNumberFormat="1" applyFont="1" applyFill="1" applyBorder="1" applyAlignment="1">
      <alignment horizontal="right" vertical="center" wrapText="1" readingOrder="1"/>
    </xf>
    <xf numFmtId="170" fontId="75" fillId="2" borderId="56" xfId="0" applyNumberFormat="1" applyFont="1" applyFill="1" applyBorder="1" applyAlignment="1">
      <alignment horizontal="right" vertical="center" wrapText="1" readingOrder="1"/>
    </xf>
    <xf numFmtId="0" fontId="72" fillId="0" borderId="56" xfId="0" applyFont="1" applyBorder="1" applyAlignment="1">
      <alignment horizontal="right" wrapText="1"/>
    </xf>
    <xf numFmtId="165" fontId="63" fillId="2" borderId="56" xfId="0" applyNumberFormat="1" applyFont="1" applyFill="1" applyBorder="1" applyAlignment="1">
      <alignment horizontal="right" vertical="center" wrapText="1" readingOrder="1"/>
    </xf>
    <xf numFmtId="170" fontId="63" fillId="2" borderId="56" xfId="0" applyNumberFormat="1" applyFont="1" applyFill="1" applyBorder="1" applyAlignment="1">
      <alignment horizontal="right" vertical="center" wrapText="1" readingOrder="1"/>
    </xf>
    <xf numFmtId="170" fontId="72" fillId="2" borderId="56" xfId="0" applyNumberFormat="1" applyFont="1" applyFill="1" applyBorder="1" applyAlignment="1">
      <alignment horizontal="center" vertical="top" readingOrder="1"/>
    </xf>
    <xf numFmtId="166" fontId="63" fillId="2" borderId="56" xfId="0" applyNumberFormat="1" applyFont="1" applyFill="1" applyBorder="1" applyAlignment="1">
      <alignment vertical="center" wrapText="1" readingOrder="1"/>
    </xf>
    <xf numFmtId="170" fontId="63" fillId="2" borderId="56" xfId="0" applyNumberFormat="1" applyFont="1" applyFill="1" applyBorder="1" applyAlignment="1">
      <alignment horizontal="right" wrapText="1" readingOrder="1"/>
    </xf>
    <xf numFmtId="165" fontId="75" fillId="2" borderId="56" xfId="0" applyNumberFormat="1" applyFont="1" applyFill="1" applyBorder="1" applyAlignment="1">
      <alignment horizontal="right" vertical="center" wrapText="1" readingOrder="1"/>
    </xf>
    <xf numFmtId="165" fontId="75" fillId="2" borderId="100" xfId="0" applyNumberFormat="1" applyFont="1" applyFill="1" applyBorder="1" applyAlignment="1">
      <alignment horizontal="left" vertical="center" wrapText="1" readingOrder="1"/>
    </xf>
    <xf numFmtId="166" fontId="63" fillId="2" borderId="56" xfId="0" applyNumberFormat="1" applyFont="1" applyFill="1" applyBorder="1" applyAlignment="1">
      <alignment horizontal="left" vertical="center" wrapText="1" readingOrder="1"/>
    </xf>
    <xf numFmtId="164" fontId="72" fillId="0" borderId="56" xfId="0" applyNumberFormat="1" applyFont="1" applyBorder="1" applyAlignment="1">
      <alignment horizontal="right" wrapText="1"/>
    </xf>
    <xf numFmtId="166" fontId="63" fillId="2" borderId="56" xfId="0" applyNumberFormat="1" applyFont="1" applyFill="1" applyBorder="1" applyAlignment="1">
      <alignment horizontal="center" vertical="center" wrapText="1" readingOrder="1"/>
    </xf>
    <xf numFmtId="164" fontId="63" fillId="2" borderId="56" xfId="0" applyNumberFormat="1" applyFont="1" applyFill="1" applyBorder="1" applyAlignment="1">
      <alignment horizontal="left" vertical="center" wrapText="1" readingOrder="1"/>
    </xf>
    <xf numFmtId="166" fontId="75" fillId="2" borderId="56" xfId="0" applyNumberFormat="1" applyFont="1" applyFill="1" applyBorder="1" applyAlignment="1">
      <alignment horizontal="right" vertical="center" wrapText="1" readingOrder="1"/>
    </xf>
    <xf numFmtId="166" fontId="63" fillId="2" borderId="56" xfId="0" applyNumberFormat="1" applyFont="1" applyFill="1" applyBorder="1" applyAlignment="1">
      <alignment horizontal="right" vertical="center" wrapText="1" readingOrder="1"/>
    </xf>
    <xf numFmtId="0" fontId="67" fillId="0" borderId="56" xfId="0" applyFont="1" applyBorder="1" applyAlignment="1">
      <alignment horizontal="left" vertical="center" wrapText="1" readingOrder="1"/>
    </xf>
    <xf numFmtId="0" fontId="72" fillId="2" borderId="111" xfId="0" applyFont="1" applyFill="1" applyBorder="1" applyAlignment="1">
      <alignment horizontal="center" vertical="top" readingOrder="1"/>
    </xf>
    <xf numFmtId="0" fontId="72" fillId="2" borderId="32" xfId="0" applyFont="1" applyFill="1" applyBorder="1" applyAlignment="1">
      <alignment horizontal="center" vertical="top" readingOrder="1"/>
    </xf>
    <xf numFmtId="0" fontId="72" fillId="2" borderId="112" xfId="0" applyFont="1" applyFill="1" applyBorder="1" applyAlignment="1">
      <alignment horizontal="center" vertical="top" readingOrder="1"/>
    </xf>
    <xf numFmtId="0" fontId="72" fillId="0" borderId="99" xfId="0" applyFont="1" applyBorder="1" applyAlignment="1">
      <alignment wrapText="1"/>
    </xf>
    <xf numFmtId="0" fontId="72" fillId="0" borderId="100" xfId="0" applyFont="1" applyBorder="1" applyAlignment="1">
      <alignment wrapText="1"/>
    </xf>
    <xf numFmtId="0" fontId="72" fillId="0" borderId="101" xfId="0" applyFont="1" applyBorder="1" applyAlignment="1">
      <alignment wrapText="1"/>
    </xf>
    <xf numFmtId="0" fontId="72" fillId="0" borderId="102" xfId="0" applyFont="1" applyBorder="1" applyAlignment="1">
      <alignment wrapText="1"/>
    </xf>
    <xf numFmtId="0" fontId="72" fillId="0" borderId="103" xfId="0" applyFont="1" applyBorder="1" applyAlignment="1">
      <alignment wrapText="1"/>
    </xf>
    <xf numFmtId="0" fontId="65" fillId="2" borderId="56" xfId="0" applyFont="1" applyFill="1" applyBorder="1" applyAlignment="1">
      <alignment horizontal="center" vertical="center" wrapText="1" readingOrder="1"/>
    </xf>
    <xf numFmtId="0" fontId="65" fillId="2" borderId="56" xfId="0" applyFont="1" applyFill="1" applyBorder="1" applyAlignment="1">
      <alignment horizontal="left" vertical="center" wrapText="1" readingOrder="1"/>
    </xf>
    <xf numFmtId="166" fontId="81" fillId="0" borderId="46" xfId="0" applyNumberFormat="1" applyFont="1" applyBorder="1" applyAlignment="1">
      <alignment horizontal="left" vertical="center" wrapText="1"/>
    </xf>
    <xf numFmtId="166" fontId="78" fillId="0" borderId="46" xfId="0" applyNumberFormat="1" applyFont="1" applyBorder="1" applyAlignment="1">
      <alignment horizontal="left" vertical="center" wrapText="1"/>
    </xf>
    <xf numFmtId="0" fontId="7" fillId="2" borderId="56" xfId="0" applyFont="1" applyFill="1" applyBorder="1" applyAlignment="1">
      <alignment horizontal="center" vertical="top" readingOrder="1"/>
    </xf>
    <xf numFmtId="0" fontId="13" fillId="2" borderId="56" xfId="0" applyFont="1" applyFill="1" applyBorder="1" applyAlignment="1">
      <alignment horizontal="left" vertical="center" wrapText="1" readingOrder="1"/>
    </xf>
    <xf numFmtId="0" fontId="114" fillId="0" borderId="0" xfId="0" applyFont="1"/>
    <xf numFmtId="0" fontId="115" fillId="20" borderId="113" xfId="1" applyFont="1" applyFill="1" applyBorder="1" applyAlignment="1">
      <alignment horizontal="center" vertical="center"/>
    </xf>
    <xf numFmtId="0" fontId="115" fillId="20" borderId="114" xfId="1" applyFont="1" applyFill="1" applyBorder="1" applyAlignment="1">
      <alignment horizontal="center" vertical="center" wrapText="1"/>
    </xf>
    <xf numFmtId="0" fontId="115" fillId="20" borderId="98" xfId="1" applyFont="1" applyFill="1" applyBorder="1" applyAlignment="1">
      <alignment horizontal="center" vertical="center" wrapText="1"/>
    </xf>
    <xf numFmtId="0" fontId="115" fillId="20" borderId="115" xfId="1" applyFont="1" applyFill="1" applyBorder="1" applyAlignment="1">
      <alignment horizontal="center" vertical="center" wrapText="1"/>
    </xf>
    <xf numFmtId="0" fontId="115" fillId="20" borderId="116" xfId="1" applyFont="1" applyFill="1" applyBorder="1" applyAlignment="1">
      <alignment horizontal="center" vertical="center" wrapText="1"/>
    </xf>
    <xf numFmtId="0" fontId="116" fillId="20" borderId="116" xfId="1" applyFont="1" applyFill="1" applyBorder="1" applyAlignment="1">
      <alignment horizontal="left" vertical="center" wrapText="1"/>
    </xf>
    <xf numFmtId="0" fontId="116" fillId="20" borderId="116" xfId="1" applyFont="1" applyFill="1" applyBorder="1" applyAlignment="1">
      <alignment horizontal="center" vertical="center" wrapText="1"/>
    </xf>
    <xf numFmtId="0" fontId="115" fillId="20" borderId="116" xfId="1" applyFont="1" applyFill="1" applyBorder="1" applyAlignment="1">
      <alignment horizontal="center" vertical="center"/>
    </xf>
    <xf numFmtId="0" fontId="115" fillId="20" borderId="117" xfId="1" applyFont="1" applyFill="1" applyBorder="1" applyAlignment="1">
      <alignment horizontal="center" vertical="center" wrapText="1"/>
    </xf>
    <xf numFmtId="0" fontId="109" fillId="0" borderId="59" xfId="0" applyFont="1" applyBorder="1" applyAlignment="1">
      <alignment wrapText="1"/>
    </xf>
    <xf numFmtId="0" fontId="96" fillId="0" borderId="76" xfId="0" applyFont="1" applyBorder="1" applyAlignment="1">
      <alignment horizontal="justify" wrapText="1"/>
    </xf>
    <xf numFmtId="49" fontId="30" fillId="0" borderId="119" xfId="0" applyNumberFormat="1" applyFont="1" applyBorder="1" applyAlignment="1">
      <alignment horizontal="center" vertical="center" wrapText="1"/>
    </xf>
    <xf numFmtId="16" fontId="31" fillId="0" borderId="120" xfId="0" applyNumberFormat="1" applyFont="1" applyBorder="1" applyAlignment="1">
      <alignment horizontal="center" vertical="center"/>
    </xf>
    <xf numFmtId="0" fontId="31" fillId="0" borderId="120" xfId="0" applyFont="1" applyBorder="1" applyAlignment="1">
      <alignment horizontal="center" vertical="center" wrapText="1"/>
    </xf>
    <xf numFmtId="0" fontId="31" fillId="0" borderId="121" xfId="0" applyFont="1" applyBorder="1" applyAlignment="1">
      <alignment horizontal="left" vertical="center" wrapText="1"/>
    </xf>
    <xf numFmtId="0" fontId="117" fillId="0" borderId="122" xfId="0" applyFont="1" applyBorder="1"/>
    <xf numFmtId="0" fontId="114" fillId="0" borderId="122" xfId="0" applyFont="1" applyBorder="1"/>
    <xf numFmtId="0" fontId="0" fillId="0" borderId="122" xfId="0" applyBorder="1"/>
    <xf numFmtId="0" fontId="0" fillId="0" borderId="123" xfId="0" applyBorder="1"/>
    <xf numFmtId="0" fontId="28" fillId="0" borderId="0" xfId="0" applyFont="1"/>
    <xf numFmtId="0" fontId="59" fillId="0" borderId="0" xfId="0" applyFont="1"/>
    <xf numFmtId="0" fontId="27" fillId="0" borderId="56" xfId="0" applyFont="1" applyBorder="1"/>
    <xf numFmtId="0" fontId="114" fillId="0" borderId="56" xfId="0" applyFont="1" applyBorder="1"/>
    <xf numFmtId="0" fontId="0" fillId="0" borderId="56" xfId="0" applyBorder="1"/>
    <xf numFmtId="0" fontId="33" fillId="2" borderId="56" xfId="0" applyFont="1" applyFill="1" applyBorder="1" applyAlignment="1">
      <alignment horizontal="left" vertical="center"/>
    </xf>
    <xf numFmtId="166" fontId="33" fillId="2" borderId="56" xfId="0" applyNumberFormat="1" applyFont="1" applyFill="1" applyBorder="1" applyAlignment="1">
      <alignment horizontal="left" vertical="center"/>
    </xf>
    <xf numFmtId="0" fontId="34" fillId="2" borderId="56" xfId="0" applyFont="1" applyFill="1" applyBorder="1" applyAlignment="1">
      <alignment horizontal="center" vertical="center"/>
    </xf>
    <xf numFmtId="171" fontId="34" fillId="2" borderId="56" xfId="0" applyNumberFormat="1" applyFont="1" applyFill="1" applyBorder="1" applyAlignment="1">
      <alignment horizontal="center" vertical="center"/>
    </xf>
    <xf numFmtId="0" fontId="34" fillId="0" borderId="56" xfId="0" applyFont="1" applyBorder="1"/>
    <xf numFmtId="0" fontId="33" fillId="0" borderId="92" xfId="0" applyFont="1" applyBorder="1" applyAlignment="1">
      <alignment horizontal="center" vertical="center" wrapText="1"/>
    </xf>
    <xf numFmtId="166" fontId="33" fillId="0" borderId="124" xfId="0" applyNumberFormat="1" applyFont="1" applyBorder="1"/>
    <xf numFmtId="0" fontId="34" fillId="0" borderId="132" xfId="0" applyFont="1" applyBorder="1" applyAlignment="1">
      <alignment horizontal="center" vertical="center" wrapText="1"/>
    </xf>
    <xf numFmtId="166" fontId="34" fillId="0" borderId="100" xfId="0" applyNumberFormat="1" applyFont="1" applyBorder="1"/>
    <xf numFmtId="166" fontId="34" fillId="0" borderId="133" xfId="0" applyNumberFormat="1" applyFont="1" applyBorder="1"/>
    <xf numFmtId="164" fontId="34" fillId="0" borderId="100" xfId="0" applyNumberFormat="1" applyFont="1" applyBorder="1"/>
    <xf numFmtId="164" fontId="34" fillId="0" borderId="103" xfId="0" applyNumberFormat="1" applyFont="1" applyBorder="1"/>
    <xf numFmtId="0" fontId="96" fillId="0" borderId="59" xfId="0" applyFont="1" applyBorder="1" applyAlignment="1">
      <alignment wrapText="1"/>
    </xf>
    <xf numFmtId="14" fontId="96" fillId="0" borderId="59" xfId="0" applyNumberFormat="1" applyFont="1" applyBorder="1" applyAlignment="1">
      <alignment wrapText="1"/>
    </xf>
    <xf numFmtId="0" fontId="96" fillId="0" borderId="133" xfId="0" applyFont="1" applyBorder="1" applyAlignment="1">
      <alignment horizontal="justify" wrapText="1"/>
    </xf>
    <xf numFmtId="173" fontId="96" fillId="0" borderId="76" xfId="0" applyNumberFormat="1" applyFont="1" applyBorder="1" applyAlignment="1">
      <alignment horizontal="justify" wrapText="1"/>
    </xf>
    <xf numFmtId="4" fontId="0" fillId="0" borderId="0" xfId="0" applyNumberFormat="1"/>
    <xf numFmtId="0" fontId="66" fillId="18" borderId="0" xfId="0" applyFont="1" applyFill="1"/>
    <xf numFmtId="4" fontId="66" fillId="18" borderId="0" xfId="0" applyNumberFormat="1" applyFont="1" applyFill="1"/>
    <xf numFmtId="43" fontId="66" fillId="18" borderId="0" xfId="3" applyFont="1" applyFill="1"/>
    <xf numFmtId="4" fontId="66" fillId="0" borderId="0" xfId="0" applyNumberFormat="1" applyFont="1"/>
    <xf numFmtId="0" fontId="4" fillId="23" borderId="1" xfId="0" applyFont="1" applyFill="1" applyBorder="1" applyAlignment="1">
      <alignment horizontal="left" vertical="top"/>
    </xf>
    <xf numFmtId="0" fontId="4" fillId="24" borderId="1" xfId="0" applyFont="1" applyFill="1" applyBorder="1" applyAlignment="1">
      <alignment horizontal="left" vertical="top"/>
    </xf>
    <xf numFmtId="168" fontId="53" fillId="25" borderId="0" xfId="0" applyNumberFormat="1" applyFont="1" applyFill="1" applyAlignment="1">
      <alignment horizontal="right" vertical="top"/>
    </xf>
    <xf numFmtId="0" fontId="0" fillId="25" borderId="0" xfId="0" applyFill="1"/>
    <xf numFmtId="0" fontId="118" fillId="0" borderId="0" xfId="0" applyFont="1"/>
    <xf numFmtId="4" fontId="118" fillId="0" borderId="0" xfId="0" applyNumberFormat="1" applyFont="1"/>
    <xf numFmtId="0" fontId="66" fillId="25" borderId="0" xfId="0" applyFont="1" applyFill="1"/>
    <xf numFmtId="43" fontId="66" fillId="25" borderId="0" xfId="3" applyFont="1" applyFill="1"/>
    <xf numFmtId="43" fontId="0" fillId="0" borderId="0" xfId="3" applyFont="1"/>
    <xf numFmtId="4" fontId="66" fillId="25" borderId="0" xfId="0" applyNumberFormat="1" applyFont="1" applyFill="1"/>
    <xf numFmtId="170" fontId="72" fillId="2" borderId="2" xfId="0" applyNumberFormat="1" applyFont="1" applyFill="1" applyBorder="1" applyAlignment="1">
      <alignment horizontal="center" vertical="top" readingOrder="1"/>
    </xf>
    <xf numFmtId="3" fontId="67" fillId="0" borderId="56" xfId="0" applyNumberFormat="1" applyFont="1" applyBorder="1"/>
    <xf numFmtId="0" fontId="64" fillId="2" borderId="56" xfId="0" applyFont="1" applyFill="1" applyBorder="1" applyAlignment="1">
      <alignment horizontal="center" vertical="center" wrapText="1" readingOrder="1"/>
    </xf>
    <xf numFmtId="0" fontId="86" fillId="0" borderId="56" xfId="0" applyFont="1" applyBorder="1"/>
    <xf numFmtId="3" fontId="86" fillId="0" borderId="56" xfId="0" applyNumberFormat="1" applyFont="1" applyBorder="1"/>
    <xf numFmtId="43" fontId="86" fillId="0" borderId="56" xfId="3" applyFont="1" applyBorder="1"/>
    <xf numFmtId="0" fontId="64" fillId="2" borderId="56" xfId="0" applyFont="1" applyFill="1" applyBorder="1" applyAlignment="1">
      <alignment horizontal="left" vertical="center" wrapText="1" readingOrder="1"/>
    </xf>
    <xf numFmtId="0" fontId="86" fillId="0" borderId="0" xfId="0" applyFont="1"/>
    <xf numFmtId="4" fontId="67" fillId="0" borderId="56" xfId="0" applyNumberFormat="1" applyFont="1" applyBorder="1"/>
    <xf numFmtId="170" fontId="77" fillId="2" borderId="2" xfId="0" applyNumberFormat="1" applyFont="1" applyFill="1" applyBorder="1" applyAlignment="1">
      <alignment horizontal="right" vertical="center" readingOrder="1"/>
    </xf>
    <xf numFmtId="43" fontId="7" fillId="0" borderId="0" xfId="3" applyFont="1" applyAlignment="1">
      <alignment wrapText="1"/>
    </xf>
    <xf numFmtId="0" fontId="9" fillId="0" borderId="56" xfId="0" applyFont="1" applyBorder="1" applyAlignment="1">
      <alignment horizontal="left" vertical="center" wrapText="1"/>
    </xf>
    <xf numFmtId="0" fontId="31" fillId="0" borderId="120" xfId="0" applyFont="1" applyBorder="1" applyAlignment="1">
      <alignment horizontal="left" vertical="center" wrapText="1"/>
    </xf>
    <xf numFmtId="0" fontId="34" fillId="0" borderId="59" xfId="0" applyFont="1" applyBorder="1" applyAlignment="1">
      <alignment horizontal="right" vertical="center" wrapText="1"/>
    </xf>
    <xf numFmtId="0" fontId="34" fillId="0" borderId="120" xfId="0" applyFont="1" applyBorder="1" applyAlignment="1">
      <alignment horizontal="right" vertical="center" wrapText="1"/>
    </xf>
    <xf numFmtId="0" fontId="0" fillId="0" borderId="97" xfId="0" applyBorder="1" applyAlignment="1">
      <alignment horizontal="left" vertical="center"/>
    </xf>
    <xf numFmtId="0" fontId="74" fillId="0" borderId="56" xfId="0" applyFont="1" applyBorder="1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6" fillId="0" borderId="0" xfId="0" applyFont="1" applyAlignment="1">
      <alignment horizontal="center" vertical="center"/>
    </xf>
    <xf numFmtId="0" fontId="64" fillId="0" borderId="0" xfId="0" applyFont="1" applyAlignment="1">
      <alignment horizontal="center"/>
    </xf>
    <xf numFmtId="0" fontId="67" fillId="0" borderId="0" xfId="0" applyFont="1" applyAlignment="1">
      <alignment horizontal="left"/>
    </xf>
    <xf numFmtId="49" fontId="67" fillId="0" borderId="97" xfId="3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20" fillId="20" borderId="97" xfId="0" applyFont="1" applyFill="1" applyBorder="1" applyAlignment="1">
      <alignment horizontal="center" vertical="center" wrapText="1"/>
    </xf>
    <xf numFmtId="0" fontId="0" fillId="0" borderId="97" xfId="0" applyBorder="1" applyAlignment="1">
      <alignment horizontal="center" vertical="center"/>
    </xf>
    <xf numFmtId="0" fontId="0" fillId="0" borderId="97" xfId="0" applyBorder="1" applyAlignment="1">
      <alignment vertical="center" wrapText="1"/>
    </xf>
    <xf numFmtId="0" fontId="0" fillId="0" borderId="97" xfId="0" applyBorder="1" applyAlignment="1">
      <alignment vertical="center"/>
    </xf>
    <xf numFmtId="9" fontId="0" fillId="0" borderId="97" xfId="7" applyFont="1" applyBorder="1" applyAlignment="1">
      <alignment vertical="center" wrapText="1"/>
    </xf>
    <xf numFmtId="0" fontId="0" fillId="22" borderId="97" xfId="0" applyFill="1" applyBorder="1" applyAlignment="1">
      <alignment horizontal="center" vertical="center"/>
    </xf>
    <xf numFmtId="0" fontId="0" fillId="22" borderId="97" xfId="0" applyFill="1" applyBorder="1" applyAlignment="1">
      <alignment vertical="center" wrapText="1"/>
    </xf>
    <xf numFmtId="0" fontId="0" fillId="22" borderId="97" xfId="0" applyFill="1" applyBorder="1" applyAlignment="1">
      <alignment vertical="center"/>
    </xf>
    <xf numFmtId="0" fontId="0" fillId="22" borderId="97" xfId="0" applyFill="1" applyBorder="1" applyAlignment="1">
      <alignment horizontal="left" vertical="center"/>
    </xf>
    <xf numFmtId="9" fontId="0" fillId="22" borderId="97" xfId="0" applyNumberFormat="1" applyFill="1" applyBorder="1" applyAlignment="1">
      <alignment vertical="center"/>
    </xf>
    <xf numFmtId="9" fontId="0" fillId="22" borderId="97" xfId="7" applyFont="1" applyFill="1" applyBorder="1" applyAlignment="1">
      <alignment vertical="center" wrapText="1"/>
    </xf>
    <xf numFmtId="9" fontId="0" fillId="0" borderId="97" xfId="0" applyNumberFormat="1" applyBorder="1" applyAlignment="1">
      <alignment vertical="center"/>
    </xf>
    <xf numFmtId="9" fontId="0" fillId="0" borderId="97" xfId="7" applyFont="1" applyFill="1" applyBorder="1" applyAlignment="1">
      <alignment vertical="center" wrapText="1"/>
    </xf>
    <xf numFmtId="9" fontId="0" fillId="22" borderId="97" xfId="7" applyFont="1" applyFill="1" applyBorder="1" applyAlignment="1">
      <alignment vertical="center"/>
    </xf>
    <xf numFmtId="9" fontId="0" fillId="0" borderId="97" xfId="7" applyFont="1" applyFill="1" applyBorder="1" applyAlignment="1">
      <alignment vertical="center"/>
    </xf>
    <xf numFmtId="0" fontId="0" fillId="0" borderId="97" xfId="0" applyBorder="1" applyAlignment="1">
      <alignment horizontal="right" vertical="center"/>
    </xf>
    <xf numFmtId="0" fontId="0" fillId="0" borderId="97" xfId="0" applyBorder="1" applyAlignment="1">
      <alignment horizontal="center" vertical="center" wrapText="1"/>
    </xf>
    <xf numFmtId="9" fontId="0" fillId="0" borderId="97" xfId="0" applyNumberFormat="1" applyBorder="1" applyAlignment="1">
      <alignment horizontal="right" vertical="center"/>
    </xf>
    <xf numFmtId="0" fontId="9" fillId="22" borderId="97" xfId="0" applyFont="1" applyFill="1" applyBorder="1" applyAlignment="1">
      <alignment vertical="center" wrapText="1"/>
    </xf>
    <xf numFmtId="10" fontId="0" fillId="0" borderId="97" xfId="0" applyNumberFormat="1" applyBorder="1" applyAlignment="1">
      <alignment vertical="center"/>
    </xf>
    <xf numFmtId="171" fontId="0" fillId="0" borderId="97" xfId="0" applyNumberFormat="1" applyBorder="1" applyAlignment="1">
      <alignment vertical="center"/>
    </xf>
    <xf numFmtId="9" fontId="0" fillId="0" borderId="97" xfId="7" applyFont="1" applyBorder="1" applyAlignment="1">
      <alignment vertical="center"/>
    </xf>
    <xf numFmtId="9" fontId="0" fillId="0" borderId="97" xfId="0" applyNumberFormat="1" applyBorder="1" applyAlignment="1">
      <alignment horizontal="right" vertical="center" wrapText="1"/>
    </xf>
    <xf numFmtId="10" fontId="0" fillId="0" borderId="97" xfId="7" applyNumberFormat="1" applyFont="1" applyBorder="1" applyAlignment="1">
      <alignment vertical="center" wrapText="1"/>
    </xf>
    <xf numFmtId="0" fontId="108" fillId="0" borderId="56" xfId="0" applyFont="1" applyBorder="1"/>
    <xf numFmtId="0" fontId="82" fillId="0" borderId="56" xfId="0" applyFont="1" applyBorder="1" applyAlignment="1">
      <alignment vertical="top"/>
    </xf>
    <xf numFmtId="0" fontId="109" fillId="0" borderId="118" xfId="0" applyFont="1" applyBorder="1" applyAlignment="1">
      <alignment horizontal="center" wrapText="1"/>
    </xf>
    <xf numFmtId="0" fontId="25" fillId="2" borderId="2" xfId="0" applyFont="1" applyFill="1" applyBorder="1" applyAlignment="1">
      <alignment horizontal="center" vertical="top" readingOrder="1"/>
    </xf>
    <xf numFmtId="170" fontId="13" fillId="2" borderId="56" xfId="8" applyNumberFormat="1" applyFont="1" applyFill="1" applyAlignment="1">
      <alignment horizontal="right" vertical="center" wrapText="1" readingOrder="1"/>
    </xf>
    <xf numFmtId="170" fontId="58" fillId="0" borderId="56" xfId="8" applyNumberFormat="1" applyFont="1"/>
    <xf numFmtId="166" fontId="13" fillId="2" borderId="56" xfId="8" applyNumberFormat="1" applyFont="1" applyFill="1" applyAlignment="1">
      <alignment horizontal="right" vertical="center" wrapText="1" readingOrder="1"/>
    </xf>
    <xf numFmtId="166" fontId="58" fillId="0" borderId="56" xfId="8" applyNumberFormat="1" applyFont="1"/>
    <xf numFmtId="164" fontId="25" fillId="2" borderId="2" xfId="0" applyNumberFormat="1" applyFont="1" applyFill="1" applyBorder="1" applyAlignment="1">
      <alignment horizontal="center" vertical="top" readingOrder="1"/>
    </xf>
    <xf numFmtId="0" fontId="25" fillId="2" borderId="13" xfId="0" applyFont="1" applyFill="1" applyBorder="1" applyAlignment="1">
      <alignment horizontal="center" vertical="top" readingOrder="1"/>
    </xf>
    <xf numFmtId="164" fontId="124" fillId="2" borderId="2" xfId="0" applyNumberFormat="1" applyFont="1" applyFill="1" applyBorder="1" applyAlignment="1">
      <alignment horizontal="right" vertical="center" wrapText="1" readingOrder="1"/>
    </xf>
    <xf numFmtId="165" fontId="124" fillId="2" borderId="2" xfId="0" applyNumberFormat="1" applyFont="1" applyFill="1" applyBorder="1" applyAlignment="1">
      <alignment horizontal="left" vertical="center" wrapText="1" readingOrder="1"/>
    </xf>
    <xf numFmtId="170" fontId="124" fillId="2" borderId="2" xfId="0" applyNumberFormat="1" applyFont="1" applyFill="1" applyBorder="1" applyAlignment="1">
      <alignment vertical="center" wrapText="1" readingOrder="1"/>
    </xf>
    <xf numFmtId="170" fontId="25" fillId="2" borderId="2" xfId="0" applyNumberFormat="1" applyFont="1" applyFill="1" applyBorder="1" applyAlignment="1">
      <alignment horizontal="center" vertical="top" readingOrder="1"/>
    </xf>
    <xf numFmtId="164" fontId="25" fillId="2" borderId="2" xfId="0" applyNumberFormat="1" applyFont="1" applyFill="1" applyBorder="1" applyAlignment="1">
      <alignment horizontal="right" vertical="top" readingOrder="1"/>
    </xf>
    <xf numFmtId="164" fontId="13" fillId="2" borderId="2" xfId="0" applyNumberFormat="1" applyFont="1" applyFill="1" applyBorder="1" applyAlignment="1">
      <alignment horizontal="right" vertical="center" wrapText="1" readingOrder="1"/>
    </xf>
    <xf numFmtId="166" fontId="12" fillId="2" borderId="2" xfId="0" applyNumberFormat="1" applyFont="1" applyFill="1" applyBorder="1" applyAlignment="1">
      <alignment horizontal="right" vertical="center" wrapText="1" readingOrder="1"/>
    </xf>
    <xf numFmtId="1" fontId="81" fillId="0" borderId="0" xfId="0" applyNumberFormat="1" applyFont="1"/>
    <xf numFmtId="43" fontId="31" fillId="2" borderId="2" xfId="0" applyNumberFormat="1" applyFont="1" applyFill="1" applyBorder="1" applyAlignment="1">
      <alignment horizontal="center" vertical="center"/>
    </xf>
    <xf numFmtId="43" fontId="40" fillId="8" borderId="97" xfId="0" applyNumberFormat="1" applyFont="1" applyFill="1" applyBorder="1" applyAlignment="1">
      <alignment horizontal="center" vertical="center"/>
    </xf>
    <xf numFmtId="43" fontId="29" fillId="2" borderId="97" xfId="0" applyNumberFormat="1" applyFont="1" applyFill="1" applyBorder="1" applyAlignment="1">
      <alignment vertical="center"/>
    </xf>
    <xf numFmtId="43" fontId="27" fillId="0" borderId="97" xfId="0" applyNumberFormat="1" applyFont="1" applyBorder="1" applyAlignment="1">
      <alignment horizontal="right" wrapText="1"/>
    </xf>
    <xf numFmtId="43" fontId="27" fillId="0" borderId="2" xfId="0" applyNumberFormat="1" applyFont="1" applyBorder="1" applyAlignment="1">
      <alignment horizontal="right" wrapText="1"/>
    </xf>
    <xf numFmtId="43" fontId="39" fillId="0" borderId="2" xfId="0" applyNumberFormat="1" applyFont="1" applyBorder="1"/>
    <xf numFmtId="43" fontId="39" fillId="0" borderId="0" xfId="0" applyNumberFormat="1" applyFont="1"/>
    <xf numFmtId="43" fontId="0" fillId="0" borderId="0" xfId="0" applyNumberFormat="1"/>
    <xf numFmtId="0" fontId="127" fillId="0" borderId="56" xfId="14"/>
    <xf numFmtId="0" fontId="95" fillId="2" borderId="56" xfId="14" applyFont="1" applyFill="1" applyAlignment="1">
      <alignment vertical="center"/>
    </xf>
    <xf numFmtId="0" fontId="5" fillId="0" borderId="56" xfId="14" applyFont="1"/>
    <xf numFmtId="0" fontId="130" fillId="8" borderId="76" xfId="14" applyFont="1" applyFill="1" applyBorder="1" applyAlignment="1">
      <alignment horizontal="center" vertical="center"/>
    </xf>
    <xf numFmtId="0" fontId="130" fillId="8" borderId="77" xfId="14" applyFont="1" applyFill="1" applyBorder="1" applyAlignment="1">
      <alignment horizontal="center" vertical="center"/>
    </xf>
    <xf numFmtId="0" fontId="5" fillId="2" borderId="62" xfId="14" applyFont="1" applyFill="1" applyBorder="1"/>
    <xf numFmtId="0" fontId="19" fillId="2" borderId="56" xfId="14" applyFont="1" applyFill="1" applyAlignment="1">
      <alignment vertical="center"/>
    </xf>
    <xf numFmtId="0" fontId="131" fillId="0" borderId="97" xfId="14" applyFont="1" applyBorder="1" applyAlignment="1">
      <alignment horizontal="center"/>
    </xf>
    <xf numFmtId="0" fontId="132" fillId="0" borderId="134" xfId="14" applyFont="1" applyBorder="1" applyAlignment="1">
      <alignment horizontal="left"/>
    </xf>
    <xf numFmtId="167" fontId="4" fillId="0" borderId="59" xfId="14" applyNumberFormat="1" applyFont="1" applyBorder="1" applyAlignment="1">
      <alignment horizontal="center" vertical="center"/>
    </xf>
    <xf numFmtId="0" fontId="131" fillId="0" borderId="134" xfId="14" applyFont="1" applyBorder="1" applyAlignment="1">
      <alignment horizontal="left"/>
    </xf>
    <xf numFmtId="0" fontId="133" fillId="0" borderId="97" xfId="14" applyFont="1" applyBorder="1" applyAlignment="1">
      <alignment vertical="center"/>
    </xf>
    <xf numFmtId="0" fontId="66" fillId="0" borderId="97" xfId="14" applyFont="1" applyBorder="1" applyAlignment="1">
      <alignment vertical="center"/>
    </xf>
    <xf numFmtId="1" fontId="131" fillId="0" borderId="97" xfId="10" applyNumberFormat="1" applyFont="1" applyBorder="1" applyAlignment="1">
      <alignment horizontal="center"/>
    </xf>
    <xf numFmtId="0" fontId="66" fillId="0" borderId="97" xfId="14" applyFont="1" applyBorder="1"/>
    <xf numFmtId="0" fontId="128" fillId="0" borderId="97" xfId="14" applyFont="1" applyBorder="1" applyAlignment="1">
      <alignment horizontal="center"/>
    </xf>
    <xf numFmtId="0" fontId="134" fillId="0" borderId="97" xfId="14" applyFont="1" applyBorder="1" applyAlignment="1">
      <alignment horizontal="center"/>
    </xf>
    <xf numFmtId="0" fontId="5" fillId="0" borderId="56" xfId="14" applyFont="1" applyAlignment="1">
      <alignment vertical="center"/>
    </xf>
    <xf numFmtId="0" fontId="5" fillId="0" borderId="56" xfId="14" applyFont="1" applyAlignment="1">
      <alignment horizontal="left" vertical="center" wrapText="1"/>
    </xf>
    <xf numFmtId="167" fontId="5" fillId="0" borderId="56" xfId="14" applyNumberFormat="1" applyFont="1" applyAlignment="1">
      <alignment horizontal="center" vertical="center"/>
    </xf>
    <xf numFmtId="0" fontId="60" fillId="0" borderId="56" xfId="2" applyFont="1" applyAlignment="1">
      <alignment horizontal="center"/>
    </xf>
    <xf numFmtId="49" fontId="93" fillId="0" borderId="56" xfId="2" quotePrefix="1" applyNumberFormat="1" applyFont="1" applyAlignment="1">
      <alignment horizontal="center"/>
    </xf>
    <xf numFmtId="49" fontId="93" fillId="0" borderId="56" xfId="2" applyNumberFormat="1" applyFont="1" applyAlignment="1">
      <alignment horizontal="center"/>
    </xf>
    <xf numFmtId="0" fontId="69" fillId="0" borderId="56" xfId="2" applyFont="1" applyAlignment="1">
      <alignment horizontal="center"/>
    </xf>
    <xf numFmtId="0" fontId="73" fillId="2" borderId="56" xfId="0" applyFont="1" applyFill="1" applyBorder="1" applyAlignment="1">
      <alignment horizontal="left" vertical="center" wrapText="1" readingOrder="1"/>
    </xf>
    <xf numFmtId="0" fontId="67" fillId="0" borderId="56" xfId="0" applyFont="1" applyBorder="1"/>
    <xf numFmtId="0" fontId="67" fillId="0" borderId="32" xfId="0" applyFont="1" applyBorder="1"/>
    <xf numFmtId="0" fontId="65" fillId="2" borderId="56" xfId="0" applyFont="1" applyFill="1" applyBorder="1" applyAlignment="1">
      <alignment horizontal="left" vertical="center" wrapText="1" readingOrder="1"/>
    </xf>
    <xf numFmtId="0" fontId="73" fillId="2" borderId="56" xfId="0" applyFont="1" applyFill="1" applyBorder="1" applyAlignment="1">
      <alignment horizontal="center" vertical="center" wrapText="1" readingOrder="1"/>
    </xf>
    <xf numFmtId="0" fontId="67" fillId="0" borderId="100" xfId="0" applyFont="1" applyBorder="1"/>
    <xf numFmtId="0" fontId="63" fillId="2" borderId="56" xfId="0" applyFont="1" applyFill="1" applyBorder="1" applyAlignment="1">
      <alignment horizontal="left" vertical="center" wrapText="1" readingOrder="1"/>
    </xf>
    <xf numFmtId="0" fontId="74" fillId="2" borderId="56" xfId="0" applyFont="1" applyFill="1" applyBorder="1" applyAlignment="1">
      <alignment horizontal="left" vertical="center" wrapText="1" readingOrder="1"/>
    </xf>
    <xf numFmtId="170" fontId="75" fillId="2" borderId="56" xfId="0" applyNumberFormat="1" applyFont="1" applyFill="1" applyBorder="1" applyAlignment="1">
      <alignment horizontal="right" vertical="center" wrapText="1" readingOrder="1"/>
    </xf>
    <xf numFmtId="170" fontId="67" fillId="0" borderId="56" xfId="0" applyNumberFormat="1" applyFont="1" applyBorder="1"/>
    <xf numFmtId="0" fontId="73" fillId="2" borderId="6" xfId="0" applyFont="1" applyFill="1" applyBorder="1" applyAlignment="1">
      <alignment horizontal="center" vertical="top" wrapText="1" readingOrder="1"/>
    </xf>
    <xf numFmtId="0" fontId="67" fillId="0" borderId="7" xfId="0" applyFont="1" applyBorder="1"/>
    <xf numFmtId="0" fontId="67" fillId="0" borderId="8" xfId="0" applyFont="1" applyBorder="1"/>
    <xf numFmtId="0" fontId="67" fillId="0" borderId="9" xfId="0" applyFont="1" applyBorder="1"/>
    <xf numFmtId="0" fontId="67" fillId="0" borderId="10" xfId="0" applyFont="1" applyBorder="1"/>
    <xf numFmtId="0" fontId="67" fillId="0" borderId="11" xfId="0" applyFont="1" applyBorder="1"/>
    <xf numFmtId="0" fontId="73" fillId="2" borderId="56" xfId="0" applyFont="1" applyFill="1" applyBorder="1" applyAlignment="1">
      <alignment horizontal="right" vertical="center" wrapText="1" readingOrder="1"/>
    </xf>
    <xf numFmtId="0" fontId="71" fillId="2" borderId="3" xfId="0" applyFont="1" applyFill="1" applyBorder="1" applyAlignment="1">
      <alignment horizontal="center" vertical="center" wrapText="1" readingOrder="1"/>
    </xf>
    <xf numFmtId="0" fontId="67" fillId="0" borderId="4" xfId="0" applyFont="1" applyBorder="1"/>
    <xf numFmtId="0" fontId="67" fillId="0" borderId="5" xfId="0" applyFont="1" applyBorder="1"/>
    <xf numFmtId="0" fontId="74" fillId="2" borderId="56" xfId="0" applyFont="1" applyFill="1" applyBorder="1" applyAlignment="1">
      <alignment horizontal="center" vertical="center" wrapText="1" readingOrder="1"/>
    </xf>
    <xf numFmtId="0" fontId="63" fillId="2" borderId="3" xfId="0" applyFont="1" applyFill="1" applyBorder="1" applyAlignment="1">
      <alignment horizontal="left" vertical="center" wrapText="1" readingOrder="1"/>
    </xf>
    <xf numFmtId="0" fontId="74" fillId="2" borderId="3" xfId="0" applyFont="1" applyFill="1" applyBorder="1" applyAlignment="1">
      <alignment horizontal="left" vertical="center" wrapText="1" readingOrder="1"/>
    </xf>
    <xf numFmtId="0" fontId="73" fillId="2" borderId="28" xfId="0" applyFont="1" applyFill="1" applyBorder="1" applyAlignment="1">
      <alignment horizontal="right" vertical="center" wrapText="1" readingOrder="1"/>
    </xf>
    <xf numFmtId="0" fontId="67" fillId="0" borderId="26" xfId="0" applyFont="1" applyBorder="1"/>
    <xf numFmtId="0" fontId="67" fillId="0" borderId="27" xfId="0" applyFont="1" applyBorder="1"/>
    <xf numFmtId="0" fontId="72" fillId="2" borderId="3" xfId="0" applyFont="1" applyFill="1" applyBorder="1" applyAlignment="1">
      <alignment horizontal="center" vertical="top" readingOrder="1"/>
    </xf>
    <xf numFmtId="0" fontId="73" fillId="2" borderId="3" xfId="0" applyFont="1" applyFill="1" applyBorder="1" applyAlignment="1">
      <alignment horizontal="center" vertical="top" wrapText="1" readingOrder="1"/>
    </xf>
    <xf numFmtId="0" fontId="73" fillId="2" borderId="25" xfId="0" applyFont="1" applyFill="1" applyBorder="1" applyAlignment="1">
      <alignment horizontal="left" vertical="center" wrapText="1" readingOrder="1"/>
    </xf>
    <xf numFmtId="0" fontId="73" fillId="2" borderId="28" xfId="0" applyFont="1" applyFill="1" applyBorder="1" applyAlignment="1">
      <alignment horizontal="left" vertical="center" wrapText="1" readingOrder="1"/>
    </xf>
    <xf numFmtId="165" fontId="76" fillId="2" borderId="3" xfId="0" applyNumberFormat="1" applyFont="1" applyFill="1" applyBorder="1" applyAlignment="1">
      <alignment horizontal="right" vertical="center" wrapText="1" readingOrder="1"/>
    </xf>
    <xf numFmtId="165" fontId="76" fillId="2" borderId="3" xfId="0" applyNumberFormat="1" applyFont="1" applyFill="1" applyBorder="1" applyAlignment="1">
      <alignment horizontal="center" vertical="center" wrapText="1" readingOrder="1"/>
    </xf>
    <xf numFmtId="0" fontId="63" fillId="2" borderId="6" xfId="0" applyFont="1" applyFill="1" applyBorder="1" applyAlignment="1">
      <alignment horizontal="left" vertical="top" wrapText="1" readingOrder="1"/>
    </xf>
    <xf numFmtId="0" fontId="80" fillId="2" borderId="3" xfId="0" applyFont="1" applyFill="1" applyBorder="1" applyAlignment="1">
      <alignment horizontal="center" vertical="center" wrapText="1" readingOrder="1"/>
    </xf>
    <xf numFmtId="0" fontId="65" fillId="2" borderId="28" xfId="0" applyFont="1" applyFill="1" applyBorder="1" applyAlignment="1">
      <alignment horizontal="center" vertical="center" wrapText="1" readingOrder="1"/>
    </xf>
    <xf numFmtId="0" fontId="73" fillId="2" borderId="30" xfId="0" applyFont="1" applyFill="1" applyBorder="1" applyAlignment="1">
      <alignment horizontal="left" vertical="center" wrapText="1" readingOrder="1"/>
    </xf>
    <xf numFmtId="0" fontId="67" fillId="0" borderId="31" xfId="0" applyFont="1" applyBorder="1"/>
    <xf numFmtId="170" fontId="76" fillId="2" borderId="3" xfId="0" applyNumberFormat="1" applyFont="1" applyFill="1" applyBorder="1" applyAlignment="1">
      <alignment horizontal="right" vertical="center" wrapText="1" readingOrder="1"/>
    </xf>
    <xf numFmtId="170" fontId="67" fillId="0" borderId="5" xfId="0" applyNumberFormat="1" applyFont="1" applyBorder="1" applyAlignment="1">
      <alignment horizontal="right"/>
    </xf>
    <xf numFmtId="0" fontId="73" fillId="2" borderId="3" xfId="0" applyFont="1" applyFill="1" applyBorder="1" applyAlignment="1">
      <alignment horizontal="left" vertical="center" wrapText="1" readingOrder="1"/>
    </xf>
    <xf numFmtId="170" fontId="67" fillId="0" borderId="5" xfId="0" applyNumberFormat="1" applyFont="1" applyBorder="1"/>
    <xf numFmtId="170" fontId="76" fillId="2" borderId="30" xfId="0" applyNumberFormat="1" applyFont="1" applyFill="1" applyBorder="1" applyAlignment="1">
      <alignment horizontal="right" vertical="center" wrapText="1" readingOrder="1"/>
    </xf>
    <xf numFmtId="170" fontId="67" fillId="0" borderId="31" xfId="0" applyNumberFormat="1" applyFont="1" applyBorder="1"/>
    <xf numFmtId="170" fontId="67" fillId="0" borderId="32" xfId="0" applyNumberFormat="1" applyFont="1" applyBorder="1"/>
    <xf numFmtId="164" fontId="63" fillId="2" borderId="3" xfId="0" applyNumberFormat="1" applyFont="1" applyFill="1" applyBorder="1" applyAlignment="1">
      <alignment horizontal="right" vertical="center" wrapText="1" readingOrder="1"/>
    </xf>
    <xf numFmtId="170" fontId="78" fillId="2" borderId="3" xfId="0" applyNumberFormat="1" applyFont="1" applyFill="1" applyBorder="1" applyAlignment="1">
      <alignment horizontal="right" vertical="top" readingOrder="1"/>
    </xf>
    <xf numFmtId="170" fontId="67" fillId="0" borderId="4" xfId="0" applyNumberFormat="1" applyFont="1" applyBorder="1"/>
    <xf numFmtId="170" fontId="75" fillId="2" borderId="3" xfId="0" applyNumberFormat="1" applyFont="1" applyFill="1" applyBorder="1" applyAlignment="1">
      <alignment horizontal="right" vertical="center" wrapText="1" readingOrder="1"/>
    </xf>
    <xf numFmtId="170" fontId="67" fillId="0" borderId="4" xfId="0" applyNumberFormat="1" applyFont="1" applyBorder="1" applyAlignment="1">
      <alignment horizontal="right"/>
    </xf>
    <xf numFmtId="0" fontId="73" fillId="2" borderId="29" xfId="0" applyFont="1" applyFill="1" applyBorder="1" applyAlignment="1">
      <alignment horizontal="left" vertical="center" wrapText="1" readingOrder="1"/>
    </xf>
    <xf numFmtId="0" fontId="63" fillId="2" borderId="6" xfId="0" applyFont="1" applyFill="1" applyBorder="1" applyAlignment="1">
      <alignment horizontal="left" vertical="center" wrapText="1" readingOrder="1"/>
    </xf>
    <xf numFmtId="0" fontId="67" fillId="0" borderId="5" xfId="0" applyFont="1" applyBorder="1" applyAlignment="1">
      <alignment horizontal="right"/>
    </xf>
    <xf numFmtId="0" fontId="73" fillId="2" borderId="6" xfId="0" applyFont="1" applyFill="1" applyBorder="1" applyAlignment="1">
      <alignment horizontal="left" vertical="center" wrapText="1" readingOrder="1"/>
    </xf>
    <xf numFmtId="0" fontId="74" fillId="2" borderId="6" xfId="0" applyFont="1" applyFill="1" applyBorder="1" applyAlignment="1">
      <alignment horizontal="left" vertical="center" wrapText="1" readingOrder="1"/>
    </xf>
    <xf numFmtId="0" fontId="13" fillId="2" borderId="3" xfId="0" applyFont="1" applyFill="1" applyBorder="1" applyAlignment="1">
      <alignment horizontal="left" vertical="center" wrapText="1" readingOrder="1"/>
    </xf>
    <xf numFmtId="0" fontId="9" fillId="0" borderId="4" xfId="0" applyFont="1" applyBorder="1"/>
    <xf numFmtId="0" fontId="9" fillId="0" borderId="5" xfId="0" applyFont="1" applyBorder="1"/>
    <xf numFmtId="0" fontId="4" fillId="2" borderId="3" xfId="0" applyFont="1" applyFill="1" applyBorder="1" applyAlignment="1">
      <alignment horizontal="center" vertical="center" wrapText="1" readingOrder="1"/>
    </xf>
    <xf numFmtId="164" fontId="18" fillId="2" borderId="3" xfId="0" applyNumberFormat="1" applyFont="1" applyFill="1" applyBorder="1" applyAlignment="1">
      <alignment horizontal="right" vertical="center" wrapText="1" readingOrder="1"/>
    </xf>
    <xf numFmtId="0" fontId="16" fillId="2" borderId="53" xfId="0" applyFont="1" applyFill="1" applyBorder="1" applyAlignment="1">
      <alignment horizontal="left" vertical="center" wrapText="1" readingOrder="1"/>
    </xf>
    <xf numFmtId="0" fontId="9" fillId="0" borderId="7" xfId="0" applyFont="1" applyBorder="1"/>
    <xf numFmtId="0" fontId="9" fillId="0" borderId="8" xfId="0" applyFont="1" applyBorder="1"/>
    <xf numFmtId="0" fontId="9" fillId="0" borderId="47" xfId="0" applyFont="1" applyBorder="1"/>
    <xf numFmtId="0" fontId="0" fillId="0" borderId="0" xfId="0"/>
    <xf numFmtId="0" fontId="9" fillId="0" borderId="18" xfId="0" applyFont="1" applyBorder="1"/>
    <xf numFmtId="0" fontId="9" fillId="0" borderId="55" xfId="0" applyFont="1" applyBorder="1"/>
    <xf numFmtId="0" fontId="9" fillId="0" borderId="10" xfId="0" applyFont="1" applyBorder="1"/>
    <xf numFmtId="0" fontId="9" fillId="0" borderId="11" xfId="0" applyFont="1" applyBorder="1"/>
    <xf numFmtId="164" fontId="17" fillId="2" borderId="3" xfId="0" applyNumberFormat="1" applyFont="1" applyFill="1" applyBorder="1" applyAlignment="1">
      <alignment horizontal="right" vertical="center" wrapText="1" readingOrder="1"/>
    </xf>
    <xf numFmtId="0" fontId="12" fillId="2" borderId="3" xfId="0" applyFont="1" applyFill="1" applyBorder="1" applyAlignment="1">
      <alignment horizontal="left" vertical="center" wrapText="1" readingOrder="1"/>
    </xf>
    <xf numFmtId="164" fontId="13" fillId="2" borderId="3" xfId="0" applyNumberFormat="1" applyFont="1" applyFill="1" applyBorder="1" applyAlignment="1">
      <alignment horizontal="right" vertical="center" wrapText="1" readingOrder="1"/>
    </xf>
    <xf numFmtId="0" fontId="58" fillId="0" borderId="5" xfId="0" applyFont="1" applyBorder="1"/>
    <xf numFmtId="170" fontId="17" fillId="2" borderId="3" xfId="0" applyNumberFormat="1" applyFont="1" applyFill="1" applyBorder="1" applyAlignment="1">
      <alignment horizontal="right" vertical="center" wrapText="1" readingOrder="1"/>
    </xf>
    <xf numFmtId="170" fontId="9" fillId="0" borderId="4" xfId="0" applyNumberFormat="1" applyFont="1" applyBorder="1"/>
    <xf numFmtId="170" fontId="9" fillId="0" borderId="5" xfId="0" applyNumberFormat="1" applyFont="1" applyBorder="1"/>
    <xf numFmtId="0" fontId="13" fillId="2" borderId="25" xfId="0" applyFont="1" applyFill="1" applyBorder="1" applyAlignment="1">
      <alignment horizontal="left" vertical="center" wrapText="1" readingOrder="1"/>
    </xf>
    <xf numFmtId="0" fontId="9" fillId="0" borderId="26" xfId="0" applyFont="1" applyBorder="1"/>
    <xf numFmtId="0" fontId="9" fillId="0" borderId="27" xfId="0" applyFont="1" applyBorder="1"/>
    <xf numFmtId="170" fontId="18" fillId="2" borderId="3" xfId="0" applyNumberFormat="1" applyFont="1" applyFill="1" applyBorder="1" applyAlignment="1">
      <alignment horizontal="right" vertical="center" wrapText="1" readingOrder="1"/>
    </xf>
    <xf numFmtId="0" fontId="16" fillId="2" borderId="6" xfId="0" applyFont="1" applyFill="1" applyBorder="1" applyAlignment="1">
      <alignment horizontal="left" vertical="center" wrapText="1" readingOrder="1"/>
    </xf>
    <xf numFmtId="0" fontId="9" fillId="0" borderId="9" xfId="0" applyFont="1" applyBorder="1"/>
    <xf numFmtId="166" fontId="18" fillId="2" borderId="3" xfId="0" applyNumberFormat="1" applyFont="1" applyFill="1" applyBorder="1" applyAlignment="1">
      <alignment horizontal="right" vertical="center" wrapText="1" readingOrder="1"/>
    </xf>
    <xf numFmtId="166" fontId="9" fillId="0" borderId="4" xfId="0" applyNumberFormat="1" applyFont="1" applyBorder="1"/>
    <xf numFmtId="166" fontId="9" fillId="0" borderId="5" xfId="0" applyNumberFormat="1" applyFont="1" applyBorder="1"/>
    <xf numFmtId="170" fontId="13" fillId="2" borderId="3" xfId="0" applyNumberFormat="1" applyFont="1" applyFill="1" applyBorder="1" applyAlignment="1">
      <alignment horizontal="right" vertical="center" wrapText="1" readingOrder="1"/>
    </xf>
    <xf numFmtId="170" fontId="58" fillId="0" borderId="5" xfId="0" applyNumberFormat="1" applyFont="1" applyBorder="1"/>
    <xf numFmtId="0" fontId="58" fillId="0" borderId="4" xfId="0" applyFont="1" applyBorder="1"/>
    <xf numFmtId="170" fontId="124" fillId="2" borderId="3" xfId="0" applyNumberFormat="1" applyFont="1" applyFill="1" applyBorder="1" applyAlignment="1">
      <alignment horizontal="right" vertical="center" wrapText="1" readingOrder="1"/>
    </xf>
    <xf numFmtId="170" fontId="58" fillId="0" borderId="4" xfId="0" applyNumberFormat="1" applyFont="1" applyBorder="1"/>
    <xf numFmtId="164" fontId="124" fillId="2" borderId="3" xfId="0" applyNumberFormat="1" applyFont="1" applyFill="1" applyBorder="1" applyAlignment="1">
      <alignment horizontal="right" vertical="center" wrapText="1" readingOrder="1"/>
    </xf>
    <xf numFmtId="166" fontId="13" fillId="2" borderId="3" xfId="0" applyNumberFormat="1" applyFont="1" applyFill="1" applyBorder="1" applyAlignment="1">
      <alignment horizontal="right" vertical="center" wrapText="1" readingOrder="1"/>
    </xf>
    <xf numFmtId="166" fontId="58" fillId="0" borderId="5" xfId="0" applyNumberFormat="1" applyFont="1" applyBorder="1"/>
    <xf numFmtId="0" fontId="13" fillId="2" borderId="57" xfId="0" applyFont="1" applyFill="1" applyBorder="1" applyAlignment="1">
      <alignment horizontal="left" vertical="center" wrapText="1" readingOrder="1"/>
    </xf>
    <xf numFmtId="0" fontId="9" fillId="0" borderId="31" xfId="0" applyFont="1" applyBorder="1"/>
    <xf numFmtId="0" fontId="9" fillId="0" borderId="32" xfId="0" applyFont="1" applyBorder="1"/>
    <xf numFmtId="0" fontId="16" fillId="2" borderId="50" xfId="0" applyFont="1" applyFill="1" applyBorder="1" applyAlignment="1">
      <alignment horizontal="left" vertical="center" wrapText="1" readingOrder="1"/>
    </xf>
    <xf numFmtId="0" fontId="9" fillId="0" borderId="58" xfId="0" applyFont="1" applyBorder="1"/>
    <xf numFmtId="0" fontId="9" fillId="0" borderId="51" xfId="0" applyFont="1" applyBorder="1"/>
    <xf numFmtId="165" fontId="124" fillId="2" borderId="49" xfId="0" applyNumberFormat="1" applyFont="1" applyFill="1" applyBorder="1" applyAlignment="1">
      <alignment horizontal="right" vertical="center" wrapText="1" readingOrder="1"/>
    </xf>
    <xf numFmtId="0" fontId="58" fillId="0" borderId="54" xfId="0" applyFont="1" applyBorder="1"/>
    <xf numFmtId="0" fontId="58" fillId="0" borderId="56" xfId="0" applyFont="1" applyBorder="1"/>
    <xf numFmtId="171" fontId="13" fillId="2" borderId="3" xfId="3" applyNumberFormat="1" applyFont="1" applyFill="1" applyBorder="1" applyAlignment="1">
      <alignment vertical="center" wrapText="1" readingOrder="1"/>
    </xf>
    <xf numFmtId="171" fontId="58" fillId="0" borderId="5" xfId="3" applyNumberFormat="1" applyFont="1" applyBorder="1" applyAlignment="1"/>
    <xf numFmtId="170" fontId="125" fillId="2" borderId="3" xfId="0" applyNumberFormat="1" applyFont="1" applyFill="1" applyBorder="1" applyAlignment="1">
      <alignment horizontal="right" vertical="center" wrapText="1" readingOrder="1"/>
    </xf>
    <xf numFmtId="170" fontId="126" fillId="0" borderId="5" xfId="0" applyNumberFormat="1" applyFont="1" applyBorder="1"/>
    <xf numFmtId="0" fontId="73" fillId="2" borderId="6" xfId="0" applyFont="1" applyFill="1" applyBorder="1" applyAlignment="1">
      <alignment horizontal="center" vertical="center" wrapText="1" readingOrder="1"/>
    </xf>
    <xf numFmtId="0" fontId="72" fillId="0" borderId="7" xfId="0" applyFont="1" applyBorder="1"/>
    <xf numFmtId="0" fontId="72" fillId="0" borderId="8" xfId="0" applyFont="1" applyBorder="1"/>
    <xf numFmtId="0" fontId="72" fillId="0" borderId="17" xfId="0" applyFont="1" applyBorder="1"/>
    <xf numFmtId="0" fontId="72" fillId="0" borderId="0" xfId="0" applyFont="1"/>
    <xf numFmtId="0" fontId="72" fillId="0" borderId="18" xfId="0" applyFont="1" applyBorder="1"/>
    <xf numFmtId="0" fontId="72" fillId="0" borderId="9" xfId="0" applyFont="1" applyBorder="1"/>
    <xf numFmtId="0" fontId="72" fillId="0" borderId="10" xfId="0" applyFont="1" applyBorder="1"/>
    <xf numFmtId="0" fontId="72" fillId="0" borderId="11" xfId="0" applyFont="1" applyBorder="1"/>
    <xf numFmtId="0" fontId="4" fillId="2" borderId="6" xfId="0" applyFont="1" applyFill="1" applyBorder="1" applyAlignment="1">
      <alignment horizontal="center" vertical="center" wrapText="1" readingOrder="1"/>
    </xf>
    <xf numFmtId="165" fontId="124" fillId="2" borderId="52" xfId="0" applyNumberFormat="1" applyFont="1" applyFill="1" applyBorder="1" applyAlignment="1">
      <alignment horizontal="right" vertical="center" wrapText="1" readingOrder="1"/>
    </xf>
    <xf numFmtId="0" fontId="15" fillId="4" borderId="42" xfId="0" applyFont="1" applyFill="1" applyBorder="1" applyAlignment="1">
      <alignment horizontal="center" vertical="center" wrapText="1" readingOrder="1"/>
    </xf>
    <xf numFmtId="0" fontId="9" fillId="0" borderId="48" xfId="0" applyFont="1" applyBorder="1"/>
    <xf numFmtId="0" fontId="9" fillId="0" borderId="43" xfId="0" applyFont="1" applyBorder="1"/>
    <xf numFmtId="165" fontId="124" fillId="2" borderId="50" xfId="0" applyNumberFormat="1" applyFont="1" applyFill="1" applyBorder="1" applyAlignment="1">
      <alignment horizontal="right" vertical="center" wrapText="1" readingOrder="1"/>
    </xf>
    <xf numFmtId="0" fontId="58" fillId="0" borderId="51" xfId="0" applyFont="1" applyBorder="1"/>
    <xf numFmtId="0" fontId="58" fillId="0" borderId="17" xfId="0" applyFont="1" applyBorder="1"/>
    <xf numFmtId="0" fontId="58" fillId="0" borderId="18" xfId="0" applyFont="1" applyBorder="1"/>
    <xf numFmtId="0" fontId="58" fillId="0" borderId="9" xfId="0" applyFont="1" applyBorder="1"/>
    <xf numFmtId="0" fontId="58" fillId="0" borderId="11" xfId="0" applyFont="1" applyBorder="1"/>
    <xf numFmtId="0" fontId="65" fillId="2" borderId="3" xfId="0" applyFont="1" applyFill="1" applyBorder="1" applyAlignment="1">
      <alignment horizontal="left" vertical="center" wrapText="1" readingOrder="1"/>
    </xf>
    <xf numFmtId="166" fontId="63" fillId="2" borderId="3" xfId="0" applyNumberFormat="1" applyFont="1" applyFill="1" applyBorder="1" applyAlignment="1">
      <alignment horizontal="right" vertical="center" wrapText="1" readingOrder="1"/>
    </xf>
    <xf numFmtId="166" fontId="67" fillId="0" borderId="5" xfId="0" applyNumberFormat="1" applyFont="1" applyBorder="1"/>
    <xf numFmtId="0" fontId="73" fillId="2" borderId="3" xfId="0" applyFont="1" applyFill="1" applyBorder="1" applyAlignment="1">
      <alignment horizontal="center" vertical="center" wrapText="1" readingOrder="1"/>
    </xf>
    <xf numFmtId="166" fontId="67" fillId="0" borderId="4" xfId="0" applyNumberFormat="1" applyFont="1" applyBorder="1"/>
    <xf numFmtId="170" fontId="63" fillId="2" borderId="3" xfId="0" applyNumberFormat="1" applyFont="1" applyFill="1" applyBorder="1" applyAlignment="1">
      <alignment horizontal="right" vertical="center" wrapText="1" readingOrder="1"/>
    </xf>
    <xf numFmtId="165" fontId="63" fillId="2" borderId="3" xfId="0" applyNumberFormat="1" applyFont="1" applyFill="1" applyBorder="1" applyAlignment="1">
      <alignment horizontal="right" vertical="center" wrapText="1" readingOrder="1"/>
    </xf>
    <xf numFmtId="0" fontId="71" fillId="2" borderId="6" xfId="0" applyFont="1" applyFill="1" applyBorder="1" applyAlignment="1">
      <alignment horizontal="center" vertical="center" wrapText="1" readingOrder="1"/>
    </xf>
    <xf numFmtId="0" fontId="73" fillId="2" borderId="3" xfId="0" applyFont="1" applyFill="1" applyBorder="1" applyAlignment="1">
      <alignment horizontal="right" vertical="center" wrapText="1" readingOrder="1"/>
    </xf>
    <xf numFmtId="0" fontId="82" fillId="2" borderId="3" xfId="0" applyFont="1" applyFill="1" applyBorder="1" applyAlignment="1">
      <alignment horizontal="center" vertical="center" wrapText="1" readingOrder="1"/>
    </xf>
    <xf numFmtId="0" fontId="81" fillId="2" borderId="29" xfId="0" applyFont="1" applyFill="1" applyBorder="1" applyAlignment="1">
      <alignment horizontal="left" vertical="center" wrapText="1"/>
    </xf>
    <xf numFmtId="0" fontId="67" fillId="0" borderId="41" xfId="0" applyFont="1" applyBorder="1"/>
    <xf numFmtId="0" fontId="78" fillId="4" borderId="33" xfId="0" applyFont="1" applyFill="1" applyBorder="1" applyAlignment="1">
      <alignment horizontal="center" vertical="center" wrapText="1"/>
    </xf>
    <xf numFmtId="0" fontId="67" fillId="0" borderId="34" xfId="0" applyFont="1" applyBorder="1"/>
    <xf numFmtId="0" fontId="67" fillId="0" borderId="37" xfId="0" applyFont="1" applyBorder="1"/>
    <xf numFmtId="0" fontId="67" fillId="0" borderId="38" xfId="0" applyFont="1" applyBorder="1"/>
    <xf numFmtId="0" fontId="78" fillId="4" borderId="35" xfId="0" applyFont="1" applyFill="1" applyBorder="1" applyAlignment="1">
      <alignment horizontal="center" vertical="center" wrapText="1"/>
    </xf>
    <xf numFmtId="0" fontId="67" fillId="0" borderId="39" xfId="0" applyFont="1" applyBorder="1"/>
    <xf numFmtId="0" fontId="83" fillId="2" borderId="29" xfId="0" applyFont="1" applyFill="1" applyBorder="1" applyAlignment="1">
      <alignment horizontal="left" vertical="center" wrapText="1"/>
    </xf>
    <xf numFmtId="0" fontId="78" fillId="2" borderId="25" xfId="0" applyFont="1" applyFill="1" applyBorder="1" applyAlignment="1">
      <alignment horizontal="left" vertical="center" wrapText="1"/>
    </xf>
    <xf numFmtId="0" fontId="67" fillId="0" borderId="40" xfId="0" applyFont="1" applyBorder="1"/>
    <xf numFmtId="0" fontId="78" fillId="2" borderId="29" xfId="0" applyFont="1" applyFill="1" applyBorder="1" applyAlignment="1">
      <alignment horizontal="left" vertical="center" wrapText="1"/>
    </xf>
    <xf numFmtId="0" fontId="78" fillId="0" borderId="47" xfId="0" applyFont="1" applyBorder="1" applyAlignment="1">
      <alignment horizontal="left" vertical="center" wrapText="1"/>
    </xf>
    <xf numFmtId="0" fontId="67" fillId="0" borderId="46" xfId="0" applyFont="1" applyBorder="1"/>
    <xf numFmtId="0" fontId="65" fillId="2" borderId="28" xfId="0" applyFont="1" applyFill="1" applyBorder="1" applyAlignment="1">
      <alignment horizontal="left" vertical="center" wrapText="1" readingOrder="1"/>
    </xf>
    <xf numFmtId="0" fontId="78" fillId="4" borderId="42" xfId="0" applyFont="1" applyFill="1" applyBorder="1" applyAlignment="1">
      <alignment horizontal="left" vertical="center" wrapText="1"/>
    </xf>
    <xf numFmtId="0" fontId="67" fillId="0" borderId="43" xfId="0" applyFont="1" applyBorder="1"/>
    <xf numFmtId="0" fontId="83" fillId="0" borderId="37" xfId="0" applyFont="1" applyBorder="1" applyAlignment="1">
      <alignment horizontal="left" vertical="center" wrapText="1"/>
    </xf>
    <xf numFmtId="0" fontId="83" fillId="0" borderId="33" xfId="0" applyFont="1" applyBorder="1" applyAlignment="1">
      <alignment horizontal="left" vertical="center" wrapText="1"/>
    </xf>
    <xf numFmtId="170" fontId="11" fillId="2" borderId="3" xfId="0" applyNumberFormat="1" applyFont="1" applyFill="1" applyBorder="1" applyAlignment="1">
      <alignment horizontal="right" vertical="center" wrapText="1" readingOrder="1"/>
    </xf>
    <xf numFmtId="0" fontId="4" fillId="2" borderId="6" xfId="0" applyFont="1" applyFill="1" applyBorder="1" applyAlignment="1">
      <alignment horizontal="left" vertical="center" wrapText="1" readingOrder="1"/>
    </xf>
    <xf numFmtId="0" fontId="9" fillId="0" borderId="17" xfId="0" applyFont="1" applyBorder="1"/>
    <xf numFmtId="170" fontId="11" fillId="0" borderId="3" xfId="0" applyNumberFormat="1" applyFont="1" applyBorder="1" applyAlignment="1">
      <alignment horizontal="right" vertical="center" wrapText="1" readingOrder="1"/>
    </xf>
    <xf numFmtId="0" fontId="9" fillId="0" borderId="21" xfId="0" applyFont="1" applyBorder="1"/>
    <xf numFmtId="0" fontId="9" fillId="0" borderId="22" xfId="0" applyFont="1" applyBorder="1"/>
    <xf numFmtId="0" fontId="9" fillId="0" borderId="23" xfId="0" applyFont="1" applyBorder="1"/>
    <xf numFmtId="164" fontId="12" fillId="2" borderId="3" xfId="0" applyNumberFormat="1" applyFont="1" applyFill="1" applyBorder="1" applyAlignment="1">
      <alignment horizontal="right" vertical="center" wrapText="1" readingOrder="1"/>
    </xf>
    <xf numFmtId="166" fontId="12" fillId="0" borderId="3" xfId="0" applyNumberFormat="1" applyFont="1" applyBorder="1" applyAlignment="1">
      <alignment horizontal="right" vertical="center" wrapText="1" readingOrder="1"/>
    </xf>
    <xf numFmtId="0" fontId="15" fillId="2" borderId="6" xfId="0" applyFont="1" applyFill="1" applyBorder="1" applyAlignment="1">
      <alignment horizontal="left" vertical="center" wrapText="1" readingOrder="1"/>
    </xf>
    <xf numFmtId="170" fontId="12" fillId="0" borderId="3" xfId="0" applyNumberFormat="1" applyFont="1" applyBorder="1" applyAlignment="1">
      <alignment horizontal="center" vertical="center" wrapText="1" readingOrder="1"/>
    </xf>
    <xf numFmtId="170" fontId="9" fillId="0" borderId="4" xfId="0" applyNumberFormat="1" applyFont="1" applyBorder="1" applyAlignment="1">
      <alignment horizontal="center" readingOrder="1"/>
    </xf>
    <xf numFmtId="170" fontId="9" fillId="0" borderId="5" xfId="0" applyNumberFormat="1" applyFont="1" applyBorder="1" applyAlignment="1">
      <alignment horizontal="center" readingOrder="1"/>
    </xf>
    <xf numFmtId="170" fontId="12" fillId="2" borderId="3" xfId="0" applyNumberFormat="1" applyFont="1" applyFill="1" applyBorder="1" applyAlignment="1">
      <alignment horizontal="right" vertical="center" wrapText="1" readingOrder="1"/>
    </xf>
    <xf numFmtId="170" fontId="9" fillId="0" borderId="5" xfId="0" applyNumberFormat="1" applyFont="1" applyBorder="1" applyAlignment="1">
      <alignment horizontal="right"/>
    </xf>
    <xf numFmtId="170" fontId="9" fillId="0" borderId="4" xfId="0" applyNumberFormat="1" applyFont="1" applyBorder="1" applyAlignment="1">
      <alignment horizontal="right"/>
    </xf>
    <xf numFmtId="0" fontId="15" fillId="2" borderId="3" xfId="0" applyFont="1" applyFill="1" applyBorder="1" applyAlignment="1">
      <alignment horizontal="left" vertical="center" wrapText="1" readingOrder="1"/>
    </xf>
    <xf numFmtId="0" fontId="10" fillId="2" borderId="3" xfId="0" applyFont="1" applyFill="1" applyBorder="1" applyAlignment="1">
      <alignment horizontal="left" vertical="center" wrapText="1" readingOrder="1"/>
    </xf>
    <xf numFmtId="0" fontId="66" fillId="0" borderId="4" xfId="0" applyFont="1" applyBorder="1" applyAlignment="1">
      <alignment horizontal="center"/>
    </xf>
    <xf numFmtId="0" fontId="12" fillId="2" borderId="6" xfId="0" applyFont="1" applyFill="1" applyBorder="1" applyAlignment="1">
      <alignment horizontal="left" vertical="center" wrapText="1" readingOrder="1"/>
    </xf>
    <xf numFmtId="0" fontId="8" fillId="2" borderId="3" xfId="0" applyFont="1" applyFill="1" applyBorder="1" applyAlignment="1">
      <alignment horizontal="center" vertical="center" wrapText="1" readingOrder="1"/>
    </xf>
    <xf numFmtId="0" fontId="4" fillId="2" borderId="6" xfId="0" applyFont="1" applyFill="1" applyBorder="1" applyAlignment="1">
      <alignment horizontal="center" vertical="top" wrapText="1" readingOrder="1"/>
    </xf>
    <xf numFmtId="0" fontId="4" fillId="2" borderId="3" xfId="0" applyFont="1" applyFill="1" applyBorder="1" applyAlignment="1">
      <alignment horizontal="right" vertical="center" wrapText="1" readingOrder="1"/>
    </xf>
    <xf numFmtId="0" fontId="26" fillId="0" borderId="56" xfId="0" applyFont="1" applyBorder="1" applyAlignment="1">
      <alignment horizontal="center" vertical="center"/>
    </xf>
    <xf numFmtId="0" fontId="9" fillId="0" borderId="56" xfId="0" applyFont="1" applyBorder="1"/>
    <xf numFmtId="0" fontId="95" fillId="2" borderId="56" xfId="0" applyFont="1" applyFill="1" applyBorder="1" applyAlignment="1">
      <alignment horizontal="center" vertical="center"/>
    </xf>
    <xf numFmtId="0" fontId="26" fillId="0" borderId="55" xfId="0" applyFont="1" applyBorder="1" applyAlignment="1">
      <alignment horizontal="center" vertical="top"/>
    </xf>
    <xf numFmtId="0" fontId="26" fillId="0" borderId="56" xfId="0" applyFont="1" applyBorder="1" applyAlignment="1">
      <alignment horizontal="center" vertical="top"/>
    </xf>
    <xf numFmtId="0" fontId="93" fillId="0" borderId="56" xfId="2" applyFont="1" applyAlignment="1">
      <alignment horizontal="center"/>
    </xf>
    <xf numFmtId="0" fontId="79" fillId="0" borderId="47" xfId="0" applyFont="1" applyBorder="1" applyAlignment="1">
      <alignment horizontal="left" vertical="center" wrapText="1"/>
    </xf>
    <xf numFmtId="0" fontId="67" fillId="0" borderId="0" xfId="0" applyFont="1"/>
    <xf numFmtId="0" fontId="77" fillId="0" borderId="47" xfId="0" applyFont="1" applyBorder="1" applyAlignment="1">
      <alignment horizontal="left" vertical="center"/>
    </xf>
    <xf numFmtId="0" fontId="79" fillId="0" borderId="0" xfId="0" applyFont="1" applyAlignment="1">
      <alignment horizontal="left" vertical="center"/>
    </xf>
    <xf numFmtId="0" fontId="77" fillId="0" borderId="33" xfId="0" applyFont="1" applyBorder="1" applyAlignment="1">
      <alignment horizontal="left" vertical="center" wrapText="1"/>
    </xf>
    <xf numFmtId="0" fontId="67" fillId="0" borderId="58" xfId="0" applyFont="1" applyBorder="1"/>
    <xf numFmtId="0" fontId="87" fillId="0" borderId="55" xfId="0" applyFont="1" applyBorder="1" applyAlignment="1">
      <alignment horizontal="left" vertical="center" wrapText="1"/>
    </xf>
    <xf numFmtId="0" fontId="87" fillId="0" borderId="56" xfId="0" applyFont="1" applyBorder="1" applyAlignment="1">
      <alignment horizontal="left" vertical="center" wrapText="1"/>
    </xf>
    <xf numFmtId="0" fontId="87" fillId="0" borderId="46" xfId="0" applyFont="1" applyBorder="1" applyAlignment="1">
      <alignment horizontal="left" vertical="center" wrapText="1"/>
    </xf>
    <xf numFmtId="0" fontId="87" fillId="0" borderId="47" xfId="0" applyFont="1" applyBorder="1" applyAlignment="1">
      <alignment horizontal="left" vertical="center" wrapText="1"/>
    </xf>
    <xf numFmtId="0" fontId="79" fillId="0" borderId="55" xfId="0" applyFont="1" applyBorder="1" applyAlignment="1">
      <alignment horizontal="left" vertical="center" wrapText="1"/>
    </xf>
    <xf numFmtId="0" fontId="79" fillId="0" borderId="56" xfId="0" applyFont="1" applyBorder="1" applyAlignment="1">
      <alignment horizontal="left" vertical="center" wrapText="1"/>
    </xf>
    <xf numFmtId="0" fontId="79" fillId="0" borderId="46" xfId="0" applyFont="1" applyBorder="1" applyAlignment="1">
      <alignment horizontal="left" vertical="center" wrapText="1"/>
    </xf>
    <xf numFmtId="0" fontId="79" fillId="0" borderId="22" xfId="0" applyFont="1" applyBorder="1" applyAlignment="1">
      <alignment horizontal="left" vertical="center"/>
    </xf>
    <xf numFmtId="166" fontId="77" fillId="0" borderId="34" xfId="0" applyNumberFormat="1" applyFont="1" applyBorder="1" applyAlignment="1">
      <alignment horizontal="left" vertical="center"/>
    </xf>
    <xf numFmtId="166" fontId="67" fillId="0" borderId="38" xfId="0" applyNumberFormat="1" applyFont="1" applyBorder="1"/>
    <xf numFmtId="166" fontId="77" fillId="0" borderId="42" xfId="0" applyNumberFormat="1" applyFont="1" applyBorder="1" applyAlignment="1">
      <alignment horizontal="left" vertical="center" wrapText="1"/>
    </xf>
    <xf numFmtId="166" fontId="67" fillId="0" borderId="43" xfId="0" applyNumberFormat="1" applyFont="1" applyBorder="1"/>
    <xf numFmtId="166" fontId="77" fillId="5" borderId="35" xfId="0" applyNumberFormat="1" applyFont="1" applyFill="1" applyBorder="1" applyAlignment="1">
      <alignment horizontal="center" vertical="center" wrapText="1"/>
    </xf>
    <xf numFmtId="166" fontId="67" fillId="0" borderId="39" xfId="0" applyNumberFormat="1" applyFont="1" applyBorder="1"/>
    <xf numFmtId="0" fontId="77" fillId="5" borderId="33" xfId="0" applyFont="1" applyFill="1" applyBorder="1" applyAlignment="1">
      <alignment horizontal="center" vertical="center"/>
    </xf>
    <xf numFmtId="0" fontId="67" fillId="0" borderId="47" xfId="0" applyFont="1" applyBorder="1"/>
    <xf numFmtId="0" fontId="67" fillId="0" borderId="22" xfId="0" applyFont="1" applyBorder="1"/>
    <xf numFmtId="0" fontId="79" fillId="0" borderId="33" xfId="0" applyFont="1" applyBorder="1" applyAlignment="1">
      <alignment horizontal="left" vertical="center" wrapText="1"/>
    </xf>
    <xf numFmtId="0" fontId="79" fillId="0" borderId="47" xfId="0" applyFont="1" applyBorder="1" applyAlignment="1">
      <alignment vertical="center" wrapText="1"/>
    </xf>
    <xf numFmtId="0" fontId="77" fillId="5" borderId="33" xfId="0" applyFont="1" applyFill="1" applyBorder="1" applyAlignment="1">
      <alignment horizontal="center" vertical="center" wrapText="1"/>
    </xf>
    <xf numFmtId="166" fontId="77" fillId="5" borderId="42" xfId="0" applyNumberFormat="1" applyFont="1" applyFill="1" applyBorder="1" applyAlignment="1">
      <alignment horizontal="center" vertical="center"/>
    </xf>
    <xf numFmtId="166" fontId="67" fillId="0" borderId="48" xfId="0" applyNumberFormat="1" applyFont="1" applyBorder="1"/>
    <xf numFmtId="0" fontId="67" fillId="0" borderId="21" xfId="0" applyFont="1" applyBorder="1"/>
    <xf numFmtId="0" fontId="67" fillId="0" borderId="23" xfId="0" applyFont="1" applyBorder="1"/>
    <xf numFmtId="0" fontId="85" fillId="4" borderId="35" xfId="0" applyFont="1" applyFill="1" applyBorder="1" applyAlignment="1">
      <alignment horizontal="center" vertical="center" wrapText="1"/>
    </xf>
    <xf numFmtId="0" fontId="88" fillId="0" borderId="22" xfId="0" applyFont="1" applyBorder="1" applyAlignment="1">
      <alignment horizontal="left" vertical="center" wrapText="1"/>
    </xf>
    <xf numFmtId="0" fontId="67" fillId="0" borderId="63" xfId="0" applyFont="1" applyBorder="1"/>
    <xf numFmtId="0" fontId="85" fillId="4" borderId="42" xfId="0" applyFont="1" applyFill="1" applyBorder="1" applyAlignment="1">
      <alignment horizontal="center" vertical="center" wrapText="1"/>
    </xf>
    <xf numFmtId="0" fontId="67" fillId="0" borderId="48" xfId="0" applyFont="1" applyBorder="1"/>
    <xf numFmtId="0" fontId="86" fillId="2" borderId="64" xfId="0" applyFont="1" applyFill="1" applyBorder="1" applyAlignment="1">
      <alignment horizontal="center" vertical="center" wrapText="1"/>
    </xf>
    <xf numFmtId="0" fontId="71" fillId="2" borderId="56" xfId="0" applyFont="1" applyFill="1" applyBorder="1" applyAlignment="1">
      <alignment horizontal="center" vertical="center" wrapText="1" readingOrder="1"/>
    </xf>
    <xf numFmtId="164" fontId="85" fillId="4" borderId="42" xfId="0" applyNumberFormat="1" applyFont="1" applyFill="1" applyBorder="1" applyAlignment="1">
      <alignment horizontal="center" vertical="center" wrapText="1"/>
    </xf>
    <xf numFmtId="0" fontId="67" fillId="0" borderId="66" xfId="0" applyFont="1" applyBorder="1"/>
    <xf numFmtId="0" fontId="67" fillId="0" borderId="45" xfId="0" applyFont="1" applyBorder="1"/>
    <xf numFmtId="166" fontId="85" fillId="4" borderId="36" xfId="0" applyNumberFormat="1" applyFont="1" applyFill="1" applyBorder="1" applyAlignment="1">
      <alignment horizontal="center" vertical="center" wrapText="1"/>
    </xf>
    <xf numFmtId="166" fontId="67" fillId="0" borderId="65" xfId="0" applyNumberFormat="1" applyFont="1" applyBorder="1"/>
    <xf numFmtId="0" fontId="85" fillId="4" borderId="33" xfId="0" applyFont="1" applyFill="1" applyBorder="1" applyAlignment="1">
      <alignment horizontal="center" vertical="center"/>
    </xf>
    <xf numFmtId="0" fontId="67" fillId="0" borderId="55" xfId="0" applyFont="1" applyBorder="1"/>
    <xf numFmtId="0" fontId="67" fillId="0" borderId="57" xfId="0" applyFont="1" applyBorder="1"/>
    <xf numFmtId="0" fontId="85" fillId="0" borderId="55" xfId="0" applyFont="1" applyBorder="1" applyAlignment="1">
      <alignment horizontal="left" vertical="center" wrapText="1"/>
    </xf>
    <xf numFmtId="0" fontId="85" fillId="0" borderId="33" xfId="0" applyFont="1" applyBorder="1" applyAlignment="1">
      <alignment horizontal="left" vertical="center" wrapText="1"/>
    </xf>
    <xf numFmtId="0" fontId="85" fillId="2" borderId="42" xfId="0" applyFont="1" applyFill="1" applyBorder="1" applyAlignment="1">
      <alignment horizontal="center" vertical="center" wrapText="1"/>
    </xf>
    <xf numFmtId="0" fontId="85" fillId="2" borderId="29" xfId="0" applyFont="1" applyFill="1" applyBorder="1" applyAlignment="1">
      <alignment horizontal="left" vertical="center" wrapText="1"/>
    </xf>
    <xf numFmtId="0" fontId="33" fillId="2" borderId="29" xfId="0" applyFont="1" applyFill="1" applyBorder="1" applyAlignment="1">
      <alignment horizontal="left" vertical="center" wrapText="1"/>
    </xf>
    <xf numFmtId="0" fontId="9" fillId="0" borderId="41" xfId="0" applyFont="1" applyBorder="1"/>
    <xf numFmtId="0" fontId="33" fillId="5" borderId="33" xfId="0" applyFont="1" applyFill="1" applyBorder="1" applyAlignment="1">
      <alignment horizontal="center" vertical="center"/>
    </xf>
    <xf numFmtId="0" fontId="9" fillId="0" borderId="34" xfId="0" applyFont="1" applyBorder="1"/>
    <xf numFmtId="0" fontId="9" fillId="0" borderId="46" xfId="0" applyFont="1" applyBorder="1"/>
    <xf numFmtId="0" fontId="9" fillId="0" borderId="37" xfId="0" applyFont="1" applyBorder="1"/>
    <xf numFmtId="0" fontId="9" fillId="0" borderId="38" xfId="0" applyFont="1" applyBorder="1"/>
    <xf numFmtId="164" fontId="33" fillId="5" borderId="42" xfId="0" applyNumberFormat="1" applyFont="1" applyFill="1" applyBorder="1" applyAlignment="1">
      <alignment horizontal="center" vertical="center" wrapText="1"/>
    </xf>
    <xf numFmtId="164" fontId="33" fillId="5" borderId="35" xfId="0" applyNumberFormat="1" applyFont="1" applyFill="1" applyBorder="1" applyAlignment="1">
      <alignment horizontal="center" vertical="center" wrapText="1"/>
    </xf>
    <xf numFmtId="0" fontId="9" fillId="0" borderId="39" xfId="0" applyFont="1" applyBorder="1"/>
    <xf numFmtId="0" fontId="33" fillId="5" borderId="42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3" fillId="5" borderId="35" xfId="0" applyFont="1" applyFill="1" applyBorder="1" applyAlignment="1">
      <alignment horizontal="center" vertical="center"/>
    </xf>
    <xf numFmtId="0" fontId="33" fillId="4" borderId="42" xfId="0" applyFont="1" applyFill="1" applyBorder="1" applyAlignment="1">
      <alignment horizontal="center" vertical="center"/>
    </xf>
    <xf numFmtId="0" fontId="34" fillId="2" borderId="42" xfId="0" applyFont="1" applyFill="1" applyBorder="1" applyAlignment="1">
      <alignment horizontal="left" vertical="center" wrapText="1"/>
    </xf>
    <xf numFmtId="0" fontId="34" fillId="2" borderId="29" xfId="0" applyFont="1" applyFill="1" applyBorder="1" applyAlignment="1">
      <alignment horizontal="left" vertical="center" wrapText="1"/>
    </xf>
    <xf numFmtId="0" fontId="33" fillId="2" borderId="66" xfId="0" applyFont="1" applyFill="1" applyBorder="1" applyAlignment="1">
      <alignment horizontal="left" vertical="center" wrapText="1"/>
    </xf>
    <xf numFmtId="0" fontId="34" fillId="2" borderId="3" xfId="0" applyFont="1" applyFill="1" applyBorder="1" applyAlignment="1">
      <alignment horizontal="left" vertical="center" wrapText="1"/>
    </xf>
    <xf numFmtId="0" fontId="33" fillId="5" borderId="42" xfId="0" applyFont="1" applyFill="1" applyBorder="1" applyAlignment="1">
      <alignment horizontal="center" vertical="center" wrapText="1"/>
    </xf>
    <xf numFmtId="0" fontId="33" fillId="5" borderId="35" xfId="0" applyFont="1" applyFill="1" applyBorder="1" applyAlignment="1">
      <alignment horizontal="center" vertical="center" wrapText="1"/>
    </xf>
    <xf numFmtId="0" fontId="74" fillId="2" borderId="56" xfId="0" applyFont="1" applyFill="1" applyBorder="1" applyAlignment="1">
      <alignment horizontal="center" vertical="center"/>
    </xf>
    <xf numFmtId="0" fontId="74" fillId="0" borderId="136" xfId="0" applyFont="1" applyBorder="1" applyAlignment="1">
      <alignment horizontal="center" vertical="top"/>
    </xf>
    <xf numFmtId="0" fontId="9" fillId="0" borderId="97" xfId="0" applyFont="1" applyBorder="1" applyAlignment="1">
      <alignment horizontal="left" vertical="center"/>
    </xf>
    <xf numFmtId="0" fontId="0" fillId="0" borderId="97" xfId="0" applyBorder="1" applyAlignment="1">
      <alignment horizontal="left" vertical="center"/>
    </xf>
    <xf numFmtId="9" fontId="0" fillId="0" borderId="97" xfId="7" applyFont="1" applyBorder="1" applyAlignment="1">
      <alignment horizontal="center" vertical="center"/>
    </xf>
    <xf numFmtId="9" fontId="0" fillId="0" borderId="134" xfId="7" applyFont="1" applyBorder="1" applyAlignment="1">
      <alignment horizontal="center" vertical="center"/>
    </xf>
    <xf numFmtId="9" fontId="0" fillId="0" borderId="135" xfId="7" applyFont="1" applyBorder="1" applyAlignment="1">
      <alignment horizontal="center" vertical="center"/>
    </xf>
    <xf numFmtId="172" fontId="94" fillId="20" borderId="97" xfId="6" applyNumberFormat="1" applyFont="1" applyFill="1" applyBorder="1" applyAlignment="1" applyProtection="1">
      <alignment horizontal="center" vertical="center" wrapText="1"/>
    </xf>
    <xf numFmtId="0" fontId="9" fillId="0" borderId="97" xfId="0" applyFont="1" applyBorder="1" applyAlignment="1">
      <alignment horizontal="left" vertical="center" wrapText="1"/>
    </xf>
    <xf numFmtId="0" fontId="0" fillId="0" borderId="97" xfId="0" applyBorder="1" applyAlignment="1">
      <alignment horizontal="left" vertical="center" wrapText="1"/>
    </xf>
    <xf numFmtId="0" fontId="122" fillId="20" borderId="97" xfId="0" applyFont="1" applyFill="1" applyBorder="1" applyAlignment="1">
      <alignment horizontal="center" vertical="center"/>
    </xf>
    <xf numFmtId="0" fontId="122" fillId="20" borderId="134" xfId="0" applyFont="1" applyFill="1" applyBorder="1" applyAlignment="1">
      <alignment horizontal="center" vertical="center"/>
    </xf>
    <xf numFmtId="0" fontId="122" fillId="20" borderId="135" xfId="0" applyFont="1" applyFill="1" applyBorder="1" applyAlignment="1">
      <alignment horizontal="center" vertical="center"/>
    </xf>
    <xf numFmtId="0" fontId="67" fillId="0" borderId="56" xfId="0" applyFont="1" applyBorder="1" applyAlignment="1">
      <alignment horizontal="center"/>
    </xf>
    <xf numFmtId="0" fontId="82" fillId="2" borderId="0" xfId="0" applyFont="1" applyFill="1" applyAlignment="1">
      <alignment horizontal="center" vertical="center"/>
    </xf>
    <xf numFmtId="0" fontId="68" fillId="21" borderId="104" xfId="0" applyFont="1" applyFill="1" applyBorder="1" applyAlignment="1">
      <alignment horizontal="center" vertical="center"/>
    </xf>
    <xf numFmtId="0" fontId="68" fillId="21" borderId="105" xfId="0" applyFont="1" applyFill="1" applyBorder="1" applyAlignment="1">
      <alignment horizontal="center" vertical="center"/>
    </xf>
    <xf numFmtId="0" fontId="68" fillId="21" borderId="106" xfId="0" applyFont="1" applyFill="1" applyBorder="1" applyAlignment="1">
      <alignment horizontal="center" vertical="center"/>
    </xf>
    <xf numFmtId="0" fontId="71" fillId="26" borderId="101" xfId="0" applyFont="1" applyFill="1" applyBorder="1" applyAlignment="1">
      <alignment horizontal="center" vertical="center"/>
    </xf>
    <xf numFmtId="0" fontId="71" fillId="26" borderId="102" xfId="0" applyFont="1" applyFill="1" applyBorder="1" applyAlignment="1">
      <alignment horizontal="center" vertical="center"/>
    </xf>
    <xf numFmtId="0" fontId="71" fillId="26" borderId="103" xfId="0" applyFont="1" applyFill="1" applyBorder="1" applyAlignment="1">
      <alignment horizontal="center" vertical="center"/>
    </xf>
    <xf numFmtId="0" fontId="123" fillId="20" borderId="97" xfId="0" applyFont="1" applyFill="1" applyBorder="1" applyAlignment="1">
      <alignment horizontal="center" vertical="center"/>
    </xf>
    <xf numFmtId="49" fontId="67" fillId="0" borderId="97" xfId="3" applyNumberFormat="1" applyFont="1" applyBorder="1" applyAlignment="1">
      <alignment horizontal="center" vertical="center"/>
    </xf>
    <xf numFmtId="49" fontId="67" fillId="0" borderId="134" xfId="3" applyNumberFormat="1" applyFont="1" applyBorder="1" applyAlignment="1">
      <alignment horizontal="center" vertical="center"/>
    </xf>
    <xf numFmtId="49" fontId="67" fillId="0" borderId="135" xfId="3" applyNumberFormat="1" applyFont="1" applyBorder="1" applyAlignment="1">
      <alignment horizontal="center" vertical="center"/>
    </xf>
    <xf numFmtId="49" fontId="67" fillId="0" borderId="134" xfId="3" applyNumberFormat="1" applyFont="1" applyBorder="1" applyAlignment="1">
      <alignment horizontal="center" vertical="center" wrapText="1"/>
    </xf>
    <xf numFmtId="49" fontId="67" fillId="0" borderId="135" xfId="3" applyNumberFormat="1" applyFont="1" applyBorder="1" applyAlignment="1">
      <alignment horizontal="center" vertical="center" wrapText="1"/>
    </xf>
    <xf numFmtId="49" fontId="29" fillId="2" borderId="3" xfId="0" applyNumberFormat="1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 vertical="center"/>
    </xf>
    <xf numFmtId="0" fontId="15" fillId="0" borderId="73" xfId="0" applyFont="1" applyBorder="1" applyAlignment="1">
      <alignment horizontal="center" vertical="top"/>
    </xf>
    <xf numFmtId="0" fontId="9" fillId="0" borderId="74" xfId="0" applyFont="1" applyBorder="1"/>
    <xf numFmtId="0" fontId="9" fillId="0" borderId="75" xfId="0" applyFont="1" applyBorder="1"/>
    <xf numFmtId="0" fontId="129" fillId="2" borderId="56" xfId="14" applyFont="1" applyFill="1" applyAlignment="1">
      <alignment horizontal="center" vertical="center"/>
    </xf>
    <xf numFmtId="0" fontId="4" fillId="2" borderId="56" xfId="14" applyFont="1" applyFill="1" applyAlignment="1">
      <alignment horizontal="center" vertical="center"/>
    </xf>
    <xf numFmtId="0" fontId="9" fillId="0" borderId="56" xfId="14" applyFont="1"/>
    <xf numFmtId="0" fontId="4" fillId="0" borderId="75" xfId="14" applyFont="1" applyBorder="1" applyAlignment="1">
      <alignment horizontal="center" vertical="top"/>
    </xf>
    <xf numFmtId="0" fontId="9" fillId="0" borderId="75" xfId="14" applyFont="1" applyBorder="1"/>
    <xf numFmtId="0" fontId="30" fillId="2" borderId="67" xfId="0" applyFont="1" applyFill="1" applyBorder="1" applyAlignment="1">
      <alignment horizontal="center" vertical="top"/>
    </xf>
    <xf numFmtId="0" fontId="9" fillId="0" borderId="71" xfId="0" applyFont="1" applyBorder="1"/>
    <xf numFmtId="0" fontId="33" fillId="5" borderId="126" xfId="0" applyFont="1" applyFill="1" applyBorder="1" applyAlignment="1">
      <alignment horizontal="center" vertical="center" wrapText="1"/>
    </xf>
    <xf numFmtId="0" fontId="9" fillId="0" borderId="72" xfId="0" applyFont="1" applyBorder="1"/>
    <xf numFmtId="0" fontId="33" fillId="5" borderId="127" xfId="0" applyFont="1" applyFill="1" applyBorder="1" applyAlignment="1">
      <alignment horizontal="center" vertical="center" wrapText="1"/>
    </xf>
    <xf numFmtId="0" fontId="9" fillId="0" borderId="128" xfId="0" applyFont="1" applyBorder="1"/>
    <xf numFmtId="0" fontId="29" fillId="5" borderId="125" xfId="0" applyFont="1" applyFill="1" applyBorder="1" applyAlignment="1">
      <alignment horizontal="center" vertical="center" wrapText="1"/>
    </xf>
    <xf numFmtId="0" fontId="9" fillId="0" borderId="130" xfId="0" applyFont="1" applyBorder="1"/>
    <xf numFmtId="0" fontId="29" fillId="5" borderId="129" xfId="0" applyFont="1" applyFill="1" applyBorder="1" applyAlignment="1">
      <alignment horizontal="center" vertical="center" wrapText="1"/>
    </xf>
    <xf numFmtId="0" fontId="9" fillId="0" borderId="131" xfId="0" applyFont="1" applyBorder="1"/>
    <xf numFmtId="0" fontId="42" fillId="0" borderId="0" xfId="0" applyFont="1" applyAlignment="1">
      <alignment horizontal="center"/>
    </xf>
    <xf numFmtId="0" fontId="34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wrapText="1"/>
    </xf>
    <xf numFmtId="0" fontId="29" fillId="5" borderId="83" xfId="0" applyFont="1" applyFill="1" applyBorder="1" applyAlignment="1">
      <alignment horizontal="center" vertical="center" wrapText="1"/>
    </xf>
    <xf numFmtId="0" fontId="9" fillId="0" borderId="85" xfId="0" applyFont="1" applyBorder="1"/>
    <xf numFmtId="0" fontId="33" fillId="5" borderId="81" xfId="0" applyFont="1" applyFill="1" applyBorder="1" applyAlignment="1">
      <alignment horizontal="center" vertical="center" wrapText="1"/>
    </xf>
    <xf numFmtId="0" fontId="9" fillId="0" borderId="84" xfId="0" applyFont="1" applyBorder="1"/>
    <xf numFmtId="0" fontId="33" fillId="5" borderId="82" xfId="0" applyFont="1" applyFill="1" applyBorder="1" applyAlignment="1">
      <alignment horizontal="center" vertical="center" wrapText="1"/>
    </xf>
    <xf numFmtId="171" fontId="97" fillId="0" borderId="107" xfId="3" applyNumberFormat="1" applyFont="1" applyFill="1" applyBorder="1" applyAlignment="1">
      <alignment horizontal="center" vertical="center" wrapText="1"/>
    </xf>
    <xf numFmtId="171" fontId="97" fillId="0" borderId="108" xfId="3" applyNumberFormat="1" applyFont="1" applyFill="1" applyBorder="1" applyAlignment="1">
      <alignment horizontal="center" vertical="center" wrapText="1"/>
    </xf>
    <xf numFmtId="171" fontId="112" fillId="0" borderId="105" xfId="3" applyNumberFormat="1" applyFont="1" applyBorder="1" applyAlignment="1">
      <alignment horizontal="center" vertical="center"/>
    </xf>
    <xf numFmtId="171" fontId="112" fillId="0" borderId="0" xfId="3" applyNumberFormat="1" applyFont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9" fillId="0" borderId="104" xfId="0" applyFont="1" applyBorder="1" applyAlignment="1">
      <alignment horizontal="center" vertical="center"/>
    </xf>
    <xf numFmtId="0" fontId="99" fillId="0" borderId="105" xfId="0" applyFont="1" applyBorder="1" applyAlignment="1">
      <alignment horizontal="center" vertical="center"/>
    </xf>
    <xf numFmtId="0" fontId="99" fillId="0" borderId="106" xfId="0" applyFont="1" applyBorder="1" applyAlignment="1">
      <alignment horizontal="center" vertical="center"/>
    </xf>
    <xf numFmtId="0" fontId="99" fillId="0" borderId="99" xfId="0" applyFont="1" applyBorder="1" applyAlignment="1">
      <alignment horizontal="center" vertical="center"/>
    </xf>
    <xf numFmtId="0" fontId="99" fillId="0" borderId="56" xfId="0" applyFont="1" applyBorder="1" applyAlignment="1">
      <alignment horizontal="center" vertical="center"/>
    </xf>
    <xf numFmtId="0" fontId="99" fillId="0" borderId="100" xfId="0" applyFont="1" applyBorder="1" applyAlignment="1">
      <alignment horizontal="center" vertical="center"/>
    </xf>
    <xf numFmtId="0" fontId="99" fillId="0" borderId="101" xfId="0" applyFont="1" applyBorder="1" applyAlignment="1">
      <alignment horizontal="center" vertical="center"/>
    </xf>
    <xf numFmtId="0" fontId="99" fillId="0" borderId="102" xfId="0" applyFont="1" applyBorder="1" applyAlignment="1">
      <alignment horizontal="center" vertical="center"/>
    </xf>
    <xf numFmtId="0" fontId="99" fillId="0" borderId="103" xfId="0" applyFont="1" applyBorder="1" applyAlignment="1">
      <alignment horizontal="center" vertical="center"/>
    </xf>
    <xf numFmtId="0" fontId="99" fillId="0" borderId="107" xfId="0" applyFont="1" applyBorder="1" applyAlignment="1">
      <alignment horizontal="center" vertical="center"/>
    </xf>
    <xf numFmtId="0" fontId="99" fillId="0" borderId="108" xfId="0" applyFont="1" applyBorder="1" applyAlignment="1">
      <alignment horizontal="center" vertical="center"/>
    </xf>
    <xf numFmtId="0" fontId="99" fillId="0" borderId="107" xfId="0" applyFont="1" applyBorder="1" applyAlignment="1">
      <alignment horizontal="center" vertical="center" wrapText="1"/>
    </xf>
    <xf numFmtId="0" fontId="99" fillId="0" borderId="108" xfId="0" applyFont="1" applyBorder="1" applyAlignment="1">
      <alignment horizontal="center" vertical="center" wrapText="1"/>
    </xf>
    <xf numFmtId="0" fontId="101" fillId="0" borderId="105" xfId="0" applyFont="1" applyBorder="1" applyAlignment="1">
      <alignment horizontal="left" vertical="center"/>
    </xf>
    <xf numFmtId="0" fontId="101" fillId="0" borderId="0" xfId="0" applyFont="1" applyAlignment="1">
      <alignment horizontal="left" vertical="center"/>
    </xf>
    <xf numFmtId="0" fontId="99" fillId="0" borderId="0" xfId="0" applyFont="1" applyAlignment="1">
      <alignment horizontal="center" vertical="center"/>
    </xf>
    <xf numFmtId="0" fontId="101" fillId="0" borderId="0" xfId="0" applyFont="1" applyAlignment="1">
      <alignment horizontal="center" vertical="center"/>
    </xf>
    <xf numFmtId="0" fontId="101" fillId="0" borderId="105" xfId="0" applyFont="1" applyBorder="1" applyAlignment="1">
      <alignment horizontal="center" vertical="center"/>
    </xf>
    <xf numFmtId="164" fontId="38" fillId="0" borderId="96" xfId="0" applyNumberFormat="1" applyFont="1" applyBorder="1" applyAlignment="1">
      <alignment horizontal="center" vertical="center"/>
    </xf>
    <xf numFmtId="164" fontId="38" fillId="0" borderId="90" xfId="0" applyNumberFormat="1" applyFont="1" applyBorder="1" applyAlignment="1">
      <alignment horizontal="center" vertical="center"/>
    </xf>
    <xf numFmtId="0" fontId="9" fillId="0" borderId="89" xfId="0" applyFont="1" applyBorder="1"/>
    <xf numFmtId="164" fontId="45" fillId="0" borderId="49" xfId="0" applyNumberFormat="1" applyFont="1" applyBorder="1" applyAlignment="1">
      <alignment horizontal="center" vertical="center"/>
    </xf>
    <xf numFmtId="0" fontId="9" fillId="0" borderId="54" xfId="0" applyFont="1" applyBorder="1"/>
    <xf numFmtId="0" fontId="9" fillId="0" borderId="94" xfId="0" applyFont="1" applyBorder="1"/>
    <xf numFmtId="164" fontId="38" fillId="0" borderId="83" xfId="0" applyNumberFormat="1" applyFont="1" applyBorder="1" applyAlignment="1">
      <alignment horizontal="center" vertical="center"/>
    </xf>
    <xf numFmtId="0" fontId="37" fillId="0" borderId="81" xfId="0" applyFont="1" applyBorder="1" applyAlignment="1">
      <alignment horizontal="center" vertical="center"/>
    </xf>
    <xf numFmtId="0" fontId="9" fillId="0" borderId="88" xfId="0" applyFont="1" applyBorder="1"/>
    <xf numFmtId="0" fontId="38" fillId="0" borderId="82" xfId="0" applyFont="1" applyBorder="1" applyAlignment="1">
      <alignment horizontal="center" vertical="center"/>
    </xf>
    <xf numFmtId="0" fontId="38" fillId="0" borderId="82" xfId="0" applyFont="1" applyBorder="1" applyAlignment="1">
      <alignment horizontal="center" vertical="center" wrapText="1"/>
    </xf>
    <xf numFmtId="0" fontId="38" fillId="0" borderId="82" xfId="0" applyFont="1" applyBorder="1" applyAlignment="1">
      <alignment horizontal="left" vertical="center" wrapText="1"/>
    </xf>
    <xf numFmtId="0" fontId="38" fillId="0" borderId="67" xfId="0" applyFont="1" applyBorder="1" applyAlignment="1">
      <alignment horizontal="left" vertical="center" wrapText="1"/>
    </xf>
    <xf numFmtId="0" fontId="37" fillId="6" borderId="68" xfId="0" applyFont="1" applyFill="1" applyBorder="1" applyAlignment="1">
      <alignment horizontal="right" vertical="center" wrapText="1"/>
    </xf>
    <xf numFmtId="0" fontId="9" fillId="0" borderId="69" xfId="0" applyFont="1" applyBorder="1"/>
    <xf numFmtId="0" fontId="9" fillId="0" borderId="70" xfId="0" applyFont="1" applyBorder="1"/>
    <xf numFmtId="0" fontId="38" fillId="0" borderId="67" xfId="0" applyFont="1" applyBorder="1" applyAlignment="1">
      <alignment horizontal="center" vertical="center"/>
    </xf>
    <xf numFmtId="0" fontId="9" fillId="0" borderId="93" xfId="0" applyFont="1" applyBorder="1"/>
    <xf numFmtId="0" fontId="38" fillId="0" borderId="67" xfId="0" applyFont="1" applyBorder="1" applyAlignment="1">
      <alignment horizontal="center" vertical="center" wrapText="1"/>
    </xf>
    <xf numFmtId="0" fontId="37" fillId="0" borderId="96" xfId="0" applyFont="1" applyBorder="1" applyAlignment="1">
      <alignment horizontal="center" vertical="center"/>
    </xf>
    <xf numFmtId="0" fontId="38" fillId="0" borderId="96" xfId="0" applyFont="1" applyBorder="1" applyAlignment="1">
      <alignment horizontal="left" vertical="center" wrapText="1"/>
    </xf>
    <xf numFmtId="0" fontId="38" fillId="0" borderId="96" xfId="0" applyFont="1" applyBorder="1" applyAlignment="1">
      <alignment horizontal="center" vertical="center" wrapText="1"/>
    </xf>
    <xf numFmtId="0" fontId="37" fillId="0" borderId="91" xfId="0" applyFont="1" applyBorder="1" applyAlignment="1">
      <alignment horizontal="center" vertical="center"/>
    </xf>
    <xf numFmtId="0" fontId="9" fillId="0" borderId="92" xfId="0" applyFont="1" applyBorder="1"/>
    <xf numFmtId="49" fontId="47" fillId="6" borderId="68" xfId="0" applyNumberFormat="1" applyFont="1" applyFill="1" applyBorder="1" applyAlignment="1">
      <alignment horizontal="left" vertical="center" wrapText="1"/>
    </xf>
    <xf numFmtId="49" fontId="47" fillId="6" borderId="68" xfId="0" applyNumberFormat="1" applyFont="1" applyFill="1" applyBorder="1" applyAlignment="1">
      <alignment horizontal="left" vertical="center"/>
    </xf>
  </cellXfs>
  <cellStyles count="15">
    <cellStyle name="Millares" xfId="3" builtinId="3"/>
    <cellStyle name="Millares 2" xfId="6" xr:uid="{00000000-0005-0000-0000-000001000000}"/>
    <cellStyle name="Millares 2 2" xfId="13" xr:uid="{E98F3F6B-112B-4D69-9A1F-4F96D55B65EB}"/>
    <cellStyle name="Millares 3" xfId="10" xr:uid="{480868C4-E045-4AC3-8B7B-1A897F614C79}"/>
    <cellStyle name="Normal" xfId="0" builtinId="0"/>
    <cellStyle name="Normal 2" xfId="1" xr:uid="{00000000-0005-0000-0000-000003000000}"/>
    <cellStyle name="Normal 2 2" xfId="4" xr:uid="{00000000-0005-0000-0000-000004000000}"/>
    <cellStyle name="Normal 3" xfId="2" xr:uid="{00000000-0005-0000-0000-000005000000}"/>
    <cellStyle name="Normal 3 2" xfId="9" xr:uid="{155D191A-E77F-41D0-B490-130E34BC8208}"/>
    <cellStyle name="Normal 4" xfId="5" xr:uid="{00000000-0005-0000-0000-000006000000}"/>
    <cellStyle name="Normal 4 2" xfId="12" xr:uid="{47EA0798-E1B1-4414-82DB-76137A216B32}"/>
    <cellStyle name="Normal 5" xfId="8" xr:uid="{C1B093DE-6441-47A0-8056-5AE2F6E6F4B5}"/>
    <cellStyle name="Normal 6" xfId="14" xr:uid="{AF7FE5CB-C2A3-4A12-BC42-0EAE05187256}"/>
    <cellStyle name="Porcentaje" xfId="7" builtinId="5"/>
    <cellStyle name="Porcentaje 2" xfId="11" xr:uid="{3DA2CAF7-DAA5-4AC9-8982-D41614D9B192}"/>
  </cellStyles>
  <dxfs count="5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7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7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7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7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7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7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7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7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7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7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540277</xdr:colOff>
      <xdr:row>3</xdr:row>
      <xdr:rowOff>122236</xdr:rowOff>
    </xdr:from>
    <xdr:to>
      <xdr:col>7</xdr:col>
      <xdr:colOff>460375</xdr:colOff>
      <xdr:row>18</xdr:row>
      <xdr:rowOff>14012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277" y="693736"/>
          <a:ext cx="4920723" cy="27492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15</xdr:row>
      <xdr:rowOff>114300</xdr:rowOff>
    </xdr:from>
    <xdr:to>
      <xdr:col>5</xdr:col>
      <xdr:colOff>9525</xdr:colOff>
      <xdr:row>28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954087" y="3722688"/>
          <a:ext cx="3546475" cy="1854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14815</xdr:colOff>
      <xdr:row>1</xdr:row>
      <xdr:rowOff>18270</xdr:rowOff>
    </xdr:from>
    <xdr:to>
      <xdr:col>8</xdr:col>
      <xdr:colOff>438150</xdr:colOff>
      <xdr:row>3</xdr:row>
      <xdr:rowOff>224489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5" y="189720"/>
          <a:ext cx="1147235" cy="491969"/>
        </a:xfrm>
        <a:prstGeom prst="rect">
          <a:avLst/>
        </a:prstGeom>
      </xdr:spPr>
    </xdr:pic>
    <xdr:clientData/>
  </xdr:twoCellAnchor>
  <xdr:twoCellAnchor>
    <xdr:from>
      <xdr:col>7</xdr:col>
      <xdr:colOff>142875</xdr:colOff>
      <xdr:row>84</xdr:row>
      <xdr:rowOff>133353</xdr:rowOff>
    </xdr:from>
    <xdr:to>
      <xdr:col>23</xdr:col>
      <xdr:colOff>800100</xdr:colOff>
      <xdr:row>91</xdr:row>
      <xdr:rowOff>19051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1492250" y="16847460"/>
          <a:ext cx="7925707" cy="1223734"/>
          <a:chOff x="48972" y="8646583"/>
          <a:chExt cx="8843746" cy="1342158"/>
        </a:xfrm>
      </xdr:grpSpPr>
      <xdr:sp macro="" textlink="">
        <xdr:nvSpPr>
          <xdr:cNvPr id="9" name="Shape 50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 txBox="1"/>
        </xdr:nvSpPr>
        <xdr:spPr>
          <a:xfrm>
            <a:off x="540829" y="8646583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Elaboró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0" name="Shape 50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 txBox="1"/>
        </xdr:nvSpPr>
        <xdr:spPr>
          <a:xfrm>
            <a:off x="3606820" y="8658224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Vo.Bo.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1" name="Shape 50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SpPr txBox="1"/>
        </xdr:nvSpPr>
        <xdr:spPr>
          <a:xfrm>
            <a:off x="6784995" y="8673041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Autorizó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2" name="Shape 7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SpPr txBox="1"/>
        </xdr:nvSpPr>
        <xdr:spPr>
          <a:xfrm>
            <a:off x="48972" y="9013123"/>
            <a:ext cx="2783147" cy="824902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algn="ctr" rtl="0" eaLnBrk="1" fontAlgn="auto" latinLnBrk="0" hangingPunct="1"/>
            <a:r>
              <a:rPr lang="en-US" sz="11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         </a:t>
            </a:r>
            <a:r>
              <a:rPr lang="es-MX" sz="10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 LCP.Guadalupe Hernández</a:t>
            </a:r>
            <a:r>
              <a:rPr lang="es-MX" sz="1000" b="0" i="0" u="none" strike="noStrike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Barajas</a:t>
            </a:r>
            <a:endParaRPr lang="es-MX" sz="1000">
              <a:effectLst/>
              <a:latin typeface="Trebuchet MS" panose="020B0603020202020204" pitchFamily="34" charset="0"/>
            </a:endParaRPr>
          </a:p>
          <a:p>
            <a:pPr algn="ctr" rtl="0"/>
            <a:r>
              <a:rPr lang="en-US" sz="1000" b="0" i="0" u="none" strike="noStrike">
                <a:solidFill>
                  <a:sysClr val="windowText" lastClr="000000"/>
                </a:solidFill>
                <a:effectLst/>
                <a:latin typeface="Trebuchet MS" panose="020B0603020202020204" pitchFamily="34" charset="0"/>
                <a:ea typeface="+mn-ea"/>
                <a:cs typeface="+mn-cs"/>
                <a:sym typeface="Times New Roman"/>
              </a:rPr>
              <a:t>Tec.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  <a:effectLst/>
                <a:latin typeface="Trebuchet MS" panose="020B0603020202020204" pitchFamily="34" charset="0"/>
                <a:ea typeface="+mn-ea"/>
                <a:cs typeface="+mn-cs"/>
                <a:sym typeface="Times New Roman"/>
              </a:rPr>
              <a:t> Finanzas</a:t>
            </a:r>
            <a:endParaRPr sz="1000" b="0" i="0" u="sng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endParaRPr>
          </a:p>
        </xdr:txBody>
      </xdr:sp>
      <xdr:sp macro="" textlink="">
        <xdr:nvSpPr>
          <xdr:cNvPr id="13" name="Shape 50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SpPr txBox="1"/>
        </xdr:nvSpPr>
        <xdr:spPr>
          <a:xfrm>
            <a:off x="3080829" y="8940801"/>
            <a:ext cx="2381250" cy="914401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_______________________________</a:t>
            </a:r>
            <a:endParaRPr sz="8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s-E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Lic.</a:t>
            </a:r>
            <a:r>
              <a:rPr lang="es-E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Fernando Pérez Núñez</a:t>
            </a:r>
            <a:endParaRPr sz="10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Director  Ejecutivo de Administración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e Innovación</a:t>
            </a:r>
            <a:endParaRPr sz="1000" b="0" i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4" name="Shape 51">
            <a:extLst>
              <a:ext uri="{FF2B5EF4-FFF2-40B4-BE49-F238E27FC236}">
                <a16:creationId xmlns:a16="http://schemas.microsoft.com/office/drawing/2014/main" id="{00000000-0008-0000-0500-00000E000000}"/>
              </a:ext>
            </a:extLst>
          </xdr:cNvPr>
          <xdr:cNvSpPr txBox="1"/>
        </xdr:nvSpPr>
        <xdr:spPr>
          <a:xfrm>
            <a:off x="6035218" y="9074341"/>
            <a:ext cx="2857500" cy="9144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______________________________ </a:t>
            </a:r>
            <a:endParaRPr sz="8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 </a:t>
            </a:r>
            <a:r>
              <a:rPr lang="en-US" sz="10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Mtra. Paula Ramírez Höhne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Consejera Presidenta del Instituto Electoral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y de Participación Ciudadana del Estado de Jalisco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</xdr:grpSp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31750</xdr:rowOff>
    </xdr:from>
    <xdr:to>
      <xdr:col>7</xdr:col>
      <xdr:colOff>393825</xdr:colOff>
      <xdr:row>3</xdr:row>
      <xdr:rowOff>275291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4300"/>
          <a:ext cx="1473325" cy="611841"/>
        </a:xfrm>
        <a:prstGeom prst="rect">
          <a:avLst/>
        </a:prstGeom>
      </xdr:spPr>
    </xdr:pic>
    <xdr:clientData/>
  </xdr:twoCellAnchor>
  <xdr:twoCellAnchor>
    <xdr:from>
      <xdr:col>4</xdr:col>
      <xdr:colOff>391583</xdr:colOff>
      <xdr:row>54</xdr:row>
      <xdr:rowOff>165100</xdr:rowOff>
    </xdr:from>
    <xdr:to>
      <xdr:col>22</xdr:col>
      <xdr:colOff>941916</xdr:colOff>
      <xdr:row>65</xdr:row>
      <xdr:rowOff>39158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pSpPr/>
      </xdr:nvGrpSpPr>
      <xdr:grpSpPr>
        <a:xfrm>
          <a:off x="1563891" y="6869235"/>
          <a:ext cx="8447290" cy="1595885"/>
          <a:chOff x="19050" y="8646583"/>
          <a:chExt cx="8883650" cy="1569508"/>
        </a:xfrm>
      </xdr:grpSpPr>
      <xdr:sp macro="" textlink="">
        <xdr:nvSpPr>
          <xdr:cNvPr id="10" name="Shape 50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SpPr txBox="1"/>
        </xdr:nvSpPr>
        <xdr:spPr>
          <a:xfrm>
            <a:off x="540829" y="8646583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Elaboró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1" name="Shape 5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 txBox="1"/>
        </xdr:nvSpPr>
        <xdr:spPr>
          <a:xfrm>
            <a:off x="3606820" y="8658224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Vo.Bo.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2" name="Shape 50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 txBox="1"/>
        </xdr:nvSpPr>
        <xdr:spPr>
          <a:xfrm>
            <a:off x="6784995" y="8673041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Autorizó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3" name="Shape 7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 txBox="1"/>
        </xdr:nvSpPr>
        <xdr:spPr>
          <a:xfrm>
            <a:off x="19050" y="9139766"/>
            <a:ext cx="2486025" cy="10763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algn="ctr" rtl="0" eaLnBrk="1" fontAlgn="auto" latinLnBrk="0" hangingPunct="1"/>
            <a:r>
              <a:rPr lang="en-US" sz="1100" b="0" i="0" u="none" strike="noStrike">
                <a:solidFill>
                  <a:srgbClr val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</a:t>
            </a:r>
            <a:r>
              <a:rPr lang="en-US" sz="11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</a:t>
            </a:r>
          </a:p>
          <a:p>
            <a:pPr algn="ctr" rtl="0" eaLnBrk="1" fontAlgn="auto" latinLnBrk="0" hangingPunct="1"/>
            <a:r>
              <a:rPr lang="es-MX" sz="10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LCP. Guadalupe Hernández</a:t>
            </a:r>
            <a:r>
              <a:rPr lang="es-MX" sz="1000" b="0" i="0" u="none" strike="noStrike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Barajas</a:t>
            </a:r>
            <a:endParaRPr lang="es-MX" sz="1000">
              <a:effectLst/>
              <a:latin typeface="Trebuchet MS" panose="020B0603020202020204" pitchFamily="34" charset="0"/>
            </a:endParaRPr>
          </a:p>
          <a:p>
            <a:pPr algn="ctr" rtl="0"/>
            <a:r>
              <a:rPr lang="en-US" sz="1000" b="0" i="0" u="none" strike="noStrike">
                <a:solidFill>
                  <a:sysClr val="windowText" lastClr="000000"/>
                </a:solidFill>
                <a:effectLst/>
                <a:latin typeface="Trebuchet MS" panose="020B0603020202020204" pitchFamily="34" charset="0"/>
                <a:ea typeface="+mn-ea"/>
                <a:cs typeface="+mn-cs"/>
                <a:sym typeface="Times New Roman"/>
              </a:rPr>
              <a:t>Tec.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  <a:effectLst/>
                <a:latin typeface="Trebuchet MS" panose="020B0603020202020204" pitchFamily="34" charset="0"/>
                <a:ea typeface="+mn-ea"/>
                <a:cs typeface="+mn-cs"/>
                <a:sym typeface="Times New Roman"/>
              </a:rPr>
              <a:t> Finanzas</a:t>
            </a:r>
            <a:endParaRPr sz="1000" b="0" i="0" u="sng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endParaRPr>
          </a:p>
        </xdr:txBody>
      </xdr:sp>
      <xdr:sp macro="" textlink="">
        <xdr:nvSpPr>
          <xdr:cNvPr id="14" name="Shape 50">
            <a:extLst>
              <a:ext uri="{FF2B5EF4-FFF2-40B4-BE49-F238E27FC236}">
                <a16:creationId xmlns:a16="http://schemas.microsoft.com/office/drawing/2014/main" id="{00000000-0008-0000-0600-00000E000000}"/>
              </a:ext>
            </a:extLst>
          </xdr:cNvPr>
          <xdr:cNvSpPr txBox="1"/>
        </xdr:nvSpPr>
        <xdr:spPr>
          <a:xfrm>
            <a:off x="3080829" y="8940801"/>
            <a:ext cx="2381250" cy="914401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_______________________________</a:t>
            </a:r>
            <a:endParaRPr sz="8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s-E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Lic.</a:t>
            </a:r>
            <a:r>
              <a:rPr lang="es-E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Fernando Pérez Núñez</a:t>
            </a:r>
            <a:endParaRPr sz="10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Director Ejecutivo de Administración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e Innovación</a:t>
            </a:r>
            <a:endParaRPr sz="1000" b="0" i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5" name="Shape 51">
            <a:extLst>
              <a:ext uri="{FF2B5EF4-FFF2-40B4-BE49-F238E27FC236}">
                <a16:creationId xmlns:a16="http://schemas.microsoft.com/office/drawing/2014/main" id="{00000000-0008-0000-0600-00000F000000}"/>
              </a:ext>
            </a:extLst>
          </xdr:cNvPr>
          <xdr:cNvSpPr txBox="1"/>
        </xdr:nvSpPr>
        <xdr:spPr>
          <a:xfrm>
            <a:off x="6045200" y="9113308"/>
            <a:ext cx="2857500" cy="9144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______________________________ </a:t>
            </a:r>
            <a:endParaRPr sz="8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 </a:t>
            </a:r>
            <a:r>
              <a:rPr lang="en-US" sz="10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Mtra. Paula Ramírez Höhne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Consejera Presidenta del Instituto Electoral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y de Participación Ciudadana del Estado de Jalisco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</xdr:grp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</xdr:colOff>
      <xdr:row>69</xdr:row>
      <xdr:rowOff>63501</xdr:rowOff>
    </xdr:from>
    <xdr:to>
      <xdr:col>41</xdr:col>
      <xdr:colOff>864869</xdr:colOff>
      <xdr:row>72</xdr:row>
      <xdr:rowOff>28575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pSpPr/>
      </xdr:nvGrpSpPr>
      <xdr:grpSpPr>
        <a:xfrm>
          <a:off x="962029" y="8035926"/>
          <a:ext cx="9027790" cy="1089024"/>
          <a:chOff x="19050" y="8646583"/>
          <a:chExt cx="8340914" cy="1569508"/>
        </a:xfrm>
      </xdr:grpSpPr>
      <xdr:sp macro="" textlink="">
        <xdr:nvSpPr>
          <xdr:cNvPr id="9" name="Shape 50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 txBox="1"/>
        </xdr:nvSpPr>
        <xdr:spPr>
          <a:xfrm>
            <a:off x="540829" y="8646583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Elaboró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1" name="Shape 50">
            <a:extLst>
              <a:ext uri="{FF2B5EF4-FFF2-40B4-BE49-F238E27FC236}">
                <a16:creationId xmlns:a16="http://schemas.microsoft.com/office/drawing/2014/main" id="{00000000-0008-0000-0A00-00000B000000}"/>
              </a:ext>
            </a:extLst>
          </xdr:cNvPr>
          <xdr:cNvSpPr txBox="1"/>
        </xdr:nvSpPr>
        <xdr:spPr>
          <a:xfrm>
            <a:off x="6235713" y="8673041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Autorizó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2" name="Shape 7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 txBox="1"/>
        </xdr:nvSpPr>
        <xdr:spPr>
          <a:xfrm>
            <a:off x="19050" y="9139766"/>
            <a:ext cx="2486025" cy="10763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algn="ctr" rtl="0" eaLnBrk="1" fontAlgn="auto" latinLnBrk="0" hangingPunct="1"/>
            <a:r>
              <a:rPr lang="en-US" sz="1100" b="0" i="0" u="none" strike="noStrike">
                <a:solidFill>
                  <a:srgbClr val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</a:t>
            </a:r>
            <a:r>
              <a:rPr lang="en-US" sz="11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_____________________________</a:t>
            </a:r>
            <a:r>
              <a:rPr lang="en-US" sz="1100" b="0" i="0" u="none" strike="noStrike">
                <a:solidFill>
                  <a:schemeClr val="bg1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</a:t>
            </a:r>
            <a:r>
              <a:rPr lang="en-US" sz="11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</a:t>
            </a:r>
            <a:r>
              <a:rPr lang="es-MX" sz="10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LCP. Guadalupe Hernández</a:t>
            </a:r>
            <a:r>
              <a:rPr lang="es-MX" sz="1000" b="0" i="0" u="none" strike="noStrike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Barajas</a:t>
            </a:r>
            <a:endParaRPr lang="es-MX" sz="1000">
              <a:effectLst/>
              <a:latin typeface="Trebuchet MS" panose="020B0603020202020204" pitchFamily="34" charset="0"/>
            </a:endParaRPr>
          </a:p>
          <a:p>
            <a:pPr algn="ctr" rtl="0"/>
            <a:r>
              <a:rPr lang="en-US" sz="1000" b="0" i="0">
                <a:effectLst/>
                <a:latin typeface="Trebuchet MS" panose="020B0603020202020204" pitchFamily="34" charset="0"/>
                <a:ea typeface="+mn-ea"/>
                <a:cs typeface="+mn-cs"/>
              </a:rPr>
              <a:t>Tec.</a:t>
            </a:r>
            <a:r>
              <a:rPr lang="en-US" sz="1000" b="0" i="0" baseline="0">
                <a:effectLst/>
                <a:latin typeface="Trebuchet MS" panose="020B0603020202020204" pitchFamily="34" charset="0"/>
                <a:ea typeface="+mn-ea"/>
                <a:cs typeface="+mn-cs"/>
              </a:rPr>
              <a:t> Finanzas</a:t>
            </a:r>
            <a:endParaRPr sz="1000" b="0" i="0" u="sng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endParaRPr>
          </a:p>
        </xdr:txBody>
      </xdr:sp>
      <xdr:sp macro="" textlink="">
        <xdr:nvSpPr>
          <xdr:cNvPr id="14" name="Shape 51">
            <a:extLst>
              <a:ext uri="{FF2B5EF4-FFF2-40B4-BE49-F238E27FC236}">
                <a16:creationId xmlns:a16="http://schemas.microsoft.com/office/drawing/2014/main" id="{00000000-0008-0000-0A00-00000E000000}"/>
              </a:ext>
            </a:extLst>
          </xdr:cNvPr>
          <xdr:cNvSpPr txBox="1"/>
        </xdr:nvSpPr>
        <xdr:spPr>
          <a:xfrm>
            <a:off x="5502464" y="9270386"/>
            <a:ext cx="2857500" cy="914402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______________________________ </a:t>
            </a:r>
            <a:endParaRPr sz="8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 </a:t>
            </a:r>
            <a:r>
              <a:rPr lang="en-US" sz="10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Mtra. Paula Ramírez Höhne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Consejera Presidenta del Instituto Electoral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y de Participación Ciudadana del Estado de Jalisco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</xdr:grpSp>
    <xdr:clientData fLocksWithSheet="0"/>
  </xdr:twoCellAnchor>
  <xdr:twoCellAnchor editAs="oneCell">
    <xdr:from>
      <xdr:col>3</xdr:col>
      <xdr:colOff>0</xdr:colOff>
      <xdr:row>3</xdr:row>
      <xdr:rowOff>47625</xdr:rowOff>
    </xdr:from>
    <xdr:to>
      <xdr:col>8</xdr:col>
      <xdr:colOff>329895</xdr:colOff>
      <xdr:row>7</xdr:row>
      <xdr:rowOff>50926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42875"/>
          <a:ext cx="1120470" cy="4890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69</xdr:row>
      <xdr:rowOff>21168</xdr:rowOff>
    </xdr:from>
    <xdr:to>
      <xdr:col>26</xdr:col>
      <xdr:colOff>542926</xdr:colOff>
      <xdr:row>72</xdr:row>
      <xdr:rowOff>28575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pSpPr/>
      </xdr:nvGrpSpPr>
      <xdr:grpSpPr>
        <a:xfrm>
          <a:off x="619125" y="8110310"/>
          <a:ext cx="8055592" cy="1030989"/>
          <a:chOff x="-193100" y="8646583"/>
          <a:chExt cx="8958750" cy="1285170"/>
        </a:xfrm>
      </xdr:grpSpPr>
      <xdr:sp macro="" textlink="">
        <xdr:nvSpPr>
          <xdr:cNvPr id="9" name="Shape 50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SpPr txBox="1"/>
        </xdr:nvSpPr>
        <xdr:spPr>
          <a:xfrm>
            <a:off x="540829" y="8646583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7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Elaboró</a:t>
            </a:r>
            <a:endParaRPr sz="7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0" name="Shape 50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SpPr txBox="1"/>
        </xdr:nvSpPr>
        <xdr:spPr>
          <a:xfrm>
            <a:off x="3606820" y="8658224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7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Vo.Bo.</a:t>
            </a:r>
            <a:endParaRPr sz="7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1" name="Shape 50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 txBox="1"/>
        </xdr:nvSpPr>
        <xdr:spPr>
          <a:xfrm>
            <a:off x="6784995" y="8673041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7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Autorizó</a:t>
            </a:r>
            <a:endParaRPr sz="7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2" name="Shape 7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SpPr txBox="1"/>
        </xdr:nvSpPr>
        <xdr:spPr>
          <a:xfrm>
            <a:off x="-193100" y="8855428"/>
            <a:ext cx="2921305" cy="10763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algn="ctr" rtl="0" eaLnBrk="1" fontAlgn="auto" latinLnBrk="0" hangingPunct="1"/>
            <a:r>
              <a:rPr lang="en-US" sz="1050" b="0" i="0" u="none" strike="noStrike">
                <a:solidFill>
                  <a:srgbClr val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</a:t>
            </a:r>
            <a:r>
              <a:rPr lang="en-US" sz="105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</a:t>
            </a:r>
            <a:r>
              <a:rPr lang="es-MX" sz="9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LCP.Guadalupe Hernández</a:t>
            </a:r>
            <a:r>
              <a:rPr lang="es-MX" sz="900" b="0" i="0" u="none" strike="noStrike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Barajas</a:t>
            </a:r>
            <a:endParaRPr lang="es-MX" sz="900" b="0" i="0" u="sng" strike="noStrike" baseline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endParaRPr>
          </a:p>
          <a:p>
            <a:pPr algn="ctr" rtl="0" eaLnBrk="1" fontAlgn="auto" latinLnBrk="0" hangingPunct="1"/>
            <a:r>
              <a:rPr lang="es-MX" sz="900" b="0" i="0" u="none" strike="noStrike" baseline="0">
                <a:solidFill>
                  <a:sysClr val="windowText" lastClr="000000"/>
                </a:solidFill>
                <a:effectLst/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Tec. Finanzas</a:t>
            </a:r>
            <a:endParaRPr lang="es-MX" sz="900" u="none">
              <a:effectLst/>
              <a:latin typeface="Trebuchet MS" panose="020B0603020202020204" pitchFamily="34" charset="0"/>
            </a:endParaRPr>
          </a:p>
        </xdr:txBody>
      </xdr:sp>
      <xdr:sp macro="" textlink="">
        <xdr:nvSpPr>
          <xdr:cNvPr id="13" name="Shape 50"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SpPr txBox="1"/>
        </xdr:nvSpPr>
        <xdr:spPr>
          <a:xfrm>
            <a:off x="3070286" y="8844315"/>
            <a:ext cx="2381250" cy="914401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7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_______________________________</a:t>
            </a:r>
            <a:endParaRPr sz="7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s-ES" sz="9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Lic.</a:t>
            </a:r>
            <a:r>
              <a:rPr lang="es-ES" sz="9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Fernando Pérez Núñez</a:t>
            </a:r>
            <a:endParaRPr sz="9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Director Ejecutivo de</a:t>
            </a:r>
            <a:r>
              <a:rPr lang="en-US" sz="9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</a:t>
            </a:r>
            <a:r>
              <a:rPr lang="en-US" sz="9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Administración</a:t>
            </a:r>
            <a:r>
              <a:rPr lang="en-US" sz="9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e Innovación</a:t>
            </a:r>
            <a:endParaRPr sz="900" b="0" i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4" name="Shape 51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 txBox="1"/>
        </xdr:nvSpPr>
        <xdr:spPr>
          <a:xfrm>
            <a:off x="5908150" y="8910688"/>
            <a:ext cx="2857500" cy="9144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7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______________________________ </a:t>
            </a:r>
            <a:endParaRPr sz="7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 </a:t>
            </a: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Mtra. Paula Ramírez Höhne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Consejera Presidenta del Instituto Electoral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y de Participación Ciudadana del Estado de Jalisco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endParaRPr sz="1200"/>
          </a:p>
        </xdr:txBody>
      </xdr:sp>
    </xdr:grpSp>
    <xdr:clientData fLocksWithSheet="0"/>
  </xdr:twoCellAnchor>
  <xdr:twoCellAnchor editAs="oneCell">
    <xdr:from>
      <xdr:col>2</xdr:col>
      <xdr:colOff>10581</xdr:colOff>
      <xdr:row>3</xdr:row>
      <xdr:rowOff>32022</xdr:rowOff>
    </xdr:from>
    <xdr:to>
      <xdr:col>8</xdr:col>
      <xdr:colOff>361950</xdr:colOff>
      <xdr:row>5</xdr:row>
      <xdr:rowOff>8590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1" y="193947"/>
          <a:ext cx="1056219" cy="4623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20122</xdr:colOff>
      <xdr:row>35</xdr:row>
      <xdr:rowOff>1965</xdr:rowOff>
    </xdr:from>
    <xdr:to>
      <xdr:col>8</xdr:col>
      <xdr:colOff>112094</xdr:colOff>
      <xdr:row>42</xdr:row>
      <xdr:rowOff>65923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pSpPr/>
      </xdr:nvGrpSpPr>
      <xdr:grpSpPr>
        <a:xfrm>
          <a:off x="984381" y="6469558"/>
          <a:ext cx="8100028" cy="910624"/>
          <a:chOff x="19050" y="8499932"/>
          <a:chExt cx="8276313" cy="1506438"/>
        </a:xfrm>
      </xdr:grpSpPr>
      <xdr:sp macro="" textlink="">
        <xdr:nvSpPr>
          <xdr:cNvPr id="7" name="Shape 50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 txBox="1"/>
        </xdr:nvSpPr>
        <xdr:spPr>
          <a:xfrm>
            <a:off x="520305" y="8519637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Elaboró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8" name="Shape 50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SpPr txBox="1"/>
        </xdr:nvSpPr>
        <xdr:spPr>
          <a:xfrm>
            <a:off x="3264742" y="8508197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Vo.Bo.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9" name="Shape 50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SpPr txBox="1"/>
        </xdr:nvSpPr>
        <xdr:spPr>
          <a:xfrm>
            <a:off x="6128205" y="8499932"/>
            <a:ext cx="1323975" cy="276226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Autorizó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0" name="Shape 7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SpPr txBox="1"/>
        </xdr:nvSpPr>
        <xdr:spPr>
          <a:xfrm>
            <a:off x="19050" y="8747389"/>
            <a:ext cx="2360340" cy="1030156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algn="ctr" rtl="0" eaLnBrk="1" fontAlgn="auto" latinLnBrk="0" hangingPunct="1"/>
            <a:r>
              <a:rPr lang="en-US" sz="1100" b="0" i="0" u="none" strike="noStrike">
                <a:solidFill>
                  <a:srgbClr val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  </a:t>
            </a:r>
            <a:r>
              <a:rPr lang="en-US" sz="11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</a:t>
            </a:r>
            <a:r>
              <a:rPr lang="en-US" sz="1100" b="0" i="0" u="none" strike="noStrike">
                <a:solidFill>
                  <a:schemeClr val="bg1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</a:t>
            </a:r>
            <a:r>
              <a:rPr lang="en-US" sz="11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</a:t>
            </a:r>
            <a:r>
              <a:rPr lang="es-MX" sz="10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CP. Guadalupe Hernández</a:t>
            </a:r>
            <a:r>
              <a:rPr lang="es-MX" sz="1000" b="0" i="0" u="none" strike="noStrike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Barajas</a:t>
            </a:r>
            <a:endParaRPr lang="es-MX" sz="1000">
              <a:effectLst/>
              <a:latin typeface="Trebuchet MS" panose="020B0603020202020204" pitchFamily="34" charset="0"/>
            </a:endParaRPr>
          </a:p>
          <a:p>
            <a:pPr algn="ctr" rtl="0"/>
            <a:r>
              <a:rPr lang="en-US" sz="1000" b="0" i="0" u="none" strike="noStrike">
                <a:solidFill>
                  <a:sysClr val="windowText" lastClr="000000"/>
                </a:solidFill>
                <a:effectLst/>
                <a:latin typeface="Trebuchet MS" panose="020B0603020202020204" pitchFamily="34" charset="0"/>
                <a:ea typeface="+mn-ea"/>
                <a:cs typeface="+mn-cs"/>
                <a:sym typeface="Times New Roman"/>
              </a:rPr>
              <a:t>Tec.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  <a:effectLst/>
                <a:latin typeface="Trebuchet MS" panose="020B0603020202020204" pitchFamily="34" charset="0"/>
                <a:ea typeface="+mn-ea"/>
                <a:cs typeface="+mn-cs"/>
                <a:sym typeface="Times New Roman"/>
              </a:rPr>
              <a:t> Finanzas</a:t>
            </a:r>
            <a:endParaRPr sz="1000" b="0" i="0" u="sng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endParaRPr>
          </a:p>
        </xdr:txBody>
      </xdr:sp>
      <xdr:sp macro="" textlink="">
        <xdr:nvSpPr>
          <xdr:cNvPr id="11" name="Shape 50"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SpPr txBox="1"/>
        </xdr:nvSpPr>
        <xdr:spPr>
          <a:xfrm>
            <a:off x="2698652" y="8913568"/>
            <a:ext cx="2381250" cy="914401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_______________________________</a:t>
            </a:r>
            <a:endParaRPr sz="8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s-E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Lic.</a:t>
            </a:r>
            <a:r>
              <a:rPr lang="es-E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Fernando Pérez Núñez</a:t>
            </a:r>
            <a:endParaRPr sz="10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Director  Ejecutivo de Administración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e Innovación</a:t>
            </a:r>
            <a:endParaRPr sz="1000" b="0" i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2" name="Shape 5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 txBox="1"/>
        </xdr:nvSpPr>
        <xdr:spPr>
          <a:xfrm>
            <a:off x="5437863" y="9091971"/>
            <a:ext cx="2857500" cy="914399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______________________________ </a:t>
            </a:r>
            <a:endParaRPr sz="8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 </a:t>
            </a:r>
            <a:r>
              <a:rPr lang="en-US" sz="10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Mtra. Paula Ramírez Höhne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Consejera Presidenta del Instituto Electoral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y de Participación Ciudadana del Estado de Jalisco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</xdr:grpSp>
    <xdr:clientData fLocksWithSheet="0"/>
  </xdr:twoCellAnchor>
  <xdr:twoCellAnchor editAs="oneCell">
    <xdr:from>
      <xdr:col>1</xdr:col>
      <xdr:colOff>406685</xdr:colOff>
      <xdr:row>1</xdr:row>
      <xdr:rowOff>28156</xdr:rowOff>
    </xdr:from>
    <xdr:to>
      <xdr:col>1</xdr:col>
      <xdr:colOff>1579158</xdr:colOff>
      <xdr:row>2</xdr:row>
      <xdr:rowOff>357838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685" y="242201"/>
          <a:ext cx="1172473" cy="49021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43</xdr:row>
      <xdr:rowOff>85722</xdr:rowOff>
    </xdr:from>
    <xdr:to>
      <xdr:col>7</xdr:col>
      <xdr:colOff>1493520</xdr:colOff>
      <xdr:row>53</xdr:row>
      <xdr:rowOff>99060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pSpPr/>
      </xdr:nvGrpSpPr>
      <xdr:grpSpPr>
        <a:xfrm>
          <a:off x="171450" y="5724522"/>
          <a:ext cx="8542020" cy="1156338"/>
          <a:chOff x="19050" y="8646583"/>
          <a:chExt cx="8903257" cy="1569505"/>
        </a:xfrm>
      </xdr:grpSpPr>
      <xdr:sp macro="" textlink="">
        <xdr:nvSpPr>
          <xdr:cNvPr id="7" name="Shape 50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 txBox="1"/>
        </xdr:nvSpPr>
        <xdr:spPr>
          <a:xfrm>
            <a:off x="786572" y="8646583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7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Elaboró</a:t>
            </a:r>
            <a:endParaRPr sz="7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8" name="Shape 50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 txBox="1"/>
        </xdr:nvSpPr>
        <xdr:spPr>
          <a:xfrm>
            <a:off x="3606820" y="8658224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7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Vo.Bo.</a:t>
            </a:r>
            <a:endParaRPr sz="7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9" name="Shape 50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 txBox="1"/>
        </xdr:nvSpPr>
        <xdr:spPr>
          <a:xfrm>
            <a:off x="6584711" y="8653414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7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Autorizó</a:t>
            </a:r>
            <a:endParaRPr sz="7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0" name="Shape 7">
            <a:extLst>
              <a:ext uri="{FF2B5EF4-FFF2-40B4-BE49-F238E27FC236}">
                <a16:creationId xmlns:a16="http://schemas.microsoft.com/office/drawing/2014/main" id="{00000000-0008-0000-0900-00000A000000}"/>
              </a:ext>
            </a:extLst>
          </xdr:cNvPr>
          <xdr:cNvSpPr txBox="1"/>
        </xdr:nvSpPr>
        <xdr:spPr>
          <a:xfrm>
            <a:off x="19050" y="9174072"/>
            <a:ext cx="2646796" cy="1042016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algn="ctr" rtl="0" eaLnBrk="1" fontAlgn="auto" latinLnBrk="0" hangingPunct="1"/>
            <a:r>
              <a:rPr lang="en-US" sz="1050" b="0" i="0" u="none" strike="noStrike">
                <a:solidFill>
                  <a:srgbClr val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 </a:t>
            </a:r>
            <a:r>
              <a:rPr lang="en-US" sz="1100" b="0" i="0">
                <a:effectLst/>
                <a:latin typeface="+mn-lt"/>
                <a:ea typeface="+mn-ea"/>
                <a:cs typeface="+mn-cs"/>
              </a:rPr>
              <a:t>_______________________________</a:t>
            </a:r>
            <a:endParaRPr lang="en-US" sz="1050" b="0" i="0" u="none" strike="noStrike">
              <a:solidFill>
                <a:srgbClr val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endParaRPr>
          </a:p>
          <a:p>
            <a:pPr algn="ctr" rtl="0" eaLnBrk="1" fontAlgn="auto" latinLnBrk="0" hangingPunct="1"/>
            <a:r>
              <a:rPr lang="en-US" sz="1050" b="0" i="0" u="none" strike="noStrike">
                <a:solidFill>
                  <a:schemeClr val="bg1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</a:t>
            </a:r>
            <a:r>
              <a:rPr lang="es-MX" sz="9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LCP. Guadalupe Hernández</a:t>
            </a:r>
            <a:r>
              <a:rPr lang="es-MX" sz="900" b="0" i="0" u="none" strike="noStrike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Barajas</a:t>
            </a:r>
            <a:endParaRPr lang="es-MX" sz="900">
              <a:effectLst/>
              <a:latin typeface="Trebuchet MS" panose="020B0603020202020204" pitchFamily="34" charset="0"/>
            </a:endParaRPr>
          </a:p>
          <a:p>
            <a:pPr algn="ctr" rtl="0"/>
            <a:r>
              <a:rPr lang="en-US" sz="900" b="0" i="0">
                <a:effectLst/>
                <a:latin typeface="Trebuchet MS" panose="020B0603020202020204" pitchFamily="34" charset="0"/>
                <a:ea typeface="+mn-ea"/>
                <a:cs typeface="+mn-cs"/>
              </a:rPr>
              <a:t>Tec. Finanzas </a:t>
            </a:r>
            <a:endParaRPr sz="900" b="0" i="0" u="sng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endParaRPr>
          </a:p>
        </xdr:txBody>
      </xdr:sp>
      <xdr:sp macro="" textlink="">
        <xdr:nvSpPr>
          <xdr:cNvPr id="11" name="Shape 50">
            <a:extLst>
              <a:ext uri="{FF2B5EF4-FFF2-40B4-BE49-F238E27FC236}">
                <a16:creationId xmlns:a16="http://schemas.microsoft.com/office/drawing/2014/main" id="{00000000-0008-0000-0900-00000B000000}"/>
              </a:ext>
            </a:extLst>
          </xdr:cNvPr>
          <xdr:cNvSpPr txBox="1"/>
        </xdr:nvSpPr>
        <xdr:spPr>
          <a:xfrm>
            <a:off x="3032123" y="9037217"/>
            <a:ext cx="2381250" cy="914401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7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_______________________________</a:t>
            </a:r>
            <a:endParaRPr sz="7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s-ES" sz="9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Lic.</a:t>
            </a:r>
            <a:r>
              <a:rPr lang="es-ES" sz="9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Fernando Pérez Núñez</a:t>
            </a:r>
            <a:endParaRPr sz="9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Director Ejecutivo de  Administración</a:t>
            </a:r>
            <a:r>
              <a:rPr lang="en-US" sz="9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e Innovación</a:t>
            </a:r>
            <a:endParaRPr sz="900" b="0" i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2" name="Shape 51">
            <a:extLst>
              <a:ext uri="{FF2B5EF4-FFF2-40B4-BE49-F238E27FC236}">
                <a16:creationId xmlns:a16="http://schemas.microsoft.com/office/drawing/2014/main" id="{00000000-0008-0000-0900-00000C000000}"/>
              </a:ext>
            </a:extLst>
          </xdr:cNvPr>
          <xdr:cNvSpPr txBox="1"/>
        </xdr:nvSpPr>
        <xdr:spPr>
          <a:xfrm>
            <a:off x="5567900" y="9206936"/>
            <a:ext cx="3354407" cy="914399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7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______________________________________ </a:t>
            </a:r>
            <a:endParaRPr sz="7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 </a:t>
            </a: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Mtra. Paula Ramírez Höhne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Consejera Presidenta del Instituto Electoral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y de Participación Ciudadana del Estado de Jalisco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endParaRPr sz="1200"/>
          </a:p>
        </xdr:txBody>
      </xdr:sp>
    </xdr:grpSp>
    <xdr:clientData fLocksWithSheet="0"/>
  </xdr:twoCellAnchor>
  <xdr:twoCellAnchor editAs="oneCell">
    <xdr:from>
      <xdr:col>1</xdr:col>
      <xdr:colOff>85936</xdr:colOff>
      <xdr:row>1</xdr:row>
      <xdr:rowOff>117689</xdr:rowOff>
    </xdr:from>
    <xdr:to>
      <xdr:col>2</xdr:col>
      <xdr:colOff>721995</xdr:colOff>
      <xdr:row>4</xdr:row>
      <xdr:rowOff>15370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496" y="201509"/>
          <a:ext cx="1146599" cy="4691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1096274</xdr:colOff>
      <xdr:row>86</xdr:row>
      <xdr:rowOff>80686</xdr:rowOff>
    </xdr:from>
    <xdr:to>
      <xdr:col>26</xdr:col>
      <xdr:colOff>71886</xdr:colOff>
      <xdr:row>94</xdr:row>
      <xdr:rowOff>44929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GrpSpPr/>
      </xdr:nvGrpSpPr>
      <xdr:grpSpPr>
        <a:xfrm>
          <a:off x="1096274" y="9848304"/>
          <a:ext cx="7575070" cy="1375021"/>
          <a:chOff x="28416" y="8637516"/>
          <a:chExt cx="7750445" cy="1471998"/>
        </a:xfrm>
      </xdr:grpSpPr>
      <xdr:sp macro="" textlink="">
        <xdr:nvSpPr>
          <xdr:cNvPr id="9" name="Shape 50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 txBox="1"/>
        </xdr:nvSpPr>
        <xdr:spPr>
          <a:xfrm>
            <a:off x="540829" y="8646583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Elaboró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0" name="Shape 50">
            <a:extLst>
              <a:ext uri="{FF2B5EF4-FFF2-40B4-BE49-F238E27FC236}">
                <a16:creationId xmlns:a16="http://schemas.microsoft.com/office/drawing/2014/main" id="{00000000-0008-0000-0B00-00000A000000}"/>
              </a:ext>
            </a:extLst>
          </xdr:cNvPr>
          <xdr:cNvSpPr txBox="1"/>
        </xdr:nvSpPr>
        <xdr:spPr>
          <a:xfrm>
            <a:off x="3044900" y="8640461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Vo.Bo.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1" name="Shape 50">
            <a:extLst>
              <a:ext uri="{FF2B5EF4-FFF2-40B4-BE49-F238E27FC236}">
                <a16:creationId xmlns:a16="http://schemas.microsoft.com/office/drawing/2014/main" id="{00000000-0008-0000-0B00-00000B000000}"/>
              </a:ext>
            </a:extLst>
          </xdr:cNvPr>
          <xdr:cNvSpPr txBox="1"/>
        </xdr:nvSpPr>
        <xdr:spPr>
          <a:xfrm>
            <a:off x="5661154" y="8637516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Autorizó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2" name="Shape 7">
            <a:extLst>
              <a:ext uri="{FF2B5EF4-FFF2-40B4-BE49-F238E27FC236}">
                <a16:creationId xmlns:a16="http://schemas.microsoft.com/office/drawing/2014/main" id="{00000000-0008-0000-0B00-00000C000000}"/>
              </a:ext>
            </a:extLst>
          </xdr:cNvPr>
          <xdr:cNvSpPr txBox="1"/>
        </xdr:nvSpPr>
        <xdr:spPr>
          <a:xfrm>
            <a:off x="28416" y="9033189"/>
            <a:ext cx="2486025" cy="10763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algn="ctr" rtl="0" eaLnBrk="1" fontAlgn="auto" latinLnBrk="0" hangingPunct="1"/>
            <a:r>
              <a:rPr lang="en-US" sz="1100" b="0" i="0" u="none" strike="noStrike">
                <a:solidFill>
                  <a:srgbClr val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</a:t>
            </a:r>
            <a:r>
              <a:rPr lang="en-US" sz="11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____________________________</a:t>
            </a:r>
            <a:r>
              <a:rPr lang="en-US" sz="1100" b="0" i="0" u="none" strike="noStrike">
                <a:solidFill>
                  <a:schemeClr val="bg1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</a:t>
            </a:r>
            <a:r>
              <a:rPr lang="es-MX" sz="10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LCP. Guadalupe Hernández</a:t>
            </a:r>
            <a:r>
              <a:rPr lang="es-MX" sz="1000" b="0" i="0" u="none" strike="noStrike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Barajas</a:t>
            </a:r>
            <a:endParaRPr lang="es-MX" sz="1000">
              <a:effectLst/>
              <a:latin typeface="Trebuchet MS" panose="020B0603020202020204" pitchFamily="34" charset="0"/>
            </a:endParaRPr>
          </a:p>
          <a:p>
            <a:pPr algn="ctr" rtl="0"/>
            <a:r>
              <a:rPr lang="en-US" sz="1000" b="0" i="0" u="none" strike="noStrike">
                <a:solidFill>
                  <a:sysClr val="windowText" lastClr="000000"/>
                </a:solidFill>
                <a:effectLst/>
                <a:latin typeface="Trebuchet MS" panose="020B0603020202020204" pitchFamily="34" charset="0"/>
                <a:ea typeface="+mn-ea"/>
                <a:cs typeface="+mn-cs"/>
                <a:sym typeface="Times New Roman"/>
              </a:rPr>
              <a:t>Tec.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  <a:effectLst/>
                <a:latin typeface="Trebuchet MS" panose="020B0603020202020204" pitchFamily="34" charset="0"/>
                <a:ea typeface="+mn-ea"/>
                <a:cs typeface="+mn-cs"/>
                <a:sym typeface="Times New Roman"/>
              </a:rPr>
              <a:t> Finanzas</a:t>
            </a:r>
            <a:endParaRPr sz="1000" b="0" i="0" u="sng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endParaRPr>
          </a:p>
        </xdr:txBody>
      </xdr:sp>
      <xdr:sp macro="" textlink="">
        <xdr:nvSpPr>
          <xdr:cNvPr id="13" name="Shape 50">
            <a:extLst>
              <a:ext uri="{FF2B5EF4-FFF2-40B4-BE49-F238E27FC236}">
                <a16:creationId xmlns:a16="http://schemas.microsoft.com/office/drawing/2014/main" id="{00000000-0008-0000-0B00-00000D000000}"/>
              </a:ext>
            </a:extLst>
          </xdr:cNvPr>
          <xdr:cNvSpPr txBox="1"/>
        </xdr:nvSpPr>
        <xdr:spPr>
          <a:xfrm>
            <a:off x="2593832" y="8869750"/>
            <a:ext cx="2381250" cy="914401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_______________________________</a:t>
            </a:r>
            <a:endParaRPr sz="8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s-E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Lic.</a:t>
            </a:r>
            <a:r>
              <a:rPr lang="es-E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Fernando Pérez Núñez</a:t>
            </a:r>
            <a:endParaRPr sz="10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Director Ejecutivo de Administración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e Innovación</a:t>
            </a:r>
            <a:endParaRPr sz="1000" b="0" i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4" name="Shape 51">
            <a:extLst>
              <a:ext uri="{FF2B5EF4-FFF2-40B4-BE49-F238E27FC236}">
                <a16:creationId xmlns:a16="http://schemas.microsoft.com/office/drawing/2014/main" id="{00000000-0008-0000-0B00-00000E000000}"/>
              </a:ext>
            </a:extLst>
          </xdr:cNvPr>
          <xdr:cNvSpPr txBox="1"/>
        </xdr:nvSpPr>
        <xdr:spPr>
          <a:xfrm>
            <a:off x="4921361" y="9104427"/>
            <a:ext cx="2857500" cy="9144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______________________________ </a:t>
            </a:r>
            <a:endParaRPr sz="8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 </a:t>
            </a:r>
            <a:r>
              <a:rPr lang="en-US" sz="10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Mtra. Paula Ramírez Höhne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Consejera Presidenta del Instituto Electoral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y de Participación Ciudadana del Estado de Jalisco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</xdr:grpSp>
    <xdr:clientData fLocksWithSheet="0"/>
  </xdr:twoCellAnchor>
  <xdr:twoCellAnchor editAs="oneCell">
    <xdr:from>
      <xdr:col>5</xdr:col>
      <xdr:colOff>44929</xdr:colOff>
      <xdr:row>1</xdr:row>
      <xdr:rowOff>22666</xdr:rowOff>
    </xdr:from>
    <xdr:to>
      <xdr:col>8</xdr:col>
      <xdr:colOff>535780</xdr:colOff>
      <xdr:row>3</xdr:row>
      <xdr:rowOff>196446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646" y="193397"/>
          <a:ext cx="1065946" cy="46132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</xdr:rowOff>
    </xdr:from>
    <xdr:to>
      <xdr:col>1</xdr:col>
      <xdr:colOff>1041952</xdr:colOff>
      <xdr:row>2</xdr:row>
      <xdr:rowOff>171451</xdr:rowOff>
    </xdr:to>
    <xdr:pic>
      <xdr:nvPicPr>
        <xdr:cNvPr id="2" name="Imagen 1" descr="cid:image003.jpg@01CFF827.23EB2620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"/>
          <a:ext cx="1689652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266700</xdr:colOff>
      <xdr:row>15</xdr:row>
      <xdr:rowOff>142875</xdr:rowOff>
    </xdr:from>
    <xdr:ext cx="2143125" cy="914400"/>
    <xdr:sp macro="" textlink="">
      <xdr:nvSpPr>
        <xdr:cNvPr id="3" name="Shape 51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14297025" y="7439025"/>
          <a:ext cx="2143125" cy="914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______________________________ 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 </a:t>
          </a:r>
          <a:r>
            <a:rPr lang="en-US" sz="10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Mtra. Paula Ramírez Höhne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Consejera Presidenta del Instituto Electoral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y de Participación Ciudadana del Estado de Jalisco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1352550</xdr:colOff>
      <xdr:row>14</xdr:row>
      <xdr:rowOff>38100</xdr:rowOff>
    </xdr:from>
    <xdr:ext cx="2381250" cy="914401"/>
    <xdr:sp macro="" textlink="">
      <xdr:nvSpPr>
        <xdr:cNvPr id="4" name="Shape 50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6315075" y="5619750"/>
          <a:ext cx="2381250" cy="91440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_______________________________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E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Lic.</a:t>
          </a:r>
          <a:r>
            <a:rPr lang="es-E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Fernando Pérez Núñez</a:t>
          </a:r>
          <a:endParaRPr sz="10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Director Ejecutivo de Administración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e Innovación</a:t>
          </a:r>
          <a:endParaRPr sz="1000" b="0" i="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1</xdr:col>
      <xdr:colOff>0</xdr:colOff>
      <xdr:row>15</xdr:row>
      <xdr:rowOff>0</xdr:rowOff>
    </xdr:from>
    <xdr:ext cx="2486025" cy="1076325"/>
    <xdr:sp macro="" textlink="">
      <xdr:nvSpPr>
        <xdr:cNvPr id="5" name="Shape 7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714375" y="5772150"/>
          <a:ext cx="2486025" cy="1076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rtl="0" eaLnBrk="1" fontAlgn="auto" latinLnBrk="0" hangingPunct="1"/>
          <a:r>
            <a:rPr lang="en-US" sz="1100" b="0" i="0" u="none" strike="noStrike">
              <a:solidFill>
                <a:srgbClr val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</a:t>
          </a:r>
          <a:r>
            <a:rPr lang="en-US" sz="11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</a:t>
          </a:r>
          <a:r>
            <a:rPr lang="en-US" sz="10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Lic.</a:t>
          </a:r>
          <a:r>
            <a:rPr lang="es-MX" sz="1000">
              <a:effectLst/>
              <a:latin typeface="Trebuchet MS" panose="020B0603020202020204" pitchFamily="34" charset="0"/>
              <a:ea typeface="+mn-ea"/>
              <a:cs typeface="+mn-cs"/>
            </a:rPr>
            <a:t> Catalina Moreno Trillo</a:t>
          </a:r>
          <a:endParaRPr lang="es-MX" sz="1000">
            <a:effectLst/>
            <a:latin typeface="Trebuchet MS" panose="020B0603020202020204" pitchFamily="34" charset="0"/>
          </a:endParaRPr>
        </a:p>
        <a:p>
          <a:pPr rtl="0"/>
          <a:r>
            <a:rPr lang="en-US" sz="1000" b="0" i="0">
              <a:effectLst/>
              <a:latin typeface="Trebuchet MS" panose="020B0603020202020204" pitchFamily="34" charset="0"/>
              <a:ea typeface="+mn-ea"/>
              <a:cs typeface="+mn-cs"/>
            </a:rPr>
            <a:t>Directora Jurídica</a:t>
          </a:r>
          <a:endParaRPr sz="1000" b="0" i="0" u="sng" strike="noStrike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  <a:sym typeface="Times New Roman"/>
          </a:endParaRPr>
        </a:p>
      </xdr:txBody>
    </xdr:sp>
    <xdr:clientData fLocksWithSheet="0"/>
  </xdr:oneCellAnchor>
  <xdr:oneCellAnchor>
    <xdr:from>
      <xdr:col>1</xdr:col>
      <xdr:colOff>0</xdr:colOff>
      <xdr:row>12</xdr:row>
      <xdr:rowOff>0</xdr:rowOff>
    </xdr:from>
    <xdr:ext cx="1323975" cy="276225"/>
    <xdr:sp macro="" textlink="">
      <xdr:nvSpPr>
        <xdr:cNvPr id="6" name="Shape 50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714375" y="520065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Elaboró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5</xdr:col>
      <xdr:colOff>571500</xdr:colOff>
      <xdr:row>12</xdr:row>
      <xdr:rowOff>28575</xdr:rowOff>
    </xdr:from>
    <xdr:ext cx="1323975" cy="276225"/>
    <xdr:sp macro="" textlink="">
      <xdr:nvSpPr>
        <xdr:cNvPr id="7" name="Shape 50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6886575" y="5229225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Vo.Bo.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9</xdr:col>
      <xdr:colOff>552450</xdr:colOff>
      <xdr:row>12</xdr:row>
      <xdr:rowOff>19050</xdr:rowOff>
    </xdr:from>
    <xdr:ext cx="1323975" cy="276225"/>
    <xdr:sp macro="" textlink="">
      <xdr:nvSpPr>
        <xdr:cNvPr id="8" name="Shape 50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/>
      </xdr:nvSpPr>
      <xdr:spPr>
        <a:xfrm>
          <a:off x="14582775" y="674370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Autorizó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5</xdr:row>
      <xdr:rowOff>114300</xdr:rowOff>
    </xdr:from>
    <xdr:to>
      <xdr:col>2</xdr:col>
      <xdr:colOff>600075</xdr:colOff>
      <xdr:row>17</xdr:row>
      <xdr:rowOff>450850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796925" y="4184650"/>
          <a:ext cx="3606800" cy="17526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53</xdr:row>
      <xdr:rowOff>0</xdr:rowOff>
    </xdr:from>
    <xdr:to>
      <xdr:col>9</xdr:col>
      <xdr:colOff>520065</xdr:colOff>
      <xdr:row>61</xdr:row>
      <xdr:rowOff>15241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pSpPr/>
      </xdr:nvGrpSpPr>
      <xdr:grpSpPr>
        <a:xfrm>
          <a:off x="45720" y="7572375"/>
          <a:ext cx="8608695" cy="929641"/>
          <a:chOff x="64990" y="8646583"/>
          <a:chExt cx="8891307" cy="1379515"/>
        </a:xfrm>
      </xdr:grpSpPr>
      <xdr:sp macro="" textlink="">
        <xdr:nvSpPr>
          <xdr:cNvPr id="7" name="Shape 50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 txBox="1"/>
        </xdr:nvSpPr>
        <xdr:spPr>
          <a:xfrm>
            <a:off x="540829" y="8646583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Elaboró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8" name="Shape 50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 txBox="1"/>
        </xdr:nvSpPr>
        <xdr:spPr>
          <a:xfrm>
            <a:off x="3606820" y="8658224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Vo.Bo.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9" name="Shape 50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 txBox="1"/>
        </xdr:nvSpPr>
        <xdr:spPr>
          <a:xfrm>
            <a:off x="6784995" y="8673041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Autorizó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0" name="Shape 7">
            <a:extLst>
              <a:ext uri="{FF2B5EF4-FFF2-40B4-BE49-F238E27FC236}">
                <a16:creationId xmlns:a16="http://schemas.microsoft.com/office/drawing/2014/main" id="{00000000-0008-0000-0F00-00000A000000}"/>
              </a:ext>
            </a:extLst>
          </xdr:cNvPr>
          <xdr:cNvSpPr txBox="1"/>
        </xdr:nvSpPr>
        <xdr:spPr>
          <a:xfrm>
            <a:off x="64990" y="8949773"/>
            <a:ext cx="2486025" cy="10763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algn="ctr" rtl="0" eaLnBrk="1" fontAlgn="auto" latinLnBrk="0" hangingPunct="1"/>
            <a:r>
              <a:rPr lang="en-US" sz="1100" b="0" i="0" u="none" strike="noStrike">
                <a:solidFill>
                  <a:srgbClr val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</a:t>
            </a:r>
            <a:r>
              <a:rPr lang="en-US" sz="11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____________________________</a:t>
            </a:r>
            <a:r>
              <a:rPr lang="en-US" sz="1100" b="0" i="0" u="none" strike="noStrike">
                <a:solidFill>
                  <a:schemeClr val="bg1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</a:t>
            </a:r>
            <a:r>
              <a:rPr lang="es-MX" sz="10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LCP. Guadalupe Hernández</a:t>
            </a:r>
            <a:r>
              <a:rPr lang="es-MX" sz="1000" b="0" i="0" u="none" strike="noStrike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Barajas</a:t>
            </a:r>
            <a:endParaRPr lang="es-MX" sz="1000">
              <a:effectLst/>
              <a:latin typeface="Trebuchet MS" panose="020B0603020202020204" pitchFamily="34" charset="0"/>
            </a:endParaRPr>
          </a:p>
          <a:p>
            <a:pPr algn="ctr" rtl="0"/>
            <a:r>
              <a:rPr lang="en-US" sz="1000" b="0" i="0">
                <a:effectLst/>
                <a:latin typeface="Trebuchet MS" panose="020B0603020202020204" pitchFamily="34" charset="0"/>
                <a:ea typeface="+mn-ea"/>
                <a:cs typeface="+mn-cs"/>
              </a:rPr>
              <a:t>Tec. Finanzas</a:t>
            </a:r>
            <a:endParaRPr sz="1000" b="0" i="0" u="sng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endParaRPr>
          </a:p>
        </xdr:txBody>
      </xdr:sp>
      <xdr:sp macro="" textlink="">
        <xdr:nvSpPr>
          <xdr:cNvPr id="11" name="Shape 50">
            <a:extLst>
              <a:ext uri="{FF2B5EF4-FFF2-40B4-BE49-F238E27FC236}">
                <a16:creationId xmlns:a16="http://schemas.microsoft.com/office/drawing/2014/main" id="{00000000-0008-0000-0F00-00000B000000}"/>
              </a:ext>
            </a:extLst>
          </xdr:cNvPr>
          <xdr:cNvSpPr txBox="1"/>
        </xdr:nvSpPr>
        <xdr:spPr>
          <a:xfrm>
            <a:off x="3111456" y="8899498"/>
            <a:ext cx="2381250" cy="914401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_______________________________</a:t>
            </a:r>
            <a:endParaRPr sz="8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s-E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Lic.</a:t>
            </a:r>
            <a:r>
              <a:rPr lang="es-E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Fernando Pérez Núñez</a:t>
            </a:r>
            <a:endParaRPr sz="10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Director Ejecutivo de Administración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e Innovación</a:t>
            </a:r>
            <a:endParaRPr sz="1000" b="0" i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2" name="Shape 51">
            <a:extLst>
              <a:ext uri="{FF2B5EF4-FFF2-40B4-BE49-F238E27FC236}">
                <a16:creationId xmlns:a16="http://schemas.microsoft.com/office/drawing/2014/main" id="{00000000-0008-0000-0F00-00000C000000}"/>
              </a:ext>
            </a:extLst>
          </xdr:cNvPr>
          <xdr:cNvSpPr txBox="1"/>
        </xdr:nvSpPr>
        <xdr:spPr>
          <a:xfrm>
            <a:off x="6098797" y="8989400"/>
            <a:ext cx="2857500" cy="9144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______________________________ </a:t>
            </a:r>
            <a:endParaRPr sz="8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 </a:t>
            </a:r>
            <a:r>
              <a:rPr lang="en-US" sz="10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Mtra. Paula Ramírez Höhne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Consejera Presidenta del Instituto Electoral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y de Participación Ciudadana del Estado de Jalisco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</xdr:grpSp>
    <xdr:clientData fLocksWithSheet="0"/>
  </xdr:twoCellAnchor>
  <xdr:twoCellAnchor editAs="oneCell">
    <xdr:from>
      <xdr:col>0</xdr:col>
      <xdr:colOff>161925</xdr:colOff>
      <xdr:row>0</xdr:row>
      <xdr:rowOff>108381</xdr:rowOff>
    </xdr:from>
    <xdr:to>
      <xdr:col>1</xdr:col>
      <xdr:colOff>700741</xdr:colOff>
      <xdr:row>3</xdr:row>
      <xdr:rowOff>167339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08381"/>
          <a:ext cx="1300816" cy="55425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21</xdr:row>
      <xdr:rowOff>39685</xdr:rowOff>
    </xdr:from>
    <xdr:to>
      <xdr:col>7</xdr:col>
      <xdr:colOff>394758</xdr:colOff>
      <xdr:row>31</xdr:row>
      <xdr:rowOff>19842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pSpPr/>
      </xdr:nvGrpSpPr>
      <xdr:grpSpPr>
        <a:xfrm>
          <a:off x="1" y="4633513"/>
          <a:ext cx="8550538" cy="1895079"/>
          <a:chOff x="19051" y="8646583"/>
          <a:chExt cx="8701894" cy="1267526"/>
        </a:xfrm>
      </xdr:grpSpPr>
      <xdr:sp macro="" textlink="">
        <xdr:nvSpPr>
          <xdr:cNvPr id="7" name="Shape 50">
            <a:extLst>
              <a:ext uri="{FF2B5EF4-FFF2-40B4-BE49-F238E27FC236}">
                <a16:creationId xmlns:a16="http://schemas.microsoft.com/office/drawing/2014/main" id="{00000000-0008-0000-1000-000007000000}"/>
              </a:ext>
            </a:extLst>
          </xdr:cNvPr>
          <xdr:cNvSpPr txBox="1"/>
        </xdr:nvSpPr>
        <xdr:spPr>
          <a:xfrm>
            <a:off x="540829" y="8646583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Elaboró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8" name="Shape 50"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SpPr txBox="1"/>
        </xdr:nvSpPr>
        <xdr:spPr>
          <a:xfrm>
            <a:off x="3606820" y="8658224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Vo.Bo.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9" name="Shape 50"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SpPr txBox="1"/>
        </xdr:nvSpPr>
        <xdr:spPr>
          <a:xfrm>
            <a:off x="6623435" y="8661083"/>
            <a:ext cx="1323976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Autorizó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0" name="Shape 7">
            <a:extLst>
              <a:ext uri="{FF2B5EF4-FFF2-40B4-BE49-F238E27FC236}">
                <a16:creationId xmlns:a16="http://schemas.microsoft.com/office/drawing/2014/main" id="{00000000-0008-0000-1000-00000A000000}"/>
              </a:ext>
            </a:extLst>
          </xdr:cNvPr>
          <xdr:cNvSpPr txBox="1"/>
        </xdr:nvSpPr>
        <xdr:spPr>
          <a:xfrm>
            <a:off x="19051" y="9139766"/>
            <a:ext cx="2423401" cy="429878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algn="ctr" rtl="0" eaLnBrk="1" fontAlgn="auto" latinLnBrk="0" hangingPunct="1"/>
            <a:r>
              <a:rPr lang="en-US" sz="11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____________________________</a:t>
            </a:r>
            <a:r>
              <a:rPr lang="en-US" sz="1100" b="0" i="0" u="none" strike="noStrike">
                <a:solidFill>
                  <a:schemeClr val="bg1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</a:t>
            </a:r>
            <a:r>
              <a:rPr lang="es-MX" sz="10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LCP. Guadalupe Hernández</a:t>
            </a:r>
            <a:r>
              <a:rPr lang="es-MX" sz="1000" b="0" i="0" u="none" strike="noStrike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Barajas</a:t>
            </a:r>
            <a:endParaRPr lang="es-MX" sz="1000">
              <a:effectLst/>
              <a:latin typeface="Trebuchet MS" panose="020B0603020202020204" pitchFamily="34" charset="0"/>
            </a:endParaRPr>
          </a:p>
          <a:p>
            <a:pPr algn="ctr" rtl="0"/>
            <a:r>
              <a:rPr lang="en-US" sz="1000" b="0" i="0">
                <a:effectLst/>
                <a:latin typeface="Trebuchet MS" panose="020B0603020202020204" pitchFamily="34" charset="0"/>
                <a:ea typeface="+mn-ea"/>
                <a:cs typeface="+mn-cs"/>
              </a:rPr>
              <a:t>Tec.</a:t>
            </a:r>
            <a:r>
              <a:rPr lang="en-US" sz="1000" b="0" i="0" baseline="0">
                <a:effectLst/>
                <a:latin typeface="Trebuchet MS" panose="020B0603020202020204" pitchFamily="34" charset="0"/>
                <a:ea typeface="+mn-ea"/>
                <a:cs typeface="+mn-cs"/>
              </a:rPr>
              <a:t> Finanzas</a:t>
            </a:r>
            <a:endParaRPr sz="1000" b="0" i="0" u="sng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endParaRPr>
          </a:p>
        </xdr:txBody>
      </xdr:sp>
      <xdr:sp macro="" textlink="">
        <xdr:nvSpPr>
          <xdr:cNvPr id="11" name="Shape 50">
            <a:extLst>
              <a:ext uri="{FF2B5EF4-FFF2-40B4-BE49-F238E27FC236}">
                <a16:creationId xmlns:a16="http://schemas.microsoft.com/office/drawing/2014/main" id="{00000000-0008-0000-1000-00000B000000}"/>
              </a:ext>
            </a:extLst>
          </xdr:cNvPr>
          <xdr:cNvSpPr txBox="1"/>
        </xdr:nvSpPr>
        <xdr:spPr>
          <a:xfrm>
            <a:off x="3080829" y="8940801"/>
            <a:ext cx="2381250" cy="914401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_______________________________</a:t>
            </a:r>
            <a:endParaRPr sz="8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s-E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Lic.</a:t>
            </a:r>
            <a:r>
              <a:rPr lang="es-E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Fernando Pérez Núñez</a:t>
            </a:r>
            <a:endParaRPr sz="10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Director  Ejecutivo de Administración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e Innovación</a:t>
            </a:r>
            <a:endParaRPr sz="1000" b="0" i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2" name="Shape 51">
            <a:extLst>
              <a:ext uri="{FF2B5EF4-FFF2-40B4-BE49-F238E27FC236}">
                <a16:creationId xmlns:a16="http://schemas.microsoft.com/office/drawing/2014/main" id="{00000000-0008-0000-1000-00000C000000}"/>
              </a:ext>
            </a:extLst>
          </xdr:cNvPr>
          <xdr:cNvSpPr txBox="1"/>
        </xdr:nvSpPr>
        <xdr:spPr>
          <a:xfrm>
            <a:off x="5863445" y="8999709"/>
            <a:ext cx="2857500" cy="9144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______________________________ </a:t>
            </a:r>
            <a:endParaRPr sz="8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 </a:t>
            </a:r>
            <a:r>
              <a:rPr lang="en-US" sz="10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Mtra. Paula Ramírez Höhne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Consejera Presidenta del Instituto Electoral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y de Participación Ciudadana del Estado de Jalisco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</xdr:grpSp>
    <xdr:clientData fLocksWithSheet="0"/>
  </xdr:twoCellAnchor>
  <xdr:twoCellAnchor editAs="oneCell">
    <xdr:from>
      <xdr:col>0</xdr:col>
      <xdr:colOff>99219</xdr:colOff>
      <xdr:row>1</xdr:row>
      <xdr:rowOff>138906</xdr:rowOff>
    </xdr:from>
    <xdr:to>
      <xdr:col>0</xdr:col>
      <xdr:colOff>1190457</xdr:colOff>
      <xdr:row>3</xdr:row>
      <xdr:rowOff>187147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19" y="327422"/>
          <a:ext cx="1091238" cy="46496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82</xdr:row>
      <xdr:rowOff>0</xdr:rowOff>
    </xdr:from>
    <xdr:to>
      <xdr:col>7</xdr:col>
      <xdr:colOff>179916</xdr:colOff>
      <xdr:row>89</xdr:row>
      <xdr:rowOff>159808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pSpPr/>
      </xdr:nvGrpSpPr>
      <xdr:grpSpPr>
        <a:xfrm>
          <a:off x="0" y="18365056"/>
          <a:ext cx="8474158" cy="1583207"/>
          <a:chOff x="19050" y="8646583"/>
          <a:chExt cx="8883650" cy="1569508"/>
        </a:xfrm>
      </xdr:grpSpPr>
      <xdr:sp macro="" textlink="">
        <xdr:nvSpPr>
          <xdr:cNvPr id="7" name="Shape 50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SpPr txBox="1"/>
        </xdr:nvSpPr>
        <xdr:spPr>
          <a:xfrm>
            <a:off x="540829" y="8646583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Elaboró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8" name="Shape 50">
            <a:extLst>
              <a:ext uri="{FF2B5EF4-FFF2-40B4-BE49-F238E27FC236}">
                <a16:creationId xmlns:a16="http://schemas.microsoft.com/office/drawing/2014/main" id="{00000000-0008-0000-1100-000008000000}"/>
              </a:ext>
            </a:extLst>
          </xdr:cNvPr>
          <xdr:cNvSpPr txBox="1"/>
        </xdr:nvSpPr>
        <xdr:spPr>
          <a:xfrm>
            <a:off x="3606820" y="8658224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Vo.Bo.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9" name="Shape 50"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SpPr txBox="1"/>
        </xdr:nvSpPr>
        <xdr:spPr>
          <a:xfrm>
            <a:off x="6784995" y="8673041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Autorizó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0" name="Shape 7">
            <a:extLst>
              <a:ext uri="{FF2B5EF4-FFF2-40B4-BE49-F238E27FC236}">
                <a16:creationId xmlns:a16="http://schemas.microsoft.com/office/drawing/2014/main" id="{00000000-0008-0000-1100-00000A000000}"/>
              </a:ext>
            </a:extLst>
          </xdr:cNvPr>
          <xdr:cNvSpPr txBox="1"/>
        </xdr:nvSpPr>
        <xdr:spPr>
          <a:xfrm>
            <a:off x="19050" y="9139766"/>
            <a:ext cx="2486025" cy="10763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algn="ctr" rtl="0" eaLnBrk="1" fontAlgn="auto" latinLnBrk="0" hangingPunct="1"/>
            <a:r>
              <a:rPr lang="en-US" sz="1100" b="0" i="0" u="none" strike="noStrike">
                <a:solidFill>
                  <a:srgbClr val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</a:t>
            </a:r>
            <a:r>
              <a:rPr lang="en-US" sz="11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 </a:t>
            </a:r>
            <a:r>
              <a:rPr lang="es-MX" sz="10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LCP. Guadalupe Hernández</a:t>
            </a:r>
            <a:r>
              <a:rPr lang="es-MX" sz="1000" b="0" i="0" u="none" strike="noStrike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Barajas</a:t>
            </a:r>
            <a:endParaRPr lang="es-MX" sz="1000">
              <a:effectLst/>
              <a:latin typeface="Trebuchet MS" panose="020B0603020202020204" pitchFamily="34" charset="0"/>
            </a:endParaRPr>
          </a:p>
          <a:p>
            <a:pPr algn="ctr" rtl="0"/>
            <a:r>
              <a:rPr lang="en-US" sz="1000" b="0" i="0">
                <a:effectLst/>
                <a:latin typeface="Trebuchet MS" panose="020B0603020202020204" pitchFamily="34" charset="0"/>
                <a:ea typeface="+mn-ea"/>
                <a:cs typeface="+mn-cs"/>
              </a:rPr>
              <a:t>Tec. Finanzas</a:t>
            </a:r>
            <a:endParaRPr sz="1000" b="0" i="0" u="sng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endParaRPr>
          </a:p>
        </xdr:txBody>
      </xdr:sp>
      <xdr:sp macro="" textlink="">
        <xdr:nvSpPr>
          <xdr:cNvPr id="11" name="Shape 50">
            <a:extLst>
              <a:ext uri="{FF2B5EF4-FFF2-40B4-BE49-F238E27FC236}">
                <a16:creationId xmlns:a16="http://schemas.microsoft.com/office/drawing/2014/main" id="{00000000-0008-0000-1100-00000B000000}"/>
              </a:ext>
            </a:extLst>
          </xdr:cNvPr>
          <xdr:cNvSpPr txBox="1"/>
        </xdr:nvSpPr>
        <xdr:spPr>
          <a:xfrm>
            <a:off x="3080829" y="8940801"/>
            <a:ext cx="2381250" cy="914401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_______________________________</a:t>
            </a:r>
            <a:endParaRPr sz="8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s-E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Lic.</a:t>
            </a:r>
            <a:r>
              <a:rPr lang="es-E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Fernando Pérez Núñez</a:t>
            </a:r>
            <a:endParaRPr sz="10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Director Ejecutivo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de</a:t>
            </a: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Administración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e Innovación</a:t>
            </a:r>
            <a:endParaRPr sz="1000" b="0" i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2" name="Shape 51">
            <a:extLst>
              <a:ext uri="{FF2B5EF4-FFF2-40B4-BE49-F238E27FC236}">
                <a16:creationId xmlns:a16="http://schemas.microsoft.com/office/drawing/2014/main" id="{00000000-0008-0000-1100-00000C000000}"/>
              </a:ext>
            </a:extLst>
          </xdr:cNvPr>
          <xdr:cNvSpPr txBox="1"/>
        </xdr:nvSpPr>
        <xdr:spPr>
          <a:xfrm>
            <a:off x="6045200" y="9113308"/>
            <a:ext cx="2857500" cy="9144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______________________________ </a:t>
            </a:r>
            <a:endParaRPr sz="8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 </a:t>
            </a:r>
            <a:r>
              <a:rPr lang="en-US" sz="10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Mtra. Paula Ramírez Höhne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Consejera Presidenta del Instituto Electoral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y de Participación Ciudadana del Estado de Jalisco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</xdr:grpSp>
    <xdr:clientData fLocksWithSheet="0"/>
  </xdr:twoCellAnchor>
  <xdr:twoCellAnchor editAs="oneCell">
    <xdr:from>
      <xdr:col>0</xdr:col>
      <xdr:colOff>139129</xdr:colOff>
      <xdr:row>1</xdr:row>
      <xdr:rowOff>61814</xdr:rowOff>
    </xdr:from>
    <xdr:to>
      <xdr:col>1</xdr:col>
      <xdr:colOff>1748532</xdr:colOff>
      <xdr:row>4</xdr:row>
      <xdr:rowOff>88027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129" y="252314"/>
          <a:ext cx="1828478" cy="61676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25</xdr:row>
      <xdr:rowOff>19050</xdr:rowOff>
    </xdr:from>
    <xdr:to>
      <xdr:col>8</xdr:col>
      <xdr:colOff>457200</xdr:colOff>
      <xdr:row>32</xdr:row>
      <xdr:rowOff>95250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pSpPr/>
      </xdr:nvGrpSpPr>
      <xdr:grpSpPr>
        <a:xfrm>
          <a:off x="219075" y="5762625"/>
          <a:ext cx="7381875" cy="1476375"/>
          <a:chOff x="19050" y="8646583"/>
          <a:chExt cx="7616069" cy="1569508"/>
        </a:xfrm>
      </xdr:grpSpPr>
      <xdr:sp macro="" textlink="">
        <xdr:nvSpPr>
          <xdr:cNvPr id="7" name="Shape 50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 txBox="1"/>
        </xdr:nvSpPr>
        <xdr:spPr>
          <a:xfrm>
            <a:off x="540829" y="8646583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Elaboró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8" name="Shape 50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 txBox="1"/>
        </xdr:nvSpPr>
        <xdr:spPr>
          <a:xfrm>
            <a:off x="2973034" y="8668821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Vo.Bo.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9" name="Shape 50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 txBox="1"/>
        </xdr:nvSpPr>
        <xdr:spPr>
          <a:xfrm>
            <a:off x="5517410" y="8673041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Autorizó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0" name="Shape 7">
            <a:extLst>
              <a:ext uri="{FF2B5EF4-FFF2-40B4-BE49-F238E27FC236}">
                <a16:creationId xmlns:a16="http://schemas.microsoft.com/office/drawing/2014/main" id="{00000000-0008-0000-1200-00000A000000}"/>
              </a:ext>
            </a:extLst>
          </xdr:cNvPr>
          <xdr:cNvSpPr txBox="1"/>
        </xdr:nvSpPr>
        <xdr:spPr>
          <a:xfrm>
            <a:off x="19050" y="9139766"/>
            <a:ext cx="2486025" cy="10763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algn="ctr" rtl="0" eaLnBrk="1" fontAlgn="auto" latinLnBrk="0" hangingPunct="1"/>
            <a:r>
              <a:rPr lang="en-US" sz="1100" b="0" i="0" u="none" strike="noStrike">
                <a:solidFill>
                  <a:srgbClr val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</a:t>
            </a:r>
            <a:r>
              <a:rPr lang="en-US" sz="11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 </a:t>
            </a:r>
            <a:r>
              <a:rPr lang="es-MX" sz="10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LCP. Guadalupe Hernández</a:t>
            </a:r>
            <a:r>
              <a:rPr lang="es-MX" sz="1000" b="0" i="0" u="none" strike="noStrike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Barajas</a:t>
            </a:r>
            <a:endParaRPr lang="es-MX" sz="1000">
              <a:effectLst/>
              <a:latin typeface="Trebuchet MS" panose="020B0603020202020204" pitchFamily="34" charset="0"/>
            </a:endParaRPr>
          </a:p>
          <a:p>
            <a:pPr algn="ctr" rtl="0"/>
            <a:r>
              <a:rPr lang="en-US" sz="1000" b="0" i="0">
                <a:effectLst/>
                <a:latin typeface="Trebuchet MS" panose="020B0603020202020204" pitchFamily="34" charset="0"/>
                <a:ea typeface="+mn-ea"/>
                <a:cs typeface="+mn-cs"/>
              </a:rPr>
              <a:t>Tec. Finanzas</a:t>
            </a:r>
            <a:endParaRPr sz="1000" b="0" i="0" u="sng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endParaRPr>
          </a:p>
        </xdr:txBody>
      </xdr:sp>
      <xdr:sp macro="" textlink="">
        <xdr:nvSpPr>
          <xdr:cNvPr id="11" name="Shape 50">
            <a:extLst>
              <a:ext uri="{FF2B5EF4-FFF2-40B4-BE49-F238E27FC236}">
                <a16:creationId xmlns:a16="http://schemas.microsoft.com/office/drawing/2014/main" id="{00000000-0008-0000-1200-00000B000000}"/>
              </a:ext>
            </a:extLst>
          </xdr:cNvPr>
          <xdr:cNvSpPr txBox="1"/>
        </xdr:nvSpPr>
        <xdr:spPr>
          <a:xfrm>
            <a:off x="2447043" y="8951398"/>
            <a:ext cx="2381250" cy="914401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_______________________________</a:t>
            </a:r>
            <a:endParaRPr sz="8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s-E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Lic.</a:t>
            </a:r>
            <a:r>
              <a:rPr lang="es-E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Fernando Pérez Núñez</a:t>
            </a:r>
            <a:endParaRPr sz="10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Director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Ejecutivo de</a:t>
            </a: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Administración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e Innovación</a:t>
            </a:r>
            <a:endParaRPr sz="1000" b="0" i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2" name="Shape 51">
            <a:extLst>
              <a:ext uri="{FF2B5EF4-FFF2-40B4-BE49-F238E27FC236}">
                <a16:creationId xmlns:a16="http://schemas.microsoft.com/office/drawing/2014/main" id="{00000000-0008-0000-1200-00000C000000}"/>
              </a:ext>
            </a:extLst>
          </xdr:cNvPr>
          <xdr:cNvSpPr txBox="1"/>
        </xdr:nvSpPr>
        <xdr:spPr>
          <a:xfrm>
            <a:off x="4777619" y="9113308"/>
            <a:ext cx="2857500" cy="9144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______________________________ </a:t>
            </a:r>
            <a:endParaRPr sz="8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 </a:t>
            </a:r>
            <a:r>
              <a:rPr lang="en-US" sz="10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Mtra. Paula Ramírez Höhne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Consejera Presidenta del Instituto Electoral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y de Participación Ciudadana del Estado de Jalisco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</xdr:grpSp>
    <xdr:clientData fLocksWithSheet="0"/>
  </xdr:twoCellAnchor>
  <xdr:twoCellAnchor editAs="oneCell">
    <xdr:from>
      <xdr:col>0</xdr:col>
      <xdr:colOff>57150</xdr:colOff>
      <xdr:row>1</xdr:row>
      <xdr:rowOff>76201</xdr:rowOff>
    </xdr:from>
    <xdr:to>
      <xdr:col>1</xdr:col>
      <xdr:colOff>588806</xdr:colOff>
      <xdr:row>4</xdr:row>
      <xdr:rowOff>19051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66701"/>
          <a:ext cx="1341281" cy="5715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104776</xdr:rowOff>
    </xdr:from>
    <xdr:to>
      <xdr:col>7</xdr:col>
      <xdr:colOff>933450</xdr:colOff>
      <xdr:row>50</xdr:row>
      <xdr:rowOff>72391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pSpPr/>
      </xdr:nvGrpSpPr>
      <xdr:grpSpPr>
        <a:xfrm>
          <a:off x="0" y="8562976"/>
          <a:ext cx="8534400" cy="1167765"/>
          <a:chOff x="19050" y="8646583"/>
          <a:chExt cx="8883650" cy="1445662"/>
        </a:xfrm>
      </xdr:grpSpPr>
      <xdr:sp macro="" textlink="">
        <xdr:nvSpPr>
          <xdr:cNvPr id="8" name="Shape 50">
            <a:extLst>
              <a:ext uri="{FF2B5EF4-FFF2-40B4-BE49-F238E27FC236}">
                <a16:creationId xmlns:a16="http://schemas.microsoft.com/office/drawing/2014/main" id="{00000000-0008-0000-1300-000008000000}"/>
              </a:ext>
            </a:extLst>
          </xdr:cNvPr>
          <xdr:cNvSpPr txBox="1"/>
        </xdr:nvSpPr>
        <xdr:spPr>
          <a:xfrm>
            <a:off x="540829" y="8646583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Elaboró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9" name="Shape 50"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SpPr txBox="1"/>
        </xdr:nvSpPr>
        <xdr:spPr>
          <a:xfrm>
            <a:off x="3606820" y="8658224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Vo.Bo.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0" name="Shape 50">
            <a:extLst>
              <a:ext uri="{FF2B5EF4-FFF2-40B4-BE49-F238E27FC236}">
                <a16:creationId xmlns:a16="http://schemas.microsoft.com/office/drawing/2014/main" id="{00000000-0008-0000-1300-00000A000000}"/>
              </a:ext>
            </a:extLst>
          </xdr:cNvPr>
          <xdr:cNvSpPr txBox="1"/>
        </xdr:nvSpPr>
        <xdr:spPr>
          <a:xfrm>
            <a:off x="6784995" y="8673041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Autorizó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1" name="Shape 7">
            <a:extLst>
              <a:ext uri="{FF2B5EF4-FFF2-40B4-BE49-F238E27FC236}">
                <a16:creationId xmlns:a16="http://schemas.microsoft.com/office/drawing/2014/main" id="{00000000-0008-0000-1300-00000B000000}"/>
              </a:ext>
            </a:extLst>
          </xdr:cNvPr>
          <xdr:cNvSpPr txBox="1"/>
        </xdr:nvSpPr>
        <xdr:spPr>
          <a:xfrm>
            <a:off x="19050" y="9015920"/>
            <a:ext cx="2486025" cy="10763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algn="ctr" rtl="0" eaLnBrk="1" fontAlgn="auto" latinLnBrk="0" hangingPunct="1"/>
            <a:r>
              <a:rPr lang="en-US" sz="1100" b="0" i="0" u="none" strike="noStrike">
                <a:solidFill>
                  <a:srgbClr val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</a:t>
            </a:r>
            <a:r>
              <a:rPr lang="en-US" sz="11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____________________________</a:t>
            </a:r>
            <a:r>
              <a:rPr lang="en-US" sz="1100" b="0" i="0" u="none" strike="noStrike">
                <a:solidFill>
                  <a:schemeClr val="bg1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</a:t>
            </a:r>
            <a:r>
              <a:rPr lang="es-MX" sz="10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LCP. Guadalupe Hernández</a:t>
            </a:r>
            <a:r>
              <a:rPr lang="es-MX" sz="1000" b="0" i="0" u="none" strike="noStrike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Barajas</a:t>
            </a:r>
            <a:endParaRPr lang="es-MX" sz="1000">
              <a:effectLst/>
              <a:latin typeface="Trebuchet MS" panose="020B0603020202020204" pitchFamily="34" charset="0"/>
            </a:endParaRPr>
          </a:p>
          <a:p>
            <a:pPr algn="ctr" rtl="0"/>
            <a:r>
              <a:rPr lang="en-US" sz="1000" b="0" i="0">
                <a:effectLst/>
                <a:latin typeface="Trebuchet MS" panose="020B0603020202020204" pitchFamily="34" charset="0"/>
                <a:ea typeface="+mn-ea"/>
                <a:cs typeface="+mn-cs"/>
              </a:rPr>
              <a:t>Tec. Finanzas</a:t>
            </a:r>
            <a:endParaRPr sz="1000" b="0" i="0" u="sng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endParaRPr>
          </a:p>
        </xdr:txBody>
      </xdr:sp>
      <xdr:sp macro="" textlink="">
        <xdr:nvSpPr>
          <xdr:cNvPr id="12" name="Shape 50">
            <a:extLst>
              <a:ext uri="{FF2B5EF4-FFF2-40B4-BE49-F238E27FC236}">
                <a16:creationId xmlns:a16="http://schemas.microsoft.com/office/drawing/2014/main" id="{00000000-0008-0000-1300-00000C000000}"/>
              </a:ext>
            </a:extLst>
          </xdr:cNvPr>
          <xdr:cNvSpPr txBox="1"/>
        </xdr:nvSpPr>
        <xdr:spPr>
          <a:xfrm>
            <a:off x="3096299" y="9039538"/>
            <a:ext cx="2381250" cy="914401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_______________________________</a:t>
            </a:r>
            <a:endParaRPr sz="8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s-E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Lic.</a:t>
            </a:r>
            <a:r>
              <a:rPr lang="es-E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Fernando Pérez Núñez</a:t>
            </a:r>
            <a:endParaRPr sz="10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Director Ejecutivo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de</a:t>
            </a: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Administración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e Innovación</a:t>
            </a:r>
            <a:endParaRPr sz="1000" b="0" i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3" name="Shape 51">
            <a:extLst>
              <a:ext uri="{FF2B5EF4-FFF2-40B4-BE49-F238E27FC236}">
                <a16:creationId xmlns:a16="http://schemas.microsoft.com/office/drawing/2014/main" id="{00000000-0008-0000-1300-00000D000000}"/>
              </a:ext>
            </a:extLst>
          </xdr:cNvPr>
          <xdr:cNvSpPr txBox="1"/>
        </xdr:nvSpPr>
        <xdr:spPr>
          <a:xfrm>
            <a:off x="6045200" y="9113308"/>
            <a:ext cx="2857500" cy="9144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______________________________ </a:t>
            </a:r>
            <a:endParaRPr sz="8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 </a:t>
            </a:r>
            <a:r>
              <a:rPr lang="en-US" sz="10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Mtra. Paula Ramírez Höhne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Consejera Presidenta del Instituto Electoral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y de Participación Ciudadana del Estado de Jalisco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</xdr:grpSp>
    <xdr:clientData fLocksWithSheet="0"/>
  </xdr:twoCellAnchor>
  <xdr:twoCellAnchor editAs="oneCell">
    <xdr:from>
      <xdr:col>0</xdr:col>
      <xdr:colOff>0</xdr:colOff>
      <xdr:row>1</xdr:row>
      <xdr:rowOff>142875</xdr:rowOff>
    </xdr:from>
    <xdr:to>
      <xdr:col>1</xdr:col>
      <xdr:colOff>1166223</xdr:colOff>
      <xdr:row>4</xdr:row>
      <xdr:rowOff>177864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3375"/>
          <a:ext cx="1423398" cy="6064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186480</xdr:rowOff>
    </xdr:from>
    <xdr:to>
      <xdr:col>0</xdr:col>
      <xdr:colOff>1295400</xdr:colOff>
      <xdr:row>3</xdr:row>
      <xdr:rowOff>158814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86480"/>
          <a:ext cx="1276350" cy="54383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25</xdr:row>
      <xdr:rowOff>171452</xdr:rowOff>
    </xdr:from>
    <xdr:to>
      <xdr:col>4</xdr:col>
      <xdr:colOff>38100</xdr:colOff>
      <xdr:row>32</xdr:row>
      <xdr:rowOff>26460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pSpPr/>
      </xdr:nvGrpSpPr>
      <xdr:grpSpPr>
        <a:xfrm>
          <a:off x="19050" y="5114927"/>
          <a:ext cx="7458075" cy="1255183"/>
          <a:chOff x="41684" y="8646583"/>
          <a:chExt cx="8861016" cy="1437757"/>
        </a:xfrm>
      </xdr:grpSpPr>
      <xdr:sp macro="" textlink="">
        <xdr:nvSpPr>
          <xdr:cNvPr id="10" name="Shape 50">
            <a:extLst>
              <a:ext uri="{FF2B5EF4-FFF2-40B4-BE49-F238E27FC236}">
                <a16:creationId xmlns:a16="http://schemas.microsoft.com/office/drawing/2014/main" id="{00000000-0008-0000-1400-00000A000000}"/>
              </a:ext>
            </a:extLst>
          </xdr:cNvPr>
          <xdr:cNvSpPr txBox="1"/>
        </xdr:nvSpPr>
        <xdr:spPr>
          <a:xfrm>
            <a:off x="540829" y="8646583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Elaboró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1" name="Shape 50">
            <a:extLst>
              <a:ext uri="{FF2B5EF4-FFF2-40B4-BE49-F238E27FC236}">
                <a16:creationId xmlns:a16="http://schemas.microsoft.com/office/drawing/2014/main" id="{00000000-0008-0000-1400-00000B000000}"/>
              </a:ext>
            </a:extLst>
          </xdr:cNvPr>
          <xdr:cNvSpPr txBox="1"/>
        </xdr:nvSpPr>
        <xdr:spPr>
          <a:xfrm>
            <a:off x="3606820" y="8658224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Vo.Bo.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2" name="Shape 50">
            <a:extLst>
              <a:ext uri="{FF2B5EF4-FFF2-40B4-BE49-F238E27FC236}">
                <a16:creationId xmlns:a16="http://schemas.microsoft.com/office/drawing/2014/main" id="{00000000-0008-0000-1400-00000C000000}"/>
              </a:ext>
            </a:extLst>
          </xdr:cNvPr>
          <xdr:cNvSpPr txBox="1"/>
        </xdr:nvSpPr>
        <xdr:spPr>
          <a:xfrm>
            <a:off x="6784995" y="8673041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Autorizó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3" name="Shape 7">
            <a:extLst>
              <a:ext uri="{FF2B5EF4-FFF2-40B4-BE49-F238E27FC236}">
                <a16:creationId xmlns:a16="http://schemas.microsoft.com/office/drawing/2014/main" id="{00000000-0008-0000-1400-00000D000000}"/>
              </a:ext>
            </a:extLst>
          </xdr:cNvPr>
          <xdr:cNvSpPr txBox="1"/>
        </xdr:nvSpPr>
        <xdr:spPr>
          <a:xfrm>
            <a:off x="41684" y="9008015"/>
            <a:ext cx="2486025" cy="10763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algn="ctr" rtl="0" eaLnBrk="1" fontAlgn="auto" latinLnBrk="0" hangingPunct="1"/>
            <a:r>
              <a:rPr lang="en-US" sz="1100" b="0" i="0" u="none" strike="noStrike">
                <a:solidFill>
                  <a:srgbClr val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</a:t>
            </a:r>
            <a:r>
              <a:rPr lang="en-US" sz="11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</a:t>
            </a:r>
            <a:r>
              <a:rPr lang="en-US" sz="1100" b="0" i="0" u="none" strike="noStrike">
                <a:solidFill>
                  <a:schemeClr val="bg1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</a:t>
            </a:r>
            <a:r>
              <a:rPr lang="es-MX" sz="10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LCP. Guadalupe Hernández</a:t>
            </a:r>
            <a:r>
              <a:rPr lang="es-MX" sz="1000" b="0" i="0" u="none" strike="noStrike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Barajas</a:t>
            </a:r>
            <a:endParaRPr lang="es-MX" sz="1000">
              <a:effectLst/>
              <a:latin typeface="Trebuchet MS" panose="020B0603020202020204" pitchFamily="34" charset="0"/>
            </a:endParaRPr>
          </a:p>
          <a:p>
            <a:pPr algn="ctr" rtl="0"/>
            <a:r>
              <a:rPr lang="en-US" sz="1000" b="0" i="0" u="none" strike="noStrike">
                <a:solidFill>
                  <a:sysClr val="windowText" lastClr="000000"/>
                </a:solidFill>
                <a:effectLst/>
                <a:latin typeface="Trebuchet MS" panose="020B0603020202020204" pitchFamily="34" charset="0"/>
                <a:ea typeface="+mn-ea"/>
                <a:cs typeface="+mn-cs"/>
                <a:sym typeface="Times New Roman"/>
              </a:rPr>
              <a:t>Tec.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  <a:effectLst/>
                <a:latin typeface="Trebuchet MS" panose="020B0603020202020204" pitchFamily="34" charset="0"/>
                <a:ea typeface="+mn-ea"/>
                <a:cs typeface="+mn-cs"/>
                <a:sym typeface="Times New Roman"/>
              </a:rPr>
              <a:t> Finanzas</a:t>
            </a:r>
            <a:endParaRPr sz="1000" b="0" i="0" u="sng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endParaRPr>
          </a:p>
        </xdr:txBody>
      </xdr:sp>
      <xdr:sp macro="" textlink="">
        <xdr:nvSpPr>
          <xdr:cNvPr id="14" name="Shape 50">
            <a:extLst>
              <a:ext uri="{FF2B5EF4-FFF2-40B4-BE49-F238E27FC236}">
                <a16:creationId xmlns:a16="http://schemas.microsoft.com/office/drawing/2014/main" id="{00000000-0008-0000-1400-00000E000000}"/>
              </a:ext>
            </a:extLst>
          </xdr:cNvPr>
          <xdr:cNvSpPr txBox="1"/>
        </xdr:nvSpPr>
        <xdr:spPr>
          <a:xfrm>
            <a:off x="3080829" y="8940801"/>
            <a:ext cx="2381250" cy="914401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_______________________________</a:t>
            </a:r>
            <a:endParaRPr sz="8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s-E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Lic.</a:t>
            </a:r>
            <a:r>
              <a:rPr lang="es-E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Fernando Pérez Núñez</a:t>
            </a:r>
            <a:endParaRPr sz="10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Director Ejecutivo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de</a:t>
            </a: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Administración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e Innovación</a:t>
            </a:r>
            <a:endParaRPr sz="1000" b="0" i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5" name="Shape 51">
            <a:extLst>
              <a:ext uri="{FF2B5EF4-FFF2-40B4-BE49-F238E27FC236}">
                <a16:creationId xmlns:a16="http://schemas.microsoft.com/office/drawing/2014/main" id="{00000000-0008-0000-1400-00000F000000}"/>
              </a:ext>
            </a:extLst>
          </xdr:cNvPr>
          <xdr:cNvSpPr txBox="1"/>
        </xdr:nvSpPr>
        <xdr:spPr>
          <a:xfrm>
            <a:off x="6045200" y="9113308"/>
            <a:ext cx="2857500" cy="9144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______________________________ </a:t>
            </a:r>
            <a:endParaRPr sz="8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 </a:t>
            </a:r>
            <a:r>
              <a:rPr lang="en-US" sz="10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Mtra. Paula Ramírez Höhne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Consejera Presidenta del Instituto Electoral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y de Participación Ciudadana del Estado de Jalisco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</xdr:grpSp>
    <xdr:clientData fLock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1504950</xdr:colOff>
      <xdr:row>7</xdr:row>
      <xdr:rowOff>114300</xdr:rowOff>
    </xdr:from>
    <xdr:ext cx="3371850" cy="93345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1511300" y="1536699"/>
          <a:ext cx="337515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5400" b="1" i="0" u="none" strike="noStrike" kern="0" cap="none" spc="50" normalizeH="0" noProof="0">
              <a:ln/>
              <a:solidFill>
                <a:srgbClr val="EEECE1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NO APLICA</a:t>
          </a:r>
        </a:p>
      </xdr:txBody>
    </xdr:sp>
    <xdr:clientData fLocksWithSheet="0"/>
  </xdr:oneCellAnchor>
  <xdr:twoCellAnchor>
    <xdr:from>
      <xdr:col>0</xdr:col>
      <xdr:colOff>0</xdr:colOff>
      <xdr:row>23</xdr:row>
      <xdr:rowOff>161924</xdr:rowOff>
    </xdr:from>
    <xdr:to>
      <xdr:col>2</xdr:col>
      <xdr:colOff>1752601</xdr:colOff>
      <xdr:row>29</xdr:row>
      <xdr:rowOff>0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GrpSpPr/>
      </xdr:nvGrpSpPr>
      <xdr:grpSpPr>
        <a:xfrm>
          <a:off x="0" y="4600574"/>
          <a:ext cx="6867526" cy="1038226"/>
          <a:chOff x="41683" y="8646583"/>
          <a:chExt cx="8861017" cy="1437757"/>
        </a:xfrm>
      </xdr:grpSpPr>
      <xdr:sp macro="" textlink="">
        <xdr:nvSpPr>
          <xdr:cNvPr id="9" name="Shape 50">
            <a:extLst>
              <a:ext uri="{FF2B5EF4-FFF2-40B4-BE49-F238E27FC236}">
                <a16:creationId xmlns:a16="http://schemas.microsoft.com/office/drawing/2014/main" id="{00000000-0008-0000-1500-000009000000}"/>
              </a:ext>
            </a:extLst>
          </xdr:cNvPr>
          <xdr:cNvSpPr txBox="1"/>
        </xdr:nvSpPr>
        <xdr:spPr>
          <a:xfrm>
            <a:off x="540829" y="8646583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Elaboró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0" name="Shape 50">
            <a:extLst>
              <a:ext uri="{FF2B5EF4-FFF2-40B4-BE49-F238E27FC236}">
                <a16:creationId xmlns:a16="http://schemas.microsoft.com/office/drawing/2014/main" id="{00000000-0008-0000-1500-00000A000000}"/>
              </a:ext>
            </a:extLst>
          </xdr:cNvPr>
          <xdr:cNvSpPr txBox="1"/>
        </xdr:nvSpPr>
        <xdr:spPr>
          <a:xfrm>
            <a:off x="3606820" y="8658224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Vo.Bo.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1" name="Shape 50">
            <a:extLst>
              <a:ext uri="{FF2B5EF4-FFF2-40B4-BE49-F238E27FC236}">
                <a16:creationId xmlns:a16="http://schemas.microsoft.com/office/drawing/2014/main" id="{00000000-0008-0000-1500-00000B000000}"/>
              </a:ext>
            </a:extLst>
          </xdr:cNvPr>
          <xdr:cNvSpPr txBox="1"/>
        </xdr:nvSpPr>
        <xdr:spPr>
          <a:xfrm>
            <a:off x="6784995" y="8673041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Autorizó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2" name="Shape 7">
            <a:extLst>
              <a:ext uri="{FF2B5EF4-FFF2-40B4-BE49-F238E27FC236}">
                <a16:creationId xmlns:a16="http://schemas.microsoft.com/office/drawing/2014/main" id="{00000000-0008-0000-1500-00000C000000}"/>
              </a:ext>
            </a:extLst>
          </xdr:cNvPr>
          <xdr:cNvSpPr txBox="1"/>
        </xdr:nvSpPr>
        <xdr:spPr>
          <a:xfrm>
            <a:off x="41683" y="9008014"/>
            <a:ext cx="2900416" cy="1076326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algn="ctr" rtl="0" eaLnBrk="1" fontAlgn="auto" latinLnBrk="0" hangingPunct="1"/>
            <a:r>
              <a:rPr lang="en-US" sz="1100" b="0" i="0" u="none" strike="noStrike">
                <a:solidFill>
                  <a:srgbClr val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</a:t>
            </a:r>
            <a:r>
              <a:rPr lang="en-US" sz="11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     </a:t>
            </a:r>
            <a:r>
              <a:rPr lang="es-MX" sz="10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LCP. Guadalupe Hernández</a:t>
            </a:r>
            <a:r>
              <a:rPr lang="es-MX" sz="1000" b="0" i="0" u="none" strike="noStrike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Barajas</a:t>
            </a:r>
            <a:endParaRPr lang="es-MX" sz="1000">
              <a:effectLst/>
              <a:latin typeface="Trebuchet MS" panose="020B0603020202020204" pitchFamily="34" charset="0"/>
            </a:endParaRPr>
          </a:p>
          <a:p>
            <a:pPr algn="ctr" rtl="0"/>
            <a:r>
              <a:rPr lang="en-US" sz="1000" b="0" i="0" u="none" strike="noStrike">
                <a:solidFill>
                  <a:sysClr val="windowText" lastClr="000000"/>
                </a:solidFill>
                <a:effectLst/>
                <a:latin typeface="Trebuchet MS" panose="020B0603020202020204" pitchFamily="34" charset="0"/>
                <a:ea typeface="+mn-ea"/>
                <a:cs typeface="+mn-cs"/>
                <a:sym typeface="Times New Roman"/>
              </a:rPr>
              <a:t>Tec.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  <a:effectLst/>
                <a:latin typeface="Trebuchet MS" panose="020B0603020202020204" pitchFamily="34" charset="0"/>
                <a:ea typeface="+mn-ea"/>
                <a:cs typeface="+mn-cs"/>
                <a:sym typeface="Times New Roman"/>
              </a:rPr>
              <a:t> Finanzas</a:t>
            </a:r>
            <a:endParaRPr sz="1000" b="0" i="0" u="sng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endParaRPr>
          </a:p>
        </xdr:txBody>
      </xdr:sp>
      <xdr:sp macro="" textlink="">
        <xdr:nvSpPr>
          <xdr:cNvPr id="13" name="Shape 50">
            <a:extLst>
              <a:ext uri="{FF2B5EF4-FFF2-40B4-BE49-F238E27FC236}">
                <a16:creationId xmlns:a16="http://schemas.microsoft.com/office/drawing/2014/main" id="{00000000-0008-0000-1500-00000D000000}"/>
              </a:ext>
            </a:extLst>
          </xdr:cNvPr>
          <xdr:cNvSpPr txBox="1"/>
        </xdr:nvSpPr>
        <xdr:spPr>
          <a:xfrm>
            <a:off x="3080829" y="8940801"/>
            <a:ext cx="2381250" cy="914401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_______________________________</a:t>
            </a:r>
            <a:endParaRPr sz="8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s-E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Lic.</a:t>
            </a:r>
            <a:r>
              <a:rPr lang="es-E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Fernando Pérez Núñez</a:t>
            </a:r>
            <a:endParaRPr sz="10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Director Ejecutivo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de</a:t>
            </a: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Administración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e Innovación</a:t>
            </a:r>
            <a:endParaRPr sz="1000" b="0" i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4" name="Shape 51">
            <a:extLst>
              <a:ext uri="{FF2B5EF4-FFF2-40B4-BE49-F238E27FC236}">
                <a16:creationId xmlns:a16="http://schemas.microsoft.com/office/drawing/2014/main" id="{00000000-0008-0000-1500-00000E000000}"/>
              </a:ext>
            </a:extLst>
          </xdr:cNvPr>
          <xdr:cNvSpPr txBox="1"/>
        </xdr:nvSpPr>
        <xdr:spPr>
          <a:xfrm>
            <a:off x="6045200" y="9113308"/>
            <a:ext cx="2857500" cy="9144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______________________________ </a:t>
            </a:r>
            <a:endParaRPr sz="8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 </a:t>
            </a:r>
            <a:r>
              <a:rPr lang="en-US" sz="10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Mtra. Paula Ramírez Höhne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Consejera Presidenta del Instituto Electoral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y de Participación Ciudadana del Estado de Jalisco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</xdr:grpSp>
    <xdr:clientData fLocksWithSheet="0"/>
  </xdr:twoCellAnchor>
  <xdr:twoCellAnchor editAs="oneCell">
    <xdr:from>
      <xdr:col>0</xdr:col>
      <xdr:colOff>3811</xdr:colOff>
      <xdr:row>0</xdr:row>
      <xdr:rowOff>173438</xdr:rowOff>
    </xdr:from>
    <xdr:to>
      <xdr:col>0</xdr:col>
      <xdr:colOff>1089661</xdr:colOff>
      <xdr:row>3</xdr:row>
      <xdr:rowOff>73564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1" y="173438"/>
          <a:ext cx="1085850" cy="44876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0</xdr:rowOff>
    </xdr:from>
    <xdr:to>
      <xdr:col>6</xdr:col>
      <xdr:colOff>465670</xdr:colOff>
      <xdr:row>39</xdr:row>
      <xdr:rowOff>159808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GrpSpPr/>
      </xdr:nvGrpSpPr>
      <xdr:grpSpPr>
        <a:xfrm>
          <a:off x="552450" y="6362700"/>
          <a:ext cx="7247470" cy="1559983"/>
          <a:chOff x="19050" y="8646583"/>
          <a:chExt cx="7573816" cy="1569508"/>
        </a:xfrm>
      </xdr:grpSpPr>
      <xdr:sp macro="" textlink="">
        <xdr:nvSpPr>
          <xdr:cNvPr id="8" name="Shape 50">
            <a:extLst>
              <a:ext uri="{FF2B5EF4-FFF2-40B4-BE49-F238E27FC236}">
                <a16:creationId xmlns:a16="http://schemas.microsoft.com/office/drawing/2014/main" id="{00000000-0008-0000-1600-000008000000}"/>
              </a:ext>
            </a:extLst>
          </xdr:cNvPr>
          <xdr:cNvSpPr txBox="1"/>
        </xdr:nvSpPr>
        <xdr:spPr>
          <a:xfrm>
            <a:off x="540829" y="8646583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Elaboró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9" name="Shape 50">
            <a:extLst>
              <a:ext uri="{FF2B5EF4-FFF2-40B4-BE49-F238E27FC236}">
                <a16:creationId xmlns:a16="http://schemas.microsoft.com/office/drawing/2014/main" id="{00000000-0008-0000-1600-000009000000}"/>
              </a:ext>
            </a:extLst>
          </xdr:cNvPr>
          <xdr:cNvSpPr txBox="1"/>
        </xdr:nvSpPr>
        <xdr:spPr>
          <a:xfrm>
            <a:off x="2867397" y="8679418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Vo.Bo.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0" name="Shape 50">
            <a:extLst>
              <a:ext uri="{FF2B5EF4-FFF2-40B4-BE49-F238E27FC236}">
                <a16:creationId xmlns:a16="http://schemas.microsoft.com/office/drawing/2014/main" id="{00000000-0008-0000-1600-00000A000000}"/>
              </a:ext>
            </a:extLst>
          </xdr:cNvPr>
          <xdr:cNvSpPr txBox="1"/>
        </xdr:nvSpPr>
        <xdr:spPr>
          <a:xfrm>
            <a:off x="5475157" y="8673041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Autorizó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1" name="Shape 7">
            <a:extLst>
              <a:ext uri="{FF2B5EF4-FFF2-40B4-BE49-F238E27FC236}">
                <a16:creationId xmlns:a16="http://schemas.microsoft.com/office/drawing/2014/main" id="{00000000-0008-0000-1600-00000B000000}"/>
              </a:ext>
            </a:extLst>
          </xdr:cNvPr>
          <xdr:cNvSpPr txBox="1"/>
        </xdr:nvSpPr>
        <xdr:spPr>
          <a:xfrm>
            <a:off x="19050" y="9139766"/>
            <a:ext cx="2486025" cy="10763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algn="ctr" rtl="0" eaLnBrk="1" fontAlgn="auto" latinLnBrk="0" hangingPunct="1"/>
            <a:r>
              <a:rPr lang="en-US" sz="1100" b="0" i="0" u="none" strike="noStrike">
                <a:solidFill>
                  <a:srgbClr val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</a:t>
            </a:r>
            <a:r>
              <a:rPr lang="en-US" sz="11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____________________________</a:t>
            </a:r>
            <a:r>
              <a:rPr lang="en-US" sz="1100" b="0" i="0" u="none" strike="noStrike">
                <a:solidFill>
                  <a:schemeClr val="bg1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</a:t>
            </a:r>
            <a:r>
              <a:rPr lang="es-MX" sz="10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LCP. Guadalupe Hernández</a:t>
            </a:r>
            <a:r>
              <a:rPr lang="es-MX" sz="1000" b="0" i="0" u="none" strike="noStrike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Barajas</a:t>
            </a:r>
            <a:endParaRPr lang="es-MX" sz="1000">
              <a:effectLst/>
              <a:latin typeface="Trebuchet MS" panose="020B0603020202020204" pitchFamily="34" charset="0"/>
            </a:endParaRPr>
          </a:p>
          <a:p>
            <a:pPr algn="ctr" rtl="0"/>
            <a:r>
              <a:rPr lang="en-US" sz="1000" b="0" i="0">
                <a:effectLst/>
                <a:latin typeface="Trebuchet MS" panose="020B0603020202020204" pitchFamily="34" charset="0"/>
                <a:ea typeface="+mn-ea"/>
                <a:cs typeface="+mn-cs"/>
              </a:rPr>
              <a:t>Tec.</a:t>
            </a:r>
            <a:r>
              <a:rPr lang="en-US" sz="1000" b="0" i="0" baseline="0">
                <a:effectLst/>
                <a:latin typeface="Trebuchet MS" panose="020B0603020202020204" pitchFamily="34" charset="0"/>
                <a:ea typeface="+mn-ea"/>
                <a:cs typeface="+mn-cs"/>
              </a:rPr>
              <a:t> Finanzas</a:t>
            </a:r>
            <a:endParaRPr sz="1000" b="0" i="0" u="sng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endParaRPr>
          </a:p>
        </xdr:txBody>
      </xdr:sp>
      <xdr:sp macro="" textlink="">
        <xdr:nvSpPr>
          <xdr:cNvPr id="12" name="Shape 50">
            <a:extLst>
              <a:ext uri="{FF2B5EF4-FFF2-40B4-BE49-F238E27FC236}">
                <a16:creationId xmlns:a16="http://schemas.microsoft.com/office/drawing/2014/main" id="{00000000-0008-0000-1600-00000C000000}"/>
              </a:ext>
            </a:extLst>
          </xdr:cNvPr>
          <xdr:cNvSpPr txBox="1"/>
        </xdr:nvSpPr>
        <xdr:spPr>
          <a:xfrm>
            <a:off x="2341405" y="8961995"/>
            <a:ext cx="2381250" cy="914401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_______________________________</a:t>
            </a:r>
            <a:endParaRPr sz="8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s-E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Lic.</a:t>
            </a:r>
            <a:r>
              <a:rPr lang="es-E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Fernando Pérez Núñez</a:t>
            </a:r>
            <a:endParaRPr sz="10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Director Administración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e Innovación</a:t>
            </a:r>
            <a:endParaRPr sz="1000" b="0" i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3" name="Shape 51">
            <a:extLst>
              <a:ext uri="{FF2B5EF4-FFF2-40B4-BE49-F238E27FC236}">
                <a16:creationId xmlns:a16="http://schemas.microsoft.com/office/drawing/2014/main" id="{00000000-0008-0000-1600-00000D000000}"/>
              </a:ext>
            </a:extLst>
          </xdr:cNvPr>
          <xdr:cNvSpPr txBox="1"/>
        </xdr:nvSpPr>
        <xdr:spPr>
          <a:xfrm>
            <a:off x="4735366" y="9113308"/>
            <a:ext cx="2857500" cy="9144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______________________________ </a:t>
            </a:r>
            <a:endParaRPr sz="8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 </a:t>
            </a:r>
            <a:r>
              <a:rPr lang="en-US" sz="10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Mtra. Paula Ramírez Höhne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Consejera Presidenta del Instituto Electoral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y de Participación Ciudadana del Estado de Jalisco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</xdr:grpSp>
    <xdr:clientData fLocksWithSheet="0"/>
  </xdr:twoCellAnchor>
  <xdr:twoCellAnchor editAs="oneCell">
    <xdr:from>
      <xdr:col>1</xdr:col>
      <xdr:colOff>57151</xdr:colOff>
      <xdr:row>1</xdr:row>
      <xdr:rowOff>20292</xdr:rowOff>
    </xdr:from>
    <xdr:to>
      <xdr:col>2</xdr:col>
      <xdr:colOff>485776</xdr:colOff>
      <xdr:row>3</xdr:row>
      <xdr:rowOff>116783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210792"/>
          <a:ext cx="1143000" cy="48701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150287</xdr:colOff>
      <xdr:row>2</xdr:row>
      <xdr:rowOff>190500</xdr:rowOff>
    </xdr:from>
    <xdr:to>
      <xdr:col>2</xdr:col>
      <xdr:colOff>695325</xdr:colOff>
      <xdr:row>17</xdr:row>
      <xdr:rowOff>298451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-902757" y="1662644"/>
          <a:ext cx="4079876" cy="197378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179916</xdr:colOff>
      <xdr:row>41</xdr:row>
      <xdr:rowOff>0</xdr:rowOff>
    </xdr:from>
    <xdr:to>
      <xdr:col>9</xdr:col>
      <xdr:colOff>708024</xdr:colOff>
      <xdr:row>48</xdr:row>
      <xdr:rowOff>159808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GrpSpPr/>
      </xdr:nvGrpSpPr>
      <xdr:grpSpPr>
        <a:xfrm>
          <a:off x="1141941" y="9353550"/>
          <a:ext cx="8519583" cy="1559983"/>
          <a:chOff x="19050" y="8646583"/>
          <a:chExt cx="8893593" cy="1569508"/>
        </a:xfrm>
      </xdr:grpSpPr>
      <xdr:sp macro="" textlink="">
        <xdr:nvSpPr>
          <xdr:cNvPr id="7" name="Shape 50">
            <a:extLst>
              <a:ext uri="{FF2B5EF4-FFF2-40B4-BE49-F238E27FC236}">
                <a16:creationId xmlns:a16="http://schemas.microsoft.com/office/drawing/2014/main" id="{00000000-0008-0000-1800-000007000000}"/>
              </a:ext>
            </a:extLst>
          </xdr:cNvPr>
          <xdr:cNvSpPr txBox="1"/>
        </xdr:nvSpPr>
        <xdr:spPr>
          <a:xfrm>
            <a:off x="540829" y="8646583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Elaboró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8" name="Shape 50">
            <a:extLst>
              <a:ext uri="{FF2B5EF4-FFF2-40B4-BE49-F238E27FC236}">
                <a16:creationId xmlns:a16="http://schemas.microsoft.com/office/drawing/2014/main" id="{00000000-0008-0000-1800-000008000000}"/>
              </a:ext>
            </a:extLst>
          </xdr:cNvPr>
          <xdr:cNvSpPr txBox="1"/>
        </xdr:nvSpPr>
        <xdr:spPr>
          <a:xfrm>
            <a:off x="3606820" y="8658224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Vo.Bo.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9" name="Shape 50">
            <a:extLst>
              <a:ext uri="{FF2B5EF4-FFF2-40B4-BE49-F238E27FC236}">
                <a16:creationId xmlns:a16="http://schemas.microsoft.com/office/drawing/2014/main" id="{00000000-0008-0000-1800-000009000000}"/>
              </a:ext>
            </a:extLst>
          </xdr:cNvPr>
          <xdr:cNvSpPr txBox="1"/>
        </xdr:nvSpPr>
        <xdr:spPr>
          <a:xfrm>
            <a:off x="6784995" y="8673041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Autorizó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0" name="Shape 7">
            <a:extLst>
              <a:ext uri="{FF2B5EF4-FFF2-40B4-BE49-F238E27FC236}">
                <a16:creationId xmlns:a16="http://schemas.microsoft.com/office/drawing/2014/main" id="{00000000-0008-0000-1800-00000A000000}"/>
              </a:ext>
            </a:extLst>
          </xdr:cNvPr>
          <xdr:cNvSpPr txBox="1"/>
        </xdr:nvSpPr>
        <xdr:spPr>
          <a:xfrm>
            <a:off x="19050" y="9139766"/>
            <a:ext cx="2486025" cy="10763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algn="ctr" rtl="0" eaLnBrk="1" fontAlgn="auto" latinLnBrk="0" hangingPunct="1"/>
            <a:r>
              <a:rPr lang="en-US" sz="1100" b="0" i="0" u="none" strike="noStrike">
                <a:solidFill>
                  <a:srgbClr val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</a:t>
            </a:r>
            <a:r>
              <a:rPr lang="en-US" sz="11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____________________________</a:t>
            </a:r>
            <a:r>
              <a:rPr lang="en-US" sz="1100" b="0" i="0" u="none" strike="noStrike">
                <a:solidFill>
                  <a:schemeClr val="bg1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</a:t>
            </a:r>
            <a:r>
              <a:rPr lang="es-MX" sz="10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LCP. Guadalupe Hernández</a:t>
            </a:r>
            <a:r>
              <a:rPr lang="es-MX" sz="1000" b="0" i="0" u="none" strike="noStrike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Barajas</a:t>
            </a:r>
            <a:endParaRPr lang="es-MX" sz="1000">
              <a:effectLst/>
              <a:latin typeface="Trebuchet MS" panose="020B0603020202020204" pitchFamily="34" charset="0"/>
            </a:endParaRPr>
          </a:p>
          <a:p>
            <a:pPr algn="ctr" rtl="0"/>
            <a:r>
              <a:rPr lang="en-US" sz="1000" b="0" i="0">
                <a:effectLst/>
                <a:latin typeface="Trebuchet MS" panose="020B0603020202020204" pitchFamily="34" charset="0"/>
                <a:ea typeface="+mn-ea"/>
                <a:cs typeface="+mn-cs"/>
              </a:rPr>
              <a:t>Tec. Finanzas</a:t>
            </a:r>
            <a:endParaRPr sz="1000" b="0" i="0" u="sng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endParaRPr>
          </a:p>
        </xdr:txBody>
      </xdr:sp>
      <xdr:sp macro="" textlink="">
        <xdr:nvSpPr>
          <xdr:cNvPr id="11" name="Shape 50">
            <a:extLst>
              <a:ext uri="{FF2B5EF4-FFF2-40B4-BE49-F238E27FC236}">
                <a16:creationId xmlns:a16="http://schemas.microsoft.com/office/drawing/2014/main" id="{00000000-0008-0000-1800-00000B000000}"/>
              </a:ext>
            </a:extLst>
          </xdr:cNvPr>
          <xdr:cNvSpPr txBox="1"/>
        </xdr:nvSpPr>
        <xdr:spPr>
          <a:xfrm>
            <a:off x="3080829" y="9007883"/>
            <a:ext cx="2381250" cy="914401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_______________________________</a:t>
            </a:r>
            <a:endParaRPr sz="8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s-E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Lic.</a:t>
            </a:r>
            <a:r>
              <a:rPr lang="es-E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Fernando Pérez Núñez</a:t>
            </a:r>
            <a:endParaRPr sz="10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Director Ejecutivo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de </a:t>
            </a: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Administración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e Innovación</a:t>
            </a:r>
            <a:endParaRPr sz="1000" b="0" i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2" name="Shape 51">
            <a:extLst>
              <a:ext uri="{FF2B5EF4-FFF2-40B4-BE49-F238E27FC236}">
                <a16:creationId xmlns:a16="http://schemas.microsoft.com/office/drawing/2014/main" id="{00000000-0008-0000-1800-00000C000000}"/>
              </a:ext>
            </a:extLst>
          </xdr:cNvPr>
          <xdr:cNvSpPr txBox="1"/>
        </xdr:nvSpPr>
        <xdr:spPr>
          <a:xfrm>
            <a:off x="6055143" y="9170807"/>
            <a:ext cx="2857500" cy="9144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______________________________ </a:t>
            </a:r>
            <a:endParaRPr sz="8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 </a:t>
            </a:r>
            <a:r>
              <a:rPr lang="en-US" sz="10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Mtra. Paula Ramírez Höhne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Consejera Presidenta del Instituto Electoral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y de Participación Ciudadana del Estado de Jalisco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</xdr:grpSp>
    <xdr:clientData fLocksWithSheet="0"/>
  </xdr:twoCellAnchor>
  <xdr:twoCellAnchor editAs="oneCell">
    <xdr:from>
      <xdr:col>1</xdr:col>
      <xdr:colOff>0</xdr:colOff>
      <xdr:row>0</xdr:row>
      <xdr:rowOff>117448</xdr:rowOff>
    </xdr:from>
    <xdr:to>
      <xdr:col>3</xdr:col>
      <xdr:colOff>1028700</xdr:colOff>
      <xdr:row>3</xdr:row>
      <xdr:rowOff>133017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7448"/>
          <a:ext cx="1400175" cy="59659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148310</xdr:rowOff>
    </xdr:from>
    <xdr:to>
      <xdr:col>1</xdr:col>
      <xdr:colOff>114299</xdr:colOff>
      <xdr:row>3</xdr:row>
      <xdr:rowOff>160019</xdr:rowOff>
    </xdr:to>
    <xdr:pic>
      <xdr:nvPicPr>
        <xdr:cNvPr id="8" name="Imagen 7" descr="cid:image003.jpg@01CFF827.23EB2620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810"/>
          <a:ext cx="1165859" cy="392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333375</xdr:colOff>
      <xdr:row>96</xdr:row>
      <xdr:rowOff>0</xdr:rowOff>
    </xdr:from>
    <xdr:ext cx="1323975" cy="276225"/>
    <xdr:sp macro="" textlink="">
      <xdr:nvSpPr>
        <xdr:cNvPr id="9" name="Shape 50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 txBox="1"/>
      </xdr:nvSpPr>
      <xdr:spPr>
        <a:xfrm>
          <a:off x="333375" y="885825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Elaboró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0</xdr:col>
      <xdr:colOff>0</xdr:colOff>
      <xdr:row>99</xdr:row>
      <xdr:rowOff>0</xdr:rowOff>
    </xdr:from>
    <xdr:ext cx="2486025" cy="1076325"/>
    <xdr:sp macro="" textlink="">
      <xdr:nvSpPr>
        <xdr:cNvPr id="10" name="Shape 7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SpPr txBox="1"/>
      </xdr:nvSpPr>
      <xdr:spPr>
        <a:xfrm>
          <a:off x="0" y="9439275"/>
          <a:ext cx="2486025" cy="1076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algn="ctr" rtl="0" eaLnBrk="1" fontAlgn="auto" latinLnBrk="0" hangingPunct="1"/>
          <a:r>
            <a:rPr lang="en-US" sz="1100" b="0" i="0" u="none" strike="noStrike">
              <a:solidFill>
                <a:srgbClr val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</a:t>
          </a:r>
          <a:r>
            <a:rPr lang="en-US" sz="11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</a:t>
          </a:r>
          <a:r>
            <a:rPr lang="en-US" sz="10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Lic</a:t>
          </a:r>
          <a:r>
            <a:rPr lang="es-MX" sz="1000">
              <a:effectLst/>
              <a:latin typeface="Trebuchet MS" panose="020B0603020202020204" pitchFamily="34" charset="0"/>
              <a:ea typeface="+mn-ea"/>
              <a:cs typeface="+mn-cs"/>
            </a:rPr>
            <a:t>. Luis Fernando Ravell García</a:t>
          </a:r>
          <a:endParaRPr lang="es-MX" sz="1000">
            <a:effectLst/>
            <a:latin typeface="Trebuchet MS" panose="020B0603020202020204" pitchFamily="34" charset="0"/>
          </a:endParaRPr>
        </a:p>
        <a:p>
          <a:pPr algn="ctr" rtl="0"/>
          <a:r>
            <a:rPr lang="en-US" sz="1000" b="0" i="0">
              <a:effectLst/>
              <a:latin typeface="Trebuchet MS" panose="020B0603020202020204" pitchFamily="34" charset="0"/>
              <a:ea typeface="+mn-ea"/>
              <a:cs typeface="+mn-cs"/>
            </a:rPr>
            <a:t>Coordinador de Planeación y Evaluación</a:t>
          </a:r>
          <a:endParaRPr sz="1000" b="0" i="0" u="sng" strike="noStrike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  <a:sym typeface="Times New Roman"/>
          </a:endParaRPr>
        </a:p>
      </xdr:txBody>
    </xdr:sp>
    <xdr:clientData fLocksWithSheet="0"/>
  </xdr:oneCellAnchor>
  <xdr:oneCellAnchor>
    <xdr:from>
      <xdr:col>4</xdr:col>
      <xdr:colOff>666750</xdr:colOff>
      <xdr:row>96</xdr:row>
      <xdr:rowOff>0</xdr:rowOff>
    </xdr:from>
    <xdr:ext cx="1323975" cy="276225"/>
    <xdr:sp macro="" textlink="">
      <xdr:nvSpPr>
        <xdr:cNvPr id="11" name="Shape 50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 txBox="1"/>
      </xdr:nvSpPr>
      <xdr:spPr>
        <a:xfrm>
          <a:off x="3829050" y="885825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Vo.Bo.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4</xdr:col>
      <xdr:colOff>0</xdr:colOff>
      <xdr:row>98</xdr:row>
      <xdr:rowOff>0</xdr:rowOff>
    </xdr:from>
    <xdr:ext cx="2381250" cy="914401"/>
    <xdr:sp macro="" textlink="">
      <xdr:nvSpPr>
        <xdr:cNvPr id="12" name="Shape 50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SpPr txBox="1"/>
      </xdr:nvSpPr>
      <xdr:spPr>
        <a:xfrm>
          <a:off x="3162300" y="9239250"/>
          <a:ext cx="2381250" cy="91440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_______________________________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E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Lic.</a:t>
          </a:r>
          <a:r>
            <a:rPr lang="es-E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Fernando Pérez Núñez</a:t>
          </a:r>
          <a:endParaRPr sz="10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Director Administración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e Innovación</a:t>
          </a:r>
          <a:endParaRPr sz="1000" b="0" i="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8</xdr:col>
      <xdr:colOff>504825</xdr:colOff>
      <xdr:row>96</xdr:row>
      <xdr:rowOff>38100</xdr:rowOff>
    </xdr:from>
    <xdr:ext cx="1323975" cy="276225"/>
    <xdr:sp macro="" textlink="">
      <xdr:nvSpPr>
        <xdr:cNvPr id="13" name="Shape 50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SpPr txBox="1"/>
      </xdr:nvSpPr>
      <xdr:spPr>
        <a:xfrm>
          <a:off x="6524625" y="889635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Autorizó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8</xdr:col>
      <xdr:colOff>95250</xdr:colOff>
      <xdr:row>99</xdr:row>
      <xdr:rowOff>142875</xdr:rowOff>
    </xdr:from>
    <xdr:ext cx="2143125" cy="914400"/>
    <xdr:sp macro="" textlink="">
      <xdr:nvSpPr>
        <xdr:cNvPr id="14" name="Shape 51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SpPr txBox="1"/>
      </xdr:nvSpPr>
      <xdr:spPr>
        <a:xfrm>
          <a:off x="6115050" y="9582150"/>
          <a:ext cx="2143125" cy="914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______________________________ 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 </a:t>
          </a:r>
          <a:r>
            <a:rPr lang="en-US" sz="10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Mtra. Paula Ramírez Höhne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Consejera Presidenta del Instituto Electoral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y de Participación Ciudadana del Estado de Jalisco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428625</xdr:colOff>
      <xdr:row>13</xdr:row>
      <xdr:rowOff>152400</xdr:rowOff>
    </xdr:from>
    <xdr:ext cx="1323975" cy="276225"/>
    <xdr:sp macro="" textlink="">
      <xdr:nvSpPr>
        <xdr:cNvPr id="2" name="Shape 50">
          <a:extLst>
            <a:ext uri="{FF2B5EF4-FFF2-40B4-BE49-F238E27FC236}">
              <a16:creationId xmlns:a16="http://schemas.microsoft.com/office/drawing/2014/main" id="{1C1E7F9D-EB62-42A4-BA8F-0E741E8EB87C}"/>
            </a:ext>
          </a:extLst>
        </xdr:cNvPr>
        <xdr:cNvSpPr txBox="1"/>
      </xdr:nvSpPr>
      <xdr:spPr>
        <a:xfrm>
          <a:off x="634365" y="478536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Elaboró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2</xdr:col>
      <xdr:colOff>1200150</xdr:colOff>
      <xdr:row>13</xdr:row>
      <xdr:rowOff>152400</xdr:rowOff>
    </xdr:from>
    <xdr:ext cx="1323975" cy="276225"/>
    <xdr:sp macro="" textlink="">
      <xdr:nvSpPr>
        <xdr:cNvPr id="3" name="Shape 50">
          <a:extLst>
            <a:ext uri="{FF2B5EF4-FFF2-40B4-BE49-F238E27FC236}">
              <a16:creationId xmlns:a16="http://schemas.microsoft.com/office/drawing/2014/main" id="{21E55477-C294-4C1C-8E4E-4AA6E37A1B99}"/>
            </a:ext>
          </a:extLst>
        </xdr:cNvPr>
        <xdr:cNvSpPr txBox="1"/>
      </xdr:nvSpPr>
      <xdr:spPr>
        <a:xfrm>
          <a:off x="3188970" y="478536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Vo.Bo.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2</xdr:col>
      <xdr:colOff>691515</xdr:colOff>
      <xdr:row>13</xdr:row>
      <xdr:rowOff>826770</xdr:rowOff>
    </xdr:from>
    <xdr:ext cx="2381250" cy="914401"/>
    <xdr:sp macro="" textlink="">
      <xdr:nvSpPr>
        <xdr:cNvPr id="4" name="Shape 50">
          <a:extLst>
            <a:ext uri="{FF2B5EF4-FFF2-40B4-BE49-F238E27FC236}">
              <a16:creationId xmlns:a16="http://schemas.microsoft.com/office/drawing/2014/main" id="{760FEF57-D077-4B67-A529-4B8262D126AB}"/>
            </a:ext>
          </a:extLst>
        </xdr:cNvPr>
        <xdr:cNvSpPr txBox="1"/>
      </xdr:nvSpPr>
      <xdr:spPr>
        <a:xfrm>
          <a:off x="2474595" y="7158990"/>
          <a:ext cx="2381250" cy="91440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_______________________________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E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Lic.</a:t>
          </a:r>
          <a:r>
            <a:rPr lang="es-E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Fernando Pérez Núñez</a:t>
          </a:r>
          <a:endParaRPr sz="10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Director Ejecutivo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de </a:t>
          </a:r>
          <a:r>
            <a:rPr lang="en-U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Administración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e Innovación</a:t>
          </a:r>
          <a:endParaRPr sz="1000" b="0" i="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4</xdr:col>
      <xdr:colOff>76200</xdr:colOff>
      <xdr:row>13</xdr:row>
      <xdr:rowOff>161925</xdr:rowOff>
    </xdr:from>
    <xdr:ext cx="1323975" cy="276225"/>
    <xdr:sp macro="" textlink="">
      <xdr:nvSpPr>
        <xdr:cNvPr id="5" name="Shape 50">
          <a:extLst>
            <a:ext uri="{FF2B5EF4-FFF2-40B4-BE49-F238E27FC236}">
              <a16:creationId xmlns:a16="http://schemas.microsoft.com/office/drawing/2014/main" id="{D43C975D-4D70-49CE-B722-6BA2DE9C212B}"/>
            </a:ext>
          </a:extLst>
        </xdr:cNvPr>
        <xdr:cNvSpPr txBox="1"/>
      </xdr:nvSpPr>
      <xdr:spPr>
        <a:xfrm>
          <a:off x="5814060" y="4794885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Autorizó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3</xdr:col>
      <xdr:colOff>681990</xdr:colOff>
      <xdr:row>13</xdr:row>
      <xdr:rowOff>922020</xdr:rowOff>
    </xdr:from>
    <xdr:ext cx="3076575" cy="914400"/>
    <xdr:sp macro="" textlink="">
      <xdr:nvSpPr>
        <xdr:cNvPr id="6" name="Shape 51">
          <a:extLst>
            <a:ext uri="{FF2B5EF4-FFF2-40B4-BE49-F238E27FC236}">
              <a16:creationId xmlns:a16="http://schemas.microsoft.com/office/drawing/2014/main" id="{88906F03-7021-4E12-B5BE-D5CAB9D81700}"/>
            </a:ext>
          </a:extLst>
        </xdr:cNvPr>
        <xdr:cNvSpPr txBox="1"/>
      </xdr:nvSpPr>
      <xdr:spPr>
        <a:xfrm>
          <a:off x="4781550" y="7254240"/>
          <a:ext cx="3076575" cy="914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______________________________ 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 </a:t>
          </a:r>
          <a:r>
            <a:rPr lang="en-US" sz="10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Mtra. Paula Ramírez Höhne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Consejera Presidenta del Instituto Electoral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y de Participación Ciudadana del Estado de Jalisco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13</xdr:row>
      <xdr:rowOff>916305</xdr:rowOff>
    </xdr:from>
    <xdr:ext cx="2486025" cy="107632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A71B11F2-44A6-400D-9181-E7A6065DF0E5}"/>
            </a:ext>
          </a:extLst>
        </xdr:cNvPr>
        <xdr:cNvSpPr txBox="1"/>
      </xdr:nvSpPr>
      <xdr:spPr>
        <a:xfrm>
          <a:off x="0" y="7248525"/>
          <a:ext cx="2486025" cy="1076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>
              <a:solidFill>
                <a:srgbClr val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</a:t>
          </a:r>
          <a:r>
            <a:rPr lang="en-US" sz="11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</a:t>
          </a:r>
          <a:r>
            <a:rPr lang="en-US" sz="10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Mtro.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</a:t>
          </a:r>
          <a:r>
            <a:rPr lang="es-MX" sz="1100">
              <a:effectLst/>
              <a:latin typeface="+mn-lt"/>
              <a:ea typeface="+mn-ea"/>
              <a:cs typeface="+mn-cs"/>
            </a:rPr>
            <a:t>Alan Emmanuel Armenta Enriquez </a:t>
          </a:r>
          <a:endParaRPr lang="es-MX" sz="1000">
            <a:effectLst/>
            <a:latin typeface="Trebuchet MS" panose="020B0603020202020204" pitchFamily="34" charset="0"/>
          </a:endParaRPr>
        </a:p>
        <a:p>
          <a:pPr algn="ctr" rtl="0"/>
          <a:r>
            <a:rPr lang="en-US" sz="1000" b="0" i="0">
              <a:effectLst/>
              <a:latin typeface="Trebuchet MS" panose="020B0603020202020204" pitchFamily="34" charset="0"/>
              <a:ea typeface="+mn-ea"/>
              <a:cs typeface="+mn-cs"/>
            </a:rPr>
            <a:t>Coordinador de Planeación y Evaluación</a:t>
          </a:r>
          <a:endParaRPr sz="1000" b="0" i="0" u="sng" strike="noStrike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  <a:sym typeface="Times New Roman"/>
          </a:endParaRPr>
        </a:p>
      </xdr:txBody>
    </xdr:sp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9525</xdr:colOff>
      <xdr:row>74</xdr:row>
      <xdr:rowOff>0</xdr:rowOff>
    </xdr:from>
    <xdr:ext cx="3657600" cy="1066800"/>
    <xdr:sp macro="" textlink="">
      <xdr:nvSpPr>
        <xdr:cNvPr id="4" name="Shape 51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 txBox="1"/>
      </xdr:nvSpPr>
      <xdr:spPr>
        <a:xfrm>
          <a:off x="22491700" y="14376399"/>
          <a:ext cx="3658066" cy="1247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______________________________ 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Microsoft Sans Serif" panose="020B0604020202020204" pitchFamily="34" charset="0"/>
              <a:cs typeface="Arial" panose="020B0604020202020204" pitchFamily="34" charset="0"/>
              <a:sym typeface="Times New Roman"/>
            </a:rPr>
            <a:t>Mtro. Agustín Araujo Padilla</a:t>
          </a:r>
          <a:endParaRPr sz="900">
            <a:solidFill>
              <a:sysClr val="windowText" lastClr="000000"/>
            </a:solidFill>
            <a:latin typeface="Arial" panose="020B0604020202020204" pitchFamily="34" charset="0"/>
            <a:ea typeface="Microsoft Sans Serif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Microsoft Sans Serif" panose="020B0604020202020204" pitchFamily="34" charset="0"/>
              <a:cs typeface="Arial" panose="020B0604020202020204" pitchFamily="34" charset="0"/>
              <a:sym typeface="Times New Roman"/>
            </a:rPr>
            <a:t>Director General </a:t>
          </a:r>
          <a:endParaRPr sz="900" b="0" i="0">
            <a:solidFill>
              <a:sysClr val="windowText" lastClr="000000"/>
            </a:solidFill>
            <a:latin typeface="Arial" panose="020B0604020202020204" pitchFamily="34" charset="0"/>
            <a:ea typeface="Microsoft Sans Serif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0" i="0" u="none" strike="noStrike">
              <a:solidFill>
                <a:srgbClr val="000000"/>
              </a:solidFill>
              <a:latin typeface="Arial" panose="020B0604020202020204" pitchFamily="34" charset="0"/>
              <a:ea typeface="Times New Roman"/>
              <a:cs typeface="Arial" panose="020B0604020202020204" pitchFamily="34" charset="0"/>
              <a:sym typeface="Times New Roman"/>
            </a:rPr>
            <a:t> </a:t>
          </a:r>
          <a:endParaRPr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oneCellAnchor>
    <xdr:from>
      <xdr:col>0</xdr:col>
      <xdr:colOff>0</xdr:colOff>
      <xdr:row>74</xdr:row>
      <xdr:rowOff>0</xdr:rowOff>
    </xdr:from>
    <xdr:ext cx="3657600" cy="1085850"/>
    <xdr:sp macro="" textlink="">
      <xdr:nvSpPr>
        <xdr:cNvPr id="6" name="Shape 51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 txBox="1"/>
      </xdr:nvSpPr>
      <xdr:spPr>
        <a:xfrm>
          <a:off x="0" y="14392275"/>
          <a:ext cx="3658066" cy="1247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oneCellAnchor>
    <xdr:from>
      <xdr:col>0</xdr:col>
      <xdr:colOff>901700</xdr:colOff>
      <xdr:row>75</xdr:row>
      <xdr:rowOff>25400</xdr:rowOff>
    </xdr:from>
    <xdr:ext cx="1323975" cy="276225"/>
    <xdr:sp macro="" textlink="">
      <xdr:nvSpPr>
        <xdr:cNvPr id="8" name="Shape 50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 txBox="1"/>
      </xdr:nvSpPr>
      <xdr:spPr>
        <a:xfrm>
          <a:off x="901700" y="1112520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Elaboró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5</xdr:col>
      <xdr:colOff>352425</xdr:colOff>
      <xdr:row>75</xdr:row>
      <xdr:rowOff>38100</xdr:rowOff>
    </xdr:from>
    <xdr:ext cx="1323975" cy="276225"/>
    <xdr:sp macro="" textlink="">
      <xdr:nvSpPr>
        <xdr:cNvPr id="10" name="Shape 50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/>
      </xdr:nvSpPr>
      <xdr:spPr>
        <a:xfrm>
          <a:off x="4400550" y="3638550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Vo.Bo.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8</xdr:col>
      <xdr:colOff>485775</xdr:colOff>
      <xdr:row>75</xdr:row>
      <xdr:rowOff>38100</xdr:rowOff>
    </xdr:from>
    <xdr:ext cx="1323975" cy="276225"/>
    <xdr:sp macro="" textlink="">
      <xdr:nvSpPr>
        <xdr:cNvPr id="12" name="Shape 50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 txBox="1"/>
      </xdr:nvSpPr>
      <xdr:spPr>
        <a:xfrm>
          <a:off x="7296150" y="3638550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Autorizó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34</xdr:col>
      <xdr:colOff>9525</xdr:colOff>
      <xdr:row>9</xdr:row>
      <xdr:rowOff>0</xdr:rowOff>
    </xdr:from>
    <xdr:ext cx="3657600" cy="1066800"/>
    <xdr:sp macro="" textlink="">
      <xdr:nvSpPr>
        <xdr:cNvPr id="2" name="Shape 51">
          <a:extLst>
            <a:ext uri="{FF2B5EF4-FFF2-40B4-BE49-F238E27FC236}">
              <a16:creationId xmlns:a16="http://schemas.microsoft.com/office/drawing/2014/main" id="{63DCF395-4CD5-4532-BAD4-BF17108F67B1}"/>
            </a:ext>
          </a:extLst>
        </xdr:cNvPr>
        <xdr:cNvSpPr txBox="1"/>
      </xdr:nvSpPr>
      <xdr:spPr>
        <a:xfrm>
          <a:off x="40136445" y="1005840"/>
          <a:ext cx="3657600" cy="1066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______________________________ 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Microsoft Sans Serif" panose="020B0604020202020204" pitchFamily="34" charset="0"/>
              <a:cs typeface="Arial" panose="020B0604020202020204" pitchFamily="34" charset="0"/>
              <a:sym typeface="Times New Roman"/>
            </a:rPr>
            <a:t>Mtro. Agustín Araujo Padilla</a:t>
          </a:r>
          <a:endParaRPr sz="900">
            <a:solidFill>
              <a:sysClr val="windowText" lastClr="000000"/>
            </a:solidFill>
            <a:latin typeface="Arial" panose="020B0604020202020204" pitchFamily="34" charset="0"/>
            <a:ea typeface="Microsoft Sans Serif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Microsoft Sans Serif" panose="020B0604020202020204" pitchFamily="34" charset="0"/>
              <a:cs typeface="Arial" panose="020B0604020202020204" pitchFamily="34" charset="0"/>
              <a:sym typeface="Times New Roman"/>
            </a:rPr>
            <a:t>Director General </a:t>
          </a:r>
          <a:endParaRPr sz="900" b="0" i="0">
            <a:solidFill>
              <a:sysClr val="windowText" lastClr="000000"/>
            </a:solidFill>
            <a:latin typeface="Arial" panose="020B0604020202020204" pitchFamily="34" charset="0"/>
            <a:ea typeface="Microsoft Sans Serif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0" i="0" u="none" strike="noStrike">
              <a:solidFill>
                <a:srgbClr val="000000"/>
              </a:solidFill>
              <a:latin typeface="Arial" panose="020B0604020202020204" pitchFamily="34" charset="0"/>
              <a:ea typeface="Times New Roman"/>
              <a:cs typeface="Arial" panose="020B0604020202020204" pitchFamily="34" charset="0"/>
              <a:sym typeface="Times New Roman"/>
            </a:rPr>
            <a:t> </a:t>
          </a:r>
          <a:endParaRPr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oneCellAnchor>
    <xdr:from>
      <xdr:col>34</xdr:col>
      <xdr:colOff>9525</xdr:colOff>
      <xdr:row>43</xdr:row>
      <xdr:rowOff>0</xdr:rowOff>
    </xdr:from>
    <xdr:ext cx="3657600" cy="1066800"/>
    <xdr:sp macro="" textlink="">
      <xdr:nvSpPr>
        <xdr:cNvPr id="3" name="Shape 51">
          <a:extLst>
            <a:ext uri="{FF2B5EF4-FFF2-40B4-BE49-F238E27FC236}">
              <a16:creationId xmlns:a16="http://schemas.microsoft.com/office/drawing/2014/main" id="{95B8EE95-C699-4E36-AF8E-4A90BD4B4330}"/>
            </a:ext>
          </a:extLst>
        </xdr:cNvPr>
        <xdr:cNvSpPr txBox="1"/>
      </xdr:nvSpPr>
      <xdr:spPr>
        <a:xfrm>
          <a:off x="40136445" y="33367980"/>
          <a:ext cx="3657600" cy="1066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______________________________ 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Microsoft Sans Serif" panose="020B0604020202020204" pitchFamily="34" charset="0"/>
              <a:cs typeface="Arial" panose="020B0604020202020204" pitchFamily="34" charset="0"/>
              <a:sym typeface="Times New Roman"/>
            </a:rPr>
            <a:t>Mtro. Agustín Araujo Padilla</a:t>
          </a:r>
          <a:endParaRPr sz="900">
            <a:solidFill>
              <a:sysClr val="windowText" lastClr="000000"/>
            </a:solidFill>
            <a:latin typeface="Arial" panose="020B0604020202020204" pitchFamily="34" charset="0"/>
            <a:ea typeface="Microsoft Sans Serif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Microsoft Sans Serif" panose="020B0604020202020204" pitchFamily="34" charset="0"/>
              <a:cs typeface="Arial" panose="020B0604020202020204" pitchFamily="34" charset="0"/>
              <a:sym typeface="Times New Roman"/>
            </a:rPr>
            <a:t>Director General </a:t>
          </a:r>
          <a:endParaRPr sz="900" b="0" i="0">
            <a:solidFill>
              <a:sysClr val="windowText" lastClr="000000"/>
            </a:solidFill>
            <a:latin typeface="Arial" panose="020B0604020202020204" pitchFamily="34" charset="0"/>
            <a:ea typeface="Microsoft Sans Serif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0" i="0" u="none" strike="noStrike">
              <a:solidFill>
                <a:srgbClr val="000000"/>
              </a:solidFill>
              <a:latin typeface="Arial" panose="020B0604020202020204" pitchFamily="34" charset="0"/>
              <a:ea typeface="Times New Roman"/>
              <a:cs typeface="Arial" panose="020B0604020202020204" pitchFamily="34" charset="0"/>
              <a:sym typeface="Times New Roman"/>
            </a:rPr>
            <a:t> </a:t>
          </a:r>
          <a:endParaRPr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oneCellAnchor>
    <xdr:from>
      <xdr:col>34</xdr:col>
      <xdr:colOff>9525</xdr:colOff>
      <xdr:row>67</xdr:row>
      <xdr:rowOff>0</xdr:rowOff>
    </xdr:from>
    <xdr:ext cx="3657600" cy="1066800"/>
    <xdr:sp macro="" textlink="">
      <xdr:nvSpPr>
        <xdr:cNvPr id="5" name="Shape 51">
          <a:extLst>
            <a:ext uri="{FF2B5EF4-FFF2-40B4-BE49-F238E27FC236}">
              <a16:creationId xmlns:a16="http://schemas.microsoft.com/office/drawing/2014/main" id="{19A68B17-10EA-4984-A01B-E8916BF6EDA0}"/>
            </a:ext>
          </a:extLst>
        </xdr:cNvPr>
        <xdr:cNvSpPr txBox="1"/>
      </xdr:nvSpPr>
      <xdr:spPr>
        <a:xfrm>
          <a:off x="40136445" y="57370980"/>
          <a:ext cx="3657600" cy="1066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______________________________ 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Microsoft Sans Serif" panose="020B0604020202020204" pitchFamily="34" charset="0"/>
              <a:cs typeface="Arial" panose="020B0604020202020204" pitchFamily="34" charset="0"/>
              <a:sym typeface="Times New Roman"/>
            </a:rPr>
            <a:t>Mtro. Agustín Araujo Padilla</a:t>
          </a:r>
          <a:endParaRPr sz="900">
            <a:solidFill>
              <a:sysClr val="windowText" lastClr="000000"/>
            </a:solidFill>
            <a:latin typeface="Arial" panose="020B0604020202020204" pitchFamily="34" charset="0"/>
            <a:ea typeface="Microsoft Sans Serif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Microsoft Sans Serif" panose="020B0604020202020204" pitchFamily="34" charset="0"/>
              <a:cs typeface="Arial" panose="020B0604020202020204" pitchFamily="34" charset="0"/>
              <a:sym typeface="Times New Roman"/>
            </a:rPr>
            <a:t>Director General </a:t>
          </a:r>
          <a:endParaRPr sz="900" b="0" i="0">
            <a:solidFill>
              <a:sysClr val="windowText" lastClr="000000"/>
            </a:solidFill>
            <a:latin typeface="Arial" panose="020B0604020202020204" pitchFamily="34" charset="0"/>
            <a:ea typeface="Microsoft Sans Serif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0" i="0" u="none" strike="noStrike">
              <a:solidFill>
                <a:srgbClr val="000000"/>
              </a:solidFill>
              <a:latin typeface="Arial" panose="020B0604020202020204" pitchFamily="34" charset="0"/>
              <a:ea typeface="Times New Roman"/>
              <a:cs typeface="Arial" panose="020B0604020202020204" pitchFamily="34" charset="0"/>
              <a:sym typeface="Times New Roman"/>
            </a:rPr>
            <a:t> </a:t>
          </a:r>
          <a:endParaRPr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twoCellAnchor>
    <xdr:from>
      <xdr:col>0</xdr:col>
      <xdr:colOff>408213</xdr:colOff>
      <xdr:row>1</xdr:row>
      <xdr:rowOff>152400</xdr:rowOff>
    </xdr:from>
    <xdr:to>
      <xdr:col>2</xdr:col>
      <xdr:colOff>260690</xdr:colOff>
      <xdr:row>4</xdr:row>
      <xdr:rowOff>177799</xdr:rowOff>
    </xdr:to>
    <xdr:pic>
      <xdr:nvPicPr>
        <xdr:cNvPr id="14" name="Imagen 13" descr="cid:image003.jpg@01CFF827.23EB2620">
          <a:extLst>
            <a:ext uri="{FF2B5EF4-FFF2-40B4-BE49-F238E27FC236}">
              <a16:creationId xmlns:a16="http://schemas.microsoft.com/office/drawing/2014/main" id="{F6E541BE-6707-4D56-AFA9-E6474BF47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3" y="342900"/>
          <a:ext cx="2036877" cy="634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1711325</xdr:colOff>
      <xdr:row>95</xdr:row>
      <xdr:rowOff>152400</xdr:rowOff>
    </xdr:from>
    <xdr:ext cx="1323975" cy="276225"/>
    <xdr:sp macro="" textlink="">
      <xdr:nvSpPr>
        <xdr:cNvPr id="15" name="Shape 50">
          <a:extLst>
            <a:ext uri="{FF2B5EF4-FFF2-40B4-BE49-F238E27FC236}">
              <a16:creationId xmlns:a16="http://schemas.microsoft.com/office/drawing/2014/main" id="{52A348F8-E76B-46F9-A74D-01C15B72C3D0}"/>
            </a:ext>
          </a:extLst>
        </xdr:cNvPr>
        <xdr:cNvSpPr txBox="1"/>
      </xdr:nvSpPr>
      <xdr:spPr>
        <a:xfrm>
          <a:off x="2193925" y="10853420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Elaboró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7</xdr:col>
      <xdr:colOff>1370330</xdr:colOff>
      <xdr:row>95</xdr:row>
      <xdr:rowOff>152400</xdr:rowOff>
    </xdr:from>
    <xdr:ext cx="1323975" cy="276225"/>
    <xdr:sp macro="" textlink="">
      <xdr:nvSpPr>
        <xdr:cNvPr id="16" name="Shape 50">
          <a:extLst>
            <a:ext uri="{FF2B5EF4-FFF2-40B4-BE49-F238E27FC236}">
              <a16:creationId xmlns:a16="http://schemas.microsoft.com/office/drawing/2014/main" id="{E9CE84D0-6B1D-425D-9C3A-3540CABCB405}"/>
            </a:ext>
          </a:extLst>
        </xdr:cNvPr>
        <xdr:cNvSpPr txBox="1"/>
      </xdr:nvSpPr>
      <xdr:spPr>
        <a:xfrm>
          <a:off x="10323830" y="10955020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Vo.Bo.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7</xdr:col>
      <xdr:colOff>620394</xdr:colOff>
      <xdr:row>99</xdr:row>
      <xdr:rowOff>63500</xdr:rowOff>
    </xdr:from>
    <xdr:ext cx="3265806" cy="991871"/>
    <xdr:sp macro="" textlink="">
      <xdr:nvSpPr>
        <xdr:cNvPr id="17" name="Shape 50">
          <a:extLst>
            <a:ext uri="{FF2B5EF4-FFF2-40B4-BE49-F238E27FC236}">
              <a16:creationId xmlns:a16="http://schemas.microsoft.com/office/drawing/2014/main" id="{746DAEA4-E76A-49CE-B1F6-100B1E43346C}"/>
            </a:ext>
          </a:extLst>
        </xdr:cNvPr>
        <xdr:cNvSpPr txBox="1"/>
      </xdr:nvSpPr>
      <xdr:spPr>
        <a:xfrm>
          <a:off x="9573894" y="110274100"/>
          <a:ext cx="3265806" cy="99187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_______________________________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E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Lic.</a:t>
          </a:r>
          <a:r>
            <a:rPr lang="es-E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Fernando Pérez Núñez</a:t>
          </a:r>
          <a:endParaRPr sz="10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Director Ejecutivo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de </a:t>
          </a:r>
          <a:r>
            <a:rPr lang="en-U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Administración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e Innovación</a:t>
          </a:r>
          <a:endParaRPr sz="1000" b="0" i="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14</xdr:col>
      <xdr:colOff>182880</xdr:colOff>
      <xdr:row>95</xdr:row>
      <xdr:rowOff>200025</xdr:rowOff>
    </xdr:from>
    <xdr:ext cx="1323975" cy="276225"/>
    <xdr:sp macro="" textlink="">
      <xdr:nvSpPr>
        <xdr:cNvPr id="18" name="Shape 50">
          <a:extLst>
            <a:ext uri="{FF2B5EF4-FFF2-40B4-BE49-F238E27FC236}">
              <a16:creationId xmlns:a16="http://schemas.microsoft.com/office/drawing/2014/main" id="{0FF249AB-1BAA-4259-9931-E6532DD8727E}"/>
            </a:ext>
          </a:extLst>
        </xdr:cNvPr>
        <xdr:cNvSpPr txBox="1"/>
      </xdr:nvSpPr>
      <xdr:spPr>
        <a:xfrm>
          <a:off x="17912080" y="109597825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Autorizó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13</xdr:col>
      <xdr:colOff>247650</xdr:colOff>
      <xdr:row>100</xdr:row>
      <xdr:rowOff>71120</xdr:rowOff>
    </xdr:from>
    <xdr:ext cx="3076575" cy="914400"/>
    <xdr:sp macro="" textlink="">
      <xdr:nvSpPr>
        <xdr:cNvPr id="19" name="Shape 51">
          <a:extLst>
            <a:ext uri="{FF2B5EF4-FFF2-40B4-BE49-F238E27FC236}">
              <a16:creationId xmlns:a16="http://schemas.microsoft.com/office/drawing/2014/main" id="{E0D9027A-8627-4EC3-8F0E-1712F734A948}"/>
            </a:ext>
          </a:extLst>
        </xdr:cNvPr>
        <xdr:cNvSpPr txBox="1"/>
      </xdr:nvSpPr>
      <xdr:spPr>
        <a:xfrm>
          <a:off x="16986250" y="110484920"/>
          <a:ext cx="3076575" cy="914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______________________________ 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 </a:t>
          </a:r>
          <a:r>
            <a:rPr lang="en-US" sz="10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Mtra. Paula Ramírez Höhne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Consejera Presidenta del Instituto Electoral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y de Participación Ciudadana del Estado de Jalisco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850900</xdr:colOff>
      <xdr:row>100</xdr:row>
      <xdr:rowOff>27305</xdr:rowOff>
    </xdr:from>
    <xdr:ext cx="2997200" cy="925195"/>
    <xdr:sp macro="" textlink="">
      <xdr:nvSpPr>
        <xdr:cNvPr id="20" name="Shape 7">
          <a:extLst>
            <a:ext uri="{FF2B5EF4-FFF2-40B4-BE49-F238E27FC236}">
              <a16:creationId xmlns:a16="http://schemas.microsoft.com/office/drawing/2014/main" id="{CC6A4D61-37B0-43A2-83ED-4C47DB8F4E3D}"/>
            </a:ext>
          </a:extLst>
        </xdr:cNvPr>
        <xdr:cNvSpPr txBox="1"/>
      </xdr:nvSpPr>
      <xdr:spPr>
        <a:xfrm>
          <a:off x="1333500" y="110441105"/>
          <a:ext cx="2997200" cy="92519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>
              <a:solidFill>
                <a:srgbClr val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</a:t>
          </a:r>
          <a:r>
            <a:rPr lang="en-US" sz="11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____________________________________</a:t>
          </a:r>
          <a:r>
            <a:rPr lang="en-US" sz="10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Mtro.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</a:t>
          </a:r>
          <a:r>
            <a:rPr lang="es-MX" sz="1100">
              <a:effectLst/>
              <a:latin typeface="+mn-lt"/>
              <a:ea typeface="+mn-ea"/>
              <a:cs typeface="+mn-cs"/>
            </a:rPr>
            <a:t>Alan Emmanuel Armenta Enriquez </a:t>
          </a:r>
          <a:endParaRPr lang="es-MX" sz="1000">
            <a:effectLst/>
            <a:latin typeface="Trebuchet MS" panose="020B0603020202020204" pitchFamily="34" charset="0"/>
          </a:endParaRPr>
        </a:p>
        <a:p>
          <a:pPr algn="ctr" rtl="0"/>
          <a:r>
            <a:rPr lang="en-US" sz="1000" b="0" i="0">
              <a:effectLst/>
              <a:latin typeface="Trebuchet MS" panose="020B0603020202020204" pitchFamily="34" charset="0"/>
              <a:ea typeface="+mn-ea"/>
              <a:cs typeface="+mn-cs"/>
            </a:rPr>
            <a:t>Coordinador de Planeación y Evaluación</a:t>
          </a:r>
          <a:endParaRPr sz="1000" b="0" i="0" u="sng" strike="noStrike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  <a:sym typeface="Times New Roman"/>
          </a:endParaRPr>
        </a:p>
      </xdr:txBody>
    </xdr:sp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2</xdr:row>
      <xdr:rowOff>76200</xdr:rowOff>
    </xdr:from>
    <xdr:to>
      <xdr:col>2</xdr:col>
      <xdr:colOff>485775</xdr:colOff>
      <xdr:row>15</xdr:row>
      <xdr:rowOff>412750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-773113" y="1392238"/>
          <a:ext cx="3622675" cy="17526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1263</xdr:row>
      <xdr:rowOff>28575</xdr:rowOff>
    </xdr:from>
    <xdr:to>
      <xdr:col>2</xdr:col>
      <xdr:colOff>1057275</xdr:colOff>
      <xdr:row>1272</xdr:row>
      <xdr:rowOff>22224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GrpSpPr/>
      </xdr:nvGrpSpPr>
      <xdr:grpSpPr>
        <a:xfrm>
          <a:off x="30480" y="240534825"/>
          <a:ext cx="6827520" cy="1736724"/>
          <a:chOff x="19050" y="8646583"/>
          <a:chExt cx="8883650" cy="1569508"/>
        </a:xfrm>
      </xdr:grpSpPr>
      <xdr:sp macro="" textlink="">
        <xdr:nvSpPr>
          <xdr:cNvPr id="7" name="Shape 50">
            <a:extLst>
              <a:ext uri="{FF2B5EF4-FFF2-40B4-BE49-F238E27FC236}">
                <a16:creationId xmlns:a16="http://schemas.microsoft.com/office/drawing/2014/main" id="{00000000-0008-0000-1C00-000007000000}"/>
              </a:ext>
            </a:extLst>
          </xdr:cNvPr>
          <xdr:cNvSpPr txBox="1"/>
        </xdr:nvSpPr>
        <xdr:spPr>
          <a:xfrm>
            <a:off x="540829" y="8646583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Elaboró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8" name="Shape 50">
            <a:extLst>
              <a:ext uri="{FF2B5EF4-FFF2-40B4-BE49-F238E27FC236}">
                <a16:creationId xmlns:a16="http://schemas.microsoft.com/office/drawing/2014/main" id="{00000000-0008-0000-1C00-000008000000}"/>
              </a:ext>
            </a:extLst>
          </xdr:cNvPr>
          <xdr:cNvSpPr txBox="1"/>
        </xdr:nvSpPr>
        <xdr:spPr>
          <a:xfrm>
            <a:off x="3606820" y="8658224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Vo.Bo.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9" name="Shape 50">
            <a:extLst>
              <a:ext uri="{FF2B5EF4-FFF2-40B4-BE49-F238E27FC236}">
                <a16:creationId xmlns:a16="http://schemas.microsoft.com/office/drawing/2014/main" id="{00000000-0008-0000-1C00-000009000000}"/>
              </a:ext>
            </a:extLst>
          </xdr:cNvPr>
          <xdr:cNvSpPr txBox="1"/>
        </xdr:nvSpPr>
        <xdr:spPr>
          <a:xfrm>
            <a:off x="6784995" y="8673041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Autorizó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0" name="Shape 7">
            <a:extLst>
              <a:ext uri="{FF2B5EF4-FFF2-40B4-BE49-F238E27FC236}">
                <a16:creationId xmlns:a16="http://schemas.microsoft.com/office/drawing/2014/main" id="{00000000-0008-0000-1C00-00000A000000}"/>
              </a:ext>
            </a:extLst>
          </xdr:cNvPr>
          <xdr:cNvSpPr txBox="1"/>
        </xdr:nvSpPr>
        <xdr:spPr>
          <a:xfrm>
            <a:off x="19050" y="9139766"/>
            <a:ext cx="3033537" cy="10763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algn="ctr" rtl="0" eaLnBrk="1" fontAlgn="auto" latinLnBrk="0" hangingPunct="1"/>
            <a:r>
              <a:rPr lang="en-US" sz="1100" b="0" i="0" u="none" strike="noStrike">
                <a:solidFill>
                  <a:srgbClr val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</a:t>
            </a:r>
            <a:r>
              <a:rPr lang="en-US" sz="11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</a:t>
            </a:r>
            <a:r>
              <a:rPr lang="en-US" sz="1100" b="0" i="0" u="none" strike="noStrike">
                <a:solidFill>
                  <a:schemeClr val="bg1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</a:t>
            </a:r>
            <a:r>
              <a:rPr lang="es-MX" sz="10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Lic.</a:t>
            </a:r>
            <a:r>
              <a:rPr lang="es-MX" sz="1000" b="0" i="0" u="none" strike="noStrike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Saúl Delgadillo González</a:t>
            </a:r>
            <a:endParaRPr lang="es-MX" sz="1000">
              <a:effectLst/>
              <a:latin typeface="Trebuchet MS" panose="020B0603020202020204" pitchFamily="34" charset="0"/>
            </a:endParaRPr>
          </a:p>
          <a:p>
            <a:pPr algn="ctr" rtl="0"/>
            <a:r>
              <a:rPr lang="en-US" sz="1000" b="0" i="0">
                <a:effectLst/>
                <a:latin typeface="Trebuchet MS" panose="020B0603020202020204" pitchFamily="34" charset="0"/>
                <a:ea typeface="+mn-ea"/>
                <a:cs typeface="+mn-cs"/>
              </a:rPr>
              <a:t>Coordinador Recursos Materiales</a:t>
            </a:r>
            <a:endParaRPr sz="1000" b="0" i="0" u="sng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endParaRPr>
          </a:p>
        </xdr:txBody>
      </xdr:sp>
      <xdr:sp macro="" textlink="">
        <xdr:nvSpPr>
          <xdr:cNvPr id="11" name="Shape 50">
            <a:extLst>
              <a:ext uri="{FF2B5EF4-FFF2-40B4-BE49-F238E27FC236}">
                <a16:creationId xmlns:a16="http://schemas.microsoft.com/office/drawing/2014/main" id="{00000000-0008-0000-1C00-00000B000000}"/>
              </a:ext>
            </a:extLst>
          </xdr:cNvPr>
          <xdr:cNvSpPr txBox="1"/>
        </xdr:nvSpPr>
        <xdr:spPr>
          <a:xfrm>
            <a:off x="3138908" y="9023709"/>
            <a:ext cx="2381250" cy="914401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_____________________________</a:t>
            </a:r>
            <a:endParaRPr sz="8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s-E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Lic.</a:t>
            </a:r>
            <a:r>
              <a:rPr lang="es-E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Fernando Pérez Núñez</a:t>
            </a:r>
            <a:endParaRPr sz="10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Director Ejecutivo de Administración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e Innovación</a:t>
            </a:r>
            <a:endParaRPr sz="1000" b="0" i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2" name="Shape 51">
            <a:extLst>
              <a:ext uri="{FF2B5EF4-FFF2-40B4-BE49-F238E27FC236}">
                <a16:creationId xmlns:a16="http://schemas.microsoft.com/office/drawing/2014/main" id="{00000000-0008-0000-1C00-00000C000000}"/>
              </a:ext>
            </a:extLst>
          </xdr:cNvPr>
          <xdr:cNvSpPr txBox="1"/>
        </xdr:nvSpPr>
        <xdr:spPr>
          <a:xfrm>
            <a:off x="6045200" y="9230762"/>
            <a:ext cx="2857500" cy="9144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______________________________ </a:t>
            </a:r>
            <a:endParaRPr sz="8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 </a:t>
            </a:r>
            <a:r>
              <a:rPr lang="en-US" sz="10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Mtra. Paula Ramírez Höhne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Consejera Presidenta del Instituto Electoral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y de Participación Ciudadana del Estado de Jalisco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</xdr:grpSp>
    <xdr:clientData fLocksWithSheet="0"/>
  </xdr:twoCellAnchor>
  <xdr:twoCellAnchor>
    <xdr:from>
      <xdr:col>0</xdr:col>
      <xdr:colOff>0</xdr:colOff>
      <xdr:row>0</xdr:row>
      <xdr:rowOff>19050</xdr:rowOff>
    </xdr:from>
    <xdr:to>
      <xdr:col>0</xdr:col>
      <xdr:colOff>1422627</xdr:colOff>
      <xdr:row>2</xdr:row>
      <xdr:rowOff>114300</xdr:rowOff>
    </xdr:to>
    <xdr:pic>
      <xdr:nvPicPr>
        <xdr:cNvPr id="13" name="Imagen 12" descr="cid:image003.jpg@01CFF827.23EB2620">
          <a:extLst>
            <a:ext uri="{FF2B5EF4-FFF2-40B4-BE49-F238E27FC236}">
              <a16:creationId xmlns:a16="http://schemas.microsoft.com/office/drawing/2014/main" id="{00000000-0008-0000-1C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422627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395</xdr:row>
      <xdr:rowOff>0</xdr:rowOff>
    </xdr:from>
    <xdr:ext cx="2486025" cy="1076325"/>
    <xdr:sp macro="" textlink="">
      <xdr:nvSpPr>
        <xdr:cNvPr id="2" name="Shape 7">
          <a:extLst>
            <a:ext uri="{FF2B5EF4-FFF2-40B4-BE49-F238E27FC236}">
              <a16:creationId xmlns:a16="http://schemas.microsoft.com/office/drawing/2014/main" id="{23FA1385-4D5B-425C-A46A-AFB3E791AAAD}"/>
            </a:ext>
          </a:extLst>
        </xdr:cNvPr>
        <xdr:cNvSpPr txBox="1"/>
      </xdr:nvSpPr>
      <xdr:spPr>
        <a:xfrm>
          <a:off x="990600" y="72108060"/>
          <a:ext cx="2486025" cy="1076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rtl="0" eaLnBrk="1" fontAlgn="auto" latinLnBrk="0" hangingPunct="1"/>
          <a:r>
            <a:rPr lang="en-US" sz="1100" b="0" i="0" u="none" strike="noStrike">
              <a:solidFill>
                <a:srgbClr val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</a:t>
          </a:r>
          <a:r>
            <a:rPr lang="en-US" sz="11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</a:t>
          </a:r>
          <a:r>
            <a:rPr lang="en-US" sz="10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Lic</a:t>
          </a:r>
          <a:r>
            <a:rPr lang="es-MX" sz="1000">
              <a:effectLst/>
              <a:latin typeface="Trebuchet MS" panose="020B0603020202020204" pitchFamily="34" charset="0"/>
              <a:ea typeface="+mn-ea"/>
              <a:cs typeface="+mn-cs"/>
            </a:rPr>
            <a:t>. Saúl Delgadillo González</a:t>
          </a:r>
          <a:endParaRPr lang="es-MX" sz="1000">
            <a:effectLst/>
            <a:latin typeface="Trebuchet MS" panose="020B0603020202020204" pitchFamily="34" charset="0"/>
          </a:endParaRPr>
        </a:p>
        <a:p>
          <a:pPr rtl="0"/>
          <a:r>
            <a:rPr lang="en-US" sz="1000" b="0" i="0">
              <a:effectLst/>
              <a:latin typeface="Trebuchet MS" panose="020B0603020202020204" pitchFamily="34" charset="0"/>
              <a:ea typeface="+mn-ea"/>
              <a:cs typeface="+mn-cs"/>
            </a:rPr>
            <a:t>Coodinador Recursos Materiales</a:t>
          </a:r>
          <a:endParaRPr sz="1000" b="0" i="0" u="sng" strike="noStrike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  <a:sym typeface="Times New Roman"/>
          </a:endParaRPr>
        </a:p>
      </xdr:txBody>
    </xdr:sp>
    <xdr:clientData fLocksWithSheet="0"/>
  </xdr:oneCellAnchor>
  <xdr:oneCellAnchor>
    <xdr:from>
      <xdr:col>2</xdr:col>
      <xdr:colOff>1123950</xdr:colOff>
      <xdr:row>394</xdr:row>
      <xdr:rowOff>28574</xdr:rowOff>
    </xdr:from>
    <xdr:ext cx="2381250" cy="914401"/>
    <xdr:sp macro="" textlink="">
      <xdr:nvSpPr>
        <xdr:cNvPr id="3" name="Shape 50">
          <a:extLst>
            <a:ext uri="{FF2B5EF4-FFF2-40B4-BE49-F238E27FC236}">
              <a16:creationId xmlns:a16="http://schemas.microsoft.com/office/drawing/2014/main" id="{8751E51C-E8FA-41D5-B908-508903345B56}"/>
            </a:ext>
          </a:extLst>
        </xdr:cNvPr>
        <xdr:cNvSpPr txBox="1"/>
      </xdr:nvSpPr>
      <xdr:spPr>
        <a:xfrm>
          <a:off x="3661410" y="71953754"/>
          <a:ext cx="2381250" cy="91440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_______________________________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E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Lic.</a:t>
          </a:r>
          <a:r>
            <a:rPr lang="es-E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Fernando Pérez Núñez</a:t>
          </a:r>
          <a:endParaRPr sz="10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Director Administración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e Innovación</a:t>
          </a:r>
          <a:endParaRPr sz="1000" b="0" i="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2</xdr:col>
      <xdr:colOff>4057650</xdr:colOff>
      <xdr:row>395</xdr:row>
      <xdr:rowOff>104775</xdr:rowOff>
    </xdr:from>
    <xdr:ext cx="2143125" cy="914400"/>
    <xdr:sp macro="" textlink="">
      <xdr:nvSpPr>
        <xdr:cNvPr id="4" name="Shape 51">
          <a:extLst>
            <a:ext uri="{FF2B5EF4-FFF2-40B4-BE49-F238E27FC236}">
              <a16:creationId xmlns:a16="http://schemas.microsoft.com/office/drawing/2014/main" id="{46289169-6392-4B95-B13B-F8C2DAAC0CCF}"/>
            </a:ext>
          </a:extLst>
        </xdr:cNvPr>
        <xdr:cNvSpPr txBox="1"/>
      </xdr:nvSpPr>
      <xdr:spPr>
        <a:xfrm>
          <a:off x="6595110" y="72212835"/>
          <a:ext cx="2143125" cy="914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______________________________ 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 </a:t>
          </a:r>
          <a:r>
            <a:rPr lang="en-US" sz="10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Mtra. Paula Ramírez Höhne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Consejera Presidenta del Instituto Electoral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y de Participación Ciudadana del Estado de Jalisco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>
    <xdr:from>
      <xdr:col>1</xdr:col>
      <xdr:colOff>0</xdr:colOff>
      <xdr:row>1</xdr:row>
      <xdr:rowOff>104775</xdr:rowOff>
    </xdr:from>
    <xdr:to>
      <xdr:col>1</xdr:col>
      <xdr:colOff>1390650</xdr:colOff>
      <xdr:row>3</xdr:row>
      <xdr:rowOff>164572</xdr:rowOff>
    </xdr:to>
    <xdr:pic>
      <xdr:nvPicPr>
        <xdr:cNvPr id="5" name="Imagen 4" descr="cid:image003.jpg@01CFF827.23EB2620">
          <a:extLst>
            <a:ext uri="{FF2B5EF4-FFF2-40B4-BE49-F238E27FC236}">
              <a16:creationId xmlns:a16="http://schemas.microsoft.com/office/drawing/2014/main" id="{60B73B20-CD09-4B0F-AD9E-7BA49DCE5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310515"/>
          <a:ext cx="1390650" cy="433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1657350</xdr:colOff>
      <xdr:row>390</xdr:row>
      <xdr:rowOff>171450</xdr:rowOff>
    </xdr:from>
    <xdr:ext cx="1323975" cy="276225"/>
    <xdr:sp macro="" textlink="">
      <xdr:nvSpPr>
        <xdr:cNvPr id="6" name="Shape 50">
          <a:extLst>
            <a:ext uri="{FF2B5EF4-FFF2-40B4-BE49-F238E27FC236}">
              <a16:creationId xmlns:a16="http://schemas.microsoft.com/office/drawing/2014/main" id="{46208FBB-FD11-4C64-A0CB-66DBF9CED79B}"/>
            </a:ext>
          </a:extLst>
        </xdr:cNvPr>
        <xdr:cNvSpPr txBox="1"/>
      </xdr:nvSpPr>
      <xdr:spPr>
        <a:xfrm>
          <a:off x="4194810" y="7136511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</a:t>
          </a: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Vo.Bo</a:t>
          </a: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.</a:t>
          </a:r>
          <a:endParaRPr sz="800" b="0" i="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1</xdr:col>
      <xdr:colOff>0</xdr:colOff>
      <xdr:row>391</xdr:row>
      <xdr:rowOff>0</xdr:rowOff>
    </xdr:from>
    <xdr:ext cx="1323975" cy="276225"/>
    <xdr:sp macro="" textlink="">
      <xdr:nvSpPr>
        <xdr:cNvPr id="7" name="Shape 50">
          <a:extLst>
            <a:ext uri="{FF2B5EF4-FFF2-40B4-BE49-F238E27FC236}">
              <a16:creationId xmlns:a16="http://schemas.microsoft.com/office/drawing/2014/main" id="{874883B8-B18A-4AF1-9F5E-C1CA64910AB0}"/>
            </a:ext>
          </a:extLst>
        </xdr:cNvPr>
        <xdr:cNvSpPr txBox="1"/>
      </xdr:nvSpPr>
      <xdr:spPr>
        <a:xfrm>
          <a:off x="990600" y="7137654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Elaboró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2</xdr:col>
      <xdr:colOff>4438650</xdr:colOff>
      <xdr:row>390</xdr:row>
      <xdr:rowOff>180975</xdr:rowOff>
    </xdr:from>
    <xdr:ext cx="1323975" cy="276225"/>
    <xdr:sp macro="" textlink="">
      <xdr:nvSpPr>
        <xdr:cNvPr id="8" name="Shape 50">
          <a:extLst>
            <a:ext uri="{FF2B5EF4-FFF2-40B4-BE49-F238E27FC236}">
              <a16:creationId xmlns:a16="http://schemas.microsoft.com/office/drawing/2014/main" id="{2F83F645-5767-4761-8374-FE4BE885B732}"/>
            </a:ext>
          </a:extLst>
        </xdr:cNvPr>
        <xdr:cNvSpPr txBox="1"/>
      </xdr:nvSpPr>
      <xdr:spPr>
        <a:xfrm>
          <a:off x="6976110" y="71374635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Autorizó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275162</xdr:colOff>
      <xdr:row>17</xdr:row>
      <xdr:rowOff>0</xdr:rowOff>
    </xdr:from>
    <xdr:to>
      <xdr:col>2</xdr:col>
      <xdr:colOff>530220</xdr:colOff>
      <xdr:row>24</xdr:row>
      <xdr:rowOff>159808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GrpSpPr/>
      </xdr:nvGrpSpPr>
      <xdr:grpSpPr>
        <a:xfrm>
          <a:off x="275162" y="3095625"/>
          <a:ext cx="8589433" cy="1559983"/>
          <a:chOff x="19050" y="8646583"/>
          <a:chExt cx="8973205" cy="1569508"/>
        </a:xfrm>
      </xdr:grpSpPr>
      <xdr:sp macro="" textlink="">
        <xdr:nvSpPr>
          <xdr:cNvPr id="7" name="Shape 50">
            <a:extLst>
              <a:ext uri="{FF2B5EF4-FFF2-40B4-BE49-F238E27FC236}">
                <a16:creationId xmlns:a16="http://schemas.microsoft.com/office/drawing/2014/main" id="{00000000-0008-0000-2000-000007000000}"/>
              </a:ext>
            </a:extLst>
          </xdr:cNvPr>
          <xdr:cNvSpPr txBox="1"/>
        </xdr:nvSpPr>
        <xdr:spPr>
          <a:xfrm>
            <a:off x="540829" y="8646583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Elaboró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8" name="Shape 50">
            <a:extLst>
              <a:ext uri="{FF2B5EF4-FFF2-40B4-BE49-F238E27FC236}">
                <a16:creationId xmlns:a16="http://schemas.microsoft.com/office/drawing/2014/main" id="{00000000-0008-0000-2000-000008000000}"/>
              </a:ext>
            </a:extLst>
          </xdr:cNvPr>
          <xdr:cNvSpPr txBox="1"/>
        </xdr:nvSpPr>
        <xdr:spPr>
          <a:xfrm>
            <a:off x="3606820" y="8658224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Vo.Bo.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9" name="Shape 50">
            <a:extLst>
              <a:ext uri="{FF2B5EF4-FFF2-40B4-BE49-F238E27FC236}">
                <a16:creationId xmlns:a16="http://schemas.microsoft.com/office/drawing/2014/main" id="{00000000-0008-0000-2000-000009000000}"/>
              </a:ext>
            </a:extLst>
          </xdr:cNvPr>
          <xdr:cNvSpPr txBox="1"/>
        </xdr:nvSpPr>
        <xdr:spPr>
          <a:xfrm>
            <a:off x="6784995" y="8673041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Autorizó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0" name="Shape 7">
            <a:extLst>
              <a:ext uri="{FF2B5EF4-FFF2-40B4-BE49-F238E27FC236}">
                <a16:creationId xmlns:a16="http://schemas.microsoft.com/office/drawing/2014/main" id="{00000000-0008-0000-2000-00000A000000}"/>
              </a:ext>
            </a:extLst>
          </xdr:cNvPr>
          <xdr:cNvSpPr txBox="1"/>
        </xdr:nvSpPr>
        <xdr:spPr>
          <a:xfrm>
            <a:off x="19050" y="9139766"/>
            <a:ext cx="2486025" cy="10763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algn="ctr" rtl="0" eaLnBrk="1" fontAlgn="auto" latinLnBrk="0" hangingPunct="1"/>
            <a:r>
              <a:rPr lang="en-US" sz="1100" b="0" i="0" u="none" strike="noStrike">
                <a:solidFill>
                  <a:srgbClr val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</a:t>
            </a:r>
            <a:r>
              <a:rPr lang="en-US" sz="11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____________________________</a:t>
            </a:r>
          </a:p>
          <a:p>
            <a:pPr algn="ctr" rtl="0" eaLnBrk="1" fontAlgn="auto" latinLnBrk="0" hangingPunct="1"/>
            <a:r>
              <a:rPr lang="en-US" sz="1000" b="0" i="0" u="none" strike="noStrike">
                <a:solidFill>
                  <a:sysClr val="windowText" lastClr="000000"/>
                </a:solidFill>
                <a:effectLst/>
                <a:latin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Lic.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  <a:effectLst/>
                <a:latin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Saúl Delgadillo  González</a:t>
            </a:r>
            <a:endParaRPr lang="es-MX" sz="1000">
              <a:effectLst/>
              <a:latin typeface="Trebuchet MS" panose="020B0603020202020204" pitchFamily="34" charset="0"/>
            </a:endParaRPr>
          </a:p>
          <a:p>
            <a:pPr algn="ctr" rtl="0"/>
            <a:r>
              <a:rPr lang="en-US" sz="1000" b="0" i="0">
                <a:effectLst/>
                <a:latin typeface="Trebuchet MS" panose="020B0603020202020204" pitchFamily="34" charset="0"/>
                <a:ea typeface="+mn-ea"/>
                <a:cs typeface="+mn-cs"/>
              </a:rPr>
              <a:t>Coordinador de Recursos Materiales</a:t>
            </a:r>
            <a:r>
              <a:rPr lang="en-US" sz="1000" b="0" i="0" baseline="0">
                <a:effectLst/>
                <a:latin typeface="Trebuchet MS" panose="020B0603020202020204" pitchFamily="34" charset="0"/>
                <a:ea typeface="+mn-ea"/>
                <a:cs typeface="+mn-cs"/>
              </a:rPr>
              <a:t> </a:t>
            </a:r>
            <a:endParaRPr sz="1000" b="0" i="0" u="sng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endParaRPr>
          </a:p>
        </xdr:txBody>
      </xdr:sp>
      <xdr:sp macro="" textlink="">
        <xdr:nvSpPr>
          <xdr:cNvPr id="11" name="Shape 50">
            <a:extLst>
              <a:ext uri="{FF2B5EF4-FFF2-40B4-BE49-F238E27FC236}">
                <a16:creationId xmlns:a16="http://schemas.microsoft.com/office/drawing/2014/main" id="{00000000-0008-0000-2000-00000B000000}"/>
              </a:ext>
            </a:extLst>
          </xdr:cNvPr>
          <xdr:cNvSpPr txBox="1"/>
        </xdr:nvSpPr>
        <xdr:spPr>
          <a:xfrm>
            <a:off x="3070879" y="9055798"/>
            <a:ext cx="2381250" cy="914401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_______________________________</a:t>
            </a:r>
            <a:endParaRPr sz="8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s-E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Lic.</a:t>
            </a:r>
            <a:r>
              <a:rPr lang="es-E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Fernando Pérez Núñez</a:t>
            </a:r>
            <a:endParaRPr sz="10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Director Ejecutivo Administración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e Innovación</a:t>
            </a:r>
            <a:endParaRPr sz="1000" b="0" i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2" name="Shape 51">
            <a:extLst>
              <a:ext uri="{FF2B5EF4-FFF2-40B4-BE49-F238E27FC236}">
                <a16:creationId xmlns:a16="http://schemas.microsoft.com/office/drawing/2014/main" id="{00000000-0008-0000-2000-00000C000000}"/>
              </a:ext>
            </a:extLst>
          </xdr:cNvPr>
          <xdr:cNvSpPr txBox="1"/>
        </xdr:nvSpPr>
        <xdr:spPr>
          <a:xfrm>
            <a:off x="6134756" y="9228306"/>
            <a:ext cx="2857499" cy="9144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______________________________ </a:t>
            </a:r>
            <a:endParaRPr sz="8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 </a:t>
            </a:r>
            <a:r>
              <a:rPr lang="en-US" sz="10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Mtra. Paula Ramírez Höhne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Consejera Presidenta del Instituto Electoral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y de Participación Ciudadana del Estado de Jalisco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</xdr:grpSp>
    <xdr:clientData fLocksWithSheet="0"/>
  </xdr:twoCellAnchor>
  <xdr:oneCellAnchor>
    <xdr:from>
      <xdr:col>1</xdr:col>
      <xdr:colOff>838200</xdr:colOff>
      <xdr:row>7</xdr:row>
      <xdr:rowOff>38100</xdr:rowOff>
    </xdr:from>
    <xdr:ext cx="3371850" cy="933450"/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00000000-0008-0000-2000-00000D000000}"/>
            </a:ext>
          </a:extLst>
        </xdr:cNvPr>
        <xdr:cNvSpPr/>
      </xdr:nvSpPr>
      <xdr:spPr>
        <a:xfrm>
          <a:off x="2905125" y="1219200"/>
          <a:ext cx="3371850" cy="93345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lvl="0" algn="ctr"/>
          <a:r>
            <a:rPr lang="es-ES" sz="5400" b="1" cap="none" spc="50">
              <a:ln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NO APLICA</a:t>
          </a:r>
        </a:p>
      </xdr:txBody>
    </xdr:sp>
    <xdr:clientData fLocksWithSheet="0"/>
  </xdr:oneCellAnchor>
  <xdr:twoCellAnchor>
    <xdr:from>
      <xdr:col>0</xdr:col>
      <xdr:colOff>0</xdr:colOff>
      <xdr:row>0</xdr:row>
      <xdr:rowOff>66676</xdr:rowOff>
    </xdr:from>
    <xdr:to>
      <xdr:col>0</xdr:col>
      <xdr:colOff>1490868</xdr:colOff>
      <xdr:row>3</xdr:row>
      <xdr:rowOff>11710</xdr:rowOff>
    </xdr:to>
    <xdr:pic>
      <xdr:nvPicPr>
        <xdr:cNvPr id="14" name="Imagen 13" descr="cid:image003.jpg@01CFF827.23EB2620">
          <a:extLst>
            <a:ext uri="{FF2B5EF4-FFF2-40B4-BE49-F238E27FC236}">
              <a16:creationId xmlns:a16="http://schemas.microsoft.com/office/drawing/2014/main" id="{00000000-0008-0000-2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6"/>
          <a:ext cx="1490868" cy="516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505093</xdr:colOff>
      <xdr:row>17</xdr:row>
      <xdr:rowOff>95715</xdr:rowOff>
    </xdr:from>
    <xdr:to>
      <xdr:col>5</xdr:col>
      <xdr:colOff>483926</xdr:colOff>
      <xdr:row>25</xdr:row>
      <xdr:rowOff>54439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GrpSpPr/>
      </xdr:nvGrpSpPr>
      <xdr:grpSpPr>
        <a:xfrm>
          <a:off x="505093" y="3738242"/>
          <a:ext cx="9598036" cy="1549713"/>
          <a:chOff x="19050" y="8646583"/>
          <a:chExt cx="8883650" cy="1569508"/>
        </a:xfrm>
      </xdr:grpSpPr>
      <xdr:sp macro="" textlink="">
        <xdr:nvSpPr>
          <xdr:cNvPr id="7" name="Shape 50">
            <a:extLst>
              <a:ext uri="{FF2B5EF4-FFF2-40B4-BE49-F238E27FC236}">
                <a16:creationId xmlns:a16="http://schemas.microsoft.com/office/drawing/2014/main" id="{00000000-0008-0000-2100-000007000000}"/>
              </a:ext>
            </a:extLst>
          </xdr:cNvPr>
          <xdr:cNvSpPr txBox="1"/>
        </xdr:nvSpPr>
        <xdr:spPr>
          <a:xfrm>
            <a:off x="540829" y="8646583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Elaboró</a:t>
            </a:r>
            <a:endParaRPr sz="10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8" name="Shape 50">
            <a:extLst>
              <a:ext uri="{FF2B5EF4-FFF2-40B4-BE49-F238E27FC236}">
                <a16:creationId xmlns:a16="http://schemas.microsoft.com/office/drawing/2014/main" id="{00000000-0008-0000-2100-000008000000}"/>
              </a:ext>
            </a:extLst>
          </xdr:cNvPr>
          <xdr:cNvSpPr txBox="1"/>
        </xdr:nvSpPr>
        <xdr:spPr>
          <a:xfrm>
            <a:off x="3606820" y="8658224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Vo.Bo.</a:t>
            </a:r>
            <a:endParaRPr sz="10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9" name="Shape 50">
            <a:extLst>
              <a:ext uri="{FF2B5EF4-FFF2-40B4-BE49-F238E27FC236}">
                <a16:creationId xmlns:a16="http://schemas.microsoft.com/office/drawing/2014/main" id="{00000000-0008-0000-2100-000009000000}"/>
              </a:ext>
            </a:extLst>
          </xdr:cNvPr>
          <xdr:cNvSpPr txBox="1"/>
        </xdr:nvSpPr>
        <xdr:spPr>
          <a:xfrm>
            <a:off x="6784995" y="8673041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Autorizó</a:t>
            </a:r>
            <a:endParaRPr sz="10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0" name="Shape 7">
            <a:extLst>
              <a:ext uri="{FF2B5EF4-FFF2-40B4-BE49-F238E27FC236}">
                <a16:creationId xmlns:a16="http://schemas.microsoft.com/office/drawing/2014/main" id="{00000000-0008-0000-2100-00000A000000}"/>
              </a:ext>
            </a:extLst>
          </xdr:cNvPr>
          <xdr:cNvSpPr txBox="1"/>
        </xdr:nvSpPr>
        <xdr:spPr>
          <a:xfrm>
            <a:off x="19050" y="9139766"/>
            <a:ext cx="2486025" cy="10763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algn="ctr" rtl="0" eaLnBrk="1" fontAlgn="auto" latinLnBrk="0" hangingPunct="1"/>
            <a:r>
              <a:rPr lang="en-US" sz="1000" b="0" i="0" u="none" strike="noStrike">
                <a:solidFill>
                  <a:srgbClr val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</a:t>
            </a: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_____________________________</a:t>
            </a:r>
          </a:p>
          <a:p>
            <a:pPr algn="ctr" rtl="0" eaLnBrk="1" fontAlgn="auto" latinLnBrk="0" hangingPunct="1"/>
            <a:r>
              <a:rPr lang="es-MX" sz="10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LCP. Guadalupe Hernández</a:t>
            </a:r>
            <a:r>
              <a:rPr lang="es-MX" sz="1000" b="0" i="0" u="none" strike="noStrike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Barajas</a:t>
            </a:r>
            <a:endParaRPr lang="es-MX" sz="1000">
              <a:effectLst/>
              <a:latin typeface="Trebuchet MS" panose="020B0603020202020204" pitchFamily="34" charset="0"/>
            </a:endParaRPr>
          </a:p>
          <a:p>
            <a:pPr algn="ctr" rtl="0"/>
            <a:r>
              <a:rPr lang="en-US" sz="1000" b="0" i="0">
                <a:effectLst/>
                <a:latin typeface="Trebuchet MS" panose="020B0603020202020204" pitchFamily="34" charset="0"/>
                <a:ea typeface="+mn-ea"/>
                <a:cs typeface="+mn-cs"/>
              </a:rPr>
              <a:t>Tec. Finanzas </a:t>
            </a:r>
            <a:endParaRPr sz="1000" b="0" i="0" u="sng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endParaRPr>
          </a:p>
        </xdr:txBody>
      </xdr:sp>
      <xdr:sp macro="" textlink="">
        <xdr:nvSpPr>
          <xdr:cNvPr id="11" name="Shape 50">
            <a:extLst>
              <a:ext uri="{FF2B5EF4-FFF2-40B4-BE49-F238E27FC236}">
                <a16:creationId xmlns:a16="http://schemas.microsoft.com/office/drawing/2014/main" id="{00000000-0008-0000-2100-00000B000000}"/>
              </a:ext>
            </a:extLst>
          </xdr:cNvPr>
          <xdr:cNvSpPr txBox="1"/>
        </xdr:nvSpPr>
        <xdr:spPr>
          <a:xfrm>
            <a:off x="3080829" y="8940801"/>
            <a:ext cx="2381250" cy="914401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_______________________________</a:t>
            </a:r>
            <a:endParaRPr sz="10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s-E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Lic.</a:t>
            </a:r>
            <a:r>
              <a:rPr lang="es-E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Fernando Pérez Núñez</a:t>
            </a:r>
            <a:endParaRPr sz="10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Director  Ejecutivo de Administración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e Innovación</a:t>
            </a:r>
            <a:endParaRPr sz="1000" b="0" i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2" name="Shape 51">
            <a:extLst>
              <a:ext uri="{FF2B5EF4-FFF2-40B4-BE49-F238E27FC236}">
                <a16:creationId xmlns:a16="http://schemas.microsoft.com/office/drawing/2014/main" id="{00000000-0008-0000-2100-00000C000000}"/>
              </a:ext>
            </a:extLst>
          </xdr:cNvPr>
          <xdr:cNvSpPr txBox="1"/>
        </xdr:nvSpPr>
        <xdr:spPr>
          <a:xfrm>
            <a:off x="6045200" y="9113308"/>
            <a:ext cx="2857500" cy="9144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______________________________ </a:t>
            </a:r>
            <a:endParaRPr sz="10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 Mtra. Paula Ramírez Höhne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Consejera Presidenta del Instituto Electoral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y de Participación Ciudadana del Estado de Jalisco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endParaRPr sz="1000"/>
          </a:p>
        </xdr:txBody>
      </xdr:sp>
    </xdr:grpSp>
    <xdr:clientData fLocksWithSheet="0"/>
  </xdr:twoCellAnchor>
  <xdr:twoCellAnchor>
    <xdr:from>
      <xdr:col>0</xdr:col>
      <xdr:colOff>20934</xdr:colOff>
      <xdr:row>0</xdr:row>
      <xdr:rowOff>73269</xdr:rowOff>
    </xdr:from>
    <xdr:to>
      <xdr:col>1</xdr:col>
      <xdr:colOff>177938</xdr:colOff>
      <xdr:row>3</xdr:row>
      <xdr:rowOff>78698</xdr:rowOff>
    </xdr:to>
    <xdr:pic>
      <xdr:nvPicPr>
        <xdr:cNvPr id="20" name="Imagen 19" descr="cid:image003.jpg@01CFF827.23EB2620">
          <a:extLst>
            <a:ext uri="{FF2B5EF4-FFF2-40B4-BE49-F238E27FC236}">
              <a16:creationId xmlns:a16="http://schemas.microsoft.com/office/drawing/2014/main" id="{00000000-0008-0000-2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34" y="73269"/>
          <a:ext cx="1716592" cy="581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2905125</xdr:colOff>
      <xdr:row>5</xdr:row>
      <xdr:rowOff>180975</xdr:rowOff>
    </xdr:from>
    <xdr:ext cx="3371850" cy="93345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2905125" y="1133475"/>
          <a:ext cx="3371850" cy="93345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lvl="0" algn="ctr"/>
          <a:r>
            <a:rPr lang="es-ES" sz="5400" b="1" cap="none" spc="50">
              <a:ln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NO APLICA</a:t>
          </a:r>
        </a:p>
      </xdr:txBody>
    </xdr:sp>
    <xdr:clientData fLocksWithSheet="0"/>
  </xdr:oneCellAnchor>
  <xdr:twoCellAnchor>
    <xdr:from>
      <xdr:col>0</xdr:col>
      <xdr:colOff>9525</xdr:colOff>
      <xdr:row>17</xdr:row>
      <xdr:rowOff>0</xdr:rowOff>
    </xdr:from>
    <xdr:to>
      <xdr:col>4</xdr:col>
      <xdr:colOff>139711</xdr:colOff>
      <xdr:row>24</xdr:row>
      <xdr:rowOff>92388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2200-000007000000}"/>
            </a:ext>
          </a:extLst>
        </xdr:cNvPr>
        <xdr:cNvGrpSpPr/>
      </xdr:nvGrpSpPr>
      <xdr:grpSpPr>
        <a:xfrm>
          <a:off x="9525" y="3238500"/>
          <a:ext cx="8778886" cy="1463988"/>
          <a:chOff x="28575" y="8646583"/>
          <a:chExt cx="8778875" cy="1482688"/>
        </a:xfrm>
      </xdr:grpSpPr>
      <xdr:sp macro="" textlink="">
        <xdr:nvSpPr>
          <xdr:cNvPr id="8" name="Shape 50">
            <a:extLst>
              <a:ext uri="{FF2B5EF4-FFF2-40B4-BE49-F238E27FC236}">
                <a16:creationId xmlns:a16="http://schemas.microsoft.com/office/drawing/2014/main" id="{00000000-0008-0000-2200-000008000000}"/>
              </a:ext>
            </a:extLst>
          </xdr:cNvPr>
          <xdr:cNvSpPr txBox="1"/>
        </xdr:nvSpPr>
        <xdr:spPr>
          <a:xfrm>
            <a:off x="540829" y="8646583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Elaboró</a:t>
            </a:r>
            <a:endParaRPr sz="10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9" name="Shape 50">
            <a:extLst>
              <a:ext uri="{FF2B5EF4-FFF2-40B4-BE49-F238E27FC236}">
                <a16:creationId xmlns:a16="http://schemas.microsoft.com/office/drawing/2014/main" id="{00000000-0008-0000-2200-000009000000}"/>
              </a:ext>
            </a:extLst>
          </xdr:cNvPr>
          <xdr:cNvSpPr txBox="1"/>
        </xdr:nvSpPr>
        <xdr:spPr>
          <a:xfrm>
            <a:off x="3606820" y="8658224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Vo.Bo.</a:t>
            </a:r>
            <a:endParaRPr sz="10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0" name="Shape 50">
            <a:extLst>
              <a:ext uri="{FF2B5EF4-FFF2-40B4-BE49-F238E27FC236}">
                <a16:creationId xmlns:a16="http://schemas.microsoft.com/office/drawing/2014/main" id="{00000000-0008-0000-2200-00000A000000}"/>
              </a:ext>
            </a:extLst>
          </xdr:cNvPr>
          <xdr:cNvSpPr txBox="1"/>
        </xdr:nvSpPr>
        <xdr:spPr>
          <a:xfrm>
            <a:off x="6784995" y="8673041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Autorizó</a:t>
            </a:r>
            <a:endParaRPr sz="10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1" name="Shape 7">
            <a:extLst>
              <a:ext uri="{FF2B5EF4-FFF2-40B4-BE49-F238E27FC236}">
                <a16:creationId xmlns:a16="http://schemas.microsoft.com/office/drawing/2014/main" id="{00000000-0008-0000-2200-00000B000000}"/>
              </a:ext>
            </a:extLst>
          </xdr:cNvPr>
          <xdr:cNvSpPr txBox="1"/>
        </xdr:nvSpPr>
        <xdr:spPr>
          <a:xfrm>
            <a:off x="28575" y="9052946"/>
            <a:ext cx="2486025" cy="10763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algn="ctr" rtl="0" eaLnBrk="1" fontAlgn="auto" latinLnBrk="0" hangingPunct="1"/>
            <a:r>
              <a:rPr lang="en-US" sz="1000" b="0" i="0" u="none" strike="noStrike">
                <a:solidFill>
                  <a:srgbClr val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</a:t>
            </a: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_____________________________</a:t>
            </a:r>
          </a:p>
          <a:p>
            <a:pPr algn="ctr" rtl="0" eaLnBrk="1" fontAlgn="auto" latinLnBrk="0" hangingPunct="1"/>
            <a:r>
              <a:rPr lang="es-MX" sz="10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LCP. Guadalupe Hernández</a:t>
            </a:r>
            <a:r>
              <a:rPr lang="es-MX" sz="1000" b="0" i="0" u="none" strike="noStrike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Barajas</a:t>
            </a:r>
            <a:endParaRPr lang="es-MX" sz="1000">
              <a:effectLst/>
              <a:latin typeface="Trebuchet MS" panose="020B0603020202020204" pitchFamily="34" charset="0"/>
            </a:endParaRPr>
          </a:p>
          <a:p>
            <a:pPr algn="ctr" rtl="0"/>
            <a:r>
              <a:rPr lang="en-US" sz="1000" b="0" i="0">
                <a:effectLst/>
                <a:latin typeface="Trebuchet MS" panose="020B0603020202020204" pitchFamily="34" charset="0"/>
                <a:ea typeface="+mn-ea"/>
                <a:cs typeface="+mn-cs"/>
              </a:rPr>
              <a:t>Tec. Finanzas </a:t>
            </a:r>
            <a:endParaRPr sz="1000" b="0" i="0" u="sng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endParaRPr>
          </a:p>
        </xdr:txBody>
      </xdr:sp>
      <xdr:sp macro="" textlink="">
        <xdr:nvSpPr>
          <xdr:cNvPr id="12" name="Shape 50">
            <a:extLst>
              <a:ext uri="{FF2B5EF4-FFF2-40B4-BE49-F238E27FC236}">
                <a16:creationId xmlns:a16="http://schemas.microsoft.com/office/drawing/2014/main" id="{00000000-0008-0000-2200-00000C000000}"/>
              </a:ext>
            </a:extLst>
          </xdr:cNvPr>
          <xdr:cNvSpPr txBox="1"/>
        </xdr:nvSpPr>
        <xdr:spPr>
          <a:xfrm>
            <a:off x="3042729" y="9008327"/>
            <a:ext cx="2381250" cy="914401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_______________________________</a:t>
            </a:r>
            <a:endParaRPr sz="10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s-E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Lic.</a:t>
            </a:r>
            <a:r>
              <a:rPr lang="es-E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Fernando Pérez Núñez</a:t>
            </a:r>
            <a:endParaRPr sz="10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Director  Ejecutivo de Administración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e Innovación</a:t>
            </a:r>
            <a:endParaRPr sz="1000" b="0" i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3" name="Shape 51">
            <a:extLst>
              <a:ext uri="{FF2B5EF4-FFF2-40B4-BE49-F238E27FC236}">
                <a16:creationId xmlns:a16="http://schemas.microsoft.com/office/drawing/2014/main" id="{00000000-0008-0000-2200-00000D000000}"/>
              </a:ext>
            </a:extLst>
          </xdr:cNvPr>
          <xdr:cNvSpPr txBox="1"/>
        </xdr:nvSpPr>
        <xdr:spPr>
          <a:xfrm>
            <a:off x="5949950" y="9103662"/>
            <a:ext cx="2857500" cy="9144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______________________________ </a:t>
            </a:r>
            <a:endParaRPr sz="10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 Mtra. Paula Ramírez Höhne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Consejera Presidenta del Instituto Electoral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y de Participación Ciudadana del Estado de Jalisco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endParaRPr sz="1000"/>
          </a:p>
        </xdr:txBody>
      </xdr:sp>
    </xdr:grpSp>
    <xdr:clientData fLocksWithSheet="0"/>
  </xdr:twoCellAnchor>
  <xdr:twoCellAnchor>
    <xdr:from>
      <xdr:col>0</xdr:col>
      <xdr:colOff>0</xdr:colOff>
      <xdr:row>1</xdr:row>
      <xdr:rowOff>66675</xdr:rowOff>
    </xdr:from>
    <xdr:to>
      <xdr:col>0</xdr:col>
      <xdr:colOff>1133474</xdr:colOff>
      <xdr:row>3</xdr:row>
      <xdr:rowOff>78384</xdr:rowOff>
    </xdr:to>
    <xdr:pic>
      <xdr:nvPicPr>
        <xdr:cNvPr id="14" name="Imagen 13" descr="cid:image003.jpg@01CFF827.23EB2620">
          <a:extLst>
            <a:ext uri="{FF2B5EF4-FFF2-40B4-BE49-F238E27FC236}">
              <a16:creationId xmlns:a16="http://schemas.microsoft.com/office/drawing/2014/main" id="{00000000-0008-0000-2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"/>
          <a:ext cx="1133474" cy="392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28576</xdr:rowOff>
    </xdr:from>
    <xdr:to>
      <xdr:col>0</xdr:col>
      <xdr:colOff>1614931</xdr:colOff>
      <xdr:row>5</xdr:row>
      <xdr:rowOff>104776</xdr:rowOff>
    </xdr:to>
    <xdr:pic>
      <xdr:nvPicPr>
        <xdr:cNvPr id="2" name="Imagen 1" descr="cid:image003.jpg@01CFF827.23EB2620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8176"/>
          <a:ext cx="1614931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7</xdr:col>
      <xdr:colOff>368641</xdr:colOff>
      <xdr:row>52</xdr:row>
      <xdr:rowOff>60748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0000000-0008-0000-2300-00000A000000}"/>
            </a:ext>
          </a:extLst>
        </xdr:cNvPr>
        <xdr:cNvGrpSpPr/>
      </xdr:nvGrpSpPr>
      <xdr:grpSpPr>
        <a:xfrm>
          <a:off x="0" y="8846207"/>
          <a:ext cx="11535882" cy="1637300"/>
          <a:chOff x="19050" y="8646583"/>
          <a:chExt cx="8733459" cy="1569508"/>
        </a:xfrm>
      </xdr:grpSpPr>
      <xdr:sp macro="" textlink="">
        <xdr:nvSpPr>
          <xdr:cNvPr id="11" name="Shape 50">
            <a:extLst>
              <a:ext uri="{FF2B5EF4-FFF2-40B4-BE49-F238E27FC236}">
                <a16:creationId xmlns:a16="http://schemas.microsoft.com/office/drawing/2014/main" id="{00000000-0008-0000-2300-00000B000000}"/>
              </a:ext>
            </a:extLst>
          </xdr:cNvPr>
          <xdr:cNvSpPr txBox="1"/>
        </xdr:nvSpPr>
        <xdr:spPr>
          <a:xfrm>
            <a:off x="540829" y="8646583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Elaboró</a:t>
            </a:r>
            <a:endParaRPr sz="10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2" name="Shape 50">
            <a:extLst>
              <a:ext uri="{FF2B5EF4-FFF2-40B4-BE49-F238E27FC236}">
                <a16:creationId xmlns:a16="http://schemas.microsoft.com/office/drawing/2014/main" id="{00000000-0008-0000-2300-00000C000000}"/>
              </a:ext>
            </a:extLst>
          </xdr:cNvPr>
          <xdr:cNvSpPr txBox="1"/>
        </xdr:nvSpPr>
        <xdr:spPr>
          <a:xfrm>
            <a:off x="3606820" y="8658224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Vo.Bo.</a:t>
            </a:r>
            <a:endParaRPr sz="10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3" name="Shape 50">
            <a:extLst>
              <a:ext uri="{FF2B5EF4-FFF2-40B4-BE49-F238E27FC236}">
                <a16:creationId xmlns:a16="http://schemas.microsoft.com/office/drawing/2014/main" id="{00000000-0008-0000-2300-00000D000000}"/>
              </a:ext>
            </a:extLst>
          </xdr:cNvPr>
          <xdr:cNvSpPr txBox="1"/>
        </xdr:nvSpPr>
        <xdr:spPr>
          <a:xfrm>
            <a:off x="6784995" y="8673041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Autorizó</a:t>
            </a:r>
            <a:endParaRPr sz="10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4" name="Shape 7">
            <a:extLst>
              <a:ext uri="{FF2B5EF4-FFF2-40B4-BE49-F238E27FC236}">
                <a16:creationId xmlns:a16="http://schemas.microsoft.com/office/drawing/2014/main" id="{00000000-0008-0000-2300-00000E000000}"/>
              </a:ext>
            </a:extLst>
          </xdr:cNvPr>
          <xdr:cNvSpPr txBox="1"/>
        </xdr:nvSpPr>
        <xdr:spPr>
          <a:xfrm>
            <a:off x="19050" y="9139766"/>
            <a:ext cx="2486025" cy="10763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algn="ctr" rtl="0" eaLnBrk="1" fontAlgn="auto" latinLnBrk="0" hangingPunct="1"/>
            <a:r>
              <a:rPr lang="en-US" sz="1000" b="0" i="0" u="none" strike="noStrike">
                <a:solidFill>
                  <a:srgbClr val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</a:t>
            </a: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_____________________________</a:t>
            </a:r>
          </a:p>
          <a:p>
            <a:pPr algn="ctr" rtl="0" eaLnBrk="1" fontAlgn="auto" latinLnBrk="0" hangingPunct="1"/>
            <a:r>
              <a:rPr lang="es-MX" sz="10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LCP. Guadalupe Hernández</a:t>
            </a:r>
            <a:r>
              <a:rPr lang="es-MX" sz="1000" b="0" i="0" u="none" strike="noStrike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Barajas</a:t>
            </a:r>
            <a:endParaRPr lang="es-MX" sz="1000">
              <a:effectLst/>
              <a:latin typeface="Trebuchet MS" panose="020B0603020202020204" pitchFamily="34" charset="0"/>
            </a:endParaRPr>
          </a:p>
          <a:p>
            <a:pPr algn="ctr" rtl="0"/>
            <a:r>
              <a:rPr lang="en-US" sz="1000" b="0" i="0">
                <a:effectLst/>
                <a:latin typeface="Trebuchet MS" panose="020B0603020202020204" pitchFamily="34" charset="0"/>
                <a:ea typeface="+mn-ea"/>
                <a:cs typeface="+mn-cs"/>
              </a:rPr>
              <a:t>Tec. Finanzas </a:t>
            </a:r>
            <a:endParaRPr sz="1000" b="0" i="0" u="sng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endParaRPr>
          </a:p>
        </xdr:txBody>
      </xdr:sp>
      <xdr:sp macro="" textlink="">
        <xdr:nvSpPr>
          <xdr:cNvPr id="15" name="Shape 50">
            <a:extLst>
              <a:ext uri="{FF2B5EF4-FFF2-40B4-BE49-F238E27FC236}">
                <a16:creationId xmlns:a16="http://schemas.microsoft.com/office/drawing/2014/main" id="{00000000-0008-0000-2300-00000F000000}"/>
              </a:ext>
            </a:extLst>
          </xdr:cNvPr>
          <xdr:cNvSpPr txBox="1"/>
        </xdr:nvSpPr>
        <xdr:spPr>
          <a:xfrm>
            <a:off x="3080829" y="8940801"/>
            <a:ext cx="2381250" cy="914401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_______________________________</a:t>
            </a:r>
            <a:endParaRPr sz="10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s-E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Lic.</a:t>
            </a:r>
            <a:r>
              <a:rPr lang="es-E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Fernando Pérez Núñez</a:t>
            </a:r>
            <a:endParaRPr sz="10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Director  Ejecutivo de Administración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e Innovación</a:t>
            </a:r>
            <a:endParaRPr sz="1000" b="0" i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6" name="Shape 51">
            <a:extLst>
              <a:ext uri="{FF2B5EF4-FFF2-40B4-BE49-F238E27FC236}">
                <a16:creationId xmlns:a16="http://schemas.microsoft.com/office/drawing/2014/main" id="{00000000-0008-0000-2300-000010000000}"/>
              </a:ext>
            </a:extLst>
          </xdr:cNvPr>
          <xdr:cNvSpPr txBox="1"/>
        </xdr:nvSpPr>
        <xdr:spPr>
          <a:xfrm>
            <a:off x="5895009" y="9092317"/>
            <a:ext cx="2857500" cy="9144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______________________________ </a:t>
            </a:r>
            <a:endParaRPr sz="10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 Mtra. Paula Ramírez Höhne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Consejera Presidenta del Instituto Electoral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y de Participación Ciudadana del Estado de Jalisco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endParaRPr sz="1000"/>
          </a:p>
        </xdr:txBody>
      </xdr:sp>
    </xdr:grpSp>
    <xdr:clientData fLock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142875</xdr:rowOff>
    </xdr:from>
    <xdr:to>
      <xdr:col>0</xdr:col>
      <xdr:colOff>1743692</xdr:colOff>
      <xdr:row>5</xdr:row>
      <xdr:rowOff>150753</xdr:rowOff>
    </xdr:to>
    <xdr:pic>
      <xdr:nvPicPr>
        <xdr:cNvPr id="2" name="Imagen 1" descr="cid:image003.jpg@01CFF827.23EB2620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"/>
          <a:ext cx="1743692" cy="493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35</xdr:row>
      <xdr:rowOff>161923</xdr:rowOff>
    </xdr:from>
    <xdr:to>
      <xdr:col>7</xdr:col>
      <xdr:colOff>82561</xdr:colOff>
      <xdr:row>44</xdr:row>
      <xdr:rowOff>92386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pSpPr/>
      </xdr:nvGrpSpPr>
      <xdr:grpSpPr>
        <a:xfrm>
          <a:off x="0" y="6772273"/>
          <a:ext cx="8959861" cy="1387788"/>
          <a:chOff x="19050" y="8646583"/>
          <a:chExt cx="8292975" cy="1405515"/>
        </a:xfrm>
      </xdr:grpSpPr>
      <xdr:sp macro="" textlink="">
        <xdr:nvSpPr>
          <xdr:cNvPr id="4" name="Shape 50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SpPr txBox="1"/>
        </xdr:nvSpPr>
        <xdr:spPr>
          <a:xfrm>
            <a:off x="540829" y="8646583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Elaboró</a:t>
            </a:r>
            <a:endParaRPr sz="10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5" name="Shape 50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 txBox="1"/>
        </xdr:nvSpPr>
        <xdr:spPr>
          <a:xfrm>
            <a:off x="3606820" y="8658224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Vo.Bo.</a:t>
            </a:r>
            <a:endParaRPr sz="10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6" name="Shape 50">
            <a:extLst>
              <a:ext uri="{FF2B5EF4-FFF2-40B4-BE49-F238E27FC236}">
                <a16:creationId xmlns:a16="http://schemas.microsoft.com/office/drawing/2014/main" id="{00000000-0008-0000-2400-000006000000}"/>
              </a:ext>
            </a:extLst>
          </xdr:cNvPr>
          <xdr:cNvSpPr txBox="1"/>
        </xdr:nvSpPr>
        <xdr:spPr>
          <a:xfrm>
            <a:off x="6784995" y="8673041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Autorizó</a:t>
            </a:r>
            <a:endParaRPr sz="10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00000000-0008-0000-2400-000007000000}"/>
              </a:ext>
            </a:extLst>
          </xdr:cNvPr>
          <xdr:cNvSpPr txBox="1"/>
        </xdr:nvSpPr>
        <xdr:spPr>
          <a:xfrm>
            <a:off x="19050" y="8975773"/>
            <a:ext cx="2486025" cy="10763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algn="ctr" rtl="0" eaLnBrk="1" fontAlgn="auto" latinLnBrk="0" hangingPunct="1"/>
            <a:r>
              <a:rPr lang="en-US" sz="1000" b="0" i="0" u="none" strike="noStrike">
                <a:solidFill>
                  <a:srgbClr val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</a:t>
            </a: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_____________________________</a:t>
            </a:r>
          </a:p>
          <a:p>
            <a:pPr algn="ctr" rtl="0" eaLnBrk="1" fontAlgn="auto" latinLnBrk="0" hangingPunct="1"/>
            <a:r>
              <a:rPr lang="es-MX" sz="10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LCP. Guadalupe Hernández</a:t>
            </a:r>
            <a:r>
              <a:rPr lang="es-MX" sz="1000" b="0" i="0" u="none" strike="noStrike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Barajas</a:t>
            </a:r>
            <a:endParaRPr lang="es-MX" sz="1000">
              <a:effectLst/>
              <a:latin typeface="Trebuchet MS" panose="020B0603020202020204" pitchFamily="34" charset="0"/>
            </a:endParaRPr>
          </a:p>
          <a:p>
            <a:pPr algn="ctr" rtl="0"/>
            <a:r>
              <a:rPr lang="en-US" sz="1000" b="0" i="0">
                <a:effectLst/>
                <a:latin typeface="Trebuchet MS" panose="020B0603020202020204" pitchFamily="34" charset="0"/>
                <a:ea typeface="+mn-ea"/>
                <a:cs typeface="+mn-cs"/>
              </a:rPr>
              <a:t>Tec. Finanzas </a:t>
            </a:r>
            <a:endParaRPr sz="1000" b="0" i="0" u="sng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endParaRPr>
          </a:p>
        </xdr:txBody>
      </xdr:sp>
      <xdr:sp macro="" textlink="">
        <xdr:nvSpPr>
          <xdr:cNvPr id="8" name="Shape 50">
            <a:extLst>
              <a:ext uri="{FF2B5EF4-FFF2-40B4-BE49-F238E27FC236}">
                <a16:creationId xmlns:a16="http://schemas.microsoft.com/office/drawing/2014/main" id="{00000000-0008-0000-2400-000008000000}"/>
              </a:ext>
            </a:extLst>
          </xdr:cNvPr>
          <xdr:cNvSpPr txBox="1"/>
        </xdr:nvSpPr>
        <xdr:spPr>
          <a:xfrm>
            <a:off x="2842796" y="8873274"/>
            <a:ext cx="2381250" cy="914401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_______________________________</a:t>
            </a:r>
            <a:endParaRPr sz="10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s-E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Lic.</a:t>
            </a:r>
            <a:r>
              <a:rPr lang="es-E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Fernando Pérez Núñez</a:t>
            </a:r>
            <a:endParaRPr sz="10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Director  Ejecutivo de Administración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e Innovación</a:t>
            </a:r>
            <a:endParaRPr sz="1000" b="0" i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9" name="Shape 51">
            <a:extLst>
              <a:ext uri="{FF2B5EF4-FFF2-40B4-BE49-F238E27FC236}">
                <a16:creationId xmlns:a16="http://schemas.microsoft.com/office/drawing/2014/main" id="{00000000-0008-0000-2400-000009000000}"/>
              </a:ext>
            </a:extLst>
          </xdr:cNvPr>
          <xdr:cNvSpPr txBox="1"/>
        </xdr:nvSpPr>
        <xdr:spPr>
          <a:xfrm>
            <a:off x="5454525" y="8939668"/>
            <a:ext cx="2857500" cy="9144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______________________________ </a:t>
            </a:r>
            <a:endParaRPr sz="10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 Mtra. Paula Ramírez Höhne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Consejera Presidenta del Instituto Electoral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y de Participación Ciudadana del Estado de Jalisco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endParaRPr sz="1000"/>
          </a:p>
        </xdr:txBody>
      </xdr:sp>
    </xdr:grpSp>
    <xdr:clientData fLock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32359</xdr:rowOff>
    </xdr:from>
    <xdr:to>
      <xdr:col>0</xdr:col>
      <xdr:colOff>1485900</xdr:colOff>
      <xdr:row>4</xdr:row>
      <xdr:rowOff>129179</xdr:rowOff>
    </xdr:to>
    <xdr:pic>
      <xdr:nvPicPr>
        <xdr:cNvPr id="2" name="Imagen 1" descr="cid:image003.jpg@01CFF827.23EB2620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734"/>
          <a:ext cx="1485900" cy="420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42</xdr:row>
      <xdr:rowOff>95251</xdr:rowOff>
    </xdr:from>
    <xdr:to>
      <xdr:col>6</xdr:col>
      <xdr:colOff>1104900</xdr:colOff>
      <xdr:row>52</xdr:row>
      <xdr:rowOff>130489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0000000-0008-0000-2500-00000A000000}"/>
            </a:ext>
          </a:extLst>
        </xdr:cNvPr>
        <xdr:cNvGrpSpPr/>
      </xdr:nvGrpSpPr>
      <xdr:grpSpPr>
        <a:xfrm>
          <a:off x="0" y="7381875"/>
          <a:ext cx="9963150" cy="1587814"/>
          <a:chOff x="19050" y="8646583"/>
          <a:chExt cx="8883650" cy="1606072"/>
        </a:xfrm>
      </xdr:grpSpPr>
      <xdr:sp macro="" textlink="">
        <xdr:nvSpPr>
          <xdr:cNvPr id="11" name="Shape 50">
            <a:extLst>
              <a:ext uri="{FF2B5EF4-FFF2-40B4-BE49-F238E27FC236}">
                <a16:creationId xmlns:a16="http://schemas.microsoft.com/office/drawing/2014/main" id="{00000000-0008-0000-2500-00000B000000}"/>
              </a:ext>
            </a:extLst>
          </xdr:cNvPr>
          <xdr:cNvSpPr txBox="1"/>
        </xdr:nvSpPr>
        <xdr:spPr>
          <a:xfrm>
            <a:off x="540829" y="8646583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Elaboró</a:t>
            </a:r>
            <a:endParaRPr sz="10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2" name="Shape 50">
            <a:extLst>
              <a:ext uri="{FF2B5EF4-FFF2-40B4-BE49-F238E27FC236}">
                <a16:creationId xmlns:a16="http://schemas.microsoft.com/office/drawing/2014/main" id="{00000000-0008-0000-2500-00000C000000}"/>
              </a:ext>
            </a:extLst>
          </xdr:cNvPr>
          <xdr:cNvSpPr txBox="1"/>
        </xdr:nvSpPr>
        <xdr:spPr>
          <a:xfrm>
            <a:off x="3606820" y="8658224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Vo.Bo.</a:t>
            </a:r>
            <a:endParaRPr sz="10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3" name="Shape 50">
            <a:extLst>
              <a:ext uri="{FF2B5EF4-FFF2-40B4-BE49-F238E27FC236}">
                <a16:creationId xmlns:a16="http://schemas.microsoft.com/office/drawing/2014/main" id="{00000000-0008-0000-2500-00000D000000}"/>
              </a:ext>
            </a:extLst>
          </xdr:cNvPr>
          <xdr:cNvSpPr txBox="1"/>
        </xdr:nvSpPr>
        <xdr:spPr>
          <a:xfrm>
            <a:off x="6784995" y="8673041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Autorizó</a:t>
            </a:r>
            <a:endParaRPr sz="10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4" name="Shape 7">
            <a:extLst>
              <a:ext uri="{FF2B5EF4-FFF2-40B4-BE49-F238E27FC236}">
                <a16:creationId xmlns:a16="http://schemas.microsoft.com/office/drawing/2014/main" id="{00000000-0008-0000-2500-00000E000000}"/>
              </a:ext>
            </a:extLst>
          </xdr:cNvPr>
          <xdr:cNvSpPr txBox="1"/>
        </xdr:nvSpPr>
        <xdr:spPr>
          <a:xfrm>
            <a:off x="19050" y="9176330"/>
            <a:ext cx="2486025" cy="10763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algn="ctr" rtl="0" eaLnBrk="1" fontAlgn="auto" latinLnBrk="0" hangingPunct="1"/>
            <a:r>
              <a:rPr lang="en-US" sz="1000" b="0" i="0" u="none" strike="noStrike">
                <a:solidFill>
                  <a:srgbClr val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</a:t>
            </a: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_____________________________</a:t>
            </a:r>
          </a:p>
          <a:p>
            <a:pPr algn="ctr" rtl="0" eaLnBrk="1" fontAlgn="auto" latinLnBrk="0" hangingPunct="1"/>
            <a:r>
              <a:rPr lang="es-MX" sz="10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LCP. Guadalupe Hernández</a:t>
            </a:r>
            <a:r>
              <a:rPr lang="es-MX" sz="1000" b="0" i="0" u="none" strike="noStrike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Barajas</a:t>
            </a:r>
            <a:endParaRPr lang="es-MX" sz="1000">
              <a:effectLst/>
              <a:latin typeface="Trebuchet MS" panose="020B0603020202020204" pitchFamily="34" charset="0"/>
            </a:endParaRPr>
          </a:p>
          <a:p>
            <a:pPr algn="ctr" rtl="0"/>
            <a:r>
              <a:rPr lang="en-US" sz="1000" b="0" i="0">
                <a:effectLst/>
                <a:latin typeface="Trebuchet MS" panose="020B0603020202020204" pitchFamily="34" charset="0"/>
                <a:ea typeface="+mn-ea"/>
                <a:cs typeface="+mn-cs"/>
              </a:rPr>
              <a:t>Tec. Finanzas </a:t>
            </a:r>
            <a:endParaRPr sz="1000" b="0" i="0" u="sng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endParaRPr>
          </a:p>
        </xdr:txBody>
      </xdr:sp>
      <xdr:sp macro="" textlink="">
        <xdr:nvSpPr>
          <xdr:cNvPr id="15" name="Shape 50">
            <a:extLst>
              <a:ext uri="{FF2B5EF4-FFF2-40B4-BE49-F238E27FC236}">
                <a16:creationId xmlns:a16="http://schemas.microsoft.com/office/drawing/2014/main" id="{00000000-0008-0000-2500-00000F000000}"/>
              </a:ext>
            </a:extLst>
          </xdr:cNvPr>
          <xdr:cNvSpPr txBox="1"/>
        </xdr:nvSpPr>
        <xdr:spPr>
          <a:xfrm>
            <a:off x="3046857" y="9059634"/>
            <a:ext cx="2381250" cy="914401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_______________________________</a:t>
            </a:r>
            <a:endParaRPr sz="10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s-E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Lic.</a:t>
            </a:r>
            <a:r>
              <a:rPr lang="es-E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Fernando Pérez Núñez</a:t>
            </a:r>
            <a:endParaRPr sz="10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Director  Ejecutivo de Administración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e Innovación</a:t>
            </a:r>
            <a:endParaRPr sz="1000" b="0" i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6" name="Shape 51">
            <a:extLst>
              <a:ext uri="{FF2B5EF4-FFF2-40B4-BE49-F238E27FC236}">
                <a16:creationId xmlns:a16="http://schemas.microsoft.com/office/drawing/2014/main" id="{00000000-0008-0000-2500-000010000000}"/>
              </a:ext>
            </a:extLst>
          </xdr:cNvPr>
          <xdr:cNvSpPr txBox="1"/>
        </xdr:nvSpPr>
        <xdr:spPr>
          <a:xfrm>
            <a:off x="6045200" y="9113308"/>
            <a:ext cx="2857500" cy="9144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______________________________ </a:t>
            </a:r>
            <a:endParaRPr sz="10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 Mtra. Paula Ramírez Höhne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Consejera Presidenta del Instituto Electoral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y de Participación Ciudadana del Estado de Jalisco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endParaRPr sz="1000"/>
          </a:p>
        </xdr:txBody>
      </xdr:sp>
    </xdr:grpSp>
    <xdr:clientData fLock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1323975</xdr:colOff>
      <xdr:row>5</xdr:row>
      <xdr:rowOff>41453</xdr:rowOff>
    </xdr:to>
    <xdr:pic>
      <xdr:nvPicPr>
        <xdr:cNvPr id="2" name="Imagen 1" descr="cid:image003.jpg@01CFF827.23EB2620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1323975" cy="374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31</xdr:row>
      <xdr:rowOff>152401</xdr:rowOff>
    </xdr:from>
    <xdr:to>
      <xdr:col>6</xdr:col>
      <xdr:colOff>895350</xdr:colOff>
      <xdr:row>40</xdr:row>
      <xdr:rowOff>54290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pSpPr/>
      </xdr:nvGrpSpPr>
      <xdr:grpSpPr>
        <a:xfrm>
          <a:off x="0" y="6943726"/>
          <a:ext cx="8315325" cy="1435414"/>
          <a:chOff x="19050" y="8646583"/>
          <a:chExt cx="8883650" cy="1420220"/>
        </a:xfrm>
      </xdr:grpSpPr>
      <xdr:sp macro="" textlink="">
        <xdr:nvSpPr>
          <xdr:cNvPr id="4" name="Shape 50">
            <a:extLst>
              <a:ext uri="{FF2B5EF4-FFF2-40B4-BE49-F238E27FC236}">
                <a16:creationId xmlns:a16="http://schemas.microsoft.com/office/drawing/2014/main" id="{00000000-0008-0000-2600-000004000000}"/>
              </a:ext>
            </a:extLst>
          </xdr:cNvPr>
          <xdr:cNvSpPr txBox="1"/>
        </xdr:nvSpPr>
        <xdr:spPr>
          <a:xfrm>
            <a:off x="540829" y="8646583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Elaboró</a:t>
            </a:r>
            <a:endParaRPr sz="10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5" name="Shape 50">
            <a:extLst>
              <a:ext uri="{FF2B5EF4-FFF2-40B4-BE49-F238E27FC236}">
                <a16:creationId xmlns:a16="http://schemas.microsoft.com/office/drawing/2014/main" id="{00000000-0008-0000-2600-000005000000}"/>
              </a:ext>
            </a:extLst>
          </xdr:cNvPr>
          <xdr:cNvSpPr txBox="1"/>
        </xdr:nvSpPr>
        <xdr:spPr>
          <a:xfrm>
            <a:off x="3606820" y="8658224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Vo.Bo.</a:t>
            </a:r>
            <a:endParaRPr sz="10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6" name="Shape 50">
            <a:extLst>
              <a:ext uri="{FF2B5EF4-FFF2-40B4-BE49-F238E27FC236}">
                <a16:creationId xmlns:a16="http://schemas.microsoft.com/office/drawing/2014/main" id="{00000000-0008-0000-2600-000006000000}"/>
              </a:ext>
            </a:extLst>
          </xdr:cNvPr>
          <xdr:cNvSpPr txBox="1"/>
        </xdr:nvSpPr>
        <xdr:spPr>
          <a:xfrm>
            <a:off x="6784995" y="8673041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Autorizó</a:t>
            </a:r>
            <a:endParaRPr sz="10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00000000-0008-0000-2600-000007000000}"/>
              </a:ext>
            </a:extLst>
          </xdr:cNvPr>
          <xdr:cNvSpPr txBox="1"/>
        </xdr:nvSpPr>
        <xdr:spPr>
          <a:xfrm>
            <a:off x="19050" y="8990478"/>
            <a:ext cx="2486025" cy="10763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algn="ctr" rtl="0" eaLnBrk="1" fontAlgn="auto" latinLnBrk="0" hangingPunct="1"/>
            <a:r>
              <a:rPr lang="en-US" sz="1000" b="0" i="0" u="none" strike="noStrike">
                <a:solidFill>
                  <a:srgbClr val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</a:t>
            </a: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</a:t>
            </a:r>
          </a:p>
          <a:p>
            <a:pPr algn="ctr" rtl="0" eaLnBrk="1" fontAlgn="auto" latinLnBrk="0" hangingPunct="1"/>
            <a:r>
              <a:rPr lang="es-MX" sz="10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LCP. Guadalupe Hernández</a:t>
            </a:r>
            <a:r>
              <a:rPr lang="es-MX" sz="1000" b="0" i="0" u="none" strike="noStrike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Barajas</a:t>
            </a:r>
            <a:endParaRPr lang="es-MX" sz="1000">
              <a:effectLst/>
              <a:latin typeface="Trebuchet MS" panose="020B0603020202020204" pitchFamily="34" charset="0"/>
            </a:endParaRPr>
          </a:p>
          <a:p>
            <a:pPr algn="ctr" rtl="0"/>
            <a:r>
              <a:rPr lang="en-US" sz="1000" b="0" i="0">
                <a:effectLst/>
                <a:latin typeface="Trebuchet MS" panose="020B0603020202020204" pitchFamily="34" charset="0"/>
                <a:ea typeface="+mn-ea"/>
                <a:cs typeface="+mn-cs"/>
              </a:rPr>
              <a:t>Tec. Finanzas </a:t>
            </a:r>
            <a:endParaRPr sz="1000" b="0" i="0" u="sng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endParaRPr>
          </a:p>
        </xdr:txBody>
      </xdr:sp>
      <xdr:sp macro="" textlink="">
        <xdr:nvSpPr>
          <xdr:cNvPr id="8" name="Shape 50">
            <a:extLst>
              <a:ext uri="{FF2B5EF4-FFF2-40B4-BE49-F238E27FC236}">
                <a16:creationId xmlns:a16="http://schemas.microsoft.com/office/drawing/2014/main" id="{00000000-0008-0000-2600-000008000000}"/>
              </a:ext>
            </a:extLst>
          </xdr:cNvPr>
          <xdr:cNvSpPr txBox="1"/>
        </xdr:nvSpPr>
        <xdr:spPr>
          <a:xfrm>
            <a:off x="3057962" y="8881086"/>
            <a:ext cx="2381250" cy="914401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____________________________</a:t>
            </a:r>
            <a:r>
              <a:rPr lang="en-US" sz="1000" b="0" i="0" u="none" strike="noStrike">
                <a:solidFill>
                  <a:schemeClr val="bg1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</a:t>
            </a:r>
            <a:r>
              <a:rPr lang="es-E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Lic.</a:t>
            </a:r>
            <a:r>
              <a:rPr lang="es-E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Fernando Pérez Núñez</a:t>
            </a:r>
            <a:endParaRPr sz="10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Director  Ejecutivo de Administración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e Innovación</a:t>
            </a:r>
            <a:endParaRPr sz="1000" b="0" i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9" name="Shape 51">
            <a:extLst>
              <a:ext uri="{FF2B5EF4-FFF2-40B4-BE49-F238E27FC236}">
                <a16:creationId xmlns:a16="http://schemas.microsoft.com/office/drawing/2014/main" id="{00000000-0008-0000-2600-000009000000}"/>
              </a:ext>
            </a:extLst>
          </xdr:cNvPr>
          <xdr:cNvSpPr txBox="1"/>
        </xdr:nvSpPr>
        <xdr:spPr>
          <a:xfrm>
            <a:off x="6045200" y="9113308"/>
            <a:ext cx="2857500" cy="9144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______________________________ </a:t>
            </a:r>
            <a:endParaRPr sz="10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 Mtra. Paula Ramírez Höhne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Consejera Presidenta del Instituto Electoral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y de Participación Ciudadana del Estado de Jalisco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endParaRPr sz="1000"/>
          </a:p>
        </xdr:txBody>
      </xdr:sp>
    </xdr:grpSp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uadalupe.hernandez\Documents\CUENTA%20PUBLICA%202022\CIERRE%20PPTAL_2022.IEPCJ.xlsx" TargetMode="External"/><Relationship Id="rId1" Type="http://schemas.openxmlformats.org/officeDocument/2006/relationships/externalLinkPath" Target="CIERRE%20PPTAL_2022.IEPCJ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isabelojeda.COBAEJ\Downloads\Junta%20Directiva\Disponibilidad%20de%20Presupuesto%20a%20Octubre%20Aguinaldo%20Politica%20Salarial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RATULA"/>
      <sheetName val="ADECUACIÓN PRESUPUESTAL-INGRESO"/>
      <sheetName val="CARATULA_EGRESOS_2022"/>
      <sheetName val="Hoja1"/>
      <sheetName val="ESTADO ANALITICO CONAC"/>
      <sheetName val="EGRESOS_ORIGEN_2021_RESUMEN"/>
      <sheetName val="EGRESO AUT.DETALLADO"/>
      <sheetName val="GASTO CORRIENTE"/>
      <sheetName val="INE_AGSC"/>
      <sheetName val="RECREA"/>
    </sheetNames>
    <sheetDataSet>
      <sheetData sheetId="0"/>
      <sheetData sheetId="1">
        <row r="10">
          <cell r="D10">
            <v>3053600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1 Omar"/>
      <sheetName val="Ingresos"/>
      <sheetName val="Convenios"/>
      <sheetName val="Ingresos 0"/>
      <sheetName val="Ingresos 1"/>
      <sheetName val="Ingresos 2"/>
      <sheetName val="Ingresos  3"/>
      <sheetName val="Adecuación de partidas"/>
      <sheetName val="Nov Adecuación de part 818 "/>
      <sheetName val="PAAAS 2019B (modificado)"/>
      <sheetName val="Adecuación de partidas "/>
      <sheetName val="Egresos Capítulo"/>
      <sheetName val="Egresos Partida"/>
      <sheetName val="Calendarización"/>
      <sheetName val="Catalogo artículos"/>
      <sheetName val="Almacén Gral Jul 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7"/>
  <sheetViews>
    <sheetView topLeftCell="A10" workbookViewId="0">
      <selection activeCell="K65" sqref="K65"/>
    </sheetView>
  </sheetViews>
  <sheetFormatPr baseColWidth="10" defaultRowHeight="15"/>
  <cols>
    <col min="1" max="1" width="14.5703125" customWidth="1"/>
    <col min="2" max="2" width="26.85546875" customWidth="1"/>
    <col min="3" max="3" width="14.28515625" customWidth="1"/>
    <col min="4" max="4" width="18.7109375" customWidth="1"/>
    <col min="5" max="5" width="14.28515625" customWidth="1"/>
    <col min="6" max="6" width="14.7109375" customWidth="1"/>
    <col min="7" max="7" width="17.7109375" customWidth="1"/>
    <col min="8" max="8" width="16.7109375" customWidth="1"/>
    <col min="9" max="9" width="13.7109375" customWidth="1"/>
  </cols>
  <sheetData>
    <row r="1" spans="1:8">
      <c r="A1" t="s">
        <v>1096</v>
      </c>
      <c r="D1" t="s">
        <v>1811</v>
      </c>
      <c r="H1" t="s">
        <v>1094</v>
      </c>
    </row>
    <row r="2" spans="1:8">
      <c r="A2" t="s">
        <v>1812</v>
      </c>
      <c r="H2" t="s">
        <v>1813</v>
      </c>
    </row>
    <row r="5" spans="1:8">
      <c r="A5" t="s">
        <v>0</v>
      </c>
      <c r="B5" t="s">
        <v>1</v>
      </c>
      <c r="C5" t="s">
        <v>1091</v>
      </c>
      <c r="D5" t="s">
        <v>3</v>
      </c>
      <c r="G5" t="s">
        <v>1091</v>
      </c>
      <c r="H5" t="s">
        <v>4</v>
      </c>
    </row>
    <row r="6" spans="1:8">
      <c r="C6" t="s">
        <v>1088</v>
      </c>
      <c r="D6" t="s">
        <v>1087</v>
      </c>
      <c r="E6" t="s">
        <v>1090</v>
      </c>
      <c r="F6" t="s">
        <v>1089</v>
      </c>
      <c r="G6" t="s">
        <v>1088</v>
      </c>
      <c r="H6" t="s">
        <v>1087</v>
      </c>
    </row>
    <row r="7" spans="1:8">
      <c r="C7" s="579">
        <f>+C8+C12+C19+C30</f>
        <v>277433444.54000002</v>
      </c>
      <c r="D7" s="579" t="e">
        <f t="shared" ref="D7:G7" si="0">+D8+D12+D19+D30</f>
        <v>#VALUE!</v>
      </c>
      <c r="E7" s="579">
        <f t="shared" si="0"/>
        <v>58082405.290000007</v>
      </c>
      <c r="F7" s="579">
        <f t="shared" si="0"/>
        <v>69555166.439999998</v>
      </c>
      <c r="G7" s="579">
        <f t="shared" si="0"/>
        <v>265960683.39000002</v>
      </c>
      <c r="H7" s="592"/>
    </row>
    <row r="8" spans="1:8">
      <c r="A8" s="590"/>
      <c r="B8" s="590"/>
      <c r="C8" s="593">
        <f>+C10</f>
        <v>73954892.680000007</v>
      </c>
      <c r="D8" s="591" t="str">
        <f t="shared" ref="D8:G8" si="1">+D10</f>
        <v xml:space="preserve"> </v>
      </c>
      <c r="E8" s="591">
        <f t="shared" si="1"/>
        <v>52739559.380000003</v>
      </c>
      <c r="F8" s="591">
        <f t="shared" si="1"/>
        <v>69101306.019999996</v>
      </c>
      <c r="G8" s="591">
        <f t="shared" si="1"/>
        <v>57593146.039999999</v>
      </c>
    </row>
    <row r="9" spans="1:8">
      <c r="A9" t="s">
        <v>1814</v>
      </c>
      <c r="B9" t="s">
        <v>1815</v>
      </c>
      <c r="C9">
        <v>0</v>
      </c>
      <c r="D9" t="s">
        <v>5</v>
      </c>
      <c r="E9">
        <v>0</v>
      </c>
      <c r="F9">
        <v>0</v>
      </c>
      <c r="G9">
        <v>0</v>
      </c>
      <c r="H9" t="s">
        <v>5</v>
      </c>
    </row>
    <row r="10" spans="1:8">
      <c r="A10" t="s">
        <v>1816</v>
      </c>
      <c r="B10" t="s">
        <v>1817</v>
      </c>
      <c r="C10" s="579">
        <v>73954892.680000007</v>
      </c>
      <c r="D10" t="s">
        <v>5</v>
      </c>
      <c r="E10" s="579">
        <v>52739559.380000003</v>
      </c>
      <c r="F10" s="579">
        <v>69101306.019999996</v>
      </c>
      <c r="G10" s="579">
        <v>57593146.039999999</v>
      </c>
      <c r="H10" t="s">
        <v>5</v>
      </c>
    </row>
    <row r="11" spans="1:8">
      <c r="A11" t="s">
        <v>1818</v>
      </c>
      <c r="B11" t="s">
        <v>1819</v>
      </c>
      <c r="C11">
        <v>0</v>
      </c>
      <c r="D11" t="s">
        <v>5</v>
      </c>
      <c r="E11">
        <v>0</v>
      </c>
      <c r="F11">
        <v>0</v>
      </c>
      <c r="G11">
        <v>0</v>
      </c>
      <c r="H11" t="s">
        <v>5</v>
      </c>
    </row>
    <row r="12" spans="1:8">
      <c r="A12" s="590"/>
      <c r="B12" s="590"/>
      <c r="C12" s="593">
        <f>SUM(C13:C18)</f>
        <v>3044573.28</v>
      </c>
      <c r="D12" s="590">
        <f t="shared" ref="D12:G12" si="2">SUM(D13:D18)</f>
        <v>0</v>
      </c>
      <c r="E12" s="590">
        <f>SUM(E13:E18)</f>
        <v>684607.09</v>
      </c>
      <c r="F12" s="590">
        <f t="shared" si="2"/>
        <v>453860.42000000004</v>
      </c>
      <c r="G12" s="590">
        <f t="shared" si="2"/>
        <v>3275319.95</v>
      </c>
    </row>
    <row r="13" spans="1:8">
      <c r="A13" t="s">
        <v>1820</v>
      </c>
      <c r="B13" t="s">
        <v>1821</v>
      </c>
      <c r="C13" s="579">
        <v>167016.16</v>
      </c>
      <c r="D13" t="s">
        <v>5</v>
      </c>
      <c r="E13">
        <v>0</v>
      </c>
      <c r="F13" s="579">
        <v>115500</v>
      </c>
      <c r="G13" s="579">
        <v>51516.160000000003</v>
      </c>
      <c r="H13" t="s">
        <v>5</v>
      </c>
    </row>
    <row r="14" spans="1:8">
      <c r="A14" t="s">
        <v>1822</v>
      </c>
      <c r="B14" t="s">
        <v>1823</v>
      </c>
      <c r="C14" s="579">
        <v>724966</v>
      </c>
      <c r="D14" t="s">
        <v>5</v>
      </c>
      <c r="E14" s="579">
        <v>116100</v>
      </c>
      <c r="F14">
        <v>0</v>
      </c>
      <c r="G14" s="579">
        <v>841066</v>
      </c>
      <c r="H14" t="s">
        <v>5</v>
      </c>
    </row>
    <row r="15" spans="1:8">
      <c r="A15" t="s">
        <v>1824</v>
      </c>
      <c r="B15" t="s">
        <v>1825</v>
      </c>
      <c r="C15" s="579">
        <v>304086.21999999997</v>
      </c>
      <c r="D15" t="s">
        <v>5</v>
      </c>
      <c r="E15" s="579">
        <f>420616.43+837.02</f>
        <v>421453.45</v>
      </c>
      <c r="F15" s="579">
        <v>245727.02</v>
      </c>
      <c r="G15" s="579">
        <f>478975.63+837.02</f>
        <v>479812.65</v>
      </c>
      <c r="H15" t="s">
        <v>5</v>
      </c>
    </row>
    <row r="16" spans="1:8">
      <c r="A16" t="s">
        <v>1826</v>
      </c>
      <c r="B16" t="s">
        <v>1827</v>
      </c>
      <c r="C16" s="579">
        <v>1488646.63</v>
      </c>
      <c r="D16" t="s">
        <v>5</v>
      </c>
      <c r="E16" s="579">
        <v>147053.64000000001</v>
      </c>
      <c r="F16" s="579">
        <v>92633.4</v>
      </c>
      <c r="G16" s="579">
        <v>1543066.87</v>
      </c>
      <c r="H16" t="s">
        <v>5</v>
      </c>
    </row>
    <row r="17" spans="1:9">
      <c r="A17" t="s">
        <v>1828</v>
      </c>
      <c r="B17" t="s">
        <v>1829</v>
      </c>
      <c r="C17" s="579">
        <v>359858.27</v>
      </c>
      <c r="D17" t="s">
        <v>5</v>
      </c>
      <c r="E17">
        <v>0</v>
      </c>
      <c r="F17">
        <v>0</v>
      </c>
      <c r="G17" s="579">
        <v>359858.27</v>
      </c>
      <c r="H17" t="s">
        <v>5</v>
      </c>
    </row>
    <row r="18" spans="1:9">
      <c r="A18" t="s">
        <v>1830</v>
      </c>
      <c r="B18" t="s">
        <v>1144</v>
      </c>
      <c r="C18">
        <v>0</v>
      </c>
      <c r="D18" t="s">
        <v>5</v>
      </c>
      <c r="E18">
        <v>0</v>
      </c>
      <c r="F18">
        <v>0</v>
      </c>
      <c r="G18">
        <v>0</v>
      </c>
      <c r="H18" t="s">
        <v>5</v>
      </c>
    </row>
    <row r="19" spans="1:9">
      <c r="A19" s="590"/>
      <c r="B19" s="590"/>
      <c r="C19" s="593">
        <f>SUM(C20:C29)</f>
        <v>193050509.67000002</v>
      </c>
      <c r="D19" s="591">
        <f t="shared" ref="D19" si="3">SUM(D20:D30)</f>
        <v>0</v>
      </c>
      <c r="E19" s="591">
        <f t="shared" ref="E19:G19" si="4">SUM(E20:E29)</f>
        <v>3468136.8200000003</v>
      </c>
      <c r="F19" s="591">
        <f t="shared" si="4"/>
        <v>0</v>
      </c>
      <c r="G19" s="591">
        <f t="shared" si="4"/>
        <v>196518646.49000001</v>
      </c>
    </row>
    <row r="20" spans="1:9">
      <c r="A20" t="s">
        <v>1831</v>
      </c>
      <c r="B20" t="s">
        <v>1832</v>
      </c>
      <c r="C20" s="579">
        <v>4403990.2300000004</v>
      </c>
      <c r="D20" t="s">
        <v>5</v>
      </c>
      <c r="E20" s="579">
        <v>712721.48</v>
      </c>
      <c r="F20">
        <v>0</v>
      </c>
      <c r="G20" s="579">
        <v>5116711.71</v>
      </c>
      <c r="H20" t="s">
        <v>5</v>
      </c>
    </row>
    <row r="21" spans="1:9">
      <c r="A21" t="s">
        <v>1833</v>
      </c>
      <c r="B21" t="s">
        <v>1834</v>
      </c>
      <c r="C21">
        <v>0</v>
      </c>
      <c r="D21" t="s">
        <v>5</v>
      </c>
      <c r="E21">
        <v>0</v>
      </c>
      <c r="F21">
        <v>0</v>
      </c>
      <c r="G21">
        <v>0</v>
      </c>
      <c r="H21" t="s">
        <v>5</v>
      </c>
    </row>
    <row r="22" spans="1:9">
      <c r="A22" t="s">
        <v>1835</v>
      </c>
      <c r="B22" t="s">
        <v>1836</v>
      </c>
      <c r="C22" s="579">
        <v>73947108.700000003</v>
      </c>
      <c r="D22" t="s">
        <v>5</v>
      </c>
      <c r="E22" s="579">
        <v>1889040.05</v>
      </c>
      <c r="F22">
        <v>0</v>
      </c>
      <c r="G22" s="579">
        <v>75836148.75</v>
      </c>
      <c r="H22" t="s">
        <v>5</v>
      </c>
    </row>
    <row r="23" spans="1:9">
      <c r="A23" t="s">
        <v>1837</v>
      </c>
      <c r="B23" t="s">
        <v>1838</v>
      </c>
      <c r="C23" s="579">
        <v>317628.32</v>
      </c>
      <c r="D23" t="s">
        <v>5</v>
      </c>
      <c r="E23" s="579">
        <v>138575.29</v>
      </c>
      <c r="F23">
        <v>0</v>
      </c>
      <c r="G23" s="579">
        <v>456203.61</v>
      </c>
      <c r="H23" t="s">
        <v>5</v>
      </c>
    </row>
    <row r="24" spans="1:9">
      <c r="A24" t="s">
        <v>1839</v>
      </c>
      <c r="B24" t="s">
        <v>1840</v>
      </c>
      <c r="C24" s="579">
        <v>887301.7</v>
      </c>
      <c r="D24" t="s">
        <v>5</v>
      </c>
      <c r="E24">
        <v>0</v>
      </c>
      <c r="F24">
        <v>0</v>
      </c>
      <c r="G24" s="579">
        <v>887301.7</v>
      </c>
      <c r="H24" t="s">
        <v>5</v>
      </c>
    </row>
    <row r="25" spans="1:9">
      <c r="A25" t="s">
        <v>1841</v>
      </c>
      <c r="B25" t="s">
        <v>1842</v>
      </c>
      <c r="C25" s="579">
        <v>57273.84</v>
      </c>
      <c r="D25" t="s">
        <v>5</v>
      </c>
      <c r="E25">
        <v>0</v>
      </c>
      <c r="F25">
        <v>0</v>
      </c>
      <c r="G25" s="579">
        <v>57273.84</v>
      </c>
      <c r="H25" t="s">
        <v>5</v>
      </c>
    </row>
    <row r="26" spans="1:9">
      <c r="A26" t="s">
        <v>1843</v>
      </c>
      <c r="B26" t="s">
        <v>1844</v>
      </c>
      <c r="C26" s="579">
        <v>1676093.99</v>
      </c>
      <c r="D26" t="s">
        <v>5</v>
      </c>
      <c r="E26" s="579">
        <v>727800</v>
      </c>
      <c r="F26">
        <v>0</v>
      </c>
      <c r="G26" s="579">
        <v>2403893.9900000002</v>
      </c>
      <c r="H26" t="s">
        <v>5</v>
      </c>
    </row>
    <row r="27" spans="1:9">
      <c r="A27" t="s">
        <v>1845</v>
      </c>
      <c r="B27" t="s">
        <v>1846</v>
      </c>
      <c r="C27" s="579">
        <v>368478.64</v>
      </c>
      <c r="D27" t="s">
        <v>5</v>
      </c>
      <c r="E27">
        <v>0</v>
      </c>
      <c r="F27">
        <v>0</v>
      </c>
      <c r="G27" s="579">
        <v>368478.64</v>
      </c>
      <c r="H27" t="s">
        <v>5</v>
      </c>
    </row>
    <row r="28" spans="1:9">
      <c r="A28" t="s">
        <v>1847</v>
      </c>
      <c r="B28" t="s">
        <v>1848</v>
      </c>
      <c r="C28" s="579">
        <v>355104.97</v>
      </c>
      <c r="D28" t="s">
        <v>5</v>
      </c>
      <c r="E28">
        <v>0</v>
      </c>
      <c r="F28">
        <v>0</v>
      </c>
      <c r="G28" s="579">
        <v>355104.97</v>
      </c>
      <c r="H28" t="s">
        <v>5</v>
      </c>
    </row>
    <row r="29" spans="1:9">
      <c r="A29" t="s">
        <v>1849</v>
      </c>
      <c r="B29" t="s">
        <v>1850</v>
      </c>
      <c r="C29" s="579">
        <v>111037529.28</v>
      </c>
      <c r="D29" t="s">
        <v>5</v>
      </c>
      <c r="E29">
        <v>0</v>
      </c>
      <c r="F29">
        <v>0</v>
      </c>
      <c r="G29" s="579">
        <v>111037529.28</v>
      </c>
      <c r="H29" t="s">
        <v>5</v>
      </c>
    </row>
    <row r="30" spans="1:9">
      <c r="A30" t="s">
        <v>1851</v>
      </c>
      <c r="B30" t="s">
        <v>1852</v>
      </c>
      <c r="C30" s="579">
        <v>7383468.9100000001</v>
      </c>
      <c r="D30" t="s">
        <v>5</v>
      </c>
      <c r="E30" s="579">
        <f>+G30-C30</f>
        <v>1190102</v>
      </c>
      <c r="F30">
        <v>0</v>
      </c>
      <c r="G30" s="579">
        <v>8573570.9100000001</v>
      </c>
      <c r="H30" t="s">
        <v>5</v>
      </c>
    </row>
    <row r="31" spans="1:9">
      <c r="A31" s="580"/>
      <c r="B31" s="580"/>
      <c r="C31" s="581"/>
      <c r="D31" s="581">
        <f>SUM(D32:D40)</f>
        <v>147730859.45000002</v>
      </c>
      <c r="E31" s="581">
        <f>SUM(E32:E40)</f>
        <v>-42508712.140000001</v>
      </c>
      <c r="F31" s="580">
        <f t="shared" ref="F31:G31" si="5">SUM(F32:F40)</f>
        <v>0</v>
      </c>
      <c r="G31" s="581">
        <f t="shared" si="5"/>
        <v>0</v>
      </c>
      <c r="H31" s="581">
        <f>SUM(H32:H40)</f>
        <v>-189881198.91999999</v>
      </c>
    </row>
    <row r="32" spans="1:9">
      <c r="A32" t="s">
        <v>1853</v>
      </c>
      <c r="B32" t="s">
        <v>1854</v>
      </c>
      <c r="C32" t="s">
        <v>5</v>
      </c>
      <c r="D32" s="579">
        <v>3537121.51</v>
      </c>
      <c r="E32" s="579">
        <v>-79823.850000000006</v>
      </c>
      <c r="F32">
        <v>0</v>
      </c>
      <c r="G32" t="s">
        <v>5</v>
      </c>
      <c r="H32" s="579">
        <v>-3616945.36</v>
      </c>
      <c r="I32" s="579"/>
    </row>
    <row r="33" spans="1:9">
      <c r="A33" t="s">
        <v>1855</v>
      </c>
      <c r="B33" t="s">
        <v>1856</v>
      </c>
      <c r="C33" t="s">
        <v>5</v>
      </c>
      <c r="D33" s="579">
        <v>59900180.890000001</v>
      </c>
      <c r="E33" s="579">
        <v>-5344436.6399999997</v>
      </c>
      <c r="F33">
        <v>0</v>
      </c>
      <c r="G33" t="s">
        <v>5</v>
      </c>
      <c r="H33" s="579">
        <v>-65244617.530000001</v>
      </c>
      <c r="I33" s="579"/>
    </row>
    <row r="34" spans="1:9">
      <c r="A34" t="s">
        <v>1857</v>
      </c>
      <c r="B34" t="s">
        <v>1858</v>
      </c>
      <c r="C34" t="s">
        <v>5</v>
      </c>
      <c r="D34" s="579">
        <v>45998.8</v>
      </c>
      <c r="E34" s="579">
        <v>-36577706.390000001</v>
      </c>
      <c r="F34">
        <v>0</v>
      </c>
      <c r="G34" t="s">
        <v>5</v>
      </c>
      <c r="H34" s="579">
        <v>-36623705.189999998</v>
      </c>
      <c r="I34" s="579"/>
    </row>
    <row r="35" spans="1:9">
      <c r="A35" t="s">
        <v>1859</v>
      </c>
      <c r="B35" t="s">
        <v>1860</v>
      </c>
      <c r="C35" t="s">
        <v>5</v>
      </c>
      <c r="D35" s="579">
        <v>638938.92000000004</v>
      </c>
      <c r="E35" s="579">
        <v>-47583.48</v>
      </c>
      <c r="F35">
        <v>0</v>
      </c>
      <c r="G35" t="s">
        <v>5</v>
      </c>
      <c r="H35" s="579">
        <v>-686522.4</v>
      </c>
      <c r="I35" s="579"/>
    </row>
    <row r="36" spans="1:9">
      <c r="A36" t="s">
        <v>1861</v>
      </c>
      <c r="B36" t="s">
        <v>1862</v>
      </c>
      <c r="C36" t="s">
        <v>5</v>
      </c>
      <c r="D36" s="579">
        <v>3119684.32</v>
      </c>
      <c r="E36" s="579">
        <v>-41643.67</v>
      </c>
      <c r="F36">
        <v>0</v>
      </c>
      <c r="G36" t="s">
        <v>5</v>
      </c>
      <c r="H36" s="579">
        <v>-3161327.99</v>
      </c>
      <c r="I36" s="579"/>
    </row>
    <row r="37" spans="1:9">
      <c r="A37" t="s">
        <v>1863</v>
      </c>
      <c r="B37" t="s">
        <v>1864</v>
      </c>
      <c r="C37" t="s">
        <v>5</v>
      </c>
      <c r="D37" s="579">
        <v>99074.41</v>
      </c>
      <c r="E37" s="579">
        <v>-36847.86</v>
      </c>
      <c r="F37">
        <v>0</v>
      </c>
      <c r="G37" t="s">
        <v>5</v>
      </c>
      <c r="H37" s="579">
        <v>-135922.26999999999</v>
      </c>
      <c r="I37" s="579"/>
    </row>
    <row r="38" spans="1:9">
      <c r="A38" t="s">
        <v>1865</v>
      </c>
      <c r="B38" t="s">
        <v>1866</v>
      </c>
      <c r="C38" t="s">
        <v>5</v>
      </c>
      <c r="D38" s="579">
        <v>344958.02</v>
      </c>
      <c r="E38" s="579">
        <v>-2698.11</v>
      </c>
      <c r="F38">
        <v>0</v>
      </c>
      <c r="G38" t="s">
        <v>5</v>
      </c>
      <c r="H38" s="579">
        <v>-347656.13</v>
      </c>
      <c r="I38" s="579"/>
    </row>
    <row r="39" spans="1:9">
      <c r="A39" t="s">
        <v>1867</v>
      </c>
      <c r="B39" t="s">
        <v>1868</v>
      </c>
      <c r="C39" t="s">
        <v>5</v>
      </c>
      <c r="D39" s="579">
        <v>73155413</v>
      </c>
      <c r="E39" s="579">
        <v>-19599.47</v>
      </c>
      <c r="F39">
        <v>0</v>
      </c>
      <c r="G39" t="s">
        <v>5</v>
      </c>
      <c r="H39" s="579">
        <v>-73175012.469999999</v>
      </c>
      <c r="I39" s="579"/>
    </row>
    <row r="40" spans="1:9">
      <c r="A40" t="s">
        <v>1869</v>
      </c>
      <c r="B40" t="s">
        <v>1870</v>
      </c>
      <c r="C40" s="579">
        <v>0</v>
      </c>
      <c r="D40">
        <v>6889489.5800000001</v>
      </c>
      <c r="E40" s="579">
        <v>-358372.67</v>
      </c>
      <c r="F40">
        <v>0</v>
      </c>
      <c r="G40" s="579">
        <v>0</v>
      </c>
      <c r="H40">
        <v>-6889489.5800000001</v>
      </c>
    </row>
    <row r="41" spans="1:9">
      <c r="A41" t="s">
        <v>1871</v>
      </c>
      <c r="B41" t="s">
        <v>1872</v>
      </c>
      <c r="C41" s="579">
        <v>789141.39</v>
      </c>
      <c r="D41" t="s">
        <v>5</v>
      </c>
      <c r="E41">
        <v>0</v>
      </c>
      <c r="F41">
        <v>0</v>
      </c>
      <c r="G41" s="579">
        <v>789141.39</v>
      </c>
      <c r="H41" t="s">
        <v>5</v>
      </c>
    </row>
    <row r="42" spans="1:9">
      <c r="A42" t="s">
        <v>1873</v>
      </c>
      <c r="B42" t="s">
        <v>1874</v>
      </c>
      <c r="C42" t="s">
        <v>5</v>
      </c>
      <c r="D42" s="579">
        <v>789141.39</v>
      </c>
      <c r="E42">
        <v>0</v>
      </c>
      <c r="F42">
        <v>0</v>
      </c>
      <c r="G42" t="s">
        <v>5</v>
      </c>
      <c r="H42" s="579">
        <v>-789141.39</v>
      </c>
    </row>
    <row r="43" spans="1:9" s="588" customFormat="1">
      <c r="A43" s="588" t="s">
        <v>1875</v>
      </c>
      <c r="B43" s="588" t="s">
        <v>1876</v>
      </c>
      <c r="C43" s="588" t="s">
        <v>5</v>
      </c>
      <c r="D43" s="589">
        <v>24879.65</v>
      </c>
      <c r="E43" s="589">
        <v>4925246.97</v>
      </c>
      <c r="F43" s="589">
        <v>4996406.34</v>
      </c>
      <c r="G43" s="588" t="s">
        <v>5</v>
      </c>
      <c r="H43" s="589">
        <v>96039.02</v>
      </c>
    </row>
    <row r="44" spans="1:9" s="588" customFormat="1">
      <c r="A44" s="588" t="s">
        <v>1877</v>
      </c>
      <c r="B44" s="588" t="s">
        <v>1878</v>
      </c>
      <c r="C44" s="588" t="s">
        <v>5</v>
      </c>
      <c r="D44" s="589">
        <v>165130.18</v>
      </c>
      <c r="E44" s="589">
        <v>37982.65</v>
      </c>
      <c r="F44" s="589">
        <v>199990.38</v>
      </c>
      <c r="G44" s="588" t="s">
        <v>5</v>
      </c>
      <c r="H44" s="589">
        <v>327137.90999999997</v>
      </c>
    </row>
    <row r="45" spans="1:9" s="588" customFormat="1">
      <c r="A45" s="588" t="s">
        <v>1879</v>
      </c>
      <c r="B45" s="588" t="s">
        <v>1880</v>
      </c>
      <c r="C45" s="588" t="s">
        <v>5</v>
      </c>
      <c r="D45" s="589">
        <v>3292527.89</v>
      </c>
      <c r="E45" s="589">
        <v>4634300.2</v>
      </c>
      <c r="F45" s="589">
        <v>3158106.43</v>
      </c>
      <c r="G45" s="588" t="s">
        <v>5</v>
      </c>
      <c r="H45" s="589">
        <v>1816334.12</v>
      </c>
    </row>
    <row r="46" spans="1:9" s="588" customFormat="1">
      <c r="A46" s="588" t="s">
        <v>1881</v>
      </c>
      <c r="B46" s="588" t="s">
        <v>1882</v>
      </c>
      <c r="C46" s="588" t="s">
        <v>5</v>
      </c>
      <c r="D46" s="589">
        <v>1400032.95</v>
      </c>
      <c r="E46" s="589">
        <v>1160238.53</v>
      </c>
      <c r="F46" s="589">
        <f>646592.68+837.02</f>
        <v>647429.70000000007</v>
      </c>
      <c r="G46" s="588" t="s">
        <v>5</v>
      </c>
      <c r="H46" s="589">
        <f>886387.1+837.02</f>
        <v>887224.12</v>
      </c>
    </row>
    <row r="47" spans="1:9" s="588" customFormat="1">
      <c r="A47" s="588" t="s">
        <v>1883</v>
      </c>
      <c r="B47" s="588" t="s">
        <v>1884</v>
      </c>
      <c r="C47" s="588" t="s">
        <v>5</v>
      </c>
      <c r="D47" s="589">
        <v>964030.4</v>
      </c>
      <c r="E47" s="588">
        <v>0</v>
      </c>
      <c r="F47" s="588">
        <v>0</v>
      </c>
      <c r="G47" s="588" t="s">
        <v>5</v>
      </c>
      <c r="H47" s="589">
        <v>964030.4</v>
      </c>
    </row>
    <row r="48" spans="1:9" s="588" customFormat="1">
      <c r="A48" s="588" t="s">
        <v>1885</v>
      </c>
      <c r="B48" s="588" t="s">
        <v>1886</v>
      </c>
      <c r="C48" s="588" t="s">
        <v>5</v>
      </c>
      <c r="D48" s="589">
        <v>-755618.18</v>
      </c>
      <c r="E48" s="588">
        <v>0</v>
      </c>
      <c r="F48" s="589">
        <v>4581482.0599999996</v>
      </c>
      <c r="G48" s="588" t="s">
        <v>5</v>
      </c>
      <c r="H48" s="589">
        <v>3825863.88</v>
      </c>
    </row>
    <row r="49" spans="1:11" s="588" customFormat="1">
      <c r="A49" s="588" t="s">
        <v>1887</v>
      </c>
      <c r="B49" s="588" t="s">
        <v>1888</v>
      </c>
      <c r="C49" s="588" t="s">
        <v>5</v>
      </c>
      <c r="D49" s="589">
        <v>118982650.56999999</v>
      </c>
      <c r="E49" s="589">
        <v>132165</v>
      </c>
      <c r="F49" s="589">
        <v>-852176.24</v>
      </c>
      <c r="G49" s="588" t="s">
        <v>5</v>
      </c>
      <c r="H49" s="589">
        <v>117998309.33</v>
      </c>
    </row>
    <row r="50" spans="1:11" s="588" customFormat="1">
      <c r="A50" s="588" t="s">
        <v>1889</v>
      </c>
      <c r="B50" s="588" t="s">
        <v>1890</v>
      </c>
      <c r="C50" s="588" t="s">
        <v>5</v>
      </c>
      <c r="D50" s="589">
        <v>93057616.629999995</v>
      </c>
      <c r="E50" s="588">
        <v>0</v>
      </c>
      <c r="F50" s="589">
        <v>8459783.3699999992</v>
      </c>
      <c r="G50" s="588" t="s">
        <v>5</v>
      </c>
      <c r="H50" s="589">
        <v>101517400</v>
      </c>
      <c r="I50" s="589">
        <v>102617800</v>
      </c>
    </row>
    <row r="51" spans="1:11" s="588" customFormat="1">
      <c r="A51" s="588" t="s">
        <v>1891</v>
      </c>
      <c r="B51" s="588" t="s">
        <v>1892</v>
      </c>
      <c r="C51" s="588" t="s">
        <v>5</v>
      </c>
      <c r="D51" s="589">
        <v>127760151.55</v>
      </c>
      <c r="E51" s="588">
        <v>0</v>
      </c>
      <c r="F51" s="589">
        <v>12776015.16</v>
      </c>
      <c r="G51" s="588" t="s">
        <v>5</v>
      </c>
      <c r="H51" s="589">
        <v>140536166.71000001</v>
      </c>
      <c r="I51" s="589">
        <v>1100400</v>
      </c>
    </row>
    <row r="52" spans="1:11" s="588" customFormat="1">
      <c r="A52" s="588" t="s">
        <v>1893</v>
      </c>
      <c r="B52" s="588" t="s">
        <v>1894</v>
      </c>
      <c r="C52" s="588" t="s">
        <v>5</v>
      </c>
      <c r="D52" s="589">
        <v>3832804.56</v>
      </c>
      <c r="E52" s="588">
        <v>0</v>
      </c>
      <c r="F52" s="589">
        <v>383280.45</v>
      </c>
      <c r="G52" s="588" t="s">
        <v>5</v>
      </c>
      <c r="H52" s="589">
        <v>4216085.01</v>
      </c>
    </row>
    <row r="53" spans="1:11" s="588" customFormat="1">
      <c r="A53" s="588" t="s">
        <v>1895</v>
      </c>
      <c r="B53" s="588" t="s">
        <v>952</v>
      </c>
      <c r="C53" s="588" t="s">
        <v>5</v>
      </c>
      <c r="D53" s="589">
        <v>977670.81</v>
      </c>
      <c r="E53" s="588">
        <v>0</v>
      </c>
      <c r="F53" s="589">
        <v>71004.45</v>
      </c>
      <c r="G53" s="588" t="s">
        <v>5</v>
      </c>
      <c r="H53" s="589">
        <v>1048675.26</v>
      </c>
      <c r="I53" s="589">
        <f>+I54+H53</f>
        <v>2429913.5</v>
      </c>
      <c r="J53" s="588">
        <v>610586.88</v>
      </c>
      <c r="K53" s="588">
        <v>53346.17</v>
      </c>
    </row>
    <row r="54" spans="1:11" s="588" customFormat="1">
      <c r="A54" s="588" t="s">
        <v>1896</v>
      </c>
      <c r="B54" s="588" t="s">
        <v>1897</v>
      </c>
      <c r="C54" s="588" t="s">
        <v>5</v>
      </c>
      <c r="D54" s="589">
        <v>4359576.2300000004</v>
      </c>
      <c r="E54" s="588">
        <v>0</v>
      </c>
      <c r="F54" s="589">
        <v>75262.009999999995</v>
      </c>
      <c r="G54" s="588" t="s">
        <v>5</v>
      </c>
      <c r="H54" s="589">
        <v>4434838.24</v>
      </c>
      <c r="I54" s="589">
        <f>+H54-'[1]ADECUACIÓN PRESUPUESTAL-INGRESO'!$D$10</f>
        <v>1381238.2400000002</v>
      </c>
      <c r="K54" s="588">
        <f>+J53+K53</f>
        <v>663933.05000000005</v>
      </c>
    </row>
    <row r="55" spans="1:11">
      <c r="A55" s="580" t="s">
        <v>1963</v>
      </c>
      <c r="B55" s="580"/>
      <c r="C55" s="581">
        <f>SUM(C56:C61)</f>
        <v>65758055.110000007</v>
      </c>
      <c r="D55" s="581">
        <f t="shared" ref="D55:G55" si="6">SUM(D56:D61)</f>
        <v>0</v>
      </c>
      <c r="E55" s="580">
        <f t="shared" si="6"/>
        <v>7875200.8899999997</v>
      </c>
      <c r="F55" s="581">
        <f t="shared" si="6"/>
        <v>0</v>
      </c>
      <c r="G55" s="582">
        <f t="shared" si="6"/>
        <v>73633256</v>
      </c>
      <c r="H55" s="579"/>
      <c r="K55" s="579">
        <f>+I53-K54</f>
        <v>1765980.45</v>
      </c>
    </row>
    <row r="56" spans="1:11">
      <c r="A56" t="s">
        <v>1898</v>
      </c>
      <c r="B56" t="s">
        <v>1899</v>
      </c>
      <c r="C56" s="579">
        <v>41353291.390000001</v>
      </c>
      <c r="D56" t="s">
        <v>5</v>
      </c>
      <c r="E56" s="579">
        <v>3773955.53</v>
      </c>
      <c r="F56">
        <v>0</v>
      </c>
      <c r="G56" s="579">
        <v>45127246.920000002</v>
      </c>
      <c r="H56" t="s">
        <v>5</v>
      </c>
    </row>
    <row r="57" spans="1:11">
      <c r="A57" t="s">
        <v>1900</v>
      </c>
      <c r="B57" t="s">
        <v>1901</v>
      </c>
      <c r="C57" s="579">
        <v>3312096.72</v>
      </c>
      <c r="D57" t="s">
        <v>5</v>
      </c>
      <c r="E57" s="579">
        <v>594504.30000000005</v>
      </c>
      <c r="F57">
        <v>0</v>
      </c>
      <c r="G57" s="579">
        <v>3906601.02</v>
      </c>
      <c r="H57" t="s">
        <v>5</v>
      </c>
    </row>
    <row r="58" spans="1:11">
      <c r="A58" t="s">
        <v>1902</v>
      </c>
      <c r="B58" t="s">
        <v>1903</v>
      </c>
      <c r="C58" s="579">
        <v>6953227.4900000002</v>
      </c>
      <c r="D58" t="s">
        <v>5</v>
      </c>
      <c r="E58" s="579">
        <v>384922.43</v>
      </c>
      <c r="F58">
        <v>0</v>
      </c>
      <c r="G58" s="579">
        <v>7338149.9199999999</v>
      </c>
      <c r="H58" t="s">
        <v>5</v>
      </c>
    </row>
    <row r="59" spans="1:11">
      <c r="A59" t="s">
        <v>1904</v>
      </c>
      <c r="B59" t="s">
        <v>248</v>
      </c>
      <c r="C59" s="579">
        <v>11541568.74</v>
      </c>
      <c r="D59" t="s">
        <v>5</v>
      </c>
      <c r="E59" s="579">
        <v>1141818.6299999999</v>
      </c>
      <c r="F59">
        <v>0</v>
      </c>
      <c r="G59" s="579">
        <v>12683387.369999999</v>
      </c>
      <c r="H59" t="s">
        <v>5</v>
      </c>
    </row>
    <row r="60" spans="1:11">
      <c r="A60" t="s">
        <v>1905</v>
      </c>
      <c r="B60" t="s">
        <v>1906</v>
      </c>
      <c r="C60" s="579">
        <v>1057513.5</v>
      </c>
      <c r="D60" t="s">
        <v>5</v>
      </c>
      <c r="E60">
        <v>0</v>
      </c>
      <c r="F60">
        <v>0</v>
      </c>
      <c r="G60" s="579">
        <v>1057513.5</v>
      </c>
      <c r="H60" t="s">
        <v>5</v>
      </c>
    </row>
    <row r="61" spans="1:11">
      <c r="A61" t="s">
        <v>1907</v>
      </c>
      <c r="B61" t="s">
        <v>1908</v>
      </c>
      <c r="C61" s="579">
        <v>1540357.27</v>
      </c>
      <c r="D61" t="s">
        <v>5</v>
      </c>
      <c r="E61" s="579">
        <v>1980000</v>
      </c>
      <c r="F61">
        <v>0</v>
      </c>
      <c r="G61" s="579">
        <v>3520357.27</v>
      </c>
      <c r="H61" t="s">
        <v>5</v>
      </c>
    </row>
    <row r="62" spans="1:11">
      <c r="A62" s="580" t="s">
        <v>1962</v>
      </c>
      <c r="B62" s="580"/>
      <c r="C62" s="581">
        <f>SUM(C63:C69)</f>
        <v>4159891.67</v>
      </c>
      <c r="D62" s="580">
        <f t="shared" ref="D62:G62" si="7">SUM(D63:D69)</f>
        <v>0</v>
      </c>
      <c r="E62" s="581">
        <f t="shared" si="7"/>
        <v>3163708.65</v>
      </c>
      <c r="F62" s="580">
        <f t="shared" si="7"/>
        <v>0</v>
      </c>
      <c r="G62" s="581">
        <f t="shared" si="7"/>
        <v>7323600.3200000003</v>
      </c>
    </row>
    <row r="63" spans="1:11">
      <c r="A63" t="s">
        <v>1909</v>
      </c>
      <c r="B63" t="s">
        <v>1910</v>
      </c>
      <c r="C63" s="579">
        <v>2512274.17</v>
      </c>
      <c r="D63" t="s">
        <v>5</v>
      </c>
      <c r="E63" s="579">
        <v>1566915.27</v>
      </c>
      <c r="F63">
        <v>0</v>
      </c>
      <c r="G63" s="579">
        <v>4079189.44</v>
      </c>
      <c r="H63" t="s">
        <v>5</v>
      </c>
    </row>
    <row r="64" spans="1:11">
      <c r="A64" t="s">
        <v>1911</v>
      </c>
      <c r="B64" t="s">
        <v>1912</v>
      </c>
      <c r="C64" s="579">
        <v>268468.84999999998</v>
      </c>
      <c r="D64" t="s">
        <v>5</v>
      </c>
      <c r="E64" s="579">
        <v>158014.66</v>
      </c>
      <c r="F64">
        <v>0</v>
      </c>
      <c r="G64" s="579">
        <v>426483.51</v>
      </c>
      <c r="H64" t="s">
        <v>5</v>
      </c>
    </row>
    <row r="65" spans="1:8">
      <c r="A65" t="s">
        <v>1913</v>
      </c>
      <c r="B65" t="s">
        <v>1914</v>
      </c>
      <c r="C65" s="579">
        <v>313415.32</v>
      </c>
      <c r="D65" t="s">
        <v>5</v>
      </c>
      <c r="E65" s="579">
        <v>511939.16</v>
      </c>
      <c r="F65">
        <v>0</v>
      </c>
      <c r="G65" s="579">
        <v>825354.48</v>
      </c>
      <c r="H65" t="s">
        <v>5</v>
      </c>
    </row>
    <row r="66" spans="1:8">
      <c r="A66" t="s">
        <v>1915</v>
      </c>
      <c r="B66" t="s">
        <v>1916</v>
      </c>
      <c r="C66" s="579">
        <v>39601</v>
      </c>
      <c r="D66" t="s">
        <v>5</v>
      </c>
      <c r="E66" s="579">
        <v>181214</v>
      </c>
      <c r="F66">
        <v>0</v>
      </c>
      <c r="G66" s="579">
        <v>220815</v>
      </c>
      <c r="H66" t="s">
        <v>5</v>
      </c>
    </row>
    <row r="67" spans="1:8">
      <c r="A67" t="s">
        <v>1917</v>
      </c>
      <c r="B67" t="s">
        <v>1918</v>
      </c>
      <c r="C67" s="579">
        <v>418548.75</v>
      </c>
      <c r="D67" t="s">
        <v>5</v>
      </c>
      <c r="E67" s="579">
        <v>142535.57999999999</v>
      </c>
      <c r="F67">
        <v>0</v>
      </c>
      <c r="G67" s="579">
        <v>561084.32999999996</v>
      </c>
      <c r="H67" t="s">
        <v>5</v>
      </c>
    </row>
    <row r="68" spans="1:8">
      <c r="A68" t="s">
        <v>1919</v>
      </c>
      <c r="B68" t="s">
        <v>1920</v>
      </c>
      <c r="C68" s="579">
        <v>8950.8799999999992</v>
      </c>
      <c r="D68" t="s">
        <v>5</v>
      </c>
      <c r="E68" s="579">
        <v>52961.11</v>
      </c>
      <c r="F68">
        <v>0</v>
      </c>
      <c r="G68" s="579">
        <v>61911.99</v>
      </c>
      <c r="H68" t="s">
        <v>5</v>
      </c>
    </row>
    <row r="69" spans="1:8">
      <c r="A69" t="s">
        <v>1921</v>
      </c>
      <c r="B69" t="s">
        <v>1922</v>
      </c>
      <c r="C69" s="579">
        <v>598632.69999999995</v>
      </c>
      <c r="D69" t="s">
        <v>5</v>
      </c>
      <c r="E69" s="579">
        <v>550128.87</v>
      </c>
      <c r="F69">
        <v>0</v>
      </c>
      <c r="G69" s="579">
        <v>1148761.57</v>
      </c>
      <c r="H69" t="s">
        <v>5</v>
      </c>
    </row>
    <row r="70" spans="1:8">
      <c r="A70" s="580" t="s">
        <v>1961</v>
      </c>
      <c r="B70" s="580"/>
      <c r="C70" s="581">
        <f>SUM(C71:C80)</f>
        <v>17816294.73</v>
      </c>
      <c r="D70" s="580"/>
      <c r="E70" s="581">
        <f t="shared" ref="E70:G70" si="8">SUM(E71:E80)</f>
        <v>48819419.710000001</v>
      </c>
      <c r="F70" s="580">
        <f t="shared" si="8"/>
        <v>0</v>
      </c>
      <c r="G70" s="581">
        <f t="shared" si="8"/>
        <v>66635714.439999998</v>
      </c>
    </row>
    <row r="71" spans="1:8">
      <c r="A71" t="s">
        <v>1923</v>
      </c>
      <c r="B71" t="s">
        <v>261</v>
      </c>
      <c r="C71" s="579">
        <v>1652681.37</v>
      </c>
      <c r="D71" t="s">
        <v>5</v>
      </c>
      <c r="E71" s="579">
        <v>280926.24</v>
      </c>
      <c r="F71">
        <v>0</v>
      </c>
      <c r="G71" s="579">
        <v>1933607.61</v>
      </c>
      <c r="H71" t="s">
        <v>5</v>
      </c>
    </row>
    <row r="72" spans="1:8">
      <c r="A72" t="s">
        <v>1924</v>
      </c>
      <c r="B72" t="s">
        <v>262</v>
      </c>
      <c r="C72" s="579">
        <v>5642678.6500000004</v>
      </c>
      <c r="D72" t="s">
        <v>5</v>
      </c>
      <c r="E72" s="579">
        <v>1539525.33</v>
      </c>
      <c r="F72">
        <v>0</v>
      </c>
      <c r="G72" s="579">
        <v>7182203.9800000004</v>
      </c>
      <c r="H72" t="s">
        <v>5</v>
      </c>
    </row>
    <row r="73" spans="1:8">
      <c r="A73" t="s">
        <v>1925</v>
      </c>
      <c r="B73" t="s">
        <v>1926</v>
      </c>
      <c r="C73" s="579">
        <v>2963990.76</v>
      </c>
      <c r="D73" t="s">
        <v>5</v>
      </c>
      <c r="E73" s="579">
        <v>2585994.4500000002</v>
      </c>
      <c r="F73">
        <v>0</v>
      </c>
      <c r="G73" s="579">
        <v>5549985.21</v>
      </c>
      <c r="H73" t="s">
        <v>5</v>
      </c>
    </row>
    <row r="74" spans="1:8">
      <c r="A74" t="s">
        <v>1927</v>
      </c>
      <c r="B74" t="s">
        <v>1928</v>
      </c>
      <c r="C74" s="579">
        <v>267775.40000000002</v>
      </c>
      <c r="D74" t="s">
        <v>5</v>
      </c>
      <c r="E74" s="579">
        <v>317128.94</v>
      </c>
      <c r="F74">
        <v>0</v>
      </c>
      <c r="G74" s="579">
        <v>584904.34</v>
      </c>
      <c r="H74" t="s">
        <v>5</v>
      </c>
    </row>
    <row r="75" spans="1:8">
      <c r="A75" t="s">
        <v>1929</v>
      </c>
      <c r="B75" t="s">
        <v>1930</v>
      </c>
      <c r="C75" s="579">
        <v>1744017.95</v>
      </c>
      <c r="D75" t="s">
        <v>5</v>
      </c>
      <c r="E75" s="579">
        <v>334577.03999999998</v>
      </c>
      <c r="F75">
        <v>0</v>
      </c>
      <c r="G75" s="579">
        <v>2078594.99</v>
      </c>
      <c r="H75" t="s">
        <v>5</v>
      </c>
    </row>
    <row r="76" spans="1:8">
      <c r="A76" t="s">
        <v>1931</v>
      </c>
      <c r="B76" t="s">
        <v>1932</v>
      </c>
      <c r="C76" s="579">
        <v>960287.18</v>
      </c>
      <c r="D76" t="s">
        <v>5</v>
      </c>
      <c r="E76" s="579">
        <v>683470.77</v>
      </c>
      <c r="F76">
        <v>0</v>
      </c>
      <c r="G76" s="579">
        <v>1643757.95</v>
      </c>
      <c r="H76" t="s">
        <v>5</v>
      </c>
    </row>
    <row r="77" spans="1:8">
      <c r="A77" t="s">
        <v>1933</v>
      </c>
      <c r="B77" t="s">
        <v>1934</v>
      </c>
      <c r="C77" s="579">
        <v>761430.8</v>
      </c>
      <c r="D77" t="s">
        <v>5</v>
      </c>
      <c r="E77" s="579">
        <f>135277.05-300</f>
        <v>134977.04999999999</v>
      </c>
      <c r="F77">
        <v>0</v>
      </c>
      <c r="G77" s="579">
        <v>896407.85</v>
      </c>
      <c r="H77" t="s">
        <v>5</v>
      </c>
    </row>
    <row r="78" spans="1:8">
      <c r="A78" t="s">
        <v>1935</v>
      </c>
      <c r="B78" t="s">
        <v>1936</v>
      </c>
      <c r="C78" s="579">
        <v>825927.35</v>
      </c>
      <c r="D78" t="s">
        <v>5</v>
      </c>
      <c r="E78" s="579">
        <v>333581.78999999998</v>
      </c>
      <c r="F78">
        <v>0</v>
      </c>
      <c r="G78" s="579">
        <v>1159509.1399999999</v>
      </c>
      <c r="H78" t="s">
        <v>5</v>
      </c>
    </row>
    <row r="79" spans="1:8">
      <c r="A79" t="s">
        <v>1937</v>
      </c>
      <c r="B79" t="s">
        <v>725</v>
      </c>
      <c r="C79" s="579">
        <v>2997505.27</v>
      </c>
      <c r="D79" t="s">
        <v>5</v>
      </c>
      <c r="E79" s="579">
        <v>100525.96</v>
      </c>
      <c r="F79">
        <v>0</v>
      </c>
      <c r="G79" s="579">
        <v>3098031.23</v>
      </c>
      <c r="H79" t="s">
        <v>5</v>
      </c>
    </row>
    <row r="80" spans="1:8">
      <c r="A80" t="s">
        <v>1957</v>
      </c>
      <c r="B80" t="s">
        <v>1958</v>
      </c>
      <c r="C80">
        <v>0</v>
      </c>
      <c r="D80" t="s">
        <v>5</v>
      </c>
      <c r="E80" s="579">
        <v>42508712.140000001</v>
      </c>
      <c r="F80">
        <v>0</v>
      </c>
      <c r="G80" s="579">
        <v>42508712.140000001</v>
      </c>
      <c r="H80" t="s">
        <v>5</v>
      </c>
    </row>
    <row r="81" spans="1:8">
      <c r="A81" s="580" t="s">
        <v>1960</v>
      </c>
      <c r="B81" s="580"/>
      <c r="C81" s="581">
        <f>SUM(C82:C86)</f>
        <v>132327653.27</v>
      </c>
      <c r="D81" s="580"/>
      <c r="E81" s="581">
        <f t="shared" ref="E81:G81" si="9">SUM(E82:E86)</f>
        <v>13242302.630000001</v>
      </c>
      <c r="F81" s="580">
        <f t="shared" si="9"/>
        <v>0</v>
      </c>
      <c r="G81" s="581">
        <f t="shared" si="9"/>
        <v>145569955.89999998</v>
      </c>
    </row>
    <row r="82" spans="1:8">
      <c r="A82" t="s">
        <v>1938</v>
      </c>
      <c r="B82" t="s">
        <v>1939</v>
      </c>
      <c r="C82" s="579">
        <v>128405453.70999999</v>
      </c>
      <c r="D82" t="s">
        <v>5</v>
      </c>
      <c r="E82" s="579">
        <v>10365727.57</v>
      </c>
      <c r="F82">
        <v>0</v>
      </c>
      <c r="G82" s="579">
        <v>138771181.28</v>
      </c>
      <c r="H82" t="s">
        <v>5</v>
      </c>
    </row>
    <row r="83" spans="1:8">
      <c r="A83" t="s">
        <v>1940</v>
      </c>
      <c r="B83" t="s">
        <v>1941</v>
      </c>
      <c r="C83" s="579">
        <v>3832804.61</v>
      </c>
      <c r="D83" t="s">
        <v>5</v>
      </c>
      <c r="E83" s="579">
        <v>2793568.05</v>
      </c>
      <c r="F83">
        <v>0</v>
      </c>
      <c r="G83" s="579">
        <v>6626372.6600000001</v>
      </c>
      <c r="H83" t="s">
        <v>5</v>
      </c>
    </row>
    <row r="84" spans="1:8">
      <c r="A84" t="s">
        <v>1942</v>
      </c>
      <c r="B84" t="s">
        <v>1943</v>
      </c>
      <c r="C84" s="579">
        <v>19394.95</v>
      </c>
      <c r="D84" t="s">
        <v>5</v>
      </c>
      <c r="E84">
        <v>0</v>
      </c>
      <c r="F84">
        <v>0</v>
      </c>
      <c r="G84" s="579">
        <v>19394.95</v>
      </c>
      <c r="H84" t="s">
        <v>5</v>
      </c>
    </row>
    <row r="85" spans="1:8">
      <c r="A85" t="s">
        <v>1944</v>
      </c>
      <c r="B85" t="s">
        <v>51</v>
      </c>
      <c r="C85" s="579">
        <v>70000</v>
      </c>
      <c r="D85" t="s">
        <v>5</v>
      </c>
      <c r="E85" s="579">
        <v>10000</v>
      </c>
      <c r="F85">
        <v>0</v>
      </c>
      <c r="G85" s="579">
        <v>80000</v>
      </c>
      <c r="H85" t="s">
        <v>5</v>
      </c>
    </row>
    <row r="86" spans="1:8">
      <c r="A86" t="s">
        <v>1945</v>
      </c>
      <c r="B86" t="s">
        <v>1946</v>
      </c>
      <c r="C86">
        <v>0</v>
      </c>
      <c r="D86" t="s">
        <v>5</v>
      </c>
      <c r="E86" s="579">
        <v>73007.009999999995</v>
      </c>
      <c r="F86">
        <v>0</v>
      </c>
      <c r="G86" s="579">
        <v>73007.009999999995</v>
      </c>
      <c r="H86" t="s">
        <v>5</v>
      </c>
    </row>
    <row r="87" spans="1:8">
      <c r="A87" s="580" t="s">
        <v>1959</v>
      </c>
      <c r="B87" s="580"/>
      <c r="C87" s="581">
        <f>SUM(C88:C92)</f>
        <v>4296973.37</v>
      </c>
      <c r="D87" s="580"/>
      <c r="E87" s="581">
        <f>SUM(E88:E92)</f>
        <v>4487492.17</v>
      </c>
      <c r="F87" s="580"/>
      <c r="G87" s="581">
        <f>SUM(G88:G92)</f>
        <v>8784465.5399999991</v>
      </c>
    </row>
    <row r="88" spans="1:8">
      <c r="A88" t="s">
        <v>1947</v>
      </c>
      <c r="B88" t="s">
        <v>1948</v>
      </c>
      <c r="C88" s="579">
        <v>796880.65</v>
      </c>
      <c r="D88" t="s">
        <v>5</v>
      </c>
      <c r="E88" s="579">
        <v>2569590.17</v>
      </c>
      <c r="F88">
        <v>0</v>
      </c>
      <c r="G88" s="579">
        <v>3366470.82</v>
      </c>
      <c r="H88" t="s">
        <v>5</v>
      </c>
    </row>
    <row r="89" spans="1:8">
      <c r="A89" t="s">
        <v>1949</v>
      </c>
      <c r="B89" t="s">
        <v>1950</v>
      </c>
      <c r="C89" s="579">
        <v>67792.72</v>
      </c>
      <c r="D89" t="s">
        <v>5</v>
      </c>
      <c r="E89">
        <v>0</v>
      </c>
      <c r="F89">
        <v>0</v>
      </c>
      <c r="G89" s="579">
        <v>67792.72</v>
      </c>
      <c r="H89" t="s">
        <v>5</v>
      </c>
    </row>
    <row r="90" spans="1:8">
      <c r="A90" t="s">
        <v>1951</v>
      </c>
      <c r="B90" t="s">
        <v>1952</v>
      </c>
      <c r="C90" s="579">
        <v>3432300</v>
      </c>
      <c r="D90" t="s">
        <v>5</v>
      </c>
      <c r="E90" s="579">
        <v>727800</v>
      </c>
      <c r="F90">
        <v>0</v>
      </c>
      <c r="G90" s="579">
        <v>4160100</v>
      </c>
      <c r="H90" t="s">
        <v>5</v>
      </c>
    </row>
    <row r="91" spans="1:8">
      <c r="A91" t="s">
        <v>1953</v>
      </c>
      <c r="B91" t="s">
        <v>1954</v>
      </c>
      <c r="C91">
        <v>0</v>
      </c>
      <c r="D91" t="s">
        <v>5</v>
      </c>
      <c r="E91">
        <v>0</v>
      </c>
      <c r="F91">
        <v>0</v>
      </c>
      <c r="G91">
        <v>0</v>
      </c>
      <c r="H91" t="s">
        <v>5</v>
      </c>
    </row>
    <row r="92" spans="1:8">
      <c r="A92" t="s">
        <v>1955</v>
      </c>
      <c r="B92" t="s">
        <v>1956</v>
      </c>
      <c r="C92">
        <v>0</v>
      </c>
      <c r="D92" t="s">
        <v>5</v>
      </c>
      <c r="E92" s="579">
        <v>1190102</v>
      </c>
      <c r="F92">
        <v>0</v>
      </c>
      <c r="G92" s="579">
        <v>1190102</v>
      </c>
      <c r="H92" t="s">
        <v>5</v>
      </c>
    </row>
    <row r="93" spans="1:8" s="494" customFormat="1">
      <c r="B93" s="494" t="s">
        <v>8</v>
      </c>
      <c r="C93" s="583">
        <v>495691964.5</v>
      </c>
      <c r="E93" s="583">
        <v>104051213.53</v>
      </c>
      <c r="F93" s="583">
        <v>104051213.53</v>
      </c>
      <c r="G93" s="583">
        <v>561448117.71000004</v>
      </c>
    </row>
    <row r="94" spans="1:8" s="494" customFormat="1">
      <c r="D94" s="583">
        <v>495691964.5</v>
      </c>
      <c r="H94" s="583">
        <v>561448117.71000004</v>
      </c>
    </row>
    <row r="95" spans="1:8" s="494" customFormat="1"/>
    <row r="96" spans="1:8" s="494" customFormat="1"/>
    <row r="97" s="494" customForma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20"/>
  <sheetViews>
    <sheetView workbookViewId="0">
      <pane ySplit="6" topLeftCell="A506" activePane="bottomLeft" state="frozen"/>
      <selection activeCell="A6" sqref="A6"/>
      <selection pane="bottomLeft" activeCell="C165" sqref="C165"/>
    </sheetView>
  </sheetViews>
  <sheetFormatPr baseColWidth="10" defaultColWidth="9.28515625" defaultRowHeight="15"/>
  <cols>
    <col min="1" max="1" width="20" style="219" customWidth="1"/>
    <col min="2" max="2" width="28.5703125" style="219" customWidth="1"/>
    <col min="3" max="7" width="13.7109375" style="219" customWidth="1"/>
    <col min="8" max="8" width="18" style="219" customWidth="1"/>
    <col min="9" max="16384" width="9.28515625" style="219"/>
  </cols>
  <sheetData>
    <row r="1" spans="1:8" ht="24" hidden="1" customHeight="1">
      <c r="A1" s="232" t="s">
        <v>1096</v>
      </c>
      <c r="D1" s="231" t="s">
        <v>1095</v>
      </c>
      <c r="H1" s="230" t="s">
        <v>1094</v>
      </c>
    </row>
    <row r="2" spans="1:8" ht="24" hidden="1" customHeight="1">
      <c r="A2" s="231" t="s">
        <v>1093</v>
      </c>
      <c r="H2" s="230" t="s">
        <v>1092</v>
      </c>
    </row>
    <row r="3" spans="1:8" ht="12" hidden="1" customHeight="1"/>
    <row r="4" spans="1:8" ht="12" hidden="1" customHeight="1"/>
    <row r="5" spans="1:8" ht="20.100000000000001" customHeight="1">
      <c r="A5" s="226" t="s">
        <v>0</v>
      </c>
      <c r="B5" s="226" t="s">
        <v>1</v>
      </c>
      <c r="C5" s="228" t="s">
        <v>1091</v>
      </c>
      <c r="D5" s="226" t="s">
        <v>3</v>
      </c>
      <c r="E5" s="221"/>
      <c r="F5" s="221"/>
      <c r="G5" s="228" t="s">
        <v>1091</v>
      </c>
      <c r="H5" s="226" t="s">
        <v>4</v>
      </c>
    </row>
    <row r="6" spans="1:8" ht="20.100000000000001" customHeight="1">
      <c r="A6" s="221"/>
      <c r="B6" s="221"/>
      <c r="C6" s="226" t="s">
        <v>1088</v>
      </c>
      <c r="D6" s="228" t="s">
        <v>1087</v>
      </c>
      <c r="E6" s="229" t="s">
        <v>1090</v>
      </c>
      <c r="F6" s="229" t="s">
        <v>1089</v>
      </c>
      <c r="G6" s="226" t="s">
        <v>1088</v>
      </c>
      <c r="H6" s="228" t="s">
        <v>1087</v>
      </c>
    </row>
    <row r="7" spans="1:8" ht="24" customHeight="1"/>
    <row r="8" spans="1:8" ht="20.100000000000001" customHeight="1">
      <c r="A8" s="223" t="s">
        <v>1086</v>
      </c>
      <c r="B8" s="223" t="s">
        <v>153</v>
      </c>
      <c r="C8" s="222">
        <v>136859143.02000001</v>
      </c>
      <c r="D8" s="221" t="s">
        <v>5</v>
      </c>
      <c r="E8" s="222">
        <v>36873618</v>
      </c>
      <c r="F8" s="222">
        <v>49391702.670000002</v>
      </c>
      <c r="G8" s="222">
        <v>124341058.34999999</v>
      </c>
      <c r="H8" s="221" t="s">
        <v>5</v>
      </c>
    </row>
    <row r="9" spans="1:8" ht="20.100000000000001" customHeight="1">
      <c r="A9" s="223" t="s">
        <v>1085</v>
      </c>
      <c r="B9" s="223" t="s">
        <v>1084</v>
      </c>
      <c r="C9" s="222">
        <v>108346046.01000001</v>
      </c>
      <c r="D9" s="221" t="s">
        <v>5</v>
      </c>
      <c r="E9" s="222">
        <v>36832940.329999998</v>
      </c>
      <c r="F9" s="222">
        <v>45525073.490000002</v>
      </c>
      <c r="G9" s="222">
        <v>99653912.849999994</v>
      </c>
      <c r="H9" s="221" t="s">
        <v>5</v>
      </c>
    </row>
    <row r="10" spans="1:8" ht="20.100000000000001" customHeight="1">
      <c r="A10" s="226" t="s">
        <v>1083</v>
      </c>
      <c r="B10" s="226" t="s">
        <v>1082</v>
      </c>
      <c r="C10" s="225">
        <v>85506.21</v>
      </c>
      <c r="D10" s="224" t="s">
        <v>5</v>
      </c>
      <c r="E10" s="225">
        <v>592.05999999999995</v>
      </c>
      <c r="F10" s="225">
        <v>4504.43</v>
      </c>
      <c r="G10" s="225">
        <v>81593.84</v>
      </c>
      <c r="H10" s="224" t="s">
        <v>5</v>
      </c>
    </row>
    <row r="11" spans="1:8" ht="20.100000000000001" customHeight="1">
      <c r="A11" s="244" t="s">
        <v>1081</v>
      </c>
      <c r="B11" s="244" t="s">
        <v>1080</v>
      </c>
      <c r="C11" s="245">
        <v>65500</v>
      </c>
      <c r="D11" s="245">
        <f t="shared" ref="D11" si="0">SUM(D12:D19)</f>
        <v>0</v>
      </c>
      <c r="E11" s="245">
        <v>412500</v>
      </c>
      <c r="F11" s="245">
        <v>25500</v>
      </c>
      <c r="G11" s="245">
        <v>452500</v>
      </c>
      <c r="H11" s="224"/>
    </row>
    <row r="12" spans="1:8" ht="20.100000000000001" customHeight="1">
      <c r="A12" s="226" t="s">
        <v>1079</v>
      </c>
      <c r="B12" s="226" t="s">
        <v>1078</v>
      </c>
      <c r="C12" s="225">
        <v>15416.78</v>
      </c>
      <c r="D12" s="237" t="s">
        <v>5</v>
      </c>
      <c r="E12" s="225">
        <v>0</v>
      </c>
      <c r="F12" s="225">
        <v>0</v>
      </c>
      <c r="G12" s="225">
        <v>15416.78</v>
      </c>
      <c r="H12" s="224"/>
    </row>
    <row r="13" spans="1:8" ht="20.100000000000001" customHeight="1">
      <c r="A13" s="223" t="s">
        <v>1097</v>
      </c>
      <c r="B13" s="223" t="s">
        <v>1098</v>
      </c>
      <c r="C13" s="222">
        <v>6500</v>
      </c>
      <c r="D13" s="221" t="s">
        <v>5</v>
      </c>
      <c r="E13" s="222">
        <v>0</v>
      </c>
      <c r="F13" s="222">
        <v>0</v>
      </c>
      <c r="G13" s="222">
        <v>6500</v>
      </c>
      <c r="H13" s="221" t="s">
        <v>5</v>
      </c>
    </row>
    <row r="14" spans="1:8" ht="20.100000000000001" customHeight="1">
      <c r="A14" s="223" t="s">
        <v>1077</v>
      </c>
      <c r="B14" s="223" t="s">
        <v>1076</v>
      </c>
      <c r="C14" s="222">
        <v>45</v>
      </c>
      <c r="D14" s="221" t="s">
        <v>5</v>
      </c>
      <c r="E14" s="222">
        <v>0</v>
      </c>
      <c r="F14" s="222">
        <v>0</v>
      </c>
      <c r="G14" s="222">
        <v>45</v>
      </c>
      <c r="H14" s="221" t="s">
        <v>5</v>
      </c>
    </row>
    <row r="15" spans="1:8" ht="20.100000000000001" customHeight="1">
      <c r="A15" s="223" t="s">
        <v>1075</v>
      </c>
      <c r="B15" s="223" t="s">
        <v>1074</v>
      </c>
      <c r="C15" s="222">
        <v>0</v>
      </c>
      <c r="D15" s="221" t="s">
        <v>5</v>
      </c>
      <c r="E15" s="222">
        <v>543</v>
      </c>
      <c r="F15" s="222">
        <v>0</v>
      </c>
      <c r="G15" s="222">
        <v>543</v>
      </c>
      <c r="H15" s="221" t="s">
        <v>5</v>
      </c>
    </row>
    <row r="16" spans="1:8" ht="20.100000000000001" customHeight="1">
      <c r="A16" s="223" t="s">
        <v>1099</v>
      </c>
      <c r="B16" s="223" t="s">
        <v>1100</v>
      </c>
      <c r="C16" s="222">
        <v>0</v>
      </c>
      <c r="D16" s="221" t="s">
        <v>5</v>
      </c>
      <c r="E16" s="222">
        <v>49.06</v>
      </c>
      <c r="F16" s="222">
        <v>0</v>
      </c>
      <c r="G16" s="222">
        <v>49.06</v>
      </c>
      <c r="H16" s="221" t="s">
        <v>5</v>
      </c>
    </row>
    <row r="17" spans="1:8" ht="20.100000000000001" customHeight="1">
      <c r="A17" s="223" t="s">
        <v>1101</v>
      </c>
      <c r="B17" s="223" t="s">
        <v>1102</v>
      </c>
      <c r="C17" s="222">
        <v>40</v>
      </c>
      <c r="D17" s="221" t="s">
        <v>5</v>
      </c>
      <c r="E17" s="222">
        <v>0</v>
      </c>
      <c r="F17" s="222">
        <v>0</v>
      </c>
      <c r="G17" s="222">
        <v>40</v>
      </c>
      <c r="H17" s="221" t="s">
        <v>5</v>
      </c>
    </row>
    <row r="18" spans="1:8" ht="20.100000000000001" customHeight="1">
      <c r="A18" s="223" t="s">
        <v>1103</v>
      </c>
      <c r="B18" s="223" t="s">
        <v>1104</v>
      </c>
      <c r="C18" s="222">
        <v>25500</v>
      </c>
      <c r="D18" s="221" t="s">
        <v>5</v>
      </c>
      <c r="E18" s="222">
        <v>0</v>
      </c>
      <c r="F18" s="222">
        <v>0</v>
      </c>
      <c r="G18" s="222">
        <v>25500</v>
      </c>
      <c r="H18" s="221" t="s">
        <v>5</v>
      </c>
    </row>
    <row r="19" spans="1:8" ht="20.100000000000001" customHeight="1">
      <c r="A19" s="223" t="s">
        <v>1073</v>
      </c>
      <c r="B19" s="223" t="s">
        <v>1072</v>
      </c>
      <c r="C19" s="222">
        <v>33500</v>
      </c>
      <c r="D19" s="221" t="s">
        <v>5</v>
      </c>
      <c r="E19" s="222">
        <v>0</v>
      </c>
      <c r="F19" s="222">
        <v>0</v>
      </c>
      <c r="G19" s="222">
        <v>33500</v>
      </c>
      <c r="H19" s="221" t="s">
        <v>5</v>
      </c>
    </row>
    <row r="20" spans="1:8" ht="20.100000000000001" customHeight="1">
      <c r="A20" s="236" t="s">
        <v>1071</v>
      </c>
      <c r="B20" s="236" t="s">
        <v>1070</v>
      </c>
      <c r="C20" s="246">
        <v>55545556.409999996</v>
      </c>
      <c r="D20" s="247" t="s">
        <v>5</v>
      </c>
      <c r="E20" s="246">
        <v>39372589.670000002</v>
      </c>
      <c r="F20" s="246">
        <v>49595734.100000001</v>
      </c>
      <c r="G20" s="246">
        <v>45322411.979999997</v>
      </c>
      <c r="H20" s="221"/>
    </row>
    <row r="21" spans="1:8" ht="20.100000000000001" customHeight="1">
      <c r="A21" s="226" t="s">
        <v>1069</v>
      </c>
      <c r="B21" s="226" t="s">
        <v>1068</v>
      </c>
      <c r="C21" s="225">
        <v>2295326.6</v>
      </c>
      <c r="D21" s="224" t="s">
        <v>5</v>
      </c>
      <c r="E21" s="225">
        <v>0</v>
      </c>
      <c r="F21" s="225">
        <v>0</v>
      </c>
      <c r="G21" s="225">
        <v>2295326.6</v>
      </c>
      <c r="H21" s="224" t="s">
        <v>5</v>
      </c>
    </row>
    <row r="22" spans="1:8" ht="20.100000000000001" customHeight="1">
      <c r="A22" s="223" t="s">
        <v>1067</v>
      </c>
      <c r="B22" s="223" t="s">
        <v>1066</v>
      </c>
      <c r="C22" s="222">
        <v>72898618.329999998</v>
      </c>
      <c r="D22" s="221" t="s">
        <v>5</v>
      </c>
      <c r="E22" s="222">
        <v>36637712.329999998</v>
      </c>
      <c r="F22" s="222">
        <v>52881190.590000004</v>
      </c>
      <c r="G22" s="222">
        <v>56655140.07</v>
      </c>
      <c r="H22" s="221" t="s">
        <v>5</v>
      </c>
    </row>
    <row r="23" spans="1:8" ht="20.100000000000001" customHeight="1">
      <c r="A23" s="223" t="s">
        <v>1065</v>
      </c>
      <c r="B23" s="223" t="s">
        <v>1064</v>
      </c>
      <c r="C23" s="222">
        <v>2278.62</v>
      </c>
      <c r="D23" s="221" t="s">
        <v>5</v>
      </c>
      <c r="E23" s="222">
        <v>0</v>
      </c>
      <c r="F23" s="222">
        <v>0</v>
      </c>
      <c r="G23" s="222">
        <v>2278.62</v>
      </c>
      <c r="H23" s="221" t="s">
        <v>5</v>
      </c>
    </row>
    <row r="24" spans="1:8" ht="20.100000000000001" customHeight="1">
      <c r="A24" s="223" t="s">
        <v>1063</v>
      </c>
      <c r="B24" s="223" t="s">
        <v>1062</v>
      </c>
      <c r="C24" s="222">
        <v>30308538.66</v>
      </c>
      <c r="D24" s="221" t="s">
        <v>5</v>
      </c>
      <c r="E24" s="222">
        <v>18824148.68</v>
      </c>
      <c r="F24" s="222">
        <v>8735423.8200000003</v>
      </c>
      <c r="G24" s="222">
        <v>40397263.520000003</v>
      </c>
      <c r="H24" s="221" t="s">
        <v>5</v>
      </c>
    </row>
    <row r="25" spans="1:8" ht="20.100000000000001" customHeight="1">
      <c r="A25" s="236" t="s">
        <v>1061</v>
      </c>
      <c r="B25" s="236" t="s">
        <v>1060</v>
      </c>
      <c r="C25" s="246">
        <v>406055.17</v>
      </c>
      <c r="D25" s="247" t="s">
        <v>5</v>
      </c>
      <c r="E25" s="246">
        <v>241500</v>
      </c>
      <c r="F25" s="246">
        <v>452599.15</v>
      </c>
      <c r="G25" s="246">
        <v>194956.02</v>
      </c>
      <c r="H25" s="221" t="s">
        <v>5</v>
      </c>
    </row>
    <row r="26" spans="1:8" ht="20.100000000000001" customHeight="1">
      <c r="A26" s="223" t="s">
        <v>1058</v>
      </c>
      <c r="B26" s="223" t="s">
        <v>1057</v>
      </c>
      <c r="C26" s="222">
        <v>51599.01</v>
      </c>
      <c r="D26" s="221" t="s">
        <v>5</v>
      </c>
      <c r="E26" s="222">
        <v>0</v>
      </c>
      <c r="F26" s="222">
        <v>1465</v>
      </c>
      <c r="G26" s="222">
        <v>50134.01</v>
      </c>
      <c r="H26" s="221"/>
    </row>
    <row r="27" spans="1:8" ht="20.100000000000001" customHeight="1">
      <c r="A27" s="226" t="s">
        <v>1105</v>
      </c>
      <c r="B27" s="226" t="s">
        <v>1106</v>
      </c>
      <c r="C27" s="225">
        <v>3354.96</v>
      </c>
      <c r="D27" s="224" t="s">
        <v>5</v>
      </c>
      <c r="E27" s="225">
        <v>0</v>
      </c>
      <c r="F27" s="225">
        <v>0</v>
      </c>
      <c r="G27" s="225">
        <v>3354.96</v>
      </c>
      <c r="H27" s="224" t="s">
        <v>5</v>
      </c>
    </row>
    <row r="28" spans="1:8" ht="20.100000000000001" customHeight="1">
      <c r="A28" s="223" t="s">
        <v>1107</v>
      </c>
      <c r="B28" s="223" t="s">
        <v>1108</v>
      </c>
      <c r="C28" s="222">
        <v>435.5</v>
      </c>
      <c r="D28" s="221" t="s">
        <v>5</v>
      </c>
      <c r="E28" s="222">
        <v>0</v>
      </c>
      <c r="F28" s="222">
        <v>405.5</v>
      </c>
      <c r="G28" s="222">
        <v>30</v>
      </c>
      <c r="H28" s="221" t="s">
        <v>5</v>
      </c>
    </row>
    <row r="29" spans="1:8" ht="20.100000000000001" customHeight="1">
      <c r="A29" s="223" t="s">
        <v>1056</v>
      </c>
      <c r="B29" s="223" t="s">
        <v>1055</v>
      </c>
      <c r="C29" s="222">
        <v>1124986.71</v>
      </c>
      <c r="D29" s="221" t="s">
        <v>5</v>
      </c>
      <c r="E29" s="222">
        <v>0</v>
      </c>
      <c r="F29" s="222">
        <v>860688.55</v>
      </c>
      <c r="G29" s="222">
        <v>264298.15999999997</v>
      </c>
      <c r="H29" s="221" t="s">
        <v>5</v>
      </c>
    </row>
    <row r="30" spans="1:8" ht="20.100000000000001" customHeight="1">
      <c r="A30" s="223" t="s">
        <v>1109</v>
      </c>
      <c r="B30" s="223" t="s">
        <v>1110</v>
      </c>
      <c r="C30" s="222">
        <v>15740</v>
      </c>
      <c r="D30" s="221" t="s">
        <v>5</v>
      </c>
      <c r="E30" s="222">
        <v>0</v>
      </c>
      <c r="F30" s="222">
        <v>0</v>
      </c>
      <c r="G30" s="222">
        <v>15740</v>
      </c>
      <c r="H30" s="221" t="s">
        <v>5</v>
      </c>
    </row>
    <row r="31" spans="1:8" ht="20.100000000000001" customHeight="1">
      <c r="A31" s="223" t="s">
        <v>1111</v>
      </c>
      <c r="B31" s="223" t="s">
        <v>1112</v>
      </c>
      <c r="C31" s="222">
        <v>622000</v>
      </c>
      <c r="D31" s="221" t="s">
        <v>5</v>
      </c>
      <c r="E31" s="222">
        <v>593400</v>
      </c>
      <c r="F31" s="222">
        <v>1199061</v>
      </c>
      <c r="G31" s="222">
        <v>16339</v>
      </c>
      <c r="H31" s="221" t="s">
        <v>5</v>
      </c>
    </row>
    <row r="32" spans="1:8" ht="20.100000000000001" customHeight="1">
      <c r="A32" s="223" t="s">
        <v>1054</v>
      </c>
      <c r="B32" s="223" t="s">
        <v>1053</v>
      </c>
      <c r="C32" s="222">
        <v>97291.65</v>
      </c>
      <c r="D32" s="221" t="s">
        <v>5</v>
      </c>
      <c r="E32" s="222">
        <v>91052</v>
      </c>
      <c r="F32" s="222">
        <v>171252.74</v>
      </c>
      <c r="G32" s="222">
        <v>17090.91</v>
      </c>
      <c r="H32" s="221" t="s">
        <v>5</v>
      </c>
    </row>
    <row r="33" spans="1:8" ht="20.100000000000001" customHeight="1">
      <c r="A33" s="223" t="s">
        <v>1113</v>
      </c>
      <c r="B33" s="223" t="s">
        <v>1114</v>
      </c>
      <c r="C33" s="222">
        <v>25000</v>
      </c>
      <c r="D33" s="221" t="s">
        <v>5</v>
      </c>
      <c r="E33" s="222">
        <v>0</v>
      </c>
      <c r="F33" s="222">
        <v>22000</v>
      </c>
      <c r="G33" s="222">
        <v>3000</v>
      </c>
      <c r="H33" s="221" t="s">
        <v>5</v>
      </c>
    </row>
    <row r="34" spans="1:8" ht="20.100000000000001" customHeight="1">
      <c r="A34" s="223" t="s">
        <v>1115</v>
      </c>
      <c r="B34" s="223" t="s">
        <v>1116</v>
      </c>
      <c r="C34" s="222">
        <v>40006</v>
      </c>
      <c r="D34" s="221" t="s">
        <v>5</v>
      </c>
      <c r="E34" s="222">
        <v>0</v>
      </c>
      <c r="F34" s="222">
        <v>39984.81</v>
      </c>
      <c r="G34" s="222">
        <v>21.19</v>
      </c>
      <c r="H34" s="221" t="s">
        <v>5</v>
      </c>
    </row>
    <row r="35" spans="1:8" ht="20.100000000000001" customHeight="1">
      <c r="A35" s="223" t="s">
        <v>1117</v>
      </c>
      <c r="B35" s="223" t="s">
        <v>1118</v>
      </c>
      <c r="C35" s="222">
        <v>55000</v>
      </c>
      <c r="D35" s="221" t="s">
        <v>5</v>
      </c>
      <c r="E35" s="222">
        <v>0</v>
      </c>
      <c r="F35" s="222">
        <v>54999.99</v>
      </c>
      <c r="G35" s="222">
        <v>0.01</v>
      </c>
      <c r="H35" s="221" t="s">
        <v>5</v>
      </c>
    </row>
    <row r="36" spans="1:8" ht="20.100000000000001" customHeight="1">
      <c r="A36" s="223" t="s">
        <v>1119</v>
      </c>
      <c r="B36" s="223" t="s">
        <v>1120</v>
      </c>
      <c r="C36" s="222">
        <v>7000</v>
      </c>
      <c r="D36" s="221" t="s">
        <v>5</v>
      </c>
      <c r="E36" s="222">
        <v>0</v>
      </c>
      <c r="F36" s="222">
        <v>4538</v>
      </c>
      <c r="G36" s="222">
        <v>2462</v>
      </c>
      <c r="H36" s="221" t="s">
        <v>5</v>
      </c>
    </row>
    <row r="37" spans="1:8" ht="20.100000000000001" customHeight="1">
      <c r="A37" s="223" t="s">
        <v>1121</v>
      </c>
      <c r="B37" s="223" t="s">
        <v>1122</v>
      </c>
      <c r="C37" s="222">
        <v>925.99</v>
      </c>
      <c r="D37" s="221" t="s">
        <v>5</v>
      </c>
      <c r="E37" s="222">
        <v>0</v>
      </c>
      <c r="F37" s="222">
        <v>0</v>
      </c>
      <c r="G37" s="227">
        <v>925.99</v>
      </c>
      <c r="H37" s="221" t="s">
        <v>5</v>
      </c>
    </row>
    <row r="38" spans="1:8" ht="20.100000000000001" customHeight="1">
      <c r="A38" s="223" t="s">
        <v>1123</v>
      </c>
      <c r="B38" s="223" t="s">
        <v>1124</v>
      </c>
      <c r="C38" s="222">
        <v>20000</v>
      </c>
      <c r="D38" s="221" t="s">
        <v>5</v>
      </c>
      <c r="E38" s="222">
        <v>0</v>
      </c>
      <c r="F38" s="222">
        <v>0</v>
      </c>
      <c r="G38" s="222">
        <v>20000</v>
      </c>
      <c r="H38" s="221" t="s">
        <v>5</v>
      </c>
    </row>
    <row r="39" spans="1:8" ht="20.100000000000001" customHeight="1">
      <c r="A39" s="223" t="s">
        <v>1125</v>
      </c>
      <c r="B39" s="223" t="s">
        <v>1126</v>
      </c>
      <c r="C39" s="222">
        <v>45238.78</v>
      </c>
      <c r="D39" s="221" t="s">
        <v>5</v>
      </c>
      <c r="E39" s="222">
        <v>87000</v>
      </c>
      <c r="F39" s="222">
        <v>132000</v>
      </c>
      <c r="G39" s="222">
        <v>238.78</v>
      </c>
      <c r="H39" s="221" t="s">
        <v>5</v>
      </c>
    </row>
    <row r="40" spans="1:8" ht="20.100000000000001" customHeight="1">
      <c r="A40" s="223" t="s">
        <v>1052</v>
      </c>
      <c r="B40" s="223" t="s">
        <v>1051</v>
      </c>
      <c r="C40" s="222">
        <v>61197.919999999998</v>
      </c>
      <c r="D40" s="221" t="s">
        <v>5</v>
      </c>
      <c r="E40" s="222">
        <v>0</v>
      </c>
      <c r="F40" s="222">
        <v>54756.09</v>
      </c>
      <c r="G40" s="222">
        <v>6441.83</v>
      </c>
      <c r="H40" s="221" t="s">
        <v>5</v>
      </c>
    </row>
    <row r="41" spans="1:8" ht="20.100000000000001" customHeight="1">
      <c r="A41" s="223" t="s">
        <v>1127</v>
      </c>
      <c r="B41" s="223" t="s">
        <v>1128</v>
      </c>
      <c r="C41" s="222">
        <v>10076</v>
      </c>
      <c r="D41" s="221" t="s">
        <v>5</v>
      </c>
      <c r="E41" s="222">
        <v>0</v>
      </c>
      <c r="F41" s="222">
        <v>7907.14</v>
      </c>
      <c r="G41" s="248">
        <v>2168.86</v>
      </c>
      <c r="H41" s="221" t="s">
        <v>5</v>
      </c>
    </row>
    <row r="42" spans="1:8" ht="20.100000000000001" customHeight="1">
      <c r="A42" s="223" t="s">
        <v>1129</v>
      </c>
      <c r="B42" s="223" t="s">
        <v>1130</v>
      </c>
      <c r="C42" s="222">
        <v>40000</v>
      </c>
      <c r="D42" s="221" t="s">
        <v>5</v>
      </c>
      <c r="E42" s="222">
        <v>0</v>
      </c>
      <c r="F42" s="222">
        <v>16840.669999999998</v>
      </c>
      <c r="G42" s="222">
        <v>23159.33</v>
      </c>
      <c r="H42" s="221" t="s">
        <v>5</v>
      </c>
    </row>
    <row r="43" spans="1:8" ht="20.100000000000001" customHeight="1">
      <c r="A43" s="223" t="s">
        <v>1131</v>
      </c>
      <c r="B43" s="223" t="s">
        <v>1132</v>
      </c>
      <c r="C43" s="222">
        <v>20000</v>
      </c>
      <c r="D43" s="221" t="s">
        <v>5</v>
      </c>
      <c r="E43" s="222">
        <v>10000</v>
      </c>
      <c r="F43" s="222">
        <v>26365.51</v>
      </c>
      <c r="G43" s="222">
        <v>3634.49</v>
      </c>
      <c r="H43" s="221" t="s">
        <v>5</v>
      </c>
    </row>
    <row r="44" spans="1:8" ht="20.100000000000001" customHeight="1">
      <c r="A44" s="223" t="s">
        <v>1133</v>
      </c>
      <c r="B44" s="223" t="s">
        <v>1134</v>
      </c>
      <c r="C44" s="222">
        <v>590000</v>
      </c>
      <c r="D44" s="221" t="s">
        <v>5</v>
      </c>
      <c r="E44" s="222">
        <v>581000</v>
      </c>
      <c r="F44" s="222">
        <v>979192.5</v>
      </c>
      <c r="G44" s="222">
        <v>191807.5</v>
      </c>
      <c r="H44" s="221" t="s">
        <v>5</v>
      </c>
    </row>
    <row r="45" spans="1:8" ht="20.100000000000001" customHeight="1">
      <c r="A45" s="223" t="s">
        <v>1135</v>
      </c>
      <c r="B45" s="223" t="s">
        <v>1136</v>
      </c>
      <c r="C45" s="222">
        <v>304000</v>
      </c>
      <c r="D45" s="221" t="s">
        <v>5</v>
      </c>
      <c r="E45" s="222">
        <v>581000</v>
      </c>
      <c r="F45" s="222">
        <v>716438.5</v>
      </c>
      <c r="G45" s="222">
        <v>168561.5</v>
      </c>
      <c r="H45" s="221" t="s">
        <v>5</v>
      </c>
    </row>
    <row r="46" spans="1:8" ht="20.100000000000001" customHeight="1">
      <c r="A46" s="223" t="s">
        <v>1137</v>
      </c>
      <c r="B46" s="223" t="s">
        <v>1138</v>
      </c>
      <c r="C46" s="222">
        <v>590000</v>
      </c>
      <c r="D46" s="221" t="s">
        <v>5</v>
      </c>
      <c r="E46" s="222">
        <v>581000</v>
      </c>
      <c r="F46" s="222">
        <v>1033069</v>
      </c>
      <c r="G46" s="222">
        <v>137931</v>
      </c>
      <c r="H46" s="221" t="s">
        <v>5</v>
      </c>
    </row>
    <row r="47" spans="1:8" ht="20.100000000000001" customHeight="1">
      <c r="A47" s="236" t="s">
        <v>1139</v>
      </c>
      <c r="B47" s="236" t="s">
        <v>1140</v>
      </c>
      <c r="C47" s="246">
        <v>92.31</v>
      </c>
      <c r="D47" s="247" t="s">
        <v>5</v>
      </c>
      <c r="E47" s="246">
        <v>0</v>
      </c>
      <c r="F47" s="246">
        <v>92</v>
      </c>
      <c r="G47" s="246">
        <v>0.31</v>
      </c>
      <c r="H47" s="221" t="s">
        <v>5</v>
      </c>
    </row>
    <row r="48" spans="1:8" ht="20.100000000000001" customHeight="1">
      <c r="A48" s="223" t="s">
        <v>1141</v>
      </c>
      <c r="B48" s="223" t="s">
        <v>1142</v>
      </c>
      <c r="C48" s="222">
        <v>50945.01</v>
      </c>
      <c r="D48" s="221" t="s">
        <v>5</v>
      </c>
      <c r="E48" s="222">
        <v>35058.26</v>
      </c>
      <c r="F48" s="222">
        <v>50945</v>
      </c>
      <c r="G48" s="222">
        <v>35058.269999999997</v>
      </c>
      <c r="H48" s="221" t="s">
        <v>5</v>
      </c>
    </row>
    <row r="49" spans="1:8" ht="20.100000000000001" customHeight="1">
      <c r="A49" s="236" t="s">
        <v>1143</v>
      </c>
      <c r="B49" s="236" t="s">
        <v>1144</v>
      </c>
      <c r="C49" s="246">
        <v>695150.53</v>
      </c>
      <c r="D49" s="247" t="s">
        <v>5</v>
      </c>
      <c r="E49" s="246">
        <v>0</v>
      </c>
      <c r="F49" s="246">
        <v>0</v>
      </c>
      <c r="G49" s="246">
        <v>695150.53</v>
      </c>
      <c r="H49" s="221"/>
    </row>
    <row r="50" spans="1:8" ht="20.100000000000001" customHeight="1">
      <c r="A50" s="223" t="s">
        <v>1145</v>
      </c>
      <c r="B50" s="223" t="s">
        <v>1146</v>
      </c>
      <c r="C50" s="222">
        <v>695150.53</v>
      </c>
      <c r="D50" s="221" t="s">
        <v>5</v>
      </c>
      <c r="E50" s="222">
        <v>0</v>
      </c>
      <c r="F50" s="222">
        <v>0</v>
      </c>
      <c r="G50" s="222">
        <v>695150.53</v>
      </c>
      <c r="H50" s="221" t="s">
        <v>5</v>
      </c>
    </row>
    <row r="51" spans="1:8" ht="20.100000000000001" customHeight="1">
      <c r="A51" s="226" t="s">
        <v>1050</v>
      </c>
      <c r="B51" s="226" t="s">
        <v>1049</v>
      </c>
      <c r="C51" s="225">
        <v>55383640.780000001</v>
      </c>
      <c r="D51" s="224" t="s">
        <v>5</v>
      </c>
      <c r="E51" s="225">
        <v>197084</v>
      </c>
      <c r="F51" s="225">
        <v>0</v>
      </c>
      <c r="G51" s="225">
        <v>55580724.780000001</v>
      </c>
      <c r="H51" s="224" t="s">
        <v>5</v>
      </c>
    </row>
    <row r="52" spans="1:8" ht="20.100000000000001" customHeight="1">
      <c r="A52" s="249" t="s">
        <v>1657</v>
      </c>
      <c r="B52" s="249" t="s">
        <v>1152</v>
      </c>
      <c r="C52" s="250">
        <f>SUM(C54,C55)</f>
        <v>111406007.92</v>
      </c>
      <c r="D52" s="250">
        <f t="shared" ref="D52:H52" si="1">SUM(D54,D55)</f>
        <v>0</v>
      </c>
      <c r="E52" s="250">
        <f t="shared" si="1"/>
        <v>0</v>
      </c>
      <c r="F52" s="250">
        <f t="shared" si="1"/>
        <v>0</v>
      </c>
      <c r="G52" s="250">
        <f t="shared" si="1"/>
        <v>111406007.92</v>
      </c>
      <c r="H52" s="250">
        <f t="shared" si="1"/>
        <v>183407240.88</v>
      </c>
    </row>
    <row r="53" spans="1:8" ht="20.100000000000001" customHeight="1">
      <c r="A53" s="223" t="s">
        <v>1147</v>
      </c>
      <c r="B53" s="223" t="s">
        <v>1148</v>
      </c>
      <c r="C53" s="222">
        <v>368478.64</v>
      </c>
      <c r="D53" s="221" t="s">
        <v>5</v>
      </c>
      <c r="E53" s="222">
        <v>0</v>
      </c>
      <c r="F53" s="222">
        <v>0</v>
      </c>
      <c r="G53" s="222">
        <v>368478.64</v>
      </c>
      <c r="H53" s="221" t="s">
        <v>5</v>
      </c>
    </row>
    <row r="54" spans="1:8" ht="20.100000000000001" customHeight="1">
      <c r="A54" s="226" t="s">
        <v>1149</v>
      </c>
      <c r="B54" s="226" t="s">
        <v>1150</v>
      </c>
      <c r="C54" s="238">
        <v>368478.64</v>
      </c>
      <c r="D54" s="237" t="s">
        <v>5</v>
      </c>
      <c r="E54" s="225">
        <v>0</v>
      </c>
      <c r="F54" s="225">
        <v>0</v>
      </c>
      <c r="G54" s="238">
        <v>368478.64</v>
      </c>
      <c r="H54" s="225">
        <v>179801669.43000001</v>
      </c>
    </row>
    <row r="55" spans="1:8" ht="20.100000000000001" customHeight="1">
      <c r="A55" s="223" t="s">
        <v>1151</v>
      </c>
      <c r="B55" s="223" t="s">
        <v>1152</v>
      </c>
      <c r="C55" s="239">
        <v>111037529.28</v>
      </c>
      <c r="D55" s="240" t="s">
        <v>5</v>
      </c>
      <c r="E55" s="222">
        <v>0</v>
      </c>
      <c r="F55" s="222">
        <v>0</v>
      </c>
      <c r="G55" s="239">
        <v>111037529.28</v>
      </c>
      <c r="H55" s="222">
        <v>3605571.45</v>
      </c>
    </row>
    <row r="56" spans="1:8" ht="20.100000000000001" customHeight="1">
      <c r="A56" s="223" t="s">
        <v>1153</v>
      </c>
      <c r="B56" s="223" t="s">
        <v>1154</v>
      </c>
      <c r="C56" s="239">
        <v>111037529.28</v>
      </c>
      <c r="D56" s="240" t="s">
        <v>5</v>
      </c>
      <c r="E56" s="222">
        <v>0</v>
      </c>
      <c r="F56" s="222">
        <v>0</v>
      </c>
      <c r="G56" s="239">
        <v>111037529.28</v>
      </c>
      <c r="H56" s="222">
        <v>128346.41</v>
      </c>
    </row>
    <row r="57" spans="1:8" ht="20.100000000000001" customHeight="1">
      <c r="A57" s="223"/>
      <c r="B57" s="236" t="s">
        <v>1047</v>
      </c>
      <c r="C57" s="251">
        <v>4029717.92</v>
      </c>
      <c r="D57" s="252" t="s">
        <v>5</v>
      </c>
      <c r="E57" s="246">
        <v>197084</v>
      </c>
      <c r="F57" s="246">
        <v>0</v>
      </c>
      <c r="G57" s="251">
        <v>4226801.92</v>
      </c>
      <c r="H57" s="246">
        <v>59062.8</v>
      </c>
    </row>
    <row r="58" spans="1:8" ht="20.100000000000001" customHeight="1">
      <c r="A58" s="236" t="s">
        <v>1048</v>
      </c>
      <c r="B58" s="236" t="s">
        <v>1047</v>
      </c>
      <c r="C58" s="251">
        <f>SUM(C59:C61)</f>
        <v>4029717.92</v>
      </c>
      <c r="D58" s="251">
        <f t="shared" ref="D58:H58" si="2">SUM(D59:D61)</f>
        <v>0</v>
      </c>
      <c r="E58" s="251">
        <f t="shared" si="2"/>
        <v>197084</v>
      </c>
      <c r="F58" s="251">
        <f t="shared" si="2"/>
        <v>0</v>
      </c>
      <c r="G58" s="251">
        <f t="shared" si="2"/>
        <v>4226801.92</v>
      </c>
      <c r="H58" s="251">
        <f t="shared" si="2"/>
        <v>167860789.20999998</v>
      </c>
    </row>
    <row r="59" spans="1:8" ht="20.100000000000001" customHeight="1">
      <c r="A59" s="223" t="s">
        <v>1046</v>
      </c>
      <c r="B59" s="223" t="s">
        <v>1045</v>
      </c>
      <c r="C59" s="239">
        <v>1469605.49</v>
      </c>
      <c r="D59" s="240" t="s">
        <v>5</v>
      </c>
      <c r="E59" s="222">
        <v>197084</v>
      </c>
      <c r="F59" s="222">
        <v>0</v>
      </c>
      <c r="G59" s="239">
        <v>1666689.49</v>
      </c>
      <c r="H59" s="222">
        <v>100588691</v>
      </c>
    </row>
    <row r="60" spans="1:8" ht="20.100000000000001" customHeight="1">
      <c r="A60" s="223" t="s">
        <v>1155</v>
      </c>
      <c r="B60" s="223" t="s">
        <v>1156</v>
      </c>
      <c r="C60" s="239">
        <v>48196.15</v>
      </c>
      <c r="D60" s="240" t="s">
        <v>5</v>
      </c>
      <c r="E60" s="222">
        <v>0</v>
      </c>
      <c r="F60" s="222">
        <v>0</v>
      </c>
      <c r="G60" s="239">
        <v>48196.15</v>
      </c>
      <c r="H60" s="222">
        <v>3186819.32</v>
      </c>
    </row>
    <row r="61" spans="1:8" ht="20.100000000000001" customHeight="1">
      <c r="A61" s="223" t="s">
        <v>1157</v>
      </c>
      <c r="B61" s="223" t="s">
        <v>1158</v>
      </c>
      <c r="C61" s="239">
        <v>2511916.2799999998</v>
      </c>
      <c r="D61" s="240" t="s">
        <v>5</v>
      </c>
      <c r="E61" s="222">
        <v>0</v>
      </c>
      <c r="F61" s="222">
        <v>0</v>
      </c>
      <c r="G61" s="239">
        <v>2511916.2799999998</v>
      </c>
      <c r="H61" s="222">
        <v>64085278.890000001</v>
      </c>
    </row>
    <row r="62" spans="1:8" ht="20.100000000000001" customHeight="1">
      <c r="A62" s="223"/>
      <c r="B62" s="236" t="s">
        <v>1043</v>
      </c>
      <c r="C62" s="247" t="s">
        <v>5</v>
      </c>
      <c r="D62" s="246">
        <v>147730859.44999999</v>
      </c>
      <c r="E62" s="246">
        <v>0</v>
      </c>
      <c r="F62" s="246">
        <v>0</v>
      </c>
      <c r="G62" s="247" t="s">
        <v>5</v>
      </c>
      <c r="H62" s="246">
        <v>346272.02</v>
      </c>
    </row>
    <row r="63" spans="1:8" ht="20.100000000000001" customHeight="1">
      <c r="A63" s="236" t="s">
        <v>1044</v>
      </c>
      <c r="B63" s="236" t="s">
        <v>1043</v>
      </c>
      <c r="C63" s="247" t="s">
        <v>5</v>
      </c>
      <c r="D63" s="246">
        <f>SUM(D64:D72)</f>
        <v>147730859.45000002</v>
      </c>
      <c r="E63" s="246">
        <f t="shared" ref="E63:H63" si="3">SUM(E64:E72)</f>
        <v>0</v>
      </c>
      <c r="F63" s="246">
        <f t="shared" si="3"/>
        <v>0</v>
      </c>
      <c r="G63" s="246">
        <f t="shared" si="3"/>
        <v>0</v>
      </c>
      <c r="H63" s="246">
        <f t="shared" si="3"/>
        <v>-6522155.2600000007</v>
      </c>
    </row>
    <row r="64" spans="1:8" ht="20.100000000000001" customHeight="1">
      <c r="A64" s="223" t="s">
        <v>1042</v>
      </c>
      <c r="B64" s="223" t="s">
        <v>1041</v>
      </c>
      <c r="C64" s="221" t="s">
        <v>5</v>
      </c>
      <c r="D64" s="222">
        <v>3537121.51</v>
      </c>
      <c r="E64" s="222">
        <v>0</v>
      </c>
      <c r="F64" s="222">
        <v>0</v>
      </c>
      <c r="G64" s="221" t="s">
        <v>5</v>
      </c>
      <c r="H64" s="222">
        <v>7191992.5800000001</v>
      </c>
    </row>
    <row r="65" spans="1:8" ht="20.100000000000001" customHeight="1">
      <c r="A65" s="223" t="s">
        <v>1040</v>
      </c>
      <c r="B65" s="223" t="s">
        <v>1039</v>
      </c>
      <c r="C65" s="221" t="s">
        <v>5</v>
      </c>
      <c r="D65" s="222">
        <v>99074.41</v>
      </c>
      <c r="E65" s="222">
        <v>0</v>
      </c>
      <c r="F65" s="222">
        <v>0</v>
      </c>
      <c r="G65" s="221" t="s">
        <v>5</v>
      </c>
      <c r="H65" s="222">
        <v>609634.96</v>
      </c>
    </row>
    <row r="66" spans="1:8" ht="20.100000000000001" customHeight="1">
      <c r="A66" s="226" t="s">
        <v>1038</v>
      </c>
      <c r="B66" s="226" t="s">
        <v>1037</v>
      </c>
      <c r="C66" s="237" t="s">
        <v>5</v>
      </c>
      <c r="D66" s="238">
        <v>45998.8</v>
      </c>
      <c r="E66" s="225">
        <v>0</v>
      </c>
      <c r="F66" s="225">
        <v>0</v>
      </c>
      <c r="G66" s="237" t="s">
        <v>5</v>
      </c>
      <c r="H66" s="224" t="s">
        <v>5</v>
      </c>
    </row>
    <row r="67" spans="1:8" ht="20.100000000000001" customHeight="1">
      <c r="A67" s="223" t="s">
        <v>1036</v>
      </c>
      <c r="B67" s="223" t="s">
        <v>809</v>
      </c>
      <c r="C67" s="240" t="s">
        <v>5</v>
      </c>
      <c r="D67" s="239">
        <v>73155413</v>
      </c>
      <c r="E67" s="222">
        <v>0</v>
      </c>
      <c r="F67" s="222">
        <v>0</v>
      </c>
      <c r="G67" s="240" t="s">
        <v>5</v>
      </c>
      <c r="H67" s="221" t="s">
        <v>5</v>
      </c>
    </row>
    <row r="68" spans="1:8" ht="20.100000000000001" customHeight="1">
      <c r="A68" s="223" t="s">
        <v>1035</v>
      </c>
      <c r="B68" s="223" t="s">
        <v>808</v>
      </c>
      <c r="C68" s="240" t="s">
        <v>5</v>
      </c>
      <c r="D68" s="239">
        <v>3119684.32</v>
      </c>
      <c r="E68" s="222">
        <v>0</v>
      </c>
      <c r="F68" s="222">
        <v>0</v>
      </c>
      <c r="G68" s="240" t="s">
        <v>5</v>
      </c>
      <c r="H68" s="221" t="s">
        <v>5</v>
      </c>
    </row>
    <row r="69" spans="1:8" ht="20.100000000000001" customHeight="1">
      <c r="A69" s="226" t="s">
        <v>1034</v>
      </c>
      <c r="B69" s="226" t="s">
        <v>1033</v>
      </c>
      <c r="C69" s="237" t="s">
        <v>5</v>
      </c>
      <c r="D69" s="238">
        <v>59900180.890000001</v>
      </c>
      <c r="E69" s="225">
        <v>0</v>
      </c>
      <c r="F69" s="225">
        <v>0</v>
      </c>
      <c r="G69" s="237" t="s">
        <v>5</v>
      </c>
      <c r="H69" s="224" t="s">
        <v>5</v>
      </c>
    </row>
    <row r="70" spans="1:8" ht="20.100000000000001" customHeight="1">
      <c r="A70" s="223" t="s">
        <v>1032</v>
      </c>
      <c r="B70" s="223" t="s">
        <v>1031</v>
      </c>
      <c r="C70" s="240" t="s">
        <v>5</v>
      </c>
      <c r="D70" s="239">
        <v>344958.02</v>
      </c>
      <c r="E70" s="222">
        <v>0</v>
      </c>
      <c r="F70" s="222">
        <v>0</v>
      </c>
      <c r="G70" s="240" t="s">
        <v>5</v>
      </c>
      <c r="H70" s="221" t="s">
        <v>5</v>
      </c>
    </row>
    <row r="71" spans="1:8" ht="20.100000000000001" customHeight="1">
      <c r="A71" s="223" t="s">
        <v>1030</v>
      </c>
      <c r="B71" s="223" t="s">
        <v>806</v>
      </c>
      <c r="C71" s="221" t="s">
        <v>5</v>
      </c>
      <c r="D71" s="227">
        <v>6889489.5800000001</v>
      </c>
      <c r="E71" s="222">
        <v>0</v>
      </c>
      <c r="F71" s="222">
        <v>0</v>
      </c>
      <c r="G71" s="221" t="s">
        <v>5</v>
      </c>
      <c r="H71" s="227">
        <v>-7161891.4000000004</v>
      </c>
    </row>
    <row r="72" spans="1:8" ht="20.100000000000001" customHeight="1">
      <c r="A72" s="223" t="s">
        <v>1029</v>
      </c>
      <c r="B72" s="223" t="s">
        <v>807</v>
      </c>
      <c r="C72" s="221" t="s">
        <v>5</v>
      </c>
      <c r="D72" s="227">
        <v>638938.92000000004</v>
      </c>
      <c r="E72" s="222">
        <v>0</v>
      </c>
      <c r="F72" s="222">
        <v>0</v>
      </c>
      <c r="G72" s="221" t="s">
        <v>5</v>
      </c>
      <c r="H72" s="227">
        <v>-7161891.4000000004</v>
      </c>
    </row>
    <row r="73" spans="1:8" ht="20.100000000000001" customHeight="1">
      <c r="A73" s="223"/>
      <c r="B73" s="244" t="s">
        <v>1160</v>
      </c>
      <c r="C73" s="245">
        <v>3338393.99</v>
      </c>
      <c r="D73" s="254" t="s">
        <v>5</v>
      </c>
      <c r="E73" s="245">
        <v>0</v>
      </c>
      <c r="F73" s="245">
        <v>0</v>
      </c>
      <c r="G73" s="245">
        <v>3338393.99</v>
      </c>
      <c r="H73" s="255">
        <v>-810335.22</v>
      </c>
    </row>
    <row r="74" spans="1:8" ht="20.100000000000001" customHeight="1">
      <c r="A74" s="244" t="s">
        <v>1159</v>
      </c>
      <c r="B74" s="244" t="s">
        <v>1160</v>
      </c>
      <c r="C74" s="245">
        <f>SUM(C75:C76)</f>
        <v>3338393.99</v>
      </c>
      <c r="D74" s="245">
        <f t="shared" ref="D74:H74" si="4">SUM(D75:D76)</f>
        <v>0</v>
      </c>
      <c r="E74" s="245">
        <f t="shared" si="4"/>
        <v>0</v>
      </c>
      <c r="F74" s="245">
        <f t="shared" si="4"/>
        <v>0</v>
      </c>
      <c r="G74" s="245">
        <f t="shared" si="4"/>
        <v>3338393.99</v>
      </c>
      <c r="H74" s="255">
        <f t="shared" si="4"/>
        <v>-840970.59000000008</v>
      </c>
    </row>
    <row r="75" spans="1:8" ht="20.100000000000001" customHeight="1">
      <c r="A75" s="223" t="s">
        <v>1161</v>
      </c>
      <c r="B75" s="223" t="s">
        <v>1162</v>
      </c>
      <c r="C75" s="239">
        <v>3322843.99</v>
      </c>
      <c r="D75" s="240" t="s">
        <v>5</v>
      </c>
      <c r="E75" s="222">
        <v>0</v>
      </c>
      <c r="F75" s="222">
        <v>0</v>
      </c>
      <c r="G75" s="239">
        <v>3322843.99</v>
      </c>
      <c r="H75" s="222">
        <v>446.58</v>
      </c>
    </row>
    <row r="76" spans="1:8" ht="20.100000000000001" customHeight="1">
      <c r="A76" s="223" t="s">
        <v>1163</v>
      </c>
      <c r="B76" s="223" t="s">
        <v>1164</v>
      </c>
      <c r="C76" s="239">
        <v>15550</v>
      </c>
      <c r="D76" s="240" t="s">
        <v>5</v>
      </c>
      <c r="E76" s="222">
        <v>0</v>
      </c>
      <c r="F76" s="222">
        <v>0</v>
      </c>
      <c r="G76" s="239">
        <v>15550</v>
      </c>
      <c r="H76" s="227">
        <v>-841417.17</v>
      </c>
    </row>
    <row r="77" spans="1:8" ht="20.100000000000001" customHeight="1">
      <c r="A77" s="223"/>
      <c r="B77" s="236" t="s">
        <v>1166</v>
      </c>
      <c r="C77" s="251">
        <v>75725023.700000003</v>
      </c>
      <c r="D77" s="252" t="s">
        <v>5</v>
      </c>
      <c r="E77" s="246">
        <v>0</v>
      </c>
      <c r="F77" s="246">
        <v>0</v>
      </c>
      <c r="G77" s="251">
        <v>75725023.700000003</v>
      </c>
      <c r="H77" s="256">
        <v>-878464.6</v>
      </c>
    </row>
    <row r="78" spans="1:8" ht="20.100000000000001" customHeight="1">
      <c r="A78" s="236" t="s">
        <v>1165</v>
      </c>
      <c r="B78" s="236" t="s">
        <v>1166</v>
      </c>
      <c r="C78" s="246">
        <f>SUM(C79:C80)</f>
        <v>75725023.700000003</v>
      </c>
      <c r="D78" s="246">
        <f t="shared" ref="D78:H78" si="5">SUM(D79:D80)</f>
        <v>0</v>
      </c>
      <c r="E78" s="246">
        <f t="shared" si="5"/>
        <v>0</v>
      </c>
      <c r="F78" s="246">
        <f t="shared" si="5"/>
        <v>0</v>
      </c>
      <c r="G78" s="246">
        <f t="shared" si="5"/>
        <v>75725023.700000003</v>
      </c>
      <c r="H78" s="246">
        <f t="shared" si="5"/>
        <v>8959.15</v>
      </c>
    </row>
    <row r="79" spans="1:8" ht="20.100000000000001" customHeight="1">
      <c r="A79" s="223" t="s">
        <v>1167</v>
      </c>
      <c r="B79" s="223" t="s">
        <v>1168</v>
      </c>
      <c r="C79" s="239">
        <v>75674782.829999998</v>
      </c>
      <c r="D79" s="240" t="s">
        <v>5</v>
      </c>
      <c r="E79" s="222">
        <v>0</v>
      </c>
      <c r="F79" s="222">
        <v>0</v>
      </c>
      <c r="G79" s="239">
        <v>75674782.829999998</v>
      </c>
      <c r="H79" s="222">
        <v>5804.91</v>
      </c>
    </row>
    <row r="80" spans="1:8" ht="20.100000000000001" customHeight="1">
      <c r="A80" s="223" t="s">
        <v>1169</v>
      </c>
      <c r="B80" s="223" t="s">
        <v>1170</v>
      </c>
      <c r="C80" s="239">
        <v>50240.87</v>
      </c>
      <c r="D80" s="240" t="s">
        <v>5</v>
      </c>
      <c r="E80" s="222">
        <v>0</v>
      </c>
      <c r="F80" s="222">
        <v>0</v>
      </c>
      <c r="G80" s="239">
        <v>50240.87</v>
      </c>
      <c r="H80" s="222">
        <v>3154.24</v>
      </c>
    </row>
    <row r="81" spans="1:8" ht="20.100000000000001" customHeight="1">
      <c r="A81" s="223"/>
      <c r="B81" s="236" t="s">
        <v>1172</v>
      </c>
      <c r="C81" s="246">
        <v>355104.97</v>
      </c>
      <c r="D81" s="252" t="s">
        <v>5</v>
      </c>
      <c r="E81" s="246">
        <v>0</v>
      </c>
      <c r="F81" s="246">
        <v>0</v>
      </c>
      <c r="G81" s="246">
        <v>355104.97</v>
      </c>
      <c r="H81" s="246">
        <v>697.5</v>
      </c>
    </row>
    <row r="82" spans="1:8" ht="20.100000000000001" customHeight="1">
      <c r="A82" s="236" t="s">
        <v>1171</v>
      </c>
      <c r="B82" s="236" t="s">
        <v>1172</v>
      </c>
      <c r="C82" s="246">
        <f>SUM(C83:C84)</f>
        <v>355104.97</v>
      </c>
      <c r="D82" s="246">
        <f t="shared" ref="D82:H82" si="6">SUM(D83:D84)</f>
        <v>0</v>
      </c>
      <c r="E82" s="246">
        <f t="shared" si="6"/>
        <v>0</v>
      </c>
      <c r="F82" s="246">
        <f t="shared" si="6"/>
        <v>0</v>
      </c>
      <c r="G82" s="246">
        <f t="shared" si="6"/>
        <v>355104.97</v>
      </c>
      <c r="H82" s="246">
        <f t="shared" si="6"/>
        <v>6160483.8200000003</v>
      </c>
    </row>
    <row r="83" spans="1:8" ht="20.100000000000001" customHeight="1">
      <c r="A83" s="226" t="s">
        <v>1173</v>
      </c>
      <c r="B83" s="226" t="s">
        <v>1174</v>
      </c>
      <c r="C83" s="238">
        <v>210715.42</v>
      </c>
      <c r="D83" s="237" t="s">
        <v>5</v>
      </c>
      <c r="E83" s="225">
        <v>0</v>
      </c>
      <c r="F83" s="225">
        <v>0</v>
      </c>
      <c r="G83" s="238">
        <v>210715.42</v>
      </c>
      <c r="H83" s="225">
        <v>3276008.72</v>
      </c>
    </row>
    <row r="84" spans="1:8" ht="20.100000000000001" customHeight="1">
      <c r="A84" s="223" t="s">
        <v>1175</v>
      </c>
      <c r="B84" s="223" t="s">
        <v>1176</v>
      </c>
      <c r="C84" s="239">
        <v>144389.54999999999</v>
      </c>
      <c r="D84" s="240" t="s">
        <v>5</v>
      </c>
      <c r="E84" s="222">
        <v>0</v>
      </c>
      <c r="F84" s="222">
        <v>0</v>
      </c>
      <c r="G84" s="239">
        <v>144389.54999999999</v>
      </c>
      <c r="H84" s="222">
        <v>2884475.1</v>
      </c>
    </row>
    <row r="85" spans="1:8" ht="20.100000000000001" customHeight="1">
      <c r="A85" s="236" t="s">
        <v>1177</v>
      </c>
      <c r="B85" s="236" t="s">
        <v>1178</v>
      </c>
      <c r="C85" s="251">
        <v>7383468.9100000001</v>
      </c>
      <c r="D85" s="252" t="s">
        <v>5</v>
      </c>
      <c r="E85" s="246">
        <v>0</v>
      </c>
      <c r="F85" s="246">
        <v>0</v>
      </c>
      <c r="G85" s="251">
        <v>7383468.9100000001</v>
      </c>
      <c r="H85" s="246">
        <v>2884475.1</v>
      </c>
    </row>
    <row r="86" spans="1:8" ht="20.100000000000001" customHeight="1">
      <c r="A86" s="223" t="s">
        <v>1179</v>
      </c>
      <c r="B86" s="223" t="s">
        <v>1180</v>
      </c>
      <c r="C86" s="239">
        <v>7383468.9100000001</v>
      </c>
      <c r="D86" s="240" t="s">
        <v>5</v>
      </c>
      <c r="E86" s="222">
        <v>0</v>
      </c>
      <c r="F86" s="222">
        <v>0</v>
      </c>
      <c r="G86" s="239">
        <v>7383468.9100000001</v>
      </c>
      <c r="H86" s="222">
        <v>31067.7</v>
      </c>
    </row>
    <row r="87" spans="1:8" ht="20.100000000000001" customHeight="1">
      <c r="A87" s="236" t="s">
        <v>1028</v>
      </c>
      <c r="B87" s="236" t="s">
        <v>1027</v>
      </c>
      <c r="C87" s="251">
        <v>876782.82</v>
      </c>
      <c r="D87" s="252" t="s">
        <v>5</v>
      </c>
      <c r="E87" s="246">
        <v>0</v>
      </c>
      <c r="F87" s="246">
        <v>0</v>
      </c>
      <c r="G87" s="251">
        <v>876782.82</v>
      </c>
      <c r="H87" s="246">
        <v>7000.51</v>
      </c>
    </row>
    <row r="88" spans="1:8" ht="20.100000000000001" customHeight="1">
      <c r="A88" s="223" t="s">
        <v>1026</v>
      </c>
      <c r="B88" s="223" t="s">
        <v>1025</v>
      </c>
      <c r="C88" s="239">
        <v>876782.82</v>
      </c>
      <c r="D88" s="241" t="s">
        <v>5</v>
      </c>
      <c r="E88" s="222">
        <v>0</v>
      </c>
      <c r="F88" s="222">
        <v>0</v>
      </c>
      <c r="G88" s="239">
        <v>876782.82</v>
      </c>
      <c r="H88" s="222">
        <v>0.46</v>
      </c>
    </row>
    <row r="89" spans="1:8" ht="20.100000000000001" customHeight="1">
      <c r="A89" s="223" t="s">
        <v>1024</v>
      </c>
      <c r="B89" s="223" t="s">
        <v>1023</v>
      </c>
      <c r="C89" s="239">
        <v>1274466</v>
      </c>
      <c r="D89" s="240" t="s">
        <v>5</v>
      </c>
      <c r="E89" s="222">
        <v>0</v>
      </c>
      <c r="F89" s="222">
        <v>31500</v>
      </c>
      <c r="G89" s="239">
        <v>1242966</v>
      </c>
      <c r="H89" s="222">
        <v>312956.75</v>
      </c>
    </row>
    <row r="90" spans="1:8" ht="20.100000000000001" customHeight="1">
      <c r="A90" s="236" t="s">
        <v>1181</v>
      </c>
      <c r="B90" s="236" t="s">
        <v>1182</v>
      </c>
      <c r="C90" s="251">
        <v>743608.15</v>
      </c>
      <c r="D90" s="252" t="s">
        <v>5</v>
      </c>
      <c r="E90" s="246">
        <v>0</v>
      </c>
      <c r="F90" s="246">
        <v>0</v>
      </c>
      <c r="G90" s="251">
        <v>743608.15</v>
      </c>
      <c r="H90" s="246">
        <v>40508.199999999997</v>
      </c>
    </row>
    <row r="91" spans="1:8" ht="20.100000000000001" customHeight="1">
      <c r="A91" s="226" t="s">
        <v>1183</v>
      </c>
      <c r="B91" s="226" t="s">
        <v>1184</v>
      </c>
      <c r="C91" s="238">
        <v>743608.15</v>
      </c>
      <c r="D91" s="237" t="s">
        <v>5</v>
      </c>
      <c r="E91" s="225">
        <v>0</v>
      </c>
      <c r="F91" s="225">
        <v>0</v>
      </c>
      <c r="G91" s="238">
        <v>743608.15</v>
      </c>
      <c r="H91" s="225">
        <v>745181.92</v>
      </c>
    </row>
    <row r="92" spans="1:8" ht="20.100000000000001" customHeight="1">
      <c r="A92" s="236" t="s">
        <v>1185</v>
      </c>
      <c r="B92" s="236" t="s">
        <v>1186</v>
      </c>
      <c r="C92" s="247" t="s">
        <v>5</v>
      </c>
      <c r="D92" s="246">
        <v>743608.15</v>
      </c>
      <c r="E92" s="246">
        <v>0</v>
      </c>
      <c r="F92" s="246">
        <v>0</v>
      </c>
      <c r="G92" s="247" t="s">
        <v>5</v>
      </c>
      <c r="H92" s="246">
        <v>464877.45</v>
      </c>
    </row>
    <row r="93" spans="1:8" ht="20.100000000000001" customHeight="1">
      <c r="A93" s="223" t="s">
        <v>1187</v>
      </c>
      <c r="B93" s="223" t="s">
        <v>1188</v>
      </c>
      <c r="C93" s="221" t="s">
        <v>5</v>
      </c>
      <c r="D93" s="222">
        <v>743608.15</v>
      </c>
      <c r="E93" s="222">
        <v>0</v>
      </c>
      <c r="F93" s="222">
        <v>0</v>
      </c>
      <c r="G93" s="221" t="s">
        <v>5</v>
      </c>
      <c r="H93" s="222">
        <v>208800</v>
      </c>
    </row>
    <row r="94" spans="1:8" ht="20.100000000000001" customHeight="1">
      <c r="A94" s="223"/>
      <c r="B94" s="244" t="s">
        <v>1021</v>
      </c>
      <c r="C94" s="253">
        <v>1274466</v>
      </c>
      <c r="D94" s="257" t="s">
        <v>5</v>
      </c>
      <c r="E94" s="245">
        <v>0</v>
      </c>
      <c r="F94" s="245">
        <v>31500</v>
      </c>
      <c r="G94" s="253">
        <v>1242966</v>
      </c>
      <c r="H94" s="255">
        <v>-11364959.92</v>
      </c>
    </row>
    <row r="95" spans="1:8" ht="20.100000000000001" customHeight="1">
      <c r="A95" s="244" t="s">
        <v>1022</v>
      </c>
      <c r="B95" s="244" t="s">
        <v>1021</v>
      </c>
      <c r="C95" s="253">
        <f>SUM(C96:C112)</f>
        <v>1242966</v>
      </c>
      <c r="D95" s="253">
        <f t="shared" ref="D95:H95" si="7">SUM(D96:D112)</f>
        <v>0</v>
      </c>
      <c r="E95" s="253">
        <f t="shared" si="7"/>
        <v>0</v>
      </c>
      <c r="F95" s="253">
        <f t="shared" si="7"/>
        <v>0</v>
      </c>
      <c r="G95" s="253">
        <f t="shared" si="7"/>
        <v>1242966</v>
      </c>
      <c r="H95" s="258">
        <f t="shared" si="7"/>
        <v>1667490645.0799999</v>
      </c>
    </row>
    <row r="96" spans="1:8" ht="20.100000000000001" customHeight="1">
      <c r="A96" s="223" t="s">
        <v>1189</v>
      </c>
      <c r="B96" s="223" t="s">
        <v>1190</v>
      </c>
      <c r="C96" s="239">
        <v>55000</v>
      </c>
      <c r="D96" s="241" t="s">
        <v>5</v>
      </c>
      <c r="E96" s="222">
        <v>0</v>
      </c>
      <c r="F96" s="222">
        <v>0</v>
      </c>
      <c r="G96" s="239">
        <v>55000</v>
      </c>
      <c r="H96" s="222">
        <v>0.06</v>
      </c>
    </row>
    <row r="97" spans="1:8" ht="20.100000000000001" customHeight="1">
      <c r="A97" s="223" t="s">
        <v>1191</v>
      </c>
      <c r="B97" s="223" t="s">
        <v>1192</v>
      </c>
      <c r="C97" s="239">
        <v>76000</v>
      </c>
      <c r="D97" s="240" t="s">
        <v>5</v>
      </c>
      <c r="E97" s="222">
        <v>0</v>
      </c>
      <c r="F97" s="222">
        <v>0</v>
      </c>
      <c r="G97" s="239">
        <v>76000</v>
      </c>
      <c r="H97" s="227">
        <v>-39.29</v>
      </c>
    </row>
    <row r="98" spans="1:8" ht="20.100000000000001" customHeight="1">
      <c r="A98" s="223" t="s">
        <v>1193</v>
      </c>
      <c r="B98" s="223" t="s">
        <v>1194</v>
      </c>
      <c r="C98" s="239">
        <v>29000</v>
      </c>
      <c r="D98" s="240" t="s">
        <v>5</v>
      </c>
      <c r="E98" s="222">
        <v>0</v>
      </c>
      <c r="F98" s="222">
        <v>0</v>
      </c>
      <c r="G98" s="239">
        <v>29000</v>
      </c>
      <c r="H98" s="227">
        <v>-1924321.72</v>
      </c>
    </row>
    <row r="99" spans="1:8" ht="20.100000000000001" customHeight="1">
      <c r="A99" s="223" t="s">
        <v>1195</v>
      </c>
      <c r="B99" s="223" t="s">
        <v>1196</v>
      </c>
      <c r="C99" s="239">
        <v>26741</v>
      </c>
      <c r="D99" s="240" t="s">
        <v>5</v>
      </c>
      <c r="E99" s="222">
        <v>0</v>
      </c>
      <c r="F99" s="222">
        <v>0</v>
      </c>
      <c r="G99" s="239">
        <v>26741</v>
      </c>
      <c r="H99" s="222">
        <v>17350.79</v>
      </c>
    </row>
    <row r="100" spans="1:8" ht="20.100000000000001" customHeight="1">
      <c r="A100" s="223" t="s">
        <v>1197</v>
      </c>
      <c r="B100" s="223" t="s">
        <v>1198</v>
      </c>
      <c r="C100" s="239">
        <v>65000</v>
      </c>
      <c r="D100" s="241" t="s">
        <v>5</v>
      </c>
      <c r="E100" s="222">
        <v>0</v>
      </c>
      <c r="F100" s="222">
        <v>0</v>
      </c>
      <c r="G100" s="239">
        <v>65000</v>
      </c>
      <c r="H100" s="227">
        <v>-3838412.86</v>
      </c>
    </row>
    <row r="101" spans="1:8" ht="20.100000000000001" customHeight="1">
      <c r="A101" s="223" t="s">
        <v>1199</v>
      </c>
      <c r="B101" s="223" t="s">
        <v>1200</v>
      </c>
      <c r="C101" s="239">
        <v>30000</v>
      </c>
      <c r="D101" s="241" t="s">
        <v>5</v>
      </c>
      <c r="E101" s="222">
        <v>0</v>
      </c>
      <c r="F101" s="222">
        <v>0</v>
      </c>
      <c r="G101" s="239">
        <v>30000</v>
      </c>
      <c r="H101" s="227">
        <v>-6465822.2999999998</v>
      </c>
    </row>
    <row r="102" spans="1:8" ht="20.100000000000001" customHeight="1">
      <c r="A102" s="226" t="s">
        <v>1201</v>
      </c>
      <c r="B102" s="226" t="s">
        <v>1202</v>
      </c>
      <c r="C102" s="238">
        <v>1128</v>
      </c>
      <c r="D102" s="237" t="s">
        <v>5</v>
      </c>
      <c r="E102" s="225">
        <v>0</v>
      </c>
      <c r="F102" s="225">
        <v>0</v>
      </c>
      <c r="G102" s="238">
        <v>1128</v>
      </c>
      <c r="H102" s="225">
        <v>992213.1</v>
      </c>
    </row>
    <row r="103" spans="1:8" ht="20.100000000000001" customHeight="1">
      <c r="A103" s="223" t="s">
        <v>1203</v>
      </c>
      <c r="B103" s="223" t="s">
        <v>1204</v>
      </c>
      <c r="C103" s="239">
        <v>2410</v>
      </c>
      <c r="D103" s="240" t="s">
        <v>5</v>
      </c>
      <c r="E103" s="222">
        <v>0</v>
      </c>
      <c r="F103" s="222">
        <v>0</v>
      </c>
      <c r="G103" s="239">
        <v>2410</v>
      </c>
      <c r="H103" s="222">
        <v>2233.5</v>
      </c>
    </row>
    <row r="104" spans="1:8" ht="20.100000000000001" customHeight="1">
      <c r="A104" s="223" t="s">
        <v>1205</v>
      </c>
      <c r="B104" s="223" t="s">
        <v>1206</v>
      </c>
      <c r="C104" s="239">
        <v>-100</v>
      </c>
      <c r="D104" s="240" t="s">
        <v>5</v>
      </c>
      <c r="E104" s="222">
        <v>0</v>
      </c>
      <c r="F104" s="222">
        <v>0</v>
      </c>
      <c r="G104" s="239">
        <v>-100</v>
      </c>
      <c r="H104" s="222">
        <v>2233.5</v>
      </c>
    </row>
    <row r="105" spans="1:8" ht="20.100000000000001" customHeight="1">
      <c r="A105" s="223" t="s">
        <v>1207</v>
      </c>
      <c r="B105" s="223" t="s">
        <v>1208</v>
      </c>
      <c r="C105" s="239">
        <v>9760</v>
      </c>
      <c r="D105" s="240" t="s">
        <v>5</v>
      </c>
      <c r="E105" s="222">
        <v>0</v>
      </c>
      <c r="F105" s="222">
        <v>0</v>
      </c>
      <c r="G105" s="239">
        <v>9760</v>
      </c>
      <c r="H105" s="222">
        <v>6</v>
      </c>
    </row>
    <row r="106" spans="1:8" ht="20.100000000000001" customHeight="1">
      <c r="A106" s="223" t="s">
        <v>1209</v>
      </c>
      <c r="B106" s="223" t="s">
        <v>1210</v>
      </c>
      <c r="C106" s="239">
        <v>85000</v>
      </c>
      <c r="D106" s="240" t="s">
        <v>5</v>
      </c>
      <c r="E106" s="222">
        <v>0</v>
      </c>
      <c r="F106" s="222">
        <v>0</v>
      </c>
      <c r="G106" s="239">
        <v>85000</v>
      </c>
      <c r="H106" s="222">
        <v>6</v>
      </c>
    </row>
    <row r="107" spans="1:8" ht="20.100000000000001" customHeight="1">
      <c r="A107" s="223" t="s">
        <v>1211</v>
      </c>
      <c r="B107" s="223" t="s">
        <v>1212</v>
      </c>
      <c r="C107" s="239">
        <v>220000</v>
      </c>
      <c r="D107" s="240" t="s">
        <v>5</v>
      </c>
      <c r="E107" s="222">
        <v>0</v>
      </c>
      <c r="F107" s="222">
        <v>0</v>
      </c>
      <c r="G107" s="239">
        <v>220000</v>
      </c>
      <c r="H107" s="222">
        <v>3200</v>
      </c>
    </row>
    <row r="108" spans="1:8" ht="20.100000000000001" customHeight="1">
      <c r="A108" s="223" t="s">
        <v>1213</v>
      </c>
      <c r="B108" s="223" t="s">
        <v>1214</v>
      </c>
      <c r="C108" s="239">
        <v>70000</v>
      </c>
      <c r="D108" s="240" t="s">
        <v>5</v>
      </c>
      <c r="E108" s="222">
        <v>0</v>
      </c>
      <c r="F108" s="222">
        <v>0</v>
      </c>
      <c r="G108" s="239">
        <v>70000</v>
      </c>
      <c r="H108" s="222">
        <v>730137636.75999999</v>
      </c>
    </row>
    <row r="109" spans="1:8" ht="20.100000000000001" customHeight="1">
      <c r="A109" s="226" t="s">
        <v>1215</v>
      </c>
      <c r="B109" s="226" t="s">
        <v>1216</v>
      </c>
      <c r="C109" s="238">
        <v>390000</v>
      </c>
      <c r="D109" s="237" t="s">
        <v>5</v>
      </c>
      <c r="E109" s="225">
        <v>0</v>
      </c>
      <c r="F109" s="225">
        <v>0</v>
      </c>
      <c r="G109" s="238">
        <v>390000</v>
      </c>
      <c r="H109" s="225">
        <v>729046446.08000004</v>
      </c>
    </row>
    <row r="110" spans="1:8" ht="20.100000000000001" customHeight="1">
      <c r="A110" s="223" t="s">
        <v>1217</v>
      </c>
      <c r="B110" s="223" t="s">
        <v>1218</v>
      </c>
      <c r="C110" s="239">
        <v>130000</v>
      </c>
      <c r="D110" s="240" t="s">
        <v>5</v>
      </c>
      <c r="E110" s="222">
        <v>0</v>
      </c>
      <c r="F110" s="222">
        <v>0</v>
      </c>
      <c r="G110" s="239">
        <v>130000</v>
      </c>
      <c r="H110" s="222">
        <v>73920259.030000001</v>
      </c>
    </row>
    <row r="111" spans="1:8" ht="20.100000000000001" customHeight="1">
      <c r="A111" s="223" t="s">
        <v>1219</v>
      </c>
      <c r="B111" s="223" t="s">
        <v>1220</v>
      </c>
      <c r="C111" s="239">
        <v>3027</v>
      </c>
      <c r="D111" s="240" t="s">
        <v>5</v>
      </c>
      <c r="E111" s="222">
        <v>0</v>
      </c>
      <c r="F111" s="222">
        <v>0</v>
      </c>
      <c r="G111" s="239">
        <v>3027</v>
      </c>
      <c r="H111" s="222">
        <v>144506465.75</v>
      </c>
    </row>
    <row r="112" spans="1:8" ht="20.100000000000001" customHeight="1">
      <c r="A112" s="226" t="s">
        <v>1221</v>
      </c>
      <c r="B112" s="226" t="s">
        <v>1222</v>
      </c>
      <c r="C112" s="238">
        <v>50000</v>
      </c>
      <c r="D112" s="237" t="s">
        <v>5</v>
      </c>
      <c r="E112" s="225">
        <v>0</v>
      </c>
      <c r="F112" s="225">
        <v>0</v>
      </c>
      <c r="G112" s="238">
        <v>50000</v>
      </c>
      <c r="H112" s="225">
        <v>1091190.68</v>
      </c>
    </row>
    <row r="113" spans="1:9" ht="20.100000000000001" customHeight="1">
      <c r="A113" s="226"/>
      <c r="B113" s="226"/>
      <c r="C113" s="238"/>
      <c r="D113" s="237"/>
      <c r="E113" s="225"/>
      <c r="F113" s="225"/>
      <c r="G113" s="238"/>
      <c r="H113" s="225"/>
    </row>
    <row r="114" spans="1:9" ht="20.100000000000001" customHeight="1">
      <c r="A114" s="236" t="s">
        <v>1223</v>
      </c>
      <c r="B114" s="236" t="s">
        <v>1224</v>
      </c>
      <c r="C114" s="251">
        <v>45533.24</v>
      </c>
      <c r="D114" s="252" t="s">
        <v>5</v>
      </c>
      <c r="E114" s="246">
        <v>0</v>
      </c>
      <c r="F114" s="246">
        <v>0</v>
      </c>
      <c r="G114" s="251">
        <v>45533.24</v>
      </c>
      <c r="H114" s="246">
        <v>1091190.68</v>
      </c>
    </row>
    <row r="115" spans="1:9" ht="20.100000000000001" customHeight="1">
      <c r="A115" s="223" t="s">
        <v>1225</v>
      </c>
      <c r="B115" s="223" t="s">
        <v>1226</v>
      </c>
      <c r="C115" s="222">
        <v>45533.24</v>
      </c>
      <c r="D115" s="221" t="s">
        <v>5</v>
      </c>
      <c r="E115" s="222">
        <v>0</v>
      </c>
      <c r="F115" s="222">
        <v>0</v>
      </c>
      <c r="G115" s="222">
        <v>45533.24</v>
      </c>
      <c r="H115" s="221" t="s">
        <v>5</v>
      </c>
    </row>
    <row r="116" spans="1:9" ht="20.100000000000001" customHeight="1">
      <c r="A116" s="223"/>
      <c r="B116" s="223"/>
      <c r="C116" s="222"/>
      <c r="D116" s="221"/>
      <c r="E116" s="222"/>
      <c r="F116" s="222"/>
      <c r="G116" s="222"/>
      <c r="H116" s="221"/>
    </row>
    <row r="117" spans="1:9" ht="20.100000000000001" customHeight="1">
      <c r="A117" s="244" t="s">
        <v>1227</v>
      </c>
      <c r="B117" s="244" t="s">
        <v>1228</v>
      </c>
      <c r="C117" s="254" t="s">
        <v>5</v>
      </c>
      <c r="D117" s="253">
        <v>45533.24</v>
      </c>
      <c r="E117" s="245">
        <v>0</v>
      </c>
      <c r="F117" s="245">
        <v>0</v>
      </c>
      <c r="G117" s="254" t="s">
        <v>5</v>
      </c>
      <c r="H117" s="259"/>
      <c r="I117" s="219">
        <v>1000</v>
      </c>
    </row>
    <row r="118" spans="1:9" ht="20.100000000000001" customHeight="1">
      <c r="A118" s="223" t="s">
        <v>1229</v>
      </c>
      <c r="B118" s="236" t="s">
        <v>1230</v>
      </c>
      <c r="C118" s="240" t="s">
        <v>5</v>
      </c>
      <c r="D118" s="239">
        <v>45533.24</v>
      </c>
      <c r="E118" s="222">
        <v>0</v>
      </c>
      <c r="F118" s="222">
        <v>0</v>
      </c>
      <c r="G118" s="240" t="s">
        <v>5</v>
      </c>
      <c r="H118" s="221" t="s">
        <v>5</v>
      </c>
    </row>
    <row r="119" spans="1:9" ht="20.100000000000001" customHeight="1">
      <c r="A119" s="240"/>
      <c r="B119" s="240"/>
      <c r="C119" s="240"/>
      <c r="D119" s="239"/>
      <c r="E119" s="222"/>
      <c r="F119" s="222"/>
      <c r="G119" s="240"/>
      <c r="H119" s="221"/>
    </row>
    <row r="120" spans="1:9" ht="20.100000000000001" customHeight="1">
      <c r="A120" s="223" t="s">
        <v>1020</v>
      </c>
      <c r="B120" s="223" t="s">
        <v>1019</v>
      </c>
      <c r="C120" s="240" t="s">
        <v>5</v>
      </c>
      <c r="D120" s="239">
        <v>9349941.1999999993</v>
      </c>
      <c r="E120" s="222">
        <v>30062345.859999999</v>
      </c>
      <c r="F120" s="222">
        <v>37297070.280000001</v>
      </c>
      <c r="G120" s="240" t="s">
        <v>5</v>
      </c>
      <c r="H120" s="221" t="s">
        <v>5</v>
      </c>
    </row>
    <row r="121" spans="1:9" ht="20.100000000000001" customHeight="1">
      <c r="A121" s="223" t="s">
        <v>1018</v>
      </c>
      <c r="B121" s="223" t="s">
        <v>1017</v>
      </c>
      <c r="C121" s="240" t="s">
        <v>5</v>
      </c>
      <c r="D121" s="239">
        <v>9349941.1999999993</v>
      </c>
      <c r="E121" s="222">
        <v>30062345.859999999</v>
      </c>
      <c r="F121" s="222">
        <v>37297070.280000001</v>
      </c>
      <c r="G121" s="240" t="s">
        <v>5</v>
      </c>
      <c r="H121" s="221" t="s">
        <v>5</v>
      </c>
    </row>
    <row r="122" spans="1:9" ht="20.100000000000001" customHeight="1">
      <c r="A122" s="223"/>
      <c r="B122" s="236" t="s">
        <v>1015</v>
      </c>
      <c r="C122" s="252">
        <v>0</v>
      </c>
      <c r="D122" s="251">
        <v>148634.28</v>
      </c>
      <c r="E122" s="246" t="s">
        <v>5</v>
      </c>
      <c r="F122" s="246">
        <v>148634.29</v>
      </c>
      <c r="G122" s="252" t="s">
        <v>5</v>
      </c>
      <c r="H122" s="247" t="s">
        <v>5</v>
      </c>
      <c r="I122" s="264"/>
    </row>
    <row r="123" spans="1:9" ht="20.100000000000001" customHeight="1">
      <c r="A123" s="236" t="s">
        <v>1016</v>
      </c>
      <c r="B123" s="236" t="s">
        <v>1015</v>
      </c>
      <c r="C123" s="252" t="s">
        <v>5</v>
      </c>
      <c r="D123" s="251">
        <v>3090907.36</v>
      </c>
      <c r="E123" s="246">
        <v>5949153.7400000002</v>
      </c>
      <c r="F123" s="246">
        <v>2906613.49</v>
      </c>
      <c r="G123" s="252" t="s">
        <v>5</v>
      </c>
      <c r="H123" s="247" t="s">
        <v>5</v>
      </c>
    </row>
    <row r="124" spans="1:9" ht="20.100000000000001" customHeight="1">
      <c r="A124" s="223" t="s">
        <v>1014</v>
      </c>
      <c r="B124" s="223" t="s">
        <v>1013</v>
      </c>
      <c r="C124" s="240" t="s">
        <v>5</v>
      </c>
      <c r="D124" s="239">
        <v>446.58</v>
      </c>
      <c r="E124" s="222">
        <v>0</v>
      </c>
      <c r="F124" s="222">
        <v>0</v>
      </c>
      <c r="G124" s="240" t="s">
        <v>5</v>
      </c>
      <c r="H124" s="221" t="s">
        <v>5</v>
      </c>
    </row>
    <row r="125" spans="1:9" ht="20.100000000000001" customHeight="1">
      <c r="A125" s="223" t="s">
        <v>1231</v>
      </c>
      <c r="B125" s="223" t="s">
        <v>1059</v>
      </c>
      <c r="C125" s="240" t="s">
        <v>5</v>
      </c>
      <c r="D125" s="239">
        <v>0</v>
      </c>
      <c r="E125" s="222">
        <v>0</v>
      </c>
      <c r="F125" s="222">
        <v>21.25</v>
      </c>
      <c r="G125" s="240" t="s">
        <v>5</v>
      </c>
      <c r="H125" s="221" t="s">
        <v>5</v>
      </c>
    </row>
    <row r="126" spans="1:9" ht="20.100000000000001" customHeight="1">
      <c r="A126" s="223" t="s">
        <v>1232</v>
      </c>
      <c r="B126" s="223" t="s">
        <v>1233</v>
      </c>
      <c r="C126" s="240" t="s">
        <v>5</v>
      </c>
      <c r="D126" s="239">
        <v>0</v>
      </c>
      <c r="E126" s="222">
        <v>0</v>
      </c>
      <c r="F126" s="222">
        <v>0.18</v>
      </c>
      <c r="G126" s="240" t="s">
        <v>5</v>
      </c>
      <c r="H126" s="221" t="s">
        <v>5</v>
      </c>
    </row>
    <row r="127" spans="1:9" ht="20.100000000000001" customHeight="1">
      <c r="A127" s="223" t="s">
        <v>1012</v>
      </c>
      <c r="B127" s="223" t="s">
        <v>1011</v>
      </c>
      <c r="C127" s="240" t="s">
        <v>5</v>
      </c>
      <c r="D127" s="239">
        <v>3074620.46</v>
      </c>
      <c r="E127" s="222">
        <v>5941383.3399999999</v>
      </c>
      <c r="F127" s="222">
        <v>2903810.31</v>
      </c>
      <c r="G127" s="240" t="s">
        <v>5</v>
      </c>
      <c r="H127" s="221" t="s">
        <v>5</v>
      </c>
    </row>
    <row r="128" spans="1:9" ht="20.100000000000001" customHeight="1">
      <c r="A128" s="223" t="s">
        <v>1234</v>
      </c>
      <c r="B128" s="223" t="s">
        <v>1235</v>
      </c>
      <c r="C128" s="240" t="s">
        <v>5</v>
      </c>
      <c r="D128" s="239">
        <v>37047.43</v>
      </c>
      <c r="E128" s="222">
        <v>0</v>
      </c>
      <c r="F128" s="222">
        <v>0</v>
      </c>
      <c r="G128" s="240" t="s">
        <v>5</v>
      </c>
      <c r="H128" s="221" t="s">
        <v>5</v>
      </c>
    </row>
    <row r="129" spans="1:9" ht="20.100000000000001" customHeight="1">
      <c r="A129" s="223" t="s">
        <v>1010</v>
      </c>
      <c r="B129" s="223" t="s">
        <v>1009</v>
      </c>
      <c r="C129" s="240" t="s">
        <v>5</v>
      </c>
      <c r="D129" s="239">
        <v>4527.8</v>
      </c>
      <c r="E129" s="222">
        <v>0</v>
      </c>
      <c r="F129" s="222">
        <v>0</v>
      </c>
      <c r="G129" s="240" t="s">
        <v>5</v>
      </c>
      <c r="H129" s="221" t="s">
        <v>5</v>
      </c>
    </row>
    <row r="130" spans="1:9" ht="20.100000000000001" customHeight="1">
      <c r="A130" s="223"/>
      <c r="B130" s="223"/>
      <c r="C130" s="240"/>
      <c r="D130" s="239"/>
      <c r="E130" s="222"/>
      <c r="F130" s="222"/>
      <c r="G130" s="240"/>
      <c r="H130" s="221"/>
    </row>
    <row r="131" spans="1:9" ht="20.100000000000001" customHeight="1">
      <c r="A131" s="223" t="s">
        <v>1236</v>
      </c>
      <c r="B131" s="223" t="s">
        <v>1237</v>
      </c>
      <c r="C131" s="240" t="s">
        <v>5</v>
      </c>
      <c r="D131" s="239">
        <v>182.2</v>
      </c>
      <c r="E131" s="222">
        <v>0</v>
      </c>
      <c r="F131" s="222">
        <v>0</v>
      </c>
      <c r="G131" s="240" t="s">
        <v>5</v>
      </c>
      <c r="H131" s="221" t="s">
        <v>5</v>
      </c>
    </row>
    <row r="132" spans="1:9" ht="20.100000000000001" customHeight="1">
      <c r="A132" s="223" t="s">
        <v>1238</v>
      </c>
      <c r="B132" s="223" t="s">
        <v>1239</v>
      </c>
      <c r="C132" s="240" t="s">
        <v>5</v>
      </c>
      <c r="D132" s="239">
        <v>1927.93</v>
      </c>
      <c r="E132" s="222">
        <v>0</v>
      </c>
      <c r="F132" s="222">
        <v>0</v>
      </c>
      <c r="G132" s="240" t="s">
        <v>5</v>
      </c>
      <c r="H132" s="221" t="s">
        <v>5</v>
      </c>
    </row>
    <row r="133" spans="1:9" ht="20.100000000000001" customHeight="1">
      <c r="A133" s="223" t="s">
        <v>1008</v>
      </c>
      <c r="B133" s="236" t="s">
        <v>1007</v>
      </c>
      <c r="C133" s="240" t="s">
        <v>5</v>
      </c>
      <c r="D133" s="239">
        <v>697.5</v>
      </c>
      <c r="E133" s="222">
        <v>0</v>
      </c>
      <c r="F133" s="222">
        <v>0</v>
      </c>
      <c r="G133" s="240" t="s">
        <v>5</v>
      </c>
      <c r="H133" s="221"/>
      <c r="I133" s="219">
        <v>2000</v>
      </c>
    </row>
    <row r="134" spans="1:9" ht="20.100000000000001" customHeight="1">
      <c r="A134" s="223" t="s">
        <v>1240</v>
      </c>
      <c r="B134" s="223" t="s">
        <v>1241</v>
      </c>
      <c r="C134" s="240" t="s">
        <v>5</v>
      </c>
      <c r="D134" s="239">
        <v>49.06</v>
      </c>
      <c r="E134" s="222">
        <v>0</v>
      </c>
      <c r="F134" s="222">
        <v>0</v>
      </c>
      <c r="G134" s="240" t="s">
        <v>5</v>
      </c>
      <c r="H134" s="221" t="s">
        <v>5</v>
      </c>
    </row>
    <row r="135" spans="1:9" ht="20.100000000000001" customHeight="1">
      <c r="A135" s="223" t="s">
        <v>1242</v>
      </c>
      <c r="B135" s="223" t="s">
        <v>1243</v>
      </c>
      <c r="C135" s="240" t="s">
        <v>5</v>
      </c>
      <c r="D135" s="239">
        <v>543</v>
      </c>
      <c r="E135" s="222">
        <v>0</v>
      </c>
      <c r="F135" s="222">
        <v>0</v>
      </c>
      <c r="G135" s="240" t="s">
        <v>5</v>
      </c>
      <c r="H135" s="221" t="s">
        <v>5</v>
      </c>
    </row>
    <row r="136" spans="1:9" ht="20.100000000000001" customHeight="1">
      <c r="A136" s="223" t="s">
        <v>1244</v>
      </c>
      <c r="B136" s="223" t="s">
        <v>1245</v>
      </c>
      <c r="C136" s="240" t="s">
        <v>5</v>
      </c>
      <c r="D136" s="239">
        <v>0</v>
      </c>
      <c r="E136" s="222">
        <v>0</v>
      </c>
      <c r="F136" s="222">
        <v>2398.91</v>
      </c>
      <c r="G136" s="240" t="s">
        <v>5</v>
      </c>
      <c r="H136" s="221" t="s">
        <v>5</v>
      </c>
    </row>
    <row r="137" spans="1:9" ht="20.100000000000001" customHeight="1">
      <c r="A137" s="223" t="s">
        <v>1246</v>
      </c>
      <c r="B137" s="223" t="s">
        <v>1247</v>
      </c>
      <c r="C137" s="240" t="s">
        <v>5</v>
      </c>
      <c r="D137" s="239">
        <v>0</v>
      </c>
      <c r="E137" s="222">
        <v>0</v>
      </c>
      <c r="F137" s="222">
        <v>106</v>
      </c>
      <c r="G137" s="240" t="s">
        <v>5</v>
      </c>
      <c r="H137" s="221" t="s">
        <v>5</v>
      </c>
    </row>
    <row r="138" spans="1:9" ht="20.100000000000001" customHeight="1">
      <c r="A138" s="223" t="s">
        <v>1248</v>
      </c>
      <c r="B138" s="223" t="s">
        <v>1249</v>
      </c>
      <c r="C138" s="240" t="s">
        <v>5</v>
      </c>
      <c r="D138" s="239">
        <v>142.43</v>
      </c>
      <c r="E138" s="222">
        <v>0</v>
      </c>
      <c r="F138" s="222">
        <v>0</v>
      </c>
      <c r="G138" s="240" t="s">
        <v>5</v>
      </c>
      <c r="H138" s="221" t="s">
        <v>5</v>
      </c>
    </row>
    <row r="139" spans="1:9" ht="20.100000000000001" customHeight="1">
      <c r="A139" s="223" t="s">
        <v>1250</v>
      </c>
      <c r="B139" s="223" t="s">
        <v>1251</v>
      </c>
      <c r="C139" s="240" t="s">
        <v>5</v>
      </c>
      <c r="D139" s="239">
        <v>0</v>
      </c>
      <c r="E139" s="222">
        <v>0</v>
      </c>
      <c r="F139" s="222">
        <v>276.83999999999997</v>
      </c>
      <c r="G139" s="240" t="s">
        <v>5</v>
      </c>
      <c r="H139" s="221" t="s">
        <v>5</v>
      </c>
    </row>
    <row r="140" spans="1:9" ht="20.100000000000001" customHeight="1">
      <c r="A140" s="223"/>
      <c r="B140" s="236" t="s">
        <v>1005</v>
      </c>
      <c r="C140" s="252" t="s">
        <v>5</v>
      </c>
      <c r="D140" s="251">
        <v>4854051.62</v>
      </c>
      <c r="E140" s="246">
        <v>4872212.3499999996</v>
      </c>
      <c r="F140" s="246">
        <v>3911358.69</v>
      </c>
      <c r="G140" s="252" t="s">
        <v>5</v>
      </c>
      <c r="H140" s="247" t="s">
        <v>5</v>
      </c>
    </row>
    <row r="141" spans="1:9" ht="20.100000000000001" customHeight="1">
      <c r="A141" s="236" t="s">
        <v>1006</v>
      </c>
      <c r="B141" s="236" t="s">
        <v>1005</v>
      </c>
      <c r="C141" s="252" t="s">
        <v>5</v>
      </c>
      <c r="D141" s="251">
        <f>SUM(D143:D148)</f>
        <v>4854051.6199999992</v>
      </c>
      <c r="E141" s="246">
        <f t="shared" ref="E141:H141" si="8">SUM(E143:E148)</f>
        <v>4872212.3499999996</v>
      </c>
      <c r="F141" s="246">
        <f t="shared" si="8"/>
        <v>3911358.69</v>
      </c>
      <c r="G141" s="246">
        <f t="shared" si="8"/>
        <v>0</v>
      </c>
      <c r="H141" s="246">
        <f t="shared" si="8"/>
        <v>0</v>
      </c>
    </row>
    <row r="142" spans="1:9" ht="20.100000000000001" customHeight="1">
      <c r="A142" s="223" t="s">
        <v>1004</v>
      </c>
      <c r="B142" s="223" t="s">
        <v>1003</v>
      </c>
      <c r="C142" s="240" t="s">
        <v>5</v>
      </c>
      <c r="D142" s="239">
        <v>4220866.0199999996</v>
      </c>
      <c r="E142" s="222">
        <v>3879303</v>
      </c>
      <c r="F142" s="222">
        <v>2666905.52</v>
      </c>
      <c r="G142" s="240" t="s">
        <v>5</v>
      </c>
      <c r="H142" s="221" t="s">
        <v>5</v>
      </c>
    </row>
    <row r="143" spans="1:9" ht="20.100000000000001" customHeight="1">
      <c r="A143" s="223" t="s">
        <v>1002</v>
      </c>
      <c r="B143" s="236" t="s">
        <v>1001</v>
      </c>
      <c r="C143" s="240" t="s">
        <v>5</v>
      </c>
      <c r="D143" s="239">
        <v>4220866.0199999996</v>
      </c>
      <c r="E143" s="222">
        <v>3879303</v>
      </c>
      <c r="F143" s="222">
        <v>2666905.52</v>
      </c>
      <c r="G143" s="240" t="s">
        <v>5</v>
      </c>
      <c r="H143" s="221" t="s">
        <v>5</v>
      </c>
      <c r="I143" s="219">
        <v>3000</v>
      </c>
    </row>
    <row r="144" spans="1:9" ht="20.100000000000001" customHeight="1">
      <c r="A144" s="223" t="s">
        <v>1000</v>
      </c>
      <c r="B144" s="223" t="s">
        <v>999</v>
      </c>
      <c r="C144" s="240" t="s">
        <v>5</v>
      </c>
      <c r="D144" s="239">
        <v>32895.699999999997</v>
      </c>
      <c r="E144" s="222">
        <v>32897</v>
      </c>
      <c r="F144" s="222">
        <v>29747.5</v>
      </c>
      <c r="G144" s="240" t="s">
        <v>5</v>
      </c>
      <c r="H144" s="221" t="s">
        <v>5</v>
      </c>
      <c r="I144" s="219">
        <v>3000</v>
      </c>
    </row>
    <row r="145" spans="1:9" ht="20.100000000000001" customHeight="1">
      <c r="A145" s="223" t="s">
        <v>998</v>
      </c>
      <c r="B145" s="223" t="s">
        <v>997</v>
      </c>
      <c r="C145" s="240" t="s">
        <v>5</v>
      </c>
      <c r="D145" s="239">
        <v>8970.31</v>
      </c>
      <c r="E145" s="222">
        <v>5470</v>
      </c>
      <c r="F145" s="222">
        <v>13705.5</v>
      </c>
      <c r="G145" s="240" t="s">
        <v>5</v>
      </c>
      <c r="H145" s="221" t="s">
        <v>5</v>
      </c>
      <c r="I145" s="219">
        <v>3000</v>
      </c>
    </row>
    <row r="146" spans="1:9" ht="20.100000000000001" customHeight="1">
      <c r="A146" s="223" t="s">
        <v>996</v>
      </c>
      <c r="B146" s="223" t="s">
        <v>500</v>
      </c>
      <c r="C146" s="240" t="s">
        <v>5</v>
      </c>
      <c r="D146" s="239">
        <v>0.45</v>
      </c>
      <c r="E146" s="222">
        <v>366856.33</v>
      </c>
      <c r="F146" s="222">
        <v>366856.32</v>
      </c>
      <c r="G146" s="240" t="s">
        <v>5</v>
      </c>
      <c r="H146" s="221" t="s">
        <v>5</v>
      </c>
      <c r="I146" s="219">
        <v>3000</v>
      </c>
    </row>
    <row r="147" spans="1:9" ht="20.100000000000001" customHeight="1">
      <c r="A147" s="223" t="s">
        <v>995</v>
      </c>
      <c r="B147" s="223" t="s">
        <v>994</v>
      </c>
      <c r="C147" s="240" t="s">
        <v>5</v>
      </c>
      <c r="D147" s="239">
        <v>546761.01</v>
      </c>
      <c r="E147" s="222">
        <v>546761.02</v>
      </c>
      <c r="F147" s="222">
        <v>787793.88</v>
      </c>
      <c r="G147" s="240" t="s">
        <v>5</v>
      </c>
      <c r="H147" s="221" t="s">
        <v>5</v>
      </c>
      <c r="I147" s="219">
        <v>3000</v>
      </c>
    </row>
    <row r="148" spans="1:9" ht="20.100000000000001" customHeight="1">
      <c r="A148" s="223" t="s">
        <v>993</v>
      </c>
      <c r="B148" s="223" t="s">
        <v>992</v>
      </c>
      <c r="C148" s="240" t="s">
        <v>5</v>
      </c>
      <c r="D148" s="239">
        <v>44558.13</v>
      </c>
      <c r="E148" s="222">
        <v>40925</v>
      </c>
      <c r="F148" s="222">
        <v>46349.97</v>
      </c>
      <c r="G148" s="240" t="s">
        <v>5</v>
      </c>
      <c r="H148" s="221" t="s">
        <v>5</v>
      </c>
      <c r="I148" s="219">
        <v>3000</v>
      </c>
    </row>
    <row r="149" spans="1:9" ht="20.100000000000001" customHeight="1">
      <c r="A149" s="223"/>
      <c r="B149" s="236" t="s">
        <v>990</v>
      </c>
      <c r="C149" s="252" t="s">
        <v>5</v>
      </c>
      <c r="D149" s="251">
        <v>141104.47</v>
      </c>
      <c r="E149" s="246">
        <v>11638344.720000001</v>
      </c>
      <c r="F149" s="246">
        <v>13292965.060000001</v>
      </c>
      <c r="G149" s="252" t="s">
        <v>5</v>
      </c>
      <c r="H149" s="247" t="s">
        <v>5</v>
      </c>
    </row>
    <row r="150" spans="1:9" ht="20.100000000000001" customHeight="1">
      <c r="A150" s="236" t="s">
        <v>991</v>
      </c>
      <c r="B150" s="236" t="s">
        <v>990</v>
      </c>
      <c r="C150" s="252" t="s">
        <v>5</v>
      </c>
      <c r="D150" s="251">
        <f>SUM(D151:D172)</f>
        <v>141104.47</v>
      </c>
      <c r="E150" s="246">
        <f t="shared" ref="E150:H150" si="9">SUM(E151:E172)</f>
        <v>778960.32000000007</v>
      </c>
      <c r="F150" s="246">
        <f t="shared" si="9"/>
        <v>2433580.6599999997</v>
      </c>
      <c r="G150" s="246">
        <f t="shared" si="9"/>
        <v>0</v>
      </c>
      <c r="H150" s="246">
        <f t="shared" si="9"/>
        <v>0</v>
      </c>
    </row>
    <row r="151" spans="1:9" ht="20.100000000000001" customHeight="1">
      <c r="A151" s="223" t="s">
        <v>1252</v>
      </c>
      <c r="B151" s="223" t="s">
        <v>1253</v>
      </c>
      <c r="C151" s="240" t="s">
        <v>5</v>
      </c>
      <c r="D151" s="239">
        <v>0</v>
      </c>
      <c r="E151" s="222">
        <v>67827</v>
      </c>
      <c r="F151" s="222">
        <v>86903</v>
      </c>
      <c r="G151" s="240" t="s">
        <v>5</v>
      </c>
      <c r="H151" s="221" t="s">
        <v>5</v>
      </c>
    </row>
    <row r="152" spans="1:9" ht="20.100000000000001" customHeight="1">
      <c r="A152" s="223" t="s">
        <v>1254</v>
      </c>
      <c r="B152" s="223" t="s">
        <v>1255</v>
      </c>
      <c r="C152" s="240" t="s">
        <v>5</v>
      </c>
      <c r="D152" s="239">
        <v>0</v>
      </c>
      <c r="E152" s="227">
        <v>0</v>
      </c>
      <c r="F152" s="222">
        <v>12327.58</v>
      </c>
      <c r="G152" s="240" t="s">
        <v>5</v>
      </c>
      <c r="H152" s="221" t="s">
        <v>5</v>
      </c>
    </row>
    <row r="153" spans="1:9" ht="20.100000000000001" customHeight="1">
      <c r="A153" s="223" t="s">
        <v>1256</v>
      </c>
      <c r="B153" s="223" t="s">
        <v>1146</v>
      </c>
      <c r="C153" s="240" t="s">
        <v>5</v>
      </c>
      <c r="D153" s="239">
        <v>0</v>
      </c>
      <c r="E153" s="222">
        <v>3708.46</v>
      </c>
      <c r="F153" s="222">
        <v>514108.46</v>
      </c>
      <c r="G153" s="240" t="s">
        <v>5</v>
      </c>
      <c r="H153" s="221" t="s">
        <v>5</v>
      </c>
    </row>
    <row r="154" spans="1:9" ht="20.100000000000001" customHeight="1">
      <c r="A154" s="223" t="s">
        <v>989</v>
      </c>
      <c r="B154" s="223" t="s">
        <v>988</v>
      </c>
      <c r="C154" s="240" t="s">
        <v>5</v>
      </c>
      <c r="D154" s="239">
        <v>69600</v>
      </c>
      <c r="E154" s="222">
        <v>69600</v>
      </c>
      <c r="F154" s="222">
        <v>69600</v>
      </c>
      <c r="G154" s="240" t="s">
        <v>5</v>
      </c>
      <c r="H154" s="221" t="s">
        <v>5</v>
      </c>
    </row>
    <row r="155" spans="1:9" ht="20.100000000000001" customHeight="1">
      <c r="A155" s="223" t="s">
        <v>1257</v>
      </c>
      <c r="B155" s="223" t="s">
        <v>1258</v>
      </c>
      <c r="C155" s="240" t="s">
        <v>5</v>
      </c>
      <c r="D155" s="239">
        <v>0</v>
      </c>
      <c r="E155" s="222">
        <v>0</v>
      </c>
      <c r="F155" s="222">
        <v>12327.59</v>
      </c>
      <c r="G155" s="240" t="s">
        <v>5</v>
      </c>
      <c r="H155" s="221" t="s">
        <v>5</v>
      </c>
    </row>
    <row r="156" spans="1:9" ht="20.100000000000001" customHeight="1">
      <c r="A156" s="223" t="s">
        <v>1259</v>
      </c>
      <c r="B156" s="223" t="s">
        <v>1260</v>
      </c>
      <c r="C156" s="240" t="s">
        <v>5</v>
      </c>
      <c r="D156" s="239">
        <v>0</v>
      </c>
      <c r="E156" s="222">
        <v>0</v>
      </c>
      <c r="F156" s="222">
        <v>12327.59</v>
      </c>
      <c r="G156" s="240" t="s">
        <v>5</v>
      </c>
      <c r="H156" s="221" t="s">
        <v>5</v>
      </c>
    </row>
    <row r="157" spans="1:9" ht="20.100000000000001" customHeight="1">
      <c r="A157" s="226" t="s">
        <v>1261</v>
      </c>
      <c r="B157" s="226" t="s">
        <v>1262</v>
      </c>
      <c r="C157" s="237" t="s">
        <v>5</v>
      </c>
      <c r="D157" s="238">
        <v>0</v>
      </c>
      <c r="E157" s="225">
        <v>0</v>
      </c>
      <c r="F157" s="225">
        <v>12327.58</v>
      </c>
      <c r="G157" s="237" t="s">
        <v>5</v>
      </c>
      <c r="H157" s="224" t="s">
        <v>5</v>
      </c>
      <c r="I157" s="219">
        <v>4000</v>
      </c>
    </row>
    <row r="158" spans="1:9" ht="20.100000000000001" customHeight="1">
      <c r="A158" s="223" t="s">
        <v>1263</v>
      </c>
      <c r="B158" s="223" t="s">
        <v>1264</v>
      </c>
      <c r="C158" s="240" t="s">
        <v>5</v>
      </c>
      <c r="D158" s="239">
        <v>0</v>
      </c>
      <c r="E158" s="222">
        <v>0</v>
      </c>
      <c r="F158" s="222">
        <v>321888.40000000002</v>
      </c>
      <c r="G158" s="240" t="s">
        <v>5</v>
      </c>
      <c r="H158" s="221" t="s">
        <v>5</v>
      </c>
    </row>
    <row r="159" spans="1:9" ht="20.100000000000001" customHeight="1">
      <c r="A159" s="223" t="s">
        <v>1265</v>
      </c>
      <c r="B159" s="223" t="s">
        <v>1266</v>
      </c>
      <c r="C159" s="240" t="s">
        <v>5</v>
      </c>
      <c r="D159" s="239">
        <v>0</v>
      </c>
      <c r="E159" s="222">
        <v>0</v>
      </c>
      <c r="F159" s="222">
        <v>9277</v>
      </c>
      <c r="G159" s="240" t="s">
        <v>5</v>
      </c>
      <c r="H159" s="221" t="s">
        <v>5</v>
      </c>
    </row>
    <row r="160" spans="1:9" ht="20.100000000000001" customHeight="1">
      <c r="A160" s="223" t="s">
        <v>1267</v>
      </c>
      <c r="B160" s="223" t="s">
        <v>1268</v>
      </c>
      <c r="C160" s="240" t="s">
        <v>5</v>
      </c>
      <c r="D160" s="239">
        <v>0</v>
      </c>
      <c r="E160" s="222">
        <v>0</v>
      </c>
      <c r="F160" s="222">
        <v>14323.92</v>
      </c>
      <c r="G160" s="240" t="s">
        <v>5</v>
      </c>
      <c r="H160" s="221" t="s">
        <v>5</v>
      </c>
    </row>
    <row r="161" spans="1:9" ht="20.100000000000001" customHeight="1">
      <c r="A161" s="223" t="s">
        <v>1269</v>
      </c>
      <c r="B161" s="223" t="s">
        <v>1270</v>
      </c>
      <c r="C161" s="240" t="s">
        <v>5</v>
      </c>
      <c r="D161" s="239">
        <v>0</v>
      </c>
      <c r="E161" s="222">
        <v>0</v>
      </c>
      <c r="F161" s="222">
        <v>4756</v>
      </c>
      <c r="G161" s="240" t="s">
        <v>5</v>
      </c>
      <c r="H161" s="221" t="s">
        <v>5</v>
      </c>
    </row>
    <row r="162" spans="1:9" ht="20.100000000000001" customHeight="1">
      <c r="A162" s="223" t="s">
        <v>1271</v>
      </c>
      <c r="B162" s="223" t="s">
        <v>1272</v>
      </c>
      <c r="C162" s="240" t="s">
        <v>5</v>
      </c>
      <c r="D162" s="239">
        <v>0</v>
      </c>
      <c r="E162" s="222">
        <v>371227.26</v>
      </c>
      <c r="F162" s="222">
        <v>778609.11</v>
      </c>
      <c r="G162" s="240" t="s">
        <v>5</v>
      </c>
      <c r="H162" s="221" t="s">
        <v>5</v>
      </c>
    </row>
    <row r="163" spans="1:9" ht="20.100000000000001" customHeight="1">
      <c r="A163" s="223" t="s">
        <v>1273</v>
      </c>
      <c r="B163" s="223" t="s">
        <v>1274</v>
      </c>
      <c r="C163" s="240" t="s">
        <v>5</v>
      </c>
      <c r="D163" s="239">
        <v>0</v>
      </c>
      <c r="E163" s="222">
        <v>91112.94</v>
      </c>
      <c r="F163" s="222">
        <v>182225.88</v>
      </c>
      <c r="G163" s="240" t="s">
        <v>5</v>
      </c>
      <c r="H163" s="221" t="s">
        <v>5</v>
      </c>
    </row>
    <row r="164" spans="1:9" ht="20.100000000000001" customHeight="1">
      <c r="A164" s="223" t="s">
        <v>1275</v>
      </c>
      <c r="B164" s="223" t="s">
        <v>1276</v>
      </c>
      <c r="C164" s="240" t="s">
        <v>5</v>
      </c>
      <c r="D164" s="239">
        <v>0</v>
      </c>
      <c r="E164" s="222">
        <v>0</v>
      </c>
      <c r="F164" s="222">
        <v>94072.29</v>
      </c>
      <c r="G164" s="240" t="s">
        <v>5</v>
      </c>
      <c r="H164" s="221" t="s">
        <v>5</v>
      </c>
    </row>
    <row r="165" spans="1:9" ht="20.100000000000001" customHeight="1">
      <c r="A165" s="223" t="s">
        <v>1277</v>
      </c>
      <c r="B165" s="223" t="s">
        <v>1278</v>
      </c>
      <c r="C165" s="240" t="s">
        <v>5</v>
      </c>
      <c r="D165" s="239">
        <v>0</v>
      </c>
      <c r="E165" s="222">
        <v>0</v>
      </c>
      <c r="F165" s="222">
        <v>9500.01</v>
      </c>
      <c r="G165" s="240" t="s">
        <v>5</v>
      </c>
      <c r="H165" s="221" t="s">
        <v>5</v>
      </c>
    </row>
    <row r="166" spans="1:9" ht="20.100000000000001" customHeight="1">
      <c r="A166" s="223" t="s">
        <v>1279</v>
      </c>
      <c r="B166" s="223" t="s">
        <v>1280</v>
      </c>
      <c r="C166" s="240" t="s">
        <v>5</v>
      </c>
      <c r="D166" s="239">
        <v>71504.47</v>
      </c>
      <c r="E166" s="222">
        <v>0</v>
      </c>
      <c r="F166" s="222">
        <v>0</v>
      </c>
      <c r="G166" s="240" t="s">
        <v>5</v>
      </c>
      <c r="H166" s="221" t="s">
        <v>5</v>
      </c>
    </row>
    <row r="167" spans="1:9" ht="20.100000000000001" customHeight="1">
      <c r="A167" s="223" t="s">
        <v>1281</v>
      </c>
      <c r="B167" s="223" t="s">
        <v>1282</v>
      </c>
      <c r="C167" s="240" t="s">
        <v>5</v>
      </c>
      <c r="D167" s="239">
        <v>0</v>
      </c>
      <c r="E167" s="222">
        <v>27932.66</v>
      </c>
      <c r="F167" s="222">
        <v>35654.660000000003</v>
      </c>
      <c r="G167" s="240" t="s">
        <v>5</v>
      </c>
      <c r="H167" s="221" t="s">
        <v>5</v>
      </c>
    </row>
    <row r="168" spans="1:9" ht="20.100000000000001" customHeight="1">
      <c r="A168" s="226" t="s">
        <v>1283</v>
      </c>
      <c r="B168" s="226" t="s">
        <v>1284</v>
      </c>
      <c r="C168" s="237" t="s">
        <v>5</v>
      </c>
      <c r="D168" s="238">
        <v>0</v>
      </c>
      <c r="E168" s="225">
        <v>106720</v>
      </c>
      <c r="F168" s="225">
        <v>170520</v>
      </c>
      <c r="G168" s="237" t="s">
        <v>5</v>
      </c>
      <c r="H168" s="224" t="s">
        <v>5</v>
      </c>
      <c r="I168" s="219">
        <v>1000</v>
      </c>
    </row>
    <row r="169" spans="1:9" ht="20.100000000000001" customHeight="1">
      <c r="A169" s="223" t="s">
        <v>1285</v>
      </c>
      <c r="B169" s="236" t="s">
        <v>1286</v>
      </c>
      <c r="C169" s="240" t="s">
        <v>5</v>
      </c>
      <c r="D169" s="239">
        <v>0</v>
      </c>
      <c r="E169" s="222">
        <v>40832</v>
      </c>
      <c r="F169" s="222">
        <v>64728</v>
      </c>
      <c r="G169" s="240" t="s">
        <v>5</v>
      </c>
      <c r="H169" s="221" t="s">
        <v>5</v>
      </c>
    </row>
    <row r="170" spans="1:9" ht="20.100000000000001" customHeight="1">
      <c r="A170" s="223" t="s">
        <v>1287</v>
      </c>
      <c r="B170" s="223" t="s">
        <v>1288</v>
      </c>
      <c r="C170" s="240" t="s">
        <v>5</v>
      </c>
      <c r="D170" s="239">
        <v>0</v>
      </c>
      <c r="E170" s="222">
        <v>0</v>
      </c>
      <c r="F170" s="222">
        <v>12327.59</v>
      </c>
      <c r="G170" s="240" t="s">
        <v>5</v>
      </c>
      <c r="H170" s="221" t="s">
        <v>5</v>
      </c>
    </row>
    <row r="171" spans="1:9" ht="20.100000000000001" customHeight="1">
      <c r="A171" s="223" t="s">
        <v>1289</v>
      </c>
      <c r="B171" s="223" t="s">
        <v>1290</v>
      </c>
      <c r="C171" s="240" t="s">
        <v>5</v>
      </c>
      <c r="D171" s="239">
        <v>0</v>
      </c>
      <c r="E171" s="222">
        <v>0</v>
      </c>
      <c r="F171" s="222">
        <v>11600</v>
      </c>
      <c r="G171" s="240" t="s">
        <v>5</v>
      </c>
      <c r="H171" s="221" t="s">
        <v>5</v>
      </c>
    </row>
    <row r="172" spans="1:9" ht="20.100000000000001" customHeight="1">
      <c r="A172" s="223" t="s">
        <v>1291</v>
      </c>
      <c r="B172" s="223" t="s">
        <v>1292</v>
      </c>
      <c r="C172" s="240" t="s">
        <v>5</v>
      </c>
      <c r="D172" s="239">
        <v>0</v>
      </c>
      <c r="E172" s="222">
        <v>0</v>
      </c>
      <c r="F172" s="222">
        <v>4176</v>
      </c>
      <c r="G172" s="240" t="s">
        <v>5</v>
      </c>
      <c r="H172" s="221" t="s">
        <v>5</v>
      </c>
    </row>
    <row r="173" spans="1:9" ht="20.100000000000001" customHeight="1">
      <c r="A173" s="223"/>
      <c r="B173" s="236" t="s">
        <v>986</v>
      </c>
      <c r="C173" s="252" t="s">
        <v>5</v>
      </c>
      <c r="D173" s="251">
        <v>232918.38</v>
      </c>
      <c r="E173" s="246">
        <v>7133272.9100000001</v>
      </c>
      <c r="F173" s="246">
        <v>16584978.99</v>
      </c>
      <c r="G173" s="252" t="s">
        <v>5</v>
      </c>
      <c r="H173" s="247" t="s">
        <v>5</v>
      </c>
    </row>
    <row r="174" spans="1:9" ht="20.100000000000001" customHeight="1">
      <c r="A174" s="236" t="s">
        <v>987</v>
      </c>
      <c r="B174" s="236" t="s">
        <v>986</v>
      </c>
      <c r="C174" s="252" t="s">
        <v>5</v>
      </c>
      <c r="D174" s="251">
        <f>SUM(D175:D183)</f>
        <v>232918.3799999996</v>
      </c>
      <c r="E174" s="246">
        <f t="shared" ref="E174:F174" si="10">SUM(E175:E183)</f>
        <v>7133272.9100000001</v>
      </c>
      <c r="F174" s="246">
        <f t="shared" si="10"/>
        <v>16584978.99</v>
      </c>
      <c r="G174" s="252" t="s">
        <v>5</v>
      </c>
      <c r="H174" s="252" t="s">
        <v>5</v>
      </c>
    </row>
    <row r="175" spans="1:9" ht="20.100000000000001" customHeight="1">
      <c r="A175" s="223" t="s">
        <v>985</v>
      </c>
      <c r="B175" s="236" t="s">
        <v>984</v>
      </c>
      <c r="C175" s="240" t="s">
        <v>5</v>
      </c>
      <c r="D175" s="239">
        <v>-387961.54</v>
      </c>
      <c r="E175" s="222">
        <v>3269397.5</v>
      </c>
      <c r="F175" s="222">
        <v>3313148.02</v>
      </c>
      <c r="G175" s="240" t="s">
        <v>5</v>
      </c>
      <c r="H175" s="221" t="s">
        <v>5</v>
      </c>
      <c r="I175" s="219">
        <v>2000</v>
      </c>
    </row>
    <row r="176" spans="1:9" ht="20.100000000000001" customHeight="1">
      <c r="A176" s="223" t="s">
        <v>983</v>
      </c>
      <c r="B176" s="223" t="s">
        <v>982</v>
      </c>
      <c r="C176" s="240" t="s">
        <v>5</v>
      </c>
      <c r="D176" s="239">
        <v>-242957.22</v>
      </c>
      <c r="E176" s="222">
        <v>0</v>
      </c>
      <c r="F176" s="222">
        <v>0</v>
      </c>
      <c r="G176" s="240" t="s">
        <v>5</v>
      </c>
      <c r="H176" s="221" t="s">
        <v>5</v>
      </c>
    </row>
    <row r="177" spans="1:9" ht="20.100000000000001" customHeight="1">
      <c r="A177" s="223" t="s">
        <v>981</v>
      </c>
      <c r="B177" s="223" t="s">
        <v>980</v>
      </c>
      <c r="C177" s="240" t="s">
        <v>5</v>
      </c>
      <c r="D177" s="239">
        <v>53511.21</v>
      </c>
      <c r="E177" s="222">
        <v>2912162</v>
      </c>
      <c r="F177" s="222">
        <v>5035901.5999999996</v>
      </c>
      <c r="G177" s="240" t="s">
        <v>5</v>
      </c>
      <c r="H177" s="221" t="s">
        <v>5</v>
      </c>
    </row>
    <row r="178" spans="1:9" ht="20.100000000000001" customHeight="1">
      <c r="A178" s="223" t="s">
        <v>979</v>
      </c>
      <c r="B178" s="223" t="s">
        <v>978</v>
      </c>
      <c r="C178" s="240" t="s">
        <v>5</v>
      </c>
      <c r="D178" s="239">
        <v>15261.02</v>
      </c>
      <c r="E178" s="222">
        <v>0</v>
      </c>
      <c r="F178" s="222">
        <v>0</v>
      </c>
      <c r="G178" s="240" t="s">
        <v>5</v>
      </c>
      <c r="H178" s="221" t="s">
        <v>5</v>
      </c>
    </row>
    <row r="179" spans="1:9" ht="20.100000000000001" customHeight="1">
      <c r="A179" s="223" t="s">
        <v>977</v>
      </c>
      <c r="B179" s="223" t="s">
        <v>976</v>
      </c>
      <c r="C179" s="240" t="s">
        <v>5</v>
      </c>
      <c r="D179" s="239">
        <v>2668038.09</v>
      </c>
      <c r="E179" s="222">
        <v>0</v>
      </c>
      <c r="F179" s="222">
        <v>0</v>
      </c>
      <c r="G179" s="240" t="s">
        <v>5</v>
      </c>
      <c r="H179" s="221" t="s">
        <v>5</v>
      </c>
    </row>
    <row r="180" spans="1:9" ht="20.100000000000001" customHeight="1">
      <c r="A180" s="223" t="s">
        <v>975</v>
      </c>
      <c r="B180" s="223" t="s">
        <v>974</v>
      </c>
      <c r="C180" s="240" t="s">
        <v>5</v>
      </c>
      <c r="D180" s="239">
        <v>-2984438.81</v>
      </c>
      <c r="E180" s="222">
        <v>0</v>
      </c>
      <c r="F180" s="222">
        <v>0</v>
      </c>
      <c r="G180" s="240" t="s">
        <v>5</v>
      </c>
      <c r="H180" s="221" t="s">
        <v>5</v>
      </c>
    </row>
    <row r="181" spans="1:9" ht="20.100000000000001" customHeight="1">
      <c r="A181" s="223" t="s">
        <v>1293</v>
      </c>
      <c r="B181" s="223" t="s">
        <v>1294</v>
      </c>
      <c r="C181" s="240" t="s">
        <v>5</v>
      </c>
      <c r="D181" s="239">
        <v>857220.8</v>
      </c>
      <c r="E181" s="222">
        <v>0</v>
      </c>
      <c r="F181" s="222">
        <v>0</v>
      </c>
      <c r="G181" s="240" t="s">
        <v>5</v>
      </c>
      <c r="H181" s="221" t="s">
        <v>5</v>
      </c>
    </row>
    <row r="182" spans="1:9" ht="20.100000000000001" customHeight="1">
      <c r="A182" s="223" t="s">
        <v>1295</v>
      </c>
      <c r="B182" s="236" t="s">
        <v>1296</v>
      </c>
      <c r="C182" s="240" t="s">
        <v>5</v>
      </c>
      <c r="D182" s="239">
        <v>259544.63</v>
      </c>
      <c r="E182" s="222">
        <v>902190.41</v>
      </c>
      <c r="F182" s="222">
        <v>8166051.9699999997</v>
      </c>
      <c r="G182" s="240" t="s">
        <v>5</v>
      </c>
      <c r="H182" s="221" t="s">
        <v>5</v>
      </c>
      <c r="I182" s="219">
        <v>3000</v>
      </c>
    </row>
    <row r="183" spans="1:9" ht="20.100000000000001" customHeight="1">
      <c r="A183" s="223" t="s">
        <v>1297</v>
      </c>
      <c r="B183" s="223" t="s">
        <v>1298</v>
      </c>
      <c r="C183" s="240" t="s">
        <v>5</v>
      </c>
      <c r="D183" s="239">
        <v>-5299.8</v>
      </c>
      <c r="E183" s="222">
        <v>49523</v>
      </c>
      <c r="F183" s="222">
        <v>69877.399999999994</v>
      </c>
      <c r="G183" s="240" t="s">
        <v>5</v>
      </c>
      <c r="H183" s="221" t="s">
        <v>5</v>
      </c>
    </row>
    <row r="184" spans="1:9" ht="20.100000000000001" customHeight="1">
      <c r="A184" s="223"/>
      <c r="B184" s="236" t="s">
        <v>972</v>
      </c>
      <c r="C184" s="252" t="s">
        <v>5</v>
      </c>
      <c r="D184" s="251">
        <v>1030959.37</v>
      </c>
      <c r="E184" s="246">
        <v>469362.14</v>
      </c>
      <c r="F184" s="246">
        <v>601154.05000000005</v>
      </c>
      <c r="G184" s="252" t="s">
        <v>5</v>
      </c>
      <c r="H184" s="247" t="s">
        <v>5</v>
      </c>
    </row>
    <row r="185" spans="1:9" ht="20.100000000000001" customHeight="1">
      <c r="A185" s="236" t="s">
        <v>973</v>
      </c>
      <c r="B185" s="236" t="s">
        <v>972</v>
      </c>
      <c r="C185" s="252" t="s">
        <v>5</v>
      </c>
      <c r="D185" s="251">
        <f>SUM(D186:D188,D190:D196,D198:D200)</f>
        <v>1030959.37</v>
      </c>
      <c r="E185" s="246">
        <f t="shared" ref="E185:H185" si="11">SUM(E186:E188,E190:E196,E198:E200)</f>
        <v>571244.55999999994</v>
      </c>
      <c r="F185" s="246">
        <f t="shared" si="11"/>
        <v>703036.47000000009</v>
      </c>
      <c r="G185" s="246">
        <f t="shared" si="11"/>
        <v>0</v>
      </c>
      <c r="H185" s="246">
        <f t="shared" si="11"/>
        <v>0</v>
      </c>
    </row>
    <row r="186" spans="1:9" ht="20.100000000000001" customHeight="1">
      <c r="A186" s="223" t="s">
        <v>1299</v>
      </c>
      <c r="B186" s="223" t="s">
        <v>1300</v>
      </c>
      <c r="C186" s="240" t="s">
        <v>5</v>
      </c>
      <c r="D186" s="239">
        <v>0</v>
      </c>
      <c r="E186" s="222">
        <v>0</v>
      </c>
      <c r="F186" s="222">
        <v>15000</v>
      </c>
      <c r="G186" s="240" t="s">
        <v>5</v>
      </c>
      <c r="H186" s="221" t="s">
        <v>5</v>
      </c>
    </row>
    <row r="187" spans="1:9" ht="20.100000000000001" customHeight="1">
      <c r="A187" s="223" t="s">
        <v>1301</v>
      </c>
      <c r="B187" s="223" t="s">
        <v>1302</v>
      </c>
      <c r="C187" s="240" t="s">
        <v>5</v>
      </c>
      <c r="D187" s="239">
        <v>37314.06</v>
      </c>
      <c r="E187" s="222">
        <v>0</v>
      </c>
      <c r="F187" s="222">
        <v>0</v>
      </c>
      <c r="G187" s="240" t="s">
        <v>5</v>
      </c>
      <c r="H187" s="221" t="s">
        <v>5</v>
      </c>
    </row>
    <row r="188" spans="1:9" ht="20.100000000000001" customHeight="1">
      <c r="A188" s="223" t="s">
        <v>971</v>
      </c>
      <c r="B188" s="223" t="s">
        <v>970</v>
      </c>
      <c r="C188" s="240" t="s">
        <v>5</v>
      </c>
      <c r="D188" s="239">
        <v>5504.5</v>
      </c>
      <c r="E188" s="222">
        <v>442600.64</v>
      </c>
      <c r="F188" s="222">
        <v>442600.64</v>
      </c>
      <c r="G188" s="240" t="s">
        <v>5</v>
      </c>
      <c r="H188" s="221" t="s">
        <v>5</v>
      </c>
    </row>
    <row r="189" spans="1:9" ht="20.100000000000001" customHeight="1">
      <c r="A189" s="223" t="s">
        <v>969</v>
      </c>
      <c r="B189" s="223" t="s">
        <v>968</v>
      </c>
      <c r="C189" s="240" t="s">
        <v>5</v>
      </c>
      <c r="D189" s="239">
        <v>5504.5</v>
      </c>
      <c r="E189" s="222">
        <v>340718.22</v>
      </c>
      <c r="F189" s="222">
        <v>340718.22</v>
      </c>
      <c r="G189" s="240" t="s">
        <v>5</v>
      </c>
      <c r="H189" s="221" t="s">
        <v>5</v>
      </c>
    </row>
    <row r="190" spans="1:9" ht="20.100000000000001" customHeight="1">
      <c r="A190" s="223" t="s">
        <v>1303</v>
      </c>
      <c r="B190" s="223" t="s">
        <v>1304</v>
      </c>
      <c r="C190" s="240" t="s">
        <v>5</v>
      </c>
      <c r="D190" s="239">
        <v>0</v>
      </c>
      <c r="E190" s="222">
        <v>83052.58</v>
      </c>
      <c r="F190" s="222">
        <v>82751.679999999993</v>
      </c>
      <c r="G190" s="240" t="s">
        <v>5</v>
      </c>
      <c r="H190" s="221" t="s">
        <v>5</v>
      </c>
    </row>
    <row r="191" spans="1:9" ht="20.100000000000001" customHeight="1">
      <c r="A191" s="223" t="s">
        <v>1305</v>
      </c>
      <c r="B191" s="223" t="s">
        <v>1306</v>
      </c>
      <c r="C191" s="240" t="s">
        <v>5</v>
      </c>
      <c r="D191" s="239">
        <v>0</v>
      </c>
      <c r="E191" s="222">
        <v>18829.84</v>
      </c>
      <c r="F191" s="222">
        <v>19130.740000000002</v>
      </c>
      <c r="G191" s="240" t="s">
        <v>5</v>
      </c>
      <c r="H191" s="221" t="s">
        <v>5</v>
      </c>
    </row>
    <row r="192" spans="1:9" ht="20.100000000000001" customHeight="1">
      <c r="A192" s="223" t="s">
        <v>1307</v>
      </c>
      <c r="B192" s="223" t="s">
        <v>1308</v>
      </c>
      <c r="C192" s="240" t="s">
        <v>5</v>
      </c>
      <c r="D192" s="239">
        <v>0</v>
      </c>
      <c r="E192" s="222">
        <v>0</v>
      </c>
      <c r="F192" s="222">
        <v>27480.76</v>
      </c>
      <c r="G192" s="240" t="s">
        <v>5</v>
      </c>
      <c r="H192" s="221" t="s">
        <v>5</v>
      </c>
    </row>
    <row r="193" spans="1:9" ht="20.100000000000001" customHeight="1">
      <c r="A193" s="223" t="s">
        <v>1309</v>
      </c>
      <c r="B193" s="223" t="s">
        <v>1310</v>
      </c>
      <c r="C193" s="240" t="s">
        <v>5</v>
      </c>
      <c r="D193" s="239">
        <v>0</v>
      </c>
      <c r="E193" s="222">
        <v>0</v>
      </c>
      <c r="F193" s="222">
        <v>24049.8</v>
      </c>
      <c r="G193" s="240" t="s">
        <v>5</v>
      </c>
      <c r="H193" s="221" t="s">
        <v>5</v>
      </c>
    </row>
    <row r="194" spans="1:9" ht="20.100000000000001" customHeight="1">
      <c r="A194" s="223" t="s">
        <v>1311</v>
      </c>
      <c r="B194" s="223" t="s">
        <v>1114</v>
      </c>
      <c r="C194" s="240" t="s">
        <v>5</v>
      </c>
      <c r="D194" s="239">
        <v>0</v>
      </c>
      <c r="E194" s="222">
        <v>0</v>
      </c>
      <c r="F194" s="222">
        <v>16483.849999999999</v>
      </c>
      <c r="G194" s="240" t="s">
        <v>5</v>
      </c>
      <c r="H194" s="221" t="s">
        <v>5</v>
      </c>
    </row>
    <row r="195" spans="1:9" ht="20.100000000000001" customHeight="1">
      <c r="A195" s="223" t="s">
        <v>1312</v>
      </c>
      <c r="B195" s="223" t="s">
        <v>1313</v>
      </c>
      <c r="C195" s="240" t="s">
        <v>5</v>
      </c>
      <c r="D195" s="239">
        <v>0</v>
      </c>
      <c r="E195" s="222">
        <v>0</v>
      </c>
      <c r="F195" s="222">
        <v>15000</v>
      </c>
      <c r="G195" s="240" t="s">
        <v>5</v>
      </c>
      <c r="H195" s="221" t="s">
        <v>5</v>
      </c>
    </row>
    <row r="196" spans="1:9" ht="20.100000000000001" customHeight="1">
      <c r="A196" s="223" t="s">
        <v>967</v>
      </c>
      <c r="B196" s="223" t="s">
        <v>966</v>
      </c>
      <c r="C196" s="240" t="s">
        <v>5</v>
      </c>
      <c r="D196" s="239">
        <v>7333.5</v>
      </c>
      <c r="E196" s="222">
        <v>7327.5</v>
      </c>
      <c r="F196" s="222">
        <v>16905</v>
      </c>
      <c r="G196" s="240" t="s">
        <v>5</v>
      </c>
      <c r="H196" s="221" t="s">
        <v>5</v>
      </c>
    </row>
    <row r="197" spans="1:9" ht="20.100000000000001" customHeight="1">
      <c r="A197" s="223" t="s">
        <v>965</v>
      </c>
      <c r="B197" s="223" t="s">
        <v>964</v>
      </c>
      <c r="C197" s="240" t="s">
        <v>5</v>
      </c>
      <c r="D197" s="239">
        <v>7333.5</v>
      </c>
      <c r="E197" s="222">
        <v>7327.5</v>
      </c>
      <c r="F197" s="222">
        <v>16905</v>
      </c>
      <c r="G197" s="240" t="s">
        <v>5</v>
      </c>
      <c r="H197" s="221" t="s">
        <v>5</v>
      </c>
    </row>
    <row r="198" spans="1:9" ht="20.100000000000001" customHeight="1">
      <c r="A198" s="223" t="s">
        <v>963</v>
      </c>
      <c r="B198" s="223" t="s">
        <v>962</v>
      </c>
      <c r="C198" s="240" t="s">
        <v>5</v>
      </c>
      <c r="D198" s="239">
        <v>16776.91</v>
      </c>
      <c r="E198" s="222">
        <v>19434</v>
      </c>
      <c r="F198" s="222">
        <v>20434</v>
      </c>
      <c r="G198" s="240" t="s">
        <v>5</v>
      </c>
      <c r="H198" s="221" t="s">
        <v>5</v>
      </c>
    </row>
    <row r="199" spans="1:9" ht="20.100000000000001" customHeight="1">
      <c r="A199" s="223" t="s">
        <v>1314</v>
      </c>
      <c r="B199" s="223" t="s">
        <v>1315</v>
      </c>
      <c r="C199" s="240" t="s">
        <v>5</v>
      </c>
      <c r="D199" s="239">
        <v>0</v>
      </c>
      <c r="E199" s="222">
        <v>0</v>
      </c>
      <c r="F199" s="222">
        <v>23200</v>
      </c>
      <c r="G199" s="240" t="s">
        <v>5</v>
      </c>
      <c r="H199" s="221" t="s">
        <v>5</v>
      </c>
    </row>
    <row r="200" spans="1:9" ht="20.100000000000001" customHeight="1">
      <c r="A200" s="226" t="s">
        <v>1316</v>
      </c>
      <c r="B200" s="226" t="s">
        <v>1317</v>
      </c>
      <c r="C200" s="237" t="s">
        <v>5</v>
      </c>
      <c r="D200" s="238">
        <v>964030.4</v>
      </c>
      <c r="E200" s="225">
        <v>0</v>
      </c>
      <c r="F200" s="225">
        <v>0</v>
      </c>
      <c r="G200" s="237" t="s">
        <v>5</v>
      </c>
      <c r="H200" s="224" t="s">
        <v>5</v>
      </c>
      <c r="I200" s="219">
        <v>4000</v>
      </c>
    </row>
    <row r="201" spans="1:9" ht="20.100000000000001" customHeight="1">
      <c r="A201" s="226"/>
      <c r="B201" s="226"/>
      <c r="C201" s="237"/>
      <c r="D201" s="238"/>
      <c r="E201" s="225"/>
      <c r="F201" s="225"/>
      <c r="G201" s="237"/>
      <c r="H201" s="224"/>
    </row>
    <row r="202" spans="1:9" ht="20.100000000000001" customHeight="1">
      <c r="A202" s="223" t="s">
        <v>1318</v>
      </c>
      <c r="B202" s="223" t="s">
        <v>1319</v>
      </c>
      <c r="C202" s="240" t="s">
        <v>5</v>
      </c>
      <c r="D202" s="239">
        <v>82078149.379999995</v>
      </c>
      <c r="E202" s="222">
        <v>0</v>
      </c>
      <c r="F202" s="222">
        <v>0</v>
      </c>
      <c r="G202" s="240" t="s">
        <v>5</v>
      </c>
      <c r="H202" s="221" t="s">
        <v>5</v>
      </c>
    </row>
    <row r="203" spans="1:9" ht="20.100000000000001" customHeight="1">
      <c r="A203" s="223"/>
      <c r="B203" s="236" t="s">
        <v>1321</v>
      </c>
      <c r="C203" s="252" t="s">
        <v>5</v>
      </c>
      <c r="D203" s="251">
        <v>82036140.909999996</v>
      </c>
      <c r="E203" s="246">
        <v>0</v>
      </c>
      <c r="F203" s="246">
        <v>0</v>
      </c>
      <c r="G203" s="252" t="s">
        <v>5</v>
      </c>
      <c r="H203" s="247" t="s">
        <v>5</v>
      </c>
    </row>
    <row r="204" spans="1:9" ht="20.100000000000001" customHeight="1">
      <c r="A204" s="236" t="s">
        <v>1320</v>
      </c>
      <c r="B204" s="236" t="s">
        <v>1321</v>
      </c>
      <c r="C204" s="252" t="s">
        <v>5</v>
      </c>
      <c r="D204" s="251">
        <f>SUM(D205:D231)</f>
        <v>82036140.909999996</v>
      </c>
      <c r="E204" s="246">
        <f t="shared" ref="E204:H204" si="12">SUM(E205:E231)</f>
        <v>0</v>
      </c>
      <c r="F204" s="246">
        <f t="shared" si="12"/>
        <v>0</v>
      </c>
      <c r="G204" s="246">
        <f t="shared" si="12"/>
        <v>0</v>
      </c>
      <c r="H204" s="246">
        <f t="shared" si="12"/>
        <v>1581094307.25</v>
      </c>
    </row>
    <row r="205" spans="1:9" ht="20.100000000000001" customHeight="1">
      <c r="A205" s="223" t="s">
        <v>1322</v>
      </c>
      <c r="B205" s="223" t="s">
        <v>1323</v>
      </c>
      <c r="C205" s="240" t="s">
        <v>5</v>
      </c>
      <c r="D205" s="239">
        <v>265798.96000000002</v>
      </c>
      <c r="E205" s="222">
        <v>0</v>
      </c>
      <c r="F205" s="222">
        <v>0</v>
      </c>
      <c r="G205" s="240" t="s">
        <v>5</v>
      </c>
      <c r="H205" s="221" t="s">
        <v>5</v>
      </c>
    </row>
    <row r="206" spans="1:9" ht="20.100000000000001" customHeight="1">
      <c r="A206" s="223" t="s">
        <v>1324</v>
      </c>
      <c r="B206" s="223" t="s">
        <v>1325</v>
      </c>
      <c r="C206" s="240" t="s">
        <v>5</v>
      </c>
      <c r="D206" s="239">
        <v>147230.1</v>
      </c>
      <c r="E206" s="222">
        <v>0</v>
      </c>
      <c r="F206" s="222">
        <v>0</v>
      </c>
      <c r="G206" s="240" t="s">
        <v>5</v>
      </c>
      <c r="H206" s="221" t="s">
        <v>5</v>
      </c>
    </row>
    <row r="207" spans="1:9" ht="20.100000000000001" customHeight="1">
      <c r="A207" s="223" t="s">
        <v>1326</v>
      </c>
      <c r="B207" s="223" t="s">
        <v>1327</v>
      </c>
      <c r="C207" s="240" t="s">
        <v>5</v>
      </c>
      <c r="D207" s="239">
        <v>-119347.84</v>
      </c>
      <c r="E207" s="222">
        <v>0</v>
      </c>
      <c r="F207" s="222">
        <v>0</v>
      </c>
      <c r="G207" s="240" t="s">
        <v>5</v>
      </c>
      <c r="H207" s="221" t="s">
        <v>5</v>
      </c>
    </row>
    <row r="208" spans="1:9" ht="20.100000000000001" customHeight="1">
      <c r="A208" s="223" t="s">
        <v>1328</v>
      </c>
      <c r="B208" s="223" t="s">
        <v>1329</v>
      </c>
      <c r="C208" s="240" t="s">
        <v>5</v>
      </c>
      <c r="D208" s="239">
        <v>2592682.5</v>
      </c>
      <c r="E208" s="222">
        <v>0</v>
      </c>
      <c r="F208" s="222">
        <v>0</v>
      </c>
      <c r="G208" s="240" t="s">
        <v>5</v>
      </c>
      <c r="H208" s="221" t="s">
        <v>5</v>
      </c>
    </row>
    <row r="209" spans="1:8" ht="20.100000000000001" customHeight="1">
      <c r="A209" s="223" t="s">
        <v>1330</v>
      </c>
      <c r="B209" s="223" t="s">
        <v>1331</v>
      </c>
      <c r="C209" s="240" t="s">
        <v>5</v>
      </c>
      <c r="D209" s="239">
        <v>202767.73</v>
      </c>
      <c r="E209" s="222">
        <v>0</v>
      </c>
      <c r="F209" s="222">
        <v>0</v>
      </c>
      <c r="G209" s="240" t="s">
        <v>5</v>
      </c>
      <c r="H209" s="221" t="s">
        <v>5</v>
      </c>
    </row>
    <row r="210" spans="1:8" ht="20.100000000000001" customHeight="1">
      <c r="A210" s="223" t="s">
        <v>1332</v>
      </c>
      <c r="B210" s="223" t="s">
        <v>1333</v>
      </c>
      <c r="C210" s="240" t="s">
        <v>5</v>
      </c>
      <c r="D210" s="239">
        <v>917369.92</v>
      </c>
      <c r="E210" s="222">
        <v>0</v>
      </c>
      <c r="F210" s="222">
        <v>0</v>
      </c>
      <c r="G210" s="240" t="s">
        <v>5</v>
      </c>
      <c r="H210" s="221" t="s">
        <v>5</v>
      </c>
    </row>
    <row r="211" spans="1:8" ht="20.100000000000001" customHeight="1">
      <c r="A211" s="223" t="s">
        <v>1334</v>
      </c>
      <c r="B211" s="223" t="s">
        <v>1335</v>
      </c>
      <c r="C211" s="240" t="s">
        <v>5</v>
      </c>
      <c r="D211" s="239">
        <v>44145.72</v>
      </c>
      <c r="E211" s="222">
        <v>0</v>
      </c>
      <c r="F211" s="222">
        <v>0</v>
      </c>
      <c r="G211" s="240" t="s">
        <v>5</v>
      </c>
      <c r="H211" s="221" t="s">
        <v>5</v>
      </c>
    </row>
    <row r="212" spans="1:8" ht="20.100000000000001" customHeight="1">
      <c r="A212" s="223" t="s">
        <v>1336</v>
      </c>
      <c r="B212" s="223" t="s">
        <v>1337</v>
      </c>
      <c r="C212" s="240" t="s">
        <v>5</v>
      </c>
      <c r="D212" s="239">
        <v>-2404754.0099999998</v>
      </c>
      <c r="E212" s="222">
        <v>0</v>
      </c>
      <c r="F212" s="222">
        <v>0</v>
      </c>
      <c r="G212" s="240" t="s">
        <v>5</v>
      </c>
      <c r="H212" s="221" t="s">
        <v>5</v>
      </c>
    </row>
    <row r="213" spans="1:8" ht="20.100000000000001" customHeight="1">
      <c r="A213" s="223" t="s">
        <v>1338</v>
      </c>
      <c r="B213" s="223" t="s">
        <v>1339</v>
      </c>
      <c r="C213" s="240" t="s">
        <v>5</v>
      </c>
      <c r="D213" s="239">
        <v>-390052.08</v>
      </c>
      <c r="E213" s="222">
        <v>0</v>
      </c>
      <c r="F213" s="222">
        <v>0</v>
      </c>
      <c r="G213" s="240" t="s">
        <v>5</v>
      </c>
      <c r="H213" s="221" t="s">
        <v>5</v>
      </c>
    </row>
    <row r="214" spans="1:8" ht="20.100000000000001" customHeight="1">
      <c r="A214" s="226" t="s">
        <v>1340</v>
      </c>
      <c r="B214" s="226" t="s">
        <v>1341</v>
      </c>
      <c r="C214" s="237" t="s">
        <v>5</v>
      </c>
      <c r="D214" s="238">
        <v>4685587.17</v>
      </c>
      <c r="E214" s="225">
        <v>0</v>
      </c>
      <c r="F214" s="225">
        <v>0</v>
      </c>
      <c r="G214" s="237" t="s">
        <v>5</v>
      </c>
      <c r="H214" s="224" t="s">
        <v>5</v>
      </c>
    </row>
    <row r="215" spans="1:8" ht="20.100000000000001" customHeight="1">
      <c r="A215" s="223" t="s">
        <v>1342</v>
      </c>
      <c r="B215" s="223" t="s">
        <v>1343</v>
      </c>
      <c r="C215" s="240" t="s">
        <v>5</v>
      </c>
      <c r="D215" s="239">
        <v>-9113836.3399999999</v>
      </c>
      <c r="E215" s="222">
        <v>0</v>
      </c>
      <c r="F215" s="222">
        <v>0</v>
      </c>
      <c r="G215" s="240" t="s">
        <v>5</v>
      </c>
      <c r="H215" s="221" t="s">
        <v>5</v>
      </c>
    </row>
    <row r="216" spans="1:8" ht="20.100000000000001" customHeight="1">
      <c r="A216" s="223" t="s">
        <v>1344</v>
      </c>
      <c r="B216" s="223" t="s">
        <v>1345</v>
      </c>
      <c r="C216" s="240" t="s">
        <v>5</v>
      </c>
      <c r="D216" s="239">
        <v>-3226393.8</v>
      </c>
      <c r="E216" s="222">
        <v>0</v>
      </c>
      <c r="F216" s="222">
        <v>0</v>
      </c>
      <c r="G216" s="240" t="s">
        <v>5</v>
      </c>
      <c r="H216" s="221" t="s">
        <v>5</v>
      </c>
    </row>
    <row r="217" spans="1:8" ht="20.100000000000001" customHeight="1">
      <c r="A217" s="223" t="s">
        <v>1346</v>
      </c>
      <c r="B217" s="223" t="s">
        <v>1347</v>
      </c>
      <c r="C217" s="240" t="s">
        <v>5</v>
      </c>
      <c r="D217" s="239">
        <v>13493881.119999999</v>
      </c>
      <c r="E217" s="222">
        <v>0</v>
      </c>
      <c r="F217" s="222">
        <v>0</v>
      </c>
      <c r="G217" s="240" t="s">
        <v>5</v>
      </c>
      <c r="H217" s="221" t="s">
        <v>5</v>
      </c>
    </row>
    <row r="218" spans="1:8" ht="20.100000000000001" customHeight="1">
      <c r="A218" s="223" t="s">
        <v>1348</v>
      </c>
      <c r="B218" s="223" t="s">
        <v>1349</v>
      </c>
      <c r="C218" s="240" t="s">
        <v>5</v>
      </c>
      <c r="D218" s="239">
        <v>-2627427.41</v>
      </c>
      <c r="E218" s="222">
        <v>0</v>
      </c>
      <c r="F218" s="222">
        <v>0</v>
      </c>
      <c r="G218" s="240" t="s">
        <v>5</v>
      </c>
      <c r="H218" s="221" t="s">
        <v>5</v>
      </c>
    </row>
    <row r="219" spans="1:8" ht="20.100000000000001" customHeight="1">
      <c r="A219" s="223" t="s">
        <v>1350</v>
      </c>
      <c r="B219" s="223" t="s">
        <v>1351</v>
      </c>
      <c r="C219" s="240" t="s">
        <v>5</v>
      </c>
      <c r="D219" s="239">
        <v>14287482.390000001</v>
      </c>
      <c r="E219" s="222">
        <v>0</v>
      </c>
      <c r="F219" s="222">
        <v>0</v>
      </c>
      <c r="G219" s="240" t="s">
        <v>5</v>
      </c>
      <c r="H219" s="221" t="s">
        <v>5</v>
      </c>
    </row>
    <row r="220" spans="1:8" ht="20.100000000000001" customHeight="1">
      <c r="A220" s="223" t="s">
        <v>1352</v>
      </c>
      <c r="B220" s="223" t="s">
        <v>1353</v>
      </c>
      <c r="C220" s="240" t="s">
        <v>5</v>
      </c>
      <c r="D220" s="239">
        <v>28193726.16</v>
      </c>
      <c r="E220" s="222">
        <v>0</v>
      </c>
      <c r="F220" s="222">
        <v>0</v>
      </c>
      <c r="G220" s="240" t="s">
        <v>5</v>
      </c>
      <c r="H220" s="221" t="s">
        <v>5</v>
      </c>
    </row>
    <row r="221" spans="1:8" ht="20.100000000000001" customHeight="1">
      <c r="A221" s="223" t="s">
        <v>1354</v>
      </c>
      <c r="B221" s="223" t="s">
        <v>1355</v>
      </c>
      <c r="C221" s="240" t="s">
        <v>5</v>
      </c>
      <c r="D221" s="239">
        <v>6455629.9199999999</v>
      </c>
      <c r="E221" s="222">
        <v>0</v>
      </c>
      <c r="F221" s="222">
        <v>0</v>
      </c>
      <c r="G221" s="240" t="s">
        <v>5</v>
      </c>
      <c r="H221" s="221" t="s">
        <v>5</v>
      </c>
    </row>
    <row r="222" spans="1:8" ht="20.100000000000001" customHeight="1">
      <c r="A222" s="223" t="s">
        <v>1356</v>
      </c>
      <c r="B222" s="223" t="s">
        <v>1357</v>
      </c>
      <c r="C222" s="240" t="s">
        <v>5</v>
      </c>
      <c r="D222" s="239">
        <v>46173823.030000001</v>
      </c>
      <c r="E222" s="222">
        <v>0</v>
      </c>
      <c r="F222" s="222">
        <v>0</v>
      </c>
      <c r="G222" s="240" t="s">
        <v>5</v>
      </c>
      <c r="H222" s="221" t="s">
        <v>5</v>
      </c>
    </row>
    <row r="223" spans="1:8" ht="20.100000000000001" customHeight="1">
      <c r="A223" s="223" t="s">
        <v>1358</v>
      </c>
      <c r="B223" s="223" t="s">
        <v>1359</v>
      </c>
      <c r="C223" s="240" t="s">
        <v>5</v>
      </c>
      <c r="D223" s="239">
        <v>-67568674.140000001</v>
      </c>
      <c r="E223" s="222">
        <v>0</v>
      </c>
      <c r="F223" s="222">
        <v>0</v>
      </c>
      <c r="G223" s="240" t="s">
        <v>5</v>
      </c>
      <c r="H223" s="221" t="s">
        <v>5</v>
      </c>
    </row>
    <row r="224" spans="1:8" ht="20.100000000000001" customHeight="1">
      <c r="A224" s="223" t="s">
        <v>1360</v>
      </c>
      <c r="B224" s="242" t="s">
        <v>1361</v>
      </c>
      <c r="C224" s="219" t="s">
        <v>5</v>
      </c>
      <c r="D224" s="243">
        <v>-10909601.65</v>
      </c>
      <c r="E224" s="243">
        <v>0</v>
      </c>
      <c r="F224" s="243">
        <v>0</v>
      </c>
      <c r="G224" s="219" t="s">
        <v>5</v>
      </c>
    </row>
    <row r="225" spans="1:8" ht="20.100000000000001" customHeight="1">
      <c r="A225" s="223" t="s">
        <v>1362</v>
      </c>
      <c r="B225" s="223" t="s">
        <v>1363</v>
      </c>
      <c r="C225" s="240" t="s">
        <v>5</v>
      </c>
      <c r="D225" s="239">
        <v>-3985181.02</v>
      </c>
      <c r="E225" s="222">
        <v>0</v>
      </c>
      <c r="F225" s="222">
        <v>0</v>
      </c>
      <c r="G225" s="240" t="s">
        <v>5</v>
      </c>
      <c r="H225" s="221"/>
    </row>
    <row r="226" spans="1:8" ht="20.100000000000001" customHeight="1">
      <c r="A226" s="223" t="s">
        <v>1364</v>
      </c>
      <c r="B226" s="223" t="s">
        <v>1365</v>
      </c>
      <c r="C226" s="221" t="s">
        <v>5</v>
      </c>
      <c r="D226" s="222">
        <v>-52077173.840000004</v>
      </c>
      <c r="E226" s="239">
        <v>0</v>
      </c>
      <c r="F226" s="239">
        <v>0</v>
      </c>
      <c r="G226" s="221" t="s">
        <v>5</v>
      </c>
      <c r="H226" s="222">
        <v>595449601.69000006</v>
      </c>
    </row>
    <row r="227" spans="1:8" ht="20.100000000000001" customHeight="1">
      <c r="A227" s="223" t="s">
        <v>1366</v>
      </c>
      <c r="B227" s="242" t="s">
        <v>1367</v>
      </c>
      <c r="C227" s="219" t="s">
        <v>5</v>
      </c>
      <c r="D227" s="243">
        <v>41935123.490000002</v>
      </c>
      <c r="E227" s="243">
        <v>0</v>
      </c>
      <c r="F227" s="243">
        <v>0</v>
      </c>
      <c r="G227" s="219" t="s">
        <v>5</v>
      </c>
    </row>
    <row r="228" spans="1:8" ht="12" customHeight="1">
      <c r="A228" s="242" t="s">
        <v>1368</v>
      </c>
      <c r="B228" s="242" t="s">
        <v>1369</v>
      </c>
      <c r="C228" s="219" t="s">
        <v>5</v>
      </c>
      <c r="D228" s="243">
        <v>20727671.91</v>
      </c>
      <c r="E228" s="243">
        <v>0</v>
      </c>
      <c r="F228" s="243">
        <v>0</v>
      </c>
      <c r="G228" s="219" t="s">
        <v>5</v>
      </c>
    </row>
    <row r="229" spans="1:8" ht="20.100000000000001" customHeight="1">
      <c r="A229" s="223" t="s">
        <v>1370</v>
      </c>
      <c r="B229" s="223" t="s">
        <v>1371</v>
      </c>
      <c r="C229" s="240" t="s">
        <v>5</v>
      </c>
      <c r="D229" s="239">
        <v>131034876.45</v>
      </c>
      <c r="E229" s="222">
        <v>0</v>
      </c>
      <c r="F229" s="222">
        <v>0</v>
      </c>
      <c r="G229" s="240" t="s">
        <v>5</v>
      </c>
      <c r="H229" s="221"/>
    </row>
    <row r="230" spans="1:8" ht="20.100000000000001" customHeight="1">
      <c r="A230" s="223" t="s">
        <v>1372</v>
      </c>
      <c r="B230" s="223" t="s">
        <v>1373</v>
      </c>
      <c r="C230" s="221" t="s">
        <v>5</v>
      </c>
      <c r="D230" s="222">
        <v>-45052540.840000004</v>
      </c>
      <c r="E230" s="239">
        <v>0</v>
      </c>
      <c r="F230" s="239">
        <v>0</v>
      </c>
      <c r="G230" s="221" t="s">
        <v>5</v>
      </c>
      <c r="H230" s="222">
        <v>985644705.55999994</v>
      </c>
    </row>
    <row r="231" spans="1:8" ht="12" customHeight="1">
      <c r="A231" s="242" t="s">
        <v>1374</v>
      </c>
      <c r="B231" s="242" t="s">
        <v>1375</v>
      </c>
      <c r="C231" s="219" t="s">
        <v>5</v>
      </c>
      <c r="D231" s="243">
        <v>-31646672.690000001</v>
      </c>
      <c r="E231" s="243">
        <v>0</v>
      </c>
      <c r="F231" s="243">
        <v>0</v>
      </c>
      <c r="G231" s="219" t="s">
        <v>5</v>
      </c>
    </row>
    <row r="232" spans="1:8" ht="12" customHeight="1">
      <c r="A232" s="242"/>
      <c r="B232" s="242"/>
      <c r="D232" s="243"/>
      <c r="E232" s="243"/>
      <c r="F232" s="243"/>
    </row>
    <row r="233" spans="1:8" ht="20.100000000000001" customHeight="1">
      <c r="A233" s="236" t="s">
        <v>1376</v>
      </c>
      <c r="B233" s="260" t="s">
        <v>1377</v>
      </c>
      <c r="C233" s="261" t="s">
        <v>5</v>
      </c>
      <c r="D233" s="262">
        <v>42008.47</v>
      </c>
      <c r="E233" s="262">
        <v>0</v>
      </c>
      <c r="F233" s="262">
        <v>0</v>
      </c>
      <c r="G233" s="261" t="s">
        <v>5</v>
      </c>
      <c r="H233" s="261"/>
    </row>
    <row r="234" spans="1:8" ht="20.100000000000001" customHeight="1">
      <c r="A234" s="220" t="s">
        <v>1378</v>
      </c>
      <c r="B234" s="242" t="s">
        <v>1379</v>
      </c>
      <c r="C234" s="219" t="s">
        <v>5</v>
      </c>
      <c r="D234" s="243">
        <v>42008.47</v>
      </c>
      <c r="E234" s="243">
        <v>0</v>
      </c>
      <c r="F234" s="243">
        <v>0</v>
      </c>
      <c r="G234" s="219" t="s">
        <v>5</v>
      </c>
    </row>
    <row r="235" spans="1:8" ht="20.100000000000001" customHeight="1">
      <c r="A235" s="220"/>
      <c r="B235" s="242"/>
      <c r="D235" s="243"/>
      <c r="E235" s="243"/>
      <c r="F235" s="243"/>
    </row>
    <row r="236" spans="1:8" ht="20.100000000000001" customHeight="1">
      <c r="A236" s="220" t="s">
        <v>961</v>
      </c>
      <c r="B236" s="242" t="s">
        <v>960</v>
      </c>
      <c r="C236" s="219" t="s">
        <v>5</v>
      </c>
      <c r="D236" s="243">
        <v>826478051.41999996</v>
      </c>
      <c r="E236" s="243">
        <v>557.62</v>
      </c>
      <c r="F236" s="243">
        <v>36000180.07</v>
      </c>
      <c r="G236" s="219" t="s">
        <v>5</v>
      </c>
    </row>
    <row r="237" spans="1:8" ht="20.100000000000001" customHeight="1">
      <c r="A237" s="220"/>
      <c r="B237" s="260" t="s">
        <v>958</v>
      </c>
      <c r="C237" s="261" t="s">
        <v>5</v>
      </c>
      <c r="D237" s="262">
        <v>825243973.95000005</v>
      </c>
      <c r="E237" s="262">
        <v>0</v>
      </c>
      <c r="F237" s="262">
        <v>28965671.399999999</v>
      </c>
      <c r="G237" s="261" t="s">
        <v>5</v>
      </c>
      <c r="H237" s="261"/>
    </row>
    <row r="238" spans="1:8">
      <c r="A238" s="260" t="s">
        <v>959</v>
      </c>
      <c r="B238" s="260" t="s">
        <v>958</v>
      </c>
      <c r="C238" s="261" t="s">
        <v>5</v>
      </c>
      <c r="D238" s="262">
        <f>SUM(D239:D244)</f>
        <v>825243973.94999993</v>
      </c>
      <c r="E238" s="262">
        <f t="shared" ref="E238:H238" si="13">SUM(E239:E244)</f>
        <v>0</v>
      </c>
      <c r="F238" s="262">
        <f t="shared" si="13"/>
        <v>28965671.399999999</v>
      </c>
      <c r="G238" s="262">
        <f t="shared" si="13"/>
        <v>0</v>
      </c>
      <c r="H238" s="262">
        <f t="shared" si="13"/>
        <v>0</v>
      </c>
    </row>
    <row r="239" spans="1:8">
      <c r="A239" s="242" t="s">
        <v>957</v>
      </c>
      <c r="B239" s="242" t="s">
        <v>956</v>
      </c>
      <c r="C239" s="219" t="s">
        <v>5</v>
      </c>
      <c r="D239" s="243">
        <v>90346983.25</v>
      </c>
      <c r="E239" s="243">
        <v>0</v>
      </c>
      <c r="F239" s="243">
        <v>8213362.0899999999</v>
      </c>
      <c r="G239" s="219" t="s">
        <v>5</v>
      </c>
    </row>
    <row r="240" spans="1:8">
      <c r="A240" s="242" t="s">
        <v>1380</v>
      </c>
      <c r="B240" s="242" t="s">
        <v>1381</v>
      </c>
      <c r="C240" s="219" t="s">
        <v>5</v>
      </c>
      <c r="D240" s="243">
        <v>54710664.43</v>
      </c>
      <c r="E240" s="243">
        <v>0</v>
      </c>
      <c r="F240" s="243">
        <v>0</v>
      </c>
      <c r="G240" s="219" t="s">
        <v>5</v>
      </c>
    </row>
    <row r="241" spans="1:8">
      <c r="A241" s="242" t="s">
        <v>955</v>
      </c>
      <c r="B241" s="242" t="s">
        <v>954</v>
      </c>
      <c r="C241" s="219" t="s">
        <v>5</v>
      </c>
      <c r="D241" s="243">
        <v>177968147.09999999</v>
      </c>
      <c r="E241" s="243">
        <v>0</v>
      </c>
      <c r="F241" s="243">
        <v>16056274.310000001</v>
      </c>
      <c r="G241" s="219" t="s">
        <v>5</v>
      </c>
    </row>
    <row r="242" spans="1:8">
      <c r="A242" s="242" t="s">
        <v>1382</v>
      </c>
      <c r="B242" s="242" t="s">
        <v>1383</v>
      </c>
      <c r="C242" s="219" t="s">
        <v>5</v>
      </c>
      <c r="D242" s="243">
        <v>416000000</v>
      </c>
      <c r="E242" s="243">
        <v>0</v>
      </c>
      <c r="F242" s="243">
        <v>0</v>
      </c>
      <c r="G242" s="219" t="s">
        <v>5</v>
      </c>
    </row>
    <row r="243" spans="1:8">
      <c r="A243" s="242" t="s">
        <v>1384</v>
      </c>
      <c r="B243" s="242" t="s">
        <v>1385</v>
      </c>
      <c r="C243" s="219" t="s">
        <v>5</v>
      </c>
      <c r="D243" s="243">
        <v>62479170.869999997</v>
      </c>
      <c r="E243" s="243">
        <v>0</v>
      </c>
      <c r="F243" s="243">
        <v>0</v>
      </c>
      <c r="G243" s="219" t="s">
        <v>5</v>
      </c>
    </row>
    <row r="244" spans="1:8">
      <c r="A244" s="242" t="s">
        <v>1386</v>
      </c>
      <c r="B244" s="242" t="s">
        <v>1387</v>
      </c>
      <c r="C244" s="219" t="s">
        <v>5</v>
      </c>
      <c r="D244" s="243">
        <v>23739008.300000001</v>
      </c>
      <c r="E244" s="243">
        <v>0</v>
      </c>
      <c r="F244" s="243">
        <v>4696035</v>
      </c>
      <c r="G244" s="219" t="s">
        <v>5</v>
      </c>
    </row>
    <row r="245" spans="1:8">
      <c r="A245" s="242"/>
      <c r="B245" s="242"/>
      <c r="D245" s="243"/>
      <c r="E245" s="243"/>
      <c r="F245" s="243"/>
    </row>
    <row r="246" spans="1:8">
      <c r="A246" s="260" t="s">
        <v>953</v>
      </c>
      <c r="B246" s="260" t="s">
        <v>952</v>
      </c>
      <c r="C246" s="261" t="s">
        <v>5</v>
      </c>
      <c r="D246" s="262">
        <v>1234077.47</v>
      </c>
      <c r="E246" s="262">
        <v>557.62</v>
      </c>
      <c r="F246" s="262">
        <v>82371.38</v>
      </c>
      <c r="G246" s="261" t="s">
        <v>5</v>
      </c>
      <c r="H246" s="261"/>
    </row>
    <row r="247" spans="1:8">
      <c r="A247" s="242" t="s">
        <v>951</v>
      </c>
      <c r="B247" s="242" t="s">
        <v>950</v>
      </c>
      <c r="C247" s="219" t="s">
        <v>5</v>
      </c>
      <c r="D247" s="243">
        <v>1234077.47</v>
      </c>
      <c r="E247" s="243">
        <v>557.62</v>
      </c>
      <c r="F247" s="243">
        <v>82371.38</v>
      </c>
      <c r="G247" s="219" t="s">
        <v>5</v>
      </c>
    </row>
    <row r="248" spans="1:8">
      <c r="A248" s="242"/>
      <c r="B248" s="242"/>
      <c r="D248" s="243"/>
      <c r="E248" s="243"/>
      <c r="F248" s="243"/>
    </row>
    <row r="249" spans="1:8">
      <c r="A249" s="260" t="s">
        <v>1388</v>
      </c>
      <c r="B249" s="260" t="s">
        <v>1389</v>
      </c>
      <c r="C249" s="261" t="s">
        <v>5</v>
      </c>
      <c r="D249" s="262">
        <v>0</v>
      </c>
      <c r="E249" s="262">
        <v>0</v>
      </c>
      <c r="F249" s="262">
        <v>6952137.29</v>
      </c>
      <c r="G249" s="261" t="s">
        <v>5</v>
      </c>
      <c r="H249" s="261"/>
    </row>
    <row r="250" spans="1:8">
      <c r="A250" s="242" t="s">
        <v>1390</v>
      </c>
      <c r="B250" s="242" t="s">
        <v>1391</v>
      </c>
      <c r="C250" s="219" t="s">
        <v>5</v>
      </c>
      <c r="D250" s="243">
        <v>0</v>
      </c>
      <c r="E250" s="243">
        <v>0</v>
      </c>
      <c r="F250" s="243">
        <v>6952137.29</v>
      </c>
      <c r="G250" s="219" t="s">
        <v>5</v>
      </c>
    </row>
    <row r="251" spans="1:8">
      <c r="A251" s="242"/>
      <c r="B251" s="242"/>
      <c r="D251" s="243"/>
      <c r="E251" s="243"/>
      <c r="F251" s="243"/>
    </row>
    <row r="252" spans="1:8">
      <c r="A252" s="242" t="s">
        <v>949</v>
      </c>
      <c r="B252" s="242" t="s">
        <v>948</v>
      </c>
      <c r="C252" s="243">
        <v>744135524.90999997</v>
      </c>
      <c r="D252" s="219" t="s">
        <v>5</v>
      </c>
      <c r="E252" s="243">
        <v>36776897.710000001</v>
      </c>
      <c r="F252" s="243">
        <v>0</v>
      </c>
      <c r="G252" s="243">
        <v>780912422.62</v>
      </c>
    </row>
    <row r="253" spans="1:8">
      <c r="A253" s="242"/>
      <c r="B253" s="242"/>
      <c r="C253" s="243"/>
      <c r="E253" s="243"/>
      <c r="F253" s="243"/>
      <c r="G253" s="243"/>
    </row>
    <row r="254" spans="1:8">
      <c r="A254" s="242" t="s">
        <v>947</v>
      </c>
      <c r="B254" s="242" t="s">
        <v>1392</v>
      </c>
      <c r="C254" s="243">
        <v>90231388.579999998</v>
      </c>
      <c r="D254" s="219" t="s">
        <v>5</v>
      </c>
      <c r="E254" s="243">
        <v>9133202.6600000001</v>
      </c>
      <c r="F254" s="243">
        <v>0</v>
      </c>
      <c r="G254" s="243">
        <v>99364591.239999995</v>
      </c>
      <c r="H254" s="242"/>
    </row>
    <row r="255" spans="1:8">
      <c r="A255" s="242"/>
      <c r="B255" s="260" t="s">
        <v>882</v>
      </c>
      <c r="C255" s="262">
        <v>65530844.950000003</v>
      </c>
      <c r="D255" s="261" t="s">
        <v>5</v>
      </c>
      <c r="E255" s="262">
        <v>6740745.2199999997</v>
      </c>
      <c r="F255" s="262">
        <v>0</v>
      </c>
      <c r="G255" s="262">
        <v>72271590.170000002</v>
      </c>
      <c r="H255" s="261"/>
    </row>
    <row r="256" spans="1:8">
      <c r="A256" s="260" t="s">
        <v>945</v>
      </c>
      <c r="B256" s="260" t="s">
        <v>882</v>
      </c>
      <c r="C256" s="262">
        <f>SUM(C257:C269)</f>
        <v>65530844.949999996</v>
      </c>
      <c r="D256" s="262">
        <f t="shared" ref="D256:H256" si="14">SUM(D257:D269)</f>
        <v>0</v>
      </c>
      <c r="E256" s="262">
        <f t="shared" si="14"/>
        <v>6740745.2199999997</v>
      </c>
      <c r="F256" s="262">
        <f t="shared" si="14"/>
        <v>0</v>
      </c>
      <c r="G256" s="262">
        <f t="shared" si="14"/>
        <v>72271590.169999987</v>
      </c>
      <c r="H256" s="262">
        <f t="shared" si="14"/>
        <v>0</v>
      </c>
    </row>
    <row r="257" spans="1:8">
      <c r="A257" s="242" t="s">
        <v>944</v>
      </c>
      <c r="B257" s="242" t="s">
        <v>473</v>
      </c>
      <c r="C257" s="243">
        <v>36213111.82</v>
      </c>
      <c r="D257" s="219" t="s">
        <v>5</v>
      </c>
      <c r="E257" s="243">
        <v>3274966.8</v>
      </c>
      <c r="F257" s="243">
        <v>0</v>
      </c>
      <c r="G257" s="243">
        <v>39488078.619999997</v>
      </c>
    </row>
    <row r="258" spans="1:8">
      <c r="A258" s="242" t="s">
        <v>943</v>
      </c>
      <c r="B258" s="242" t="s">
        <v>880</v>
      </c>
      <c r="C258" s="243">
        <v>1780824.89</v>
      </c>
      <c r="D258" s="219" t="s">
        <v>5</v>
      </c>
      <c r="E258" s="243">
        <v>165315.75</v>
      </c>
      <c r="F258" s="243">
        <v>0</v>
      </c>
      <c r="G258" s="243">
        <v>1946140.64</v>
      </c>
    </row>
    <row r="259" spans="1:8">
      <c r="A259" s="242" t="s">
        <v>942</v>
      </c>
      <c r="B259" s="242" t="s">
        <v>483</v>
      </c>
      <c r="C259" s="243">
        <v>326774.53000000003</v>
      </c>
      <c r="D259" s="219" t="s">
        <v>5</v>
      </c>
      <c r="E259" s="243">
        <v>359064.57</v>
      </c>
      <c r="F259" s="243">
        <v>0</v>
      </c>
      <c r="G259" s="243">
        <v>685839.1</v>
      </c>
    </row>
    <row r="260" spans="1:8">
      <c r="A260" s="242" t="s">
        <v>941</v>
      </c>
      <c r="B260" s="242" t="s">
        <v>484</v>
      </c>
      <c r="C260" s="243">
        <v>6787638.7400000002</v>
      </c>
      <c r="D260" s="219" t="s">
        <v>5</v>
      </c>
      <c r="E260" s="243">
        <v>57625.13</v>
      </c>
      <c r="F260" s="243">
        <v>0</v>
      </c>
      <c r="G260" s="243">
        <v>6845263.8700000001</v>
      </c>
    </row>
    <row r="261" spans="1:8">
      <c r="A261" s="242" t="s">
        <v>940</v>
      </c>
      <c r="B261" s="242" t="s">
        <v>939</v>
      </c>
      <c r="C261" s="243">
        <v>546202.17000000004</v>
      </c>
      <c r="D261" s="219" t="s">
        <v>5</v>
      </c>
      <c r="E261" s="243">
        <v>51615.8</v>
      </c>
      <c r="F261" s="243">
        <v>0</v>
      </c>
      <c r="G261" s="243">
        <v>597817.97</v>
      </c>
    </row>
    <row r="262" spans="1:8">
      <c r="A262" s="242" t="s">
        <v>938</v>
      </c>
      <c r="B262" s="242" t="s">
        <v>937</v>
      </c>
      <c r="C262" s="243">
        <v>8447055.6400000006</v>
      </c>
      <c r="D262" s="219" t="s">
        <v>5</v>
      </c>
      <c r="E262" s="243">
        <v>783698.62</v>
      </c>
      <c r="F262" s="243">
        <v>0</v>
      </c>
      <c r="G262" s="243">
        <v>9230754.2599999998</v>
      </c>
    </row>
    <row r="263" spans="1:8">
      <c r="A263" s="242" t="s">
        <v>936</v>
      </c>
      <c r="B263" s="242" t="s">
        <v>496</v>
      </c>
      <c r="C263" s="243">
        <v>1858998.73</v>
      </c>
      <c r="D263" s="219" t="s">
        <v>5</v>
      </c>
      <c r="E263" s="243">
        <v>700692.52</v>
      </c>
      <c r="F263" s="243">
        <v>0</v>
      </c>
      <c r="G263" s="243">
        <v>2559691.25</v>
      </c>
    </row>
    <row r="264" spans="1:8">
      <c r="A264" s="242" t="s">
        <v>935</v>
      </c>
      <c r="B264" s="242" t="s">
        <v>499</v>
      </c>
      <c r="C264" s="243">
        <v>1068990.76</v>
      </c>
      <c r="D264" s="219" t="s">
        <v>5</v>
      </c>
      <c r="E264" s="243">
        <v>95701.46</v>
      </c>
      <c r="F264" s="243">
        <v>0</v>
      </c>
      <c r="G264" s="243">
        <v>1164692.22</v>
      </c>
    </row>
    <row r="265" spans="1:8">
      <c r="A265" s="242" t="s">
        <v>934</v>
      </c>
      <c r="B265" s="242" t="s">
        <v>500</v>
      </c>
      <c r="C265" s="243">
        <v>6235713.0700000003</v>
      </c>
      <c r="D265" s="219" t="s">
        <v>5</v>
      </c>
      <c r="E265" s="243">
        <v>558260.4</v>
      </c>
      <c r="F265" s="243">
        <v>0</v>
      </c>
      <c r="G265" s="243">
        <v>6793973.4699999997</v>
      </c>
    </row>
    <row r="266" spans="1:8">
      <c r="A266" s="242" t="s">
        <v>933</v>
      </c>
      <c r="B266" s="242" t="s">
        <v>501</v>
      </c>
      <c r="C266" s="243">
        <v>732045.55</v>
      </c>
      <c r="D266" s="219" t="s">
        <v>5</v>
      </c>
      <c r="E266" s="243">
        <v>63804.17</v>
      </c>
      <c r="F266" s="243">
        <v>0</v>
      </c>
      <c r="G266" s="243">
        <v>795849.72</v>
      </c>
    </row>
    <row r="267" spans="1:8">
      <c r="A267" s="242" t="s">
        <v>1393</v>
      </c>
      <c r="B267" s="242" t="s">
        <v>502</v>
      </c>
      <c r="C267" s="243">
        <v>284432</v>
      </c>
      <c r="D267" s="219" t="s">
        <v>5</v>
      </c>
      <c r="E267" s="243">
        <v>0</v>
      </c>
      <c r="F267" s="243">
        <v>0</v>
      </c>
      <c r="G267" s="243">
        <v>284432</v>
      </c>
    </row>
    <row r="268" spans="1:8">
      <c r="A268" s="242" t="s">
        <v>1394</v>
      </c>
      <c r="B268" s="242" t="s">
        <v>527</v>
      </c>
      <c r="C268" s="243">
        <v>0</v>
      </c>
      <c r="D268" s="219" t="s">
        <v>5</v>
      </c>
      <c r="E268" s="243">
        <v>630000</v>
      </c>
      <c r="F268" s="243">
        <v>0</v>
      </c>
      <c r="G268" s="243">
        <v>630000</v>
      </c>
    </row>
    <row r="269" spans="1:8">
      <c r="A269" s="242" t="s">
        <v>932</v>
      </c>
      <c r="B269" s="242" t="s">
        <v>931</v>
      </c>
      <c r="C269" s="243">
        <v>1249057.05</v>
      </c>
      <c r="D269" s="219" t="s">
        <v>5</v>
      </c>
      <c r="E269" s="243">
        <v>0</v>
      </c>
      <c r="F269" s="243">
        <v>0</v>
      </c>
      <c r="G269" s="243">
        <v>1249057.05</v>
      </c>
    </row>
    <row r="270" spans="1:8">
      <c r="A270" s="242"/>
      <c r="B270" s="260" t="s">
        <v>874</v>
      </c>
      <c r="C270" s="262">
        <v>5174219.68</v>
      </c>
      <c r="D270" s="261" t="s">
        <v>5</v>
      </c>
      <c r="E270" s="262">
        <v>357578.51</v>
      </c>
      <c r="F270" s="262">
        <v>0</v>
      </c>
      <c r="G270" s="262">
        <v>5531798.1900000004</v>
      </c>
      <c r="H270" s="261"/>
    </row>
    <row r="271" spans="1:8">
      <c r="A271" s="260" t="s">
        <v>930</v>
      </c>
      <c r="B271" s="260" t="s">
        <v>874</v>
      </c>
      <c r="C271" s="262">
        <f>SUM(C272:C289)</f>
        <v>5174219.68</v>
      </c>
      <c r="D271" s="262">
        <f t="shared" ref="D271:H271" si="15">SUM(D272:D289)</f>
        <v>0</v>
      </c>
      <c r="E271" s="262">
        <f t="shared" si="15"/>
        <v>357578.51000000007</v>
      </c>
      <c r="F271" s="262">
        <f t="shared" si="15"/>
        <v>0</v>
      </c>
      <c r="G271" s="262">
        <f t="shared" si="15"/>
        <v>5531798.1899999995</v>
      </c>
      <c r="H271" s="262">
        <f t="shared" si="15"/>
        <v>0</v>
      </c>
    </row>
    <row r="272" spans="1:8">
      <c r="A272" s="242" t="s">
        <v>929</v>
      </c>
      <c r="B272" s="242" t="s">
        <v>928</v>
      </c>
      <c r="C272" s="243">
        <v>404440.82</v>
      </c>
      <c r="D272" s="219" t="s">
        <v>5</v>
      </c>
      <c r="E272" s="243">
        <v>96093.43</v>
      </c>
      <c r="F272" s="243">
        <v>0</v>
      </c>
      <c r="G272" s="243">
        <v>500534.25</v>
      </c>
    </row>
    <row r="273" spans="1:7">
      <c r="A273" s="242" t="s">
        <v>927</v>
      </c>
      <c r="B273" s="242" t="s">
        <v>926</v>
      </c>
      <c r="C273" s="243">
        <v>984995.35</v>
      </c>
      <c r="D273" s="219" t="s">
        <v>5</v>
      </c>
      <c r="E273" s="243">
        <v>0</v>
      </c>
      <c r="F273" s="243">
        <v>0</v>
      </c>
      <c r="G273" s="243">
        <v>984995.35</v>
      </c>
    </row>
    <row r="274" spans="1:7">
      <c r="A274" s="242" t="s">
        <v>1395</v>
      </c>
      <c r="B274" s="242" t="s">
        <v>539</v>
      </c>
      <c r="C274" s="243">
        <v>224034.4</v>
      </c>
      <c r="D274" s="219" t="s">
        <v>5</v>
      </c>
      <c r="E274" s="243">
        <v>2302.46</v>
      </c>
      <c r="F274" s="243">
        <v>0</v>
      </c>
      <c r="G274" s="243">
        <v>226336.86</v>
      </c>
    </row>
    <row r="275" spans="1:7">
      <c r="A275" s="242" t="s">
        <v>1396</v>
      </c>
      <c r="B275" s="242" t="s">
        <v>540</v>
      </c>
      <c r="C275" s="243">
        <v>105221.39</v>
      </c>
      <c r="D275" s="219" t="s">
        <v>5</v>
      </c>
      <c r="E275" s="243">
        <v>94072.29</v>
      </c>
      <c r="F275" s="243">
        <v>0</v>
      </c>
      <c r="G275" s="243">
        <v>199293.68</v>
      </c>
    </row>
    <row r="276" spans="1:7">
      <c r="A276" s="242" t="s">
        <v>1397</v>
      </c>
      <c r="B276" s="242" t="s">
        <v>541</v>
      </c>
      <c r="C276" s="243">
        <v>12012.96</v>
      </c>
      <c r="D276" s="219" t="s">
        <v>5</v>
      </c>
      <c r="E276" s="243">
        <v>0</v>
      </c>
      <c r="F276" s="243">
        <v>0</v>
      </c>
      <c r="G276" s="243">
        <v>12012.96</v>
      </c>
    </row>
    <row r="277" spans="1:7">
      <c r="A277" s="242" t="s">
        <v>925</v>
      </c>
      <c r="B277" s="242" t="s">
        <v>924</v>
      </c>
      <c r="C277" s="243">
        <v>229923.77</v>
      </c>
      <c r="D277" s="219" t="s">
        <v>5</v>
      </c>
      <c r="E277" s="243">
        <v>68935.94</v>
      </c>
      <c r="F277" s="243">
        <v>0</v>
      </c>
      <c r="G277" s="243">
        <v>298859.71000000002</v>
      </c>
    </row>
    <row r="278" spans="1:7">
      <c r="A278" s="242" t="s">
        <v>1398</v>
      </c>
      <c r="B278" s="242" t="s">
        <v>553</v>
      </c>
      <c r="C278" s="243">
        <v>59698.12</v>
      </c>
      <c r="D278" s="219" t="s">
        <v>5</v>
      </c>
      <c r="E278" s="243">
        <v>484</v>
      </c>
      <c r="F278" s="243">
        <v>0</v>
      </c>
      <c r="G278" s="243">
        <v>60182.12</v>
      </c>
    </row>
    <row r="279" spans="1:7">
      <c r="A279" s="242" t="s">
        <v>1399</v>
      </c>
      <c r="B279" s="242" t="s">
        <v>568</v>
      </c>
      <c r="C279" s="243">
        <v>13670</v>
      </c>
      <c r="D279" s="219" t="s">
        <v>5</v>
      </c>
      <c r="E279" s="243">
        <v>2040</v>
      </c>
      <c r="F279" s="243">
        <v>0</v>
      </c>
      <c r="G279" s="243">
        <v>15710</v>
      </c>
    </row>
    <row r="280" spans="1:7">
      <c r="A280" s="242" t="s">
        <v>1400</v>
      </c>
      <c r="B280" s="242" t="s">
        <v>570</v>
      </c>
      <c r="C280" s="243">
        <v>79546.94</v>
      </c>
      <c r="D280" s="219" t="s">
        <v>5</v>
      </c>
      <c r="E280" s="243">
        <v>0</v>
      </c>
      <c r="F280" s="243">
        <v>0</v>
      </c>
      <c r="G280" s="243">
        <v>79546.94</v>
      </c>
    </row>
    <row r="281" spans="1:7">
      <c r="A281" s="242" t="s">
        <v>923</v>
      </c>
      <c r="B281" s="242" t="s">
        <v>572</v>
      </c>
      <c r="C281" s="243">
        <v>199877.71</v>
      </c>
      <c r="D281" s="219" t="s">
        <v>5</v>
      </c>
      <c r="E281" s="243">
        <v>7581</v>
      </c>
      <c r="F281" s="243">
        <v>0</v>
      </c>
      <c r="G281" s="243">
        <v>207458.71</v>
      </c>
    </row>
    <row r="282" spans="1:7">
      <c r="A282" s="242" t="s">
        <v>922</v>
      </c>
      <c r="B282" s="242" t="s">
        <v>577</v>
      </c>
      <c r="C282" s="243">
        <v>1192857.83</v>
      </c>
      <c r="D282" s="219" t="s">
        <v>5</v>
      </c>
      <c r="E282" s="243">
        <v>1676.3</v>
      </c>
      <c r="F282" s="243">
        <v>0</v>
      </c>
      <c r="G282" s="243">
        <v>1194534.1299999999</v>
      </c>
    </row>
    <row r="283" spans="1:7">
      <c r="A283" s="242" t="s">
        <v>921</v>
      </c>
      <c r="B283" s="242" t="s">
        <v>920</v>
      </c>
      <c r="C283" s="243">
        <v>334449.42</v>
      </c>
      <c r="D283" s="219" t="s">
        <v>5</v>
      </c>
      <c r="E283" s="243">
        <v>58123.21</v>
      </c>
      <c r="F283" s="243">
        <v>0</v>
      </c>
      <c r="G283" s="243">
        <v>392572.63</v>
      </c>
    </row>
    <row r="284" spans="1:7">
      <c r="A284" s="242" t="s">
        <v>1401</v>
      </c>
      <c r="B284" s="242" t="s">
        <v>589</v>
      </c>
      <c r="C284" s="243">
        <v>20871.84</v>
      </c>
      <c r="D284" s="219" t="s">
        <v>5</v>
      </c>
      <c r="E284" s="243">
        <v>21784.2</v>
      </c>
      <c r="F284" s="243">
        <v>0</v>
      </c>
      <c r="G284" s="243">
        <v>42656.04</v>
      </c>
    </row>
    <row r="285" spans="1:7">
      <c r="A285" s="242" t="s">
        <v>919</v>
      </c>
      <c r="B285" s="242" t="s">
        <v>597</v>
      </c>
      <c r="C285" s="243">
        <v>109880.58</v>
      </c>
      <c r="D285" s="219" t="s">
        <v>5</v>
      </c>
      <c r="E285" s="243">
        <v>374.76</v>
      </c>
      <c r="F285" s="243">
        <v>0</v>
      </c>
      <c r="G285" s="243">
        <v>110255.34</v>
      </c>
    </row>
    <row r="286" spans="1:7">
      <c r="A286" s="242" t="s">
        <v>1402</v>
      </c>
      <c r="B286" s="242" t="s">
        <v>599</v>
      </c>
      <c r="C286" s="243">
        <v>26679</v>
      </c>
      <c r="D286" s="219" t="s">
        <v>5</v>
      </c>
      <c r="E286" s="243">
        <v>110.01</v>
      </c>
      <c r="F286" s="243">
        <v>0</v>
      </c>
      <c r="G286" s="243">
        <v>26789.01</v>
      </c>
    </row>
    <row r="287" spans="1:7">
      <c r="A287" s="242" t="s">
        <v>1403</v>
      </c>
      <c r="B287" s="242" t="s">
        <v>1404</v>
      </c>
      <c r="C287" s="243">
        <v>23385.599999999999</v>
      </c>
      <c r="D287" s="219" t="s">
        <v>5</v>
      </c>
      <c r="E287" s="243">
        <v>2393</v>
      </c>
      <c r="F287" s="243">
        <v>0</v>
      </c>
      <c r="G287" s="243">
        <v>25778.6</v>
      </c>
    </row>
    <row r="288" spans="1:7">
      <c r="A288" s="242" t="s">
        <v>918</v>
      </c>
      <c r="B288" s="242" t="s">
        <v>917</v>
      </c>
      <c r="C288" s="243">
        <v>1151377.1499999999</v>
      </c>
      <c r="D288" s="219" t="s">
        <v>5</v>
      </c>
      <c r="E288" s="243">
        <v>1231.95</v>
      </c>
      <c r="F288" s="243">
        <v>0</v>
      </c>
      <c r="G288" s="243">
        <v>1152609.1000000001</v>
      </c>
    </row>
    <row r="289" spans="1:8">
      <c r="A289" s="242" t="s">
        <v>1405</v>
      </c>
      <c r="B289" s="242" t="s">
        <v>1406</v>
      </c>
      <c r="C289" s="243">
        <v>1296.8</v>
      </c>
      <c r="D289" s="219" t="s">
        <v>5</v>
      </c>
      <c r="E289" s="243">
        <v>375.96</v>
      </c>
      <c r="F289" s="243">
        <v>0</v>
      </c>
      <c r="G289" s="243">
        <v>1672.76</v>
      </c>
    </row>
    <row r="290" spans="1:8">
      <c r="A290" s="242"/>
      <c r="B290" s="260" t="s">
        <v>860</v>
      </c>
      <c r="C290" s="262">
        <v>19478926.920000002</v>
      </c>
      <c r="D290" s="261" t="s">
        <v>5</v>
      </c>
      <c r="E290" s="262">
        <v>2034878.93</v>
      </c>
      <c r="F290" s="262">
        <v>0</v>
      </c>
      <c r="G290" s="262">
        <v>21513805.850000001</v>
      </c>
      <c r="H290" s="261"/>
    </row>
    <row r="291" spans="1:8">
      <c r="A291" s="260" t="s">
        <v>916</v>
      </c>
      <c r="B291" s="260" t="s">
        <v>860</v>
      </c>
      <c r="C291" s="262">
        <f>SUM(C292:C324)</f>
        <v>19478926.919999998</v>
      </c>
      <c r="D291" s="262">
        <f t="shared" ref="D291:H291" si="16">SUM(D292:D324)</f>
        <v>0</v>
      </c>
      <c r="E291" s="262">
        <f t="shared" si="16"/>
        <v>2034878.9299999997</v>
      </c>
      <c r="F291" s="262">
        <f t="shared" si="16"/>
        <v>0</v>
      </c>
      <c r="G291" s="262">
        <f t="shared" si="16"/>
        <v>21513805.849999994</v>
      </c>
      <c r="H291" s="262">
        <f t="shared" si="16"/>
        <v>0</v>
      </c>
    </row>
    <row r="292" spans="1:8">
      <c r="A292" s="242" t="s">
        <v>915</v>
      </c>
      <c r="B292" s="242" t="s">
        <v>607</v>
      </c>
      <c r="C292" s="243">
        <v>371810.23</v>
      </c>
      <c r="D292" s="219" t="s">
        <v>5</v>
      </c>
      <c r="E292" s="243">
        <v>56298</v>
      </c>
      <c r="F292" s="243">
        <v>0</v>
      </c>
      <c r="G292" s="243">
        <v>428108.23</v>
      </c>
    </row>
    <row r="293" spans="1:8">
      <c r="A293" s="242" t="s">
        <v>914</v>
      </c>
      <c r="B293" s="242" t="s">
        <v>913</v>
      </c>
      <c r="C293" s="243">
        <v>43286</v>
      </c>
      <c r="D293" s="219" t="s">
        <v>5</v>
      </c>
      <c r="E293" s="243">
        <v>21035</v>
      </c>
      <c r="F293" s="243">
        <v>0</v>
      </c>
      <c r="G293" s="243">
        <v>64321</v>
      </c>
    </row>
    <row r="294" spans="1:8">
      <c r="A294" s="242" t="s">
        <v>912</v>
      </c>
      <c r="B294" s="242" t="s">
        <v>856</v>
      </c>
      <c r="C294" s="243">
        <v>412439.7</v>
      </c>
      <c r="D294" s="219" t="s">
        <v>5</v>
      </c>
      <c r="E294" s="243">
        <v>14110</v>
      </c>
      <c r="F294" s="243">
        <v>0</v>
      </c>
      <c r="G294" s="243">
        <v>426549.7</v>
      </c>
    </row>
    <row r="295" spans="1:8">
      <c r="A295" s="242" t="s">
        <v>911</v>
      </c>
      <c r="B295" s="242" t="s">
        <v>854</v>
      </c>
      <c r="C295" s="243">
        <v>1178716.9099999999</v>
      </c>
      <c r="D295" s="219" t="s">
        <v>5</v>
      </c>
      <c r="E295" s="243">
        <v>179212.2</v>
      </c>
      <c r="F295" s="243">
        <v>0</v>
      </c>
      <c r="G295" s="243">
        <v>1357929.11</v>
      </c>
    </row>
    <row r="296" spans="1:8">
      <c r="A296" s="242" t="s">
        <v>910</v>
      </c>
      <c r="B296" s="242" t="s">
        <v>617</v>
      </c>
      <c r="C296" s="243">
        <v>7170.44</v>
      </c>
      <c r="D296" s="219" t="s">
        <v>5</v>
      </c>
      <c r="E296" s="243">
        <v>3501.6</v>
      </c>
      <c r="F296" s="243">
        <v>0</v>
      </c>
      <c r="G296" s="243">
        <v>10672.04</v>
      </c>
    </row>
    <row r="297" spans="1:8">
      <c r="A297" s="242" t="s">
        <v>909</v>
      </c>
      <c r="B297" s="242" t="s">
        <v>624</v>
      </c>
      <c r="C297" s="243">
        <v>8058363.4000000004</v>
      </c>
      <c r="D297" s="219" t="s">
        <v>5</v>
      </c>
      <c r="E297" s="243">
        <v>676100.2</v>
      </c>
      <c r="F297" s="243">
        <v>0</v>
      </c>
      <c r="G297" s="243">
        <v>8734463.5999999996</v>
      </c>
    </row>
    <row r="298" spans="1:8">
      <c r="A298" s="242" t="s">
        <v>1407</v>
      </c>
      <c r="B298" s="242" t="s">
        <v>634</v>
      </c>
      <c r="C298" s="243">
        <v>359503.32</v>
      </c>
      <c r="D298" s="219" t="s">
        <v>5</v>
      </c>
      <c r="E298" s="243">
        <v>94623.33</v>
      </c>
      <c r="F298" s="243">
        <v>0</v>
      </c>
      <c r="G298" s="243">
        <v>454126.65</v>
      </c>
    </row>
    <row r="299" spans="1:8">
      <c r="A299" s="242" t="s">
        <v>908</v>
      </c>
      <c r="B299" s="242" t="s">
        <v>907</v>
      </c>
      <c r="C299" s="243">
        <v>185915.6</v>
      </c>
      <c r="D299" s="219" t="s">
        <v>5</v>
      </c>
      <c r="E299" s="243">
        <v>40600</v>
      </c>
      <c r="F299" s="243">
        <v>0</v>
      </c>
      <c r="G299" s="243">
        <v>226515.6</v>
      </c>
    </row>
    <row r="300" spans="1:8">
      <c r="A300" s="242" t="s">
        <v>1408</v>
      </c>
      <c r="B300" s="242" t="s">
        <v>644</v>
      </c>
      <c r="C300" s="243">
        <v>57458.28</v>
      </c>
      <c r="D300" s="219" t="s">
        <v>5</v>
      </c>
      <c r="E300" s="243">
        <v>115968</v>
      </c>
      <c r="F300" s="243">
        <v>0</v>
      </c>
      <c r="G300" s="243">
        <v>173426.28</v>
      </c>
    </row>
    <row r="301" spans="1:8">
      <c r="A301" s="242" t="s">
        <v>1409</v>
      </c>
      <c r="B301" s="242" t="s">
        <v>1410</v>
      </c>
      <c r="C301" s="243">
        <v>0</v>
      </c>
      <c r="D301" s="219" t="s">
        <v>5</v>
      </c>
      <c r="E301" s="243">
        <v>86599.95</v>
      </c>
      <c r="F301" s="243">
        <v>0</v>
      </c>
      <c r="G301" s="243">
        <v>86599.95</v>
      </c>
    </row>
    <row r="302" spans="1:8">
      <c r="A302" s="242" t="s">
        <v>1411</v>
      </c>
      <c r="B302" s="242" t="s">
        <v>1412</v>
      </c>
      <c r="C302" s="243">
        <v>27027.54</v>
      </c>
      <c r="D302" s="219" t="s">
        <v>5</v>
      </c>
      <c r="E302" s="243">
        <v>0</v>
      </c>
      <c r="F302" s="243">
        <v>0</v>
      </c>
      <c r="G302" s="243">
        <v>27027.54</v>
      </c>
    </row>
    <row r="303" spans="1:8">
      <c r="A303" s="242" t="s">
        <v>1413</v>
      </c>
      <c r="B303" s="242" t="s">
        <v>1414</v>
      </c>
      <c r="C303" s="243">
        <v>475909.03</v>
      </c>
      <c r="D303" s="219" t="s">
        <v>5</v>
      </c>
      <c r="E303" s="243">
        <v>148999.67999999999</v>
      </c>
      <c r="F303" s="243">
        <v>0</v>
      </c>
      <c r="G303" s="243">
        <v>624908.71</v>
      </c>
    </row>
    <row r="304" spans="1:8">
      <c r="A304" s="242" t="s">
        <v>1415</v>
      </c>
      <c r="B304" s="242" t="s">
        <v>1416</v>
      </c>
      <c r="C304" s="243">
        <v>756323.14</v>
      </c>
      <c r="D304" s="219" t="s">
        <v>5</v>
      </c>
      <c r="E304" s="243">
        <v>228344.24</v>
      </c>
      <c r="F304" s="243">
        <v>0</v>
      </c>
      <c r="G304" s="243">
        <v>984667.38</v>
      </c>
    </row>
    <row r="305" spans="1:7">
      <c r="A305" s="242" t="s">
        <v>906</v>
      </c>
      <c r="B305" s="242" t="s">
        <v>656</v>
      </c>
      <c r="C305" s="243">
        <v>29951.13</v>
      </c>
      <c r="D305" s="219" t="s">
        <v>5</v>
      </c>
      <c r="E305" s="243">
        <v>-21210.799999999999</v>
      </c>
      <c r="F305" s="243">
        <v>0</v>
      </c>
      <c r="G305" s="243">
        <v>8740.33</v>
      </c>
    </row>
    <row r="306" spans="1:7">
      <c r="A306" s="242" t="s">
        <v>1417</v>
      </c>
      <c r="B306" s="242" t="s">
        <v>1418</v>
      </c>
      <c r="C306" s="243">
        <v>179731.48</v>
      </c>
      <c r="D306" s="219" t="s">
        <v>5</v>
      </c>
      <c r="E306" s="243">
        <v>0</v>
      </c>
      <c r="F306" s="243">
        <v>0</v>
      </c>
      <c r="G306" s="243">
        <v>179731.48</v>
      </c>
    </row>
    <row r="307" spans="1:7">
      <c r="A307" s="242" t="s">
        <v>1419</v>
      </c>
      <c r="B307" s="242" t="s">
        <v>663</v>
      </c>
      <c r="C307" s="243">
        <v>30480</v>
      </c>
      <c r="D307" s="219" t="s">
        <v>5</v>
      </c>
      <c r="E307" s="243">
        <v>0</v>
      </c>
      <c r="F307" s="243">
        <v>0</v>
      </c>
      <c r="G307" s="243">
        <v>30480</v>
      </c>
    </row>
    <row r="308" spans="1:7">
      <c r="A308" s="242" t="s">
        <v>1420</v>
      </c>
      <c r="B308" s="242" t="s">
        <v>1421</v>
      </c>
      <c r="C308" s="243">
        <v>525163.19999999995</v>
      </c>
      <c r="D308" s="219" t="s">
        <v>5</v>
      </c>
      <c r="E308" s="243">
        <v>6676.19</v>
      </c>
      <c r="F308" s="243">
        <v>0</v>
      </c>
      <c r="G308" s="243">
        <v>531839.39</v>
      </c>
    </row>
    <row r="309" spans="1:7">
      <c r="A309" s="242" t="s">
        <v>1422</v>
      </c>
      <c r="B309" s="242" t="s">
        <v>1423</v>
      </c>
      <c r="C309" s="243">
        <v>1330</v>
      </c>
      <c r="D309" s="219" t="s">
        <v>5</v>
      </c>
      <c r="E309" s="243">
        <v>0</v>
      </c>
      <c r="F309" s="243">
        <v>0</v>
      </c>
      <c r="G309" s="243">
        <v>1330</v>
      </c>
    </row>
    <row r="310" spans="1:7">
      <c r="A310" s="242" t="s">
        <v>1424</v>
      </c>
      <c r="B310" s="242" t="s">
        <v>1425</v>
      </c>
      <c r="C310" s="243">
        <v>158254.85999999999</v>
      </c>
      <c r="D310" s="219" t="s">
        <v>5</v>
      </c>
      <c r="E310" s="243">
        <v>9500.01</v>
      </c>
      <c r="F310" s="243">
        <v>0</v>
      </c>
      <c r="G310" s="243">
        <v>167754.87</v>
      </c>
    </row>
    <row r="311" spans="1:7">
      <c r="A311" s="242" t="s">
        <v>905</v>
      </c>
      <c r="B311" s="242" t="s">
        <v>904</v>
      </c>
      <c r="C311" s="243">
        <v>494842.36</v>
      </c>
      <c r="D311" s="219" t="s">
        <v>5</v>
      </c>
      <c r="E311" s="243">
        <v>45058</v>
      </c>
      <c r="F311" s="243">
        <v>0</v>
      </c>
      <c r="G311" s="243">
        <v>539900.36</v>
      </c>
    </row>
    <row r="312" spans="1:7">
      <c r="A312" s="242" t="s">
        <v>1426</v>
      </c>
      <c r="B312" s="242" t="s">
        <v>1427</v>
      </c>
      <c r="C312" s="243">
        <v>33976.400000000001</v>
      </c>
      <c r="D312" s="219" t="s">
        <v>5</v>
      </c>
      <c r="E312" s="243">
        <v>0</v>
      </c>
      <c r="F312" s="243">
        <v>0</v>
      </c>
      <c r="G312" s="243">
        <v>33976.400000000001</v>
      </c>
    </row>
    <row r="313" spans="1:7">
      <c r="A313" s="242" t="s">
        <v>1428</v>
      </c>
      <c r="B313" s="242" t="s">
        <v>1429</v>
      </c>
      <c r="C313" s="243">
        <v>2400</v>
      </c>
      <c r="D313" s="219" t="s">
        <v>5</v>
      </c>
      <c r="E313" s="243">
        <v>2200</v>
      </c>
      <c r="F313" s="243">
        <v>0</v>
      </c>
      <c r="G313" s="243">
        <v>4600</v>
      </c>
    </row>
    <row r="314" spans="1:7">
      <c r="A314" s="242" t="s">
        <v>1430</v>
      </c>
      <c r="B314" s="242" t="s">
        <v>1431</v>
      </c>
      <c r="C314" s="243">
        <v>11716</v>
      </c>
      <c r="D314" s="219" t="s">
        <v>5</v>
      </c>
      <c r="E314" s="243">
        <v>0</v>
      </c>
      <c r="F314" s="243">
        <v>0</v>
      </c>
      <c r="G314" s="243">
        <v>11716</v>
      </c>
    </row>
    <row r="315" spans="1:7">
      <c r="A315" s="242" t="s">
        <v>1432</v>
      </c>
      <c r="B315" s="242" t="s">
        <v>1433</v>
      </c>
      <c r="C315" s="243">
        <v>1028400</v>
      </c>
      <c r="D315" s="219" t="s">
        <v>5</v>
      </c>
      <c r="E315" s="243">
        <v>0</v>
      </c>
      <c r="F315" s="243">
        <v>0</v>
      </c>
      <c r="G315" s="243">
        <v>1028400</v>
      </c>
    </row>
    <row r="316" spans="1:7">
      <c r="A316" s="242" t="s">
        <v>1434</v>
      </c>
      <c r="B316" s="242" t="s">
        <v>1435</v>
      </c>
      <c r="C316" s="243">
        <v>191206.05</v>
      </c>
      <c r="D316" s="219" t="s">
        <v>5</v>
      </c>
      <c r="E316" s="243">
        <v>0</v>
      </c>
      <c r="F316" s="243">
        <v>0</v>
      </c>
      <c r="G316" s="243">
        <v>191206.05</v>
      </c>
    </row>
    <row r="317" spans="1:7">
      <c r="A317" s="242" t="s">
        <v>1436</v>
      </c>
      <c r="B317" s="242" t="s">
        <v>687</v>
      </c>
      <c r="C317" s="243">
        <v>7465</v>
      </c>
      <c r="D317" s="219" t="s">
        <v>5</v>
      </c>
      <c r="E317" s="243">
        <v>0</v>
      </c>
      <c r="F317" s="243">
        <v>0</v>
      </c>
      <c r="G317" s="243">
        <v>7465</v>
      </c>
    </row>
    <row r="318" spans="1:7">
      <c r="A318" s="242" t="s">
        <v>903</v>
      </c>
      <c r="B318" s="242" t="s">
        <v>902</v>
      </c>
      <c r="C318" s="243">
        <v>32975.47</v>
      </c>
      <c r="D318" s="219" t="s">
        <v>5</v>
      </c>
      <c r="E318" s="243">
        <v>0</v>
      </c>
      <c r="F318" s="243">
        <v>0</v>
      </c>
      <c r="G318" s="243">
        <v>32975.47</v>
      </c>
    </row>
    <row r="319" spans="1:7">
      <c r="A319" s="242" t="s">
        <v>1437</v>
      </c>
      <c r="B319" s="242" t="s">
        <v>694</v>
      </c>
      <c r="C319" s="243">
        <v>45806.05</v>
      </c>
      <c r="D319" s="219" t="s">
        <v>5</v>
      </c>
      <c r="E319" s="243">
        <v>35251.74</v>
      </c>
      <c r="F319" s="243">
        <v>0</v>
      </c>
      <c r="G319" s="243">
        <v>81057.789999999994</v>
      </c>
    </row>
    <row r="320" spans="1:7">
      <c r="A320" s="242" t="s">
        <v>1438</v>
      </c>
      <c r="B320" s="242" t="s">
        <v>699</v>
      </c>
      <c r="C320" s="243">
        <v>98057.45</v>
      </c>
      <c r="D320" s="219" t="s">
        <v>5</v>
      </c>
      <c r="E320" s="243">
        <v>51225.4</v>
      </c>
      <c r="F320" s="243">
        <v>0</v>
      </c>
      <c r="G320" s="243">
        <v>149282.85</v>
      </c>
    </row>
    <row r="321" spans="1:8">
      <c r="A321" s="242" t="s">
        <v>1439</v>
      </c>
      <c r="B321" s="242" t="s">
        <v>1440</v>
      </c>
      <c r="C321" s="243">
        <v>592855.28</v>
      </c>
      <c r="D321" s="219" t="s">
        <v>5</v>
      </c>
      <c r="E321" s="243">
        <v>211847.8</v>
      </c>
      <c r="F321" s="243">
        <v>0</v>
      </c>
      <c r="G321" s="243">
        <v>804703.08</v>
      </c>
    </row>
    <row r="322" spans="1:8">
      <c r="A322" s="242" t="s">
        <v>1441</v>
      </c>
      <c r="B322" s="242" t="s">
        <v>710</v>
      </c>
      <c r="C322" s="243">
        <v>14056</v>
      </c>
      <c r="D322" s="219" t="s">
        <v>5</v>
      </c>
      <c r="E322" s="243">
        <v>14449</v>
      </c>
      <c r="F322" s="243">
        <v>0</v>
      </c>
      <c r="G322" s="243">
        <v>28505</v>
      </c>
    </row>
    <row r="323" spans="1:8">
      <c r="A323" s="242" t="s">
        <v>901</v>
      </c>
      <c r="B323" s="242" t="s">
        <v>713</v>
      </c>
      <c r="C323" s="243">
        <v>1679092.82</v>
      </c>
      <c r="D323" s="219" t="s">
        <v>5</v>
      </c>
      <c r="E323" s="243">
        <v>0</v>
      </c>
      <c r="F323" s="243">
        <v>0</v>
      </c>
      <c r="G323" s="243">
        <v>1679092.82</v>
      </c>
    </row>
    <row r="324" spans="1:8">
      <c r="A324" s="242" t="s">
        <v>900</v>
      </c>
      <c r="B324" s="242" t="s">
        <v>899</v>
      </c>
      <c r="C324" s="243">
        <v>2387243.7799999998</v>
      </c>
      <c r="D324" s="219" t="s">
        <v>5</v>
      </c>
      <c r="E324" s="243">
        <v>14489.39</v>
      </c>
      <c r="F324" s="243">
        <v>0</v>
      </c>
      <c r="G324" s="243">
        <v>2401733.17</v>
      </c>
    </row>
    <row r="325" spans="1:8">
      <c r="A325" s="242"/>
      <c r="B325" s="242"/>
      <c r="C325" s="243"/>
      <c r="E325" s="243"/>
      <c r="F325" s="243"/>
      <c r="G325" s="243"/>
    </row>
    <row r="326" spans="1:8">
      <c r="A326" s="260" t="s">
        <v>1442</v>
      </c>
      <c r="B326" s="260" t="s">
        <v>1443</v>
      </c>
      <c r="C326" s="262">
        <v>47397.03</v>
      </c>
      <c r="D326" s="261" t="s">
        <v>5</v>
      </c>
      <c r="E326" s="262">
        <v>0</v>
      </c>
      <c r="F326" s="262">
        <v>0</v>
      </c>
      <c r="G326" s="262">
        <v>47397.03</v>
      </c>
      <c r="H326" s="261"/>
    </row>
    <row r="327" spans="1:8">
      <c r="A327" s="242" t="s">
        <v>1444</v>
      </c>
      <c r="B327" s="242" t="s">
        <v>1445</v>
      </c>
      <c r="C327" s="243">
        <v>47397.03</v>
      </c>
      <c r="D327" s="219" t="s">
        <v>5</v>
      </c>
      <c r="E327" s="243">
        <v>0</v>
      </c>
      <c r="F327" s="243">
        <v>0</v>
      </c>
      <c r="G327" s="243">
        <v>47397.03</v>
      </c>
    </row>
    <row r="328" spans="1:8">
      <c r="A328" s="242"/>
      <c r="B328" s="260" t="s">
        <v>1446</v>
      </c>
      <c r="C328" s="262">
        <v>190093091.13999999</v>
      </c>
      <c r="D328" s="261" t="s">
        <v>5</v>
      </c>
      <c r="E328" s="262">
        <v>17024944.190000001</v>
      </c>
      <c r="F328" s="262">
        <v>0</v>
      </c>
      <c r="G328" s="262">
        <v>207118035.33000001</v>
      </c>
    </row>
    <row r="329" spans="1:8">
      <c r="A329" s="260" t="s">
        <v>898</v>
      </c>
      <c r="B329" s="260" t="s">
        <v>1446</v>
      </c>
      <c r="C329" s="262">
        <f>SUM(C330:C340)</f>
        <v>190093091.13999999</v>
      </c>
      <c r="D329" s="262">
        <f t="shared" ref="D329:H329" si="17">SUM(D330:D340)</f>
        <v>0</v>
      </c>
      <c r="E329" s="262">
        <f t="shared" si="17"/>
        <v>17024944.190000001</v>
      </c>
      <c r="F329" s="262">
        <f t="shared" si="17"/>
        <v>0</v>
      </c>
      <c r="G329" s="262">
        <f t="shared" si="17"/>
        <v>207118035.32999995</v>
      </c>
      <c r="H329" s="262">
        <f t="shared" si="17"/>
        <v>0</v>
      </c>
    </row>
    <row r="330" spans="1:8">
      <c r="A330" s="242" t="s">
        <v>896</v>
      </c>
      <c r="B330" s="242" t="s">
        <v>832</v>
      </c>
      <c r="C330" s="243">
        <v>29605724.710000001</v>
      </c>
      <c r="D330" s="219" t="s">
        <v>5</v>
      </c>
      <c r="E330" s="243">
        <v>2691429.52</v>
      </c>
      <c r="F330" s="243">
        <v>0</v>
      </c>
      <c r="G330" s="243">
        <v>32297154.23</v>
      </c>
    </row>
    <row r="331" spans="1:8">
      <c r="A331" s="242" t="s">
        <v>895</v>
      </c>
      <c r="B331" s="242" t="s">
        <v>830</v>
      </c>
      <c r="C331" s="243">
        <v>30191459.550000001</v>
      </c>
      <c r="D331" s="219" t="s">
        <v>5</v>
      </c>
      <c r="E331" s="243">
        <v>2744678.14</v>
      </c>
      <c r="F331" s="243">
        <v>0</v>
      </c>
      <c r="G331" s="243">
        <v>32936137.690000001</v>
      </c>
    </row>
    <row r="332" spans="1:8">
      <c r="A332" s="242" t="s">
        <v>894</v>
      </c>
      <c r="B332" s="242" t="s">
        <v>893</v>
      </c>
      <c r="C332" s="243">
        <v>15975645.779999999</v>
      </c>
      <c r="D332" s="219" t="s">
        <v>5</v>
      </c>
      <c r="E332" s="243">
        <v>1452331.43</v>
      </c>
      <c r="F332" s="243">
        <v>0</v>
      </c>
      <c r="G332" s="243">
        <v>17427977.210000001</v>
      </c>
    </row>
    <row r="333" spans="1:8">
      <c r="A333" s="242" t="s">
        <v>892</v>
      </c>
      <c r="B333" s="242" t="s">
        <v>826</v>
      </c>
      <c r="C333" s="243">
        <v>46761012.530000001</v>
      </c>
      <c r="D333" s="219" t="s">
        <v>5</v>
      </c>
      <c r="E333" s="243">
        <v>4251001.1399999997</v>
      </c>
      <c r="F333" s="243">
        <v>0</v>
      </c>
      <c r="G333" s="243">
        <v>51012013.670000002</v>
      </c>
    </row>
    <row r="334" spans="1:8">
      <c r="A334" s="242" t="s">
        <v>1447</v>
      </c>
      <c r="B334" s="242" t="s">
        <v>824</v>
      </c>
      <c r="C334" s="243">
        <v>38652442.469999999</v>
      </c>
      <c r="D334" s="219" t="s">
        <v>5</v>
      </c>
      <c r="E334" s="243">
        <v>3513858.41</v>
      </c>
      <c r="F334" s="243">
        <v>0</v>
      </c>
      <c r="G334" s="243">
        <v>42166300.880000003</v>
      </c>
    </row>
    <row r="335" spans="1:8">
      <c r="A335" s="242" t="s">
        <v>891</v>
      </c>
      <c r="B335" s="242" t="s">
        <v>822</v>
      </c>
      <c r="C335" s="243">
        <v>6409703.3899999997</v>
      </c>
      <c r="D335" s="219" t="s">
        <v>5</v>
      </c>
      <c r="E335" s="243">
        <v>582700.31000000006</v>
      </c>
      <c r="F335" s="243">
        <v>0</v>
      </c>
      <c r="G335" s="243">
        <v>6992403.7000000002</v>
      </c>
    </row>
    <row r="336" spans="1:8">
      <c r="A336" s="242" t="s">
        <v>890</v>
      </c>
      <c r="B336" s="242" t="s">
        <v>820</v>
      </c>
      <c r="C336" s="243">
        <v>3442249.73</v>
      </c>
      <c r="D336" s="219" t="s">
        <v>5</v>
      </c>
      <c r="E336" s="243">
        <v>311772.31</v>
      </c>
      <c r="F336" s="243">
        <v>0</v>
      </c>
      <c r="G336" s="243">
        <v>3754022.04</v>
      </c>
    </row>
    <row r="337" spans="1:8">
      <c r="A337" s="242" t="s">
        <v>889</v>
      </c>
      <c r="B337" s="242" t="s">
        <v>818</v>
      </c>
      <c r="C337" s="243">
        <v>6409703.3899999997</v>
      </c>
      <c r="D337" s="219" t="s">
        <v>5</v>
      </c>
      <c r="E337" s="243">
        <v>582700.31000000006</v>
      </c>
      <c r="F337" s="243">
        <v>0</v>
      </c>
      <c r="G337" s="243">
        <v>6992403.7000000002</v>
      </c>
    </row>
    <row r="338" spans="1:8">
      <c r="A338" s="242" t="s">
        <v>888</v>
      </c>
      <c r="B338" s="242" t="s">
        <v>816</v>
      </c>
      <c r="C338" s="243">
        <v>6097931.0800000001</v>
      </c>
      <c r="D338" s="219" t="s">
        <v>5</v>
      </c>
      <c r="E338" s="243">
        <v>582700.31000000006</v>
      </c>
      <c r="F338" s="243">
        <v>0</v>
      </c>
      <c r="G338" s="243">
        <v>6680631.3899999997</v>
      </c>
    </row>
    <row r="339" spans="1:8">
      <c r="A339" s="242" t="s">
        <v>887</v>
      </c>
      <c r="B339" s="242" t="s">
        <v>814</v>
      </c>
      <c r="C339" s="243">
        <v>3429495.41</v>
      </c>
      <c r="D339" s="219" t="s">
        <v>5</v>
      </c>
      <c r="E339" s="243">
        <v>311772.31</v>
      </c>
      <c r="F339" s="243">
        <v>0</v>
      </c>
      <c r="G339" s="243">
        <v>3741267.72</v>
      </c>
    </row>
    <row r="340" spans="1:8">
      <c r="A340" s="242" t="s">
        <v>886</v>
      </c>
      <c r="B340" s="242" t="s">
        <v>812</v>
      </c>
      <c r="C340" s="243">
        <v>3117723.1</v>
      </c>
      <c r="D340" s="219" t="s">
        <v>5</v>
      </c>
      <c r="E340" s="243">
        <v>0</v>
      </c>
      <c r="F340" s="243">
        <v>0</v>
      </c>
      <c r="G340" s="243">
        <v>3117723.1</v>
      </c>
    </row>
    <row r="341" spans="1:8">
      <c r="A341" s="242"/>
      <c r="B341" s="260" t="s">
        <v>1449</v>
      </c>
      <c r="C341" s="262">
        <v>70063877.349999994</v>
      </c>
      <c r="D341" s="261" t="s">
        <v>5</v>
      </c>
      <c r="E341" s="262">
        <v>0</v>
      </c>
      <c r="F341" s="262">
        <v>0</v>
      </c>
      <c r="G341" s="262">
        <v>70063877.349999994</v>
      </c>
      <c r="H341" s="261"/>
    </row>
    <row r="342" spans="1:8">
      <c r="A342" s="260" t="s">
        <v>1448</v>
      </c>
      <c r="B342" s="260" t="s">
        <v>1449</v>
      </c>
      <c r="C342" s="262">
        <f>SUM(C343:C374)</f>
        <v>70063877.350000009</v>
      </c>
      <c r="D342" s="262">
        <f t="shared" ref="D342:H342" si="18">SUM(D343:D374)</f>
        <v>0</v>
      </c>
      <c r="E342" s="262">
        <f t="shared" si="18"/>
        <v>0</v>
      </c>
      <c r="F342" s="262">
        <f t="shared" si="18"/>
        <v>0</v>
      </c>
      <c r="G342" s="262">
        <f t="shared" si="18"/>
        <v>70063877.350000009</v>
      </c>
      <c r="H342" s="262">
        <f t="shared" si="18"/>
        <v>0</v>
      </c>
    </row>
    <row r="343" spans="1:8">
      <c r="A343" s="242" t="s">
        <v>1450</v>
      </c>
      <c r="B343" s="242" t="s">
        <v>1451</v>
      </c>
      <c r="C343" s="243">
        <v>9877188.7400000002</v>
      </c>
      <c r="D343" s="219" t="s">
        <v>5</v>
      </c>
      <c r="E343" s="243">
        <v>0</v>
      </c>
      <c r="F343" s="243">
        <v>0</v>
      </c>
      <c r="G343" s="243">
        <v>9877188.7400000002</v>
      </c>
    </row>
    <row r="344" spans="1:8">
      <c r="A344" s="242" t="s">
        <v>1452</v>
      </c>
      <c r="B344" s="242" t="s">
        <v>830</v>
      </c>
      <c r="C344" s="243">
        <v>10072604.09</v>
      </c>
      <c r="D344" s="219" t="s">
        <v>5</v>
      </c>
      <c r="E344" s="243">
        <v>0</v>
      </c>
      <c r="F344" s="243">
        <v>0</v>
      </c>
      <c r="G344" s="243">
        <v>10072604.09</v>
      </c>
    </row>
    <row r="345" spans="1:8">
      <c r="A345" s="242" t="s">
        <v>1453</v>
      </c>
      <c r="B345" s="242" t="s">
        <v>1454</v>
      </c>
      <c r="C345" s="243">
        <v>1906938.26</v>
      </c>
      <c r="D345" s="219" t="s">
        <v>5</v>
      </c>
      <c r="E345" s="243">
        <v>0</v>
      </c>
      <c r="F345" s="243">
        <v>0</v>
      </c>
      <c r="G345" s="243">
        <v>1906938.26</v>
      </c>
    </row>
    <row r="346" spans="1:8">
      <c r="A346" s="242" t="s">
        <v>1455</v>
      </c>
      <c r="B346" s="242" t="s">
        <v>1456</v>
      </c>
      <c r="C346" s="243">
        <v>1906938.26</v>
      </c>
      <c r="D346" s="219" t="s">
        <v>5</v>
      </c>
      <c r="E346" s="243">
        <v>0</v>
      </c>
      <c r="F346" s="243">
        <v>0</v>
      </c>
      <c r="G346" s="243">
        <v>1906938.26</v>
      </c>
    </row>
    <row r="347" spans="1:8">
      <c r="A347" s="242" t="s">
        <v>1457</v>
      </c>
      <c r="B347" s="242" t="s">
        <v>1458</v>
      </c>
      <c r="C347" s="243">
        <v>5329863.3899999997</v>
      </c>
      <c r="D347" s="219" t="s">
        <v>5</v>
      </c>
      <c r="E347" s="243">
        <v>0</v>
      </c>
      <c r="F347" s="243">
        <v>0</v>
      </c>
      <c r="G347" s="243">
        <v>5329863.3899999997</v>
      </c>
    </row>
    <row r="348" spans="1:8">
      <c r="A348" s="242" t="s">
        <v>1459</v>
      </c>
      <c r="B348" s="242" t="s">
        <v>826</v>
      </c>
      <c r="C348" s="243">
        <v>15600609.34</v>
      </c>
      <c r="D348" s="219" t="s">
        <v>5</v>
      </c>
      <c r="E348" s="243">
        <v>0</v>
      </c>
      <c r="F348" s="243">
        <v>0</v>
      </c>
      <c r="G348" s="243">
        <v>15600609.34</v>
      </c>
    </row>
    <row r="349" spans="1:8">
      <c r="A349" s="242" t="s">
        <v>1460</v>
      </c>
      <c r="B349" s="242" t="s">
        <v>824</v>
      </c>
      <c r="C349" s="243">
        <v>12895393.460000001</v>
      </c>
      <c r="D349" s="219" t="s">
        <v>5</v>
      </c>
      <c r="E349" s="243">
        <v>0</v>
      </c>
      <c r="F349" s="243">
        <v>0</v>
      </c>
      <c r="G349" s="243">
        <v>12895393.460000001</v>
      </c>
    </row>
    <row r="350" spans="1:8">
      <c r="A350" s="242" t="s">
        <v>1461</v>
      </c>
      <c r="B350" s="242" t="s">
        <v>1462</v>
      </c>
      <c r="C350" s="243">
        <v>1940418.35</v>
      </c>
      <c r="D350" s="219" t="s">
        <v>5</v>
      </c>
      <c r="E350" s="243">
        <v>0</v>
      </c>
      <c r="F350" s="243">
        <v>0</v>
      </c>
      <c r="G350" s="243">
        <v>1940418.35</v>
      </c>
    </row>
    <row r="351" spans="1:8">
      <c r="A351" s="242" t="s">
        <v>1463</v>
      </c>
      <c r="B351" s="242" t="s">
        <v>822</v>
      </c>
      <c r="C351" s="243">
        <v>2138432.71</v>
      </c>
      <c r="D351" s="219" t="s">
        <v>5</v>
      </c>
      <c r="E351" s="243">
        <v>0</v>
      </c>
      <c r="F351" s="243">
        <v>0</v>
      </c>
      <c r="G351" s="243">
        <v>2138432.71</v>
      </c>
    </row>
    <row r="352" spans="1:8">
      <c r="A352" s="242" t="s">
        <v>1464</v>
      </c>
      <c r="B352" s="242" t="s">
        <v>818</v>
      </c>
      <c r="C352" s="243">
        <v>2138432.71</v>
      </c>
      <c r="D352" s="219" t="s">
        <v>5</v>
      </c>
      <c r="E352" s="243">
        <v>0</v>
      </c>
      <c r="F352" s="243">
        <v>0</v>
      </c>
      <c r="G352" s="243">
        <v>2138432.71</v>
      </c>
    </row>
    <row r="353" spans="1:7">
      <c r="A353" s="242" t="s">
        <v>1465</v>
      </c>
      <c r="B353" s="242" t="s">
        <v>1466</v>
      </c>
      <c r="C353" s="243">
        <v>1906938.26</v>
      </c>
      <c r="D353" s="219" t="s">
        <v>5</v>
      </c>
      <c r="E353" s="243">
        <v>0</v>
      </c>
      <c r="F353" s="243">
        <v>0</v>
      </c>
      <c r="G353" s="243">
        <v>1906938.26</v>
      </c>
    </row>
    <row r="354" spans="1:7">
      <c r="A354" s="242" t="s">
        <v>1467</v>
      </c>
      <c r="B354" s="242" t="s">
        <v>814</v>
      </c>
      <c r="C354" s="243">
        <v>1940418.35</v>
      </c>
      <c r="D354" s="219" t="s">
        <v>5</v>
      </c>
      <c r="E354" s="243">
        <v>0</v>
      </c>
      <c r="F354" s="243">
        <v>0</v>
      </c>
      <c r="G354" s="243">
        <v>1940418.35</v>
      </c>
    </row>
    <row r="355" spans="1:7">
      <c r="A355" s="242" t="s">
        <v>1468</v>
      </c>
      <c r="B355" s="242" t="s">
        <v>816</v>
      </c>
      <c r="C355" s="243">
        <v>2138432.71</v>
      </c>
      <c r="D355" s="219" t="s">
        <v>5</v>
      </c>
      <c r="E355" s="243">
        <v>0</v>
      </c>
      <c r="F355" s="243">
        <v>0</v>
      </c>
      <c r="G355" s="243">
        <v>2138432.71</v>
      </c>
    </row>
    <row r="356" spans="1:7">
      <c r="A356" s="242" t="s">
        <v>1469</v>
      </c>
      <c r="B356" s="242" t="s">
        <v>1470</v>
      </c>
      <c r="C356" s="243">
        <v>26221.52</v>
      </c>
      <c r="D356" s="219" t="s">
        <v>5</v>
      </c>
      <c r="E356" s="243">
        <v>0</v>
      </c>
      <c r="F356" s="243">
        <v>0</v>
      </c>
      <c r="G356" s="243">
        <v>26221.52</v>
      </c>
    </row>
    <row r="357" spans="1:7">
      <c r="A357" s="242" t="s">
        <v>1471</v>
      </c>
      <c r="B357" s="242" t="s">
        <v>1472</v>
      </c>
      <c r="C357" s="243">
        <v>26221.52</v>
      </c>
      <c r="D357" s="219" t="s">
        <v>5</v>
      </c>
      <c r="E357" s="243">
        <v>0</v>
      </c>
      <c r="F357" s="243">
        <v>0</v>
      </c>
      <c r="G357" s="243">
        <v>26221.52</v>
      </c>
    </row>
    <row r="358" spans="1:7">
      <c r="A358" s="242" t="s">
        <v>1473</v>
      </c>
      <c r="B358" s="242" t="s">
        <v>1474</v>
      </c>
      <c r="C358" s="243">
        <v>4117.79</v>
      </c>
      <c r="D358" s="219" t="s">
        <v>5</v>
      </c>
      <c r="E358" s="243">
        <v>0</v>
      </c>
      <c r="F358" s="243">
        <v>0</v>
      </c>
      <c r="G358" s="243">
        <v>4117.79</v>
      </c>
    </row>
    <row r="359" spans="1:7">
      <c r="A359" s="242" t="s">
        <v>1475</v>
      </c>
      <c r="B359" s="242" t="s">
        <v>1476</v>
      </c>
      <c r="C359" s="243">
        <v>4106.5200000000004</v>
      </c>
      <c r="D359" s="219" t="s">
        <v>5</v>
      </c>
      <c r="E359" s="243">
        <v>0</v>
      </c>
      <c r="F359" s="243">
        <v>0</v>
      </c>
      <c r="G359" s="243">
        <v>4106.5200000000004</v>
      </c>
    </row>
    <row r="360" spans="1:7">
      <c r="A360" s="242" t="s">
        <v>1477</v>
      </c>
      <c r="B360" s="242" t="s">
        <v>1478</v>
      </c>
      <c r="C360" s="243">
        <v>4106.5200000000004</v>
      </c>
      <c r="D360" s="219" t="s">
        <v>5</v>
      </c>
      <c r="E360" s="243">
        <v>0</v>
      </c>
      <c r="F360" s="243">
        <v>0</v>
      </c>
      <c r="G360" s="243">
        <v>4106.5200000000004</v>
      </c>
    </row>
    <row r="361" spans="1:7">
      <c r="A361" s="242" t="s">
        <v>1479</v>
      </c>
      <c r="B361" s="242" t="s">
        <v>1480</v>
      </c>
      <c r="C361" s="243">
        <v>3484.39</v>
      </c>
      <c r="D361" s="219" t="s">
        <v>5</v>
      </c>
      <c r="E361" s="243">
        <v>0</v>
      </c>
      <c r="F361" s="243">
        <v>0</v>
      </c>
      <c r="G361" s="243">
        <v>3484.39</v>
      </c>
    </row>
    <row r="362" spans="1:7">
      <c r="A362" s="242" t="s">
        <v>1481</v>
      </c>
      <c r="B362" s="242" t="s">
        <v>1482</v>
      </c>
      <c r="C362" s="243">
        <v>3484.39</v>
      </c>
      <c r="D362" s="219" t="s">
        <v>5</v>
      </c>
      <c r="E362" s="243">
        <v>0</v>
      </c>
      <c r="F362" s="243">
        <v>0</v>
      </c>
      <c r="G362" s="243">
        <v>3484.39</v>
      </c>
    </row>
    <row r="363" spans="1:7">
      <c r="A363" s="242" t="s">
        <v>1483</v>
      </c>
      <c r="B363" s="242" t="s">
        <v>1484</v>
      </c>
      <c r="C363" s="243">
        <v>1867.37</v>
      </c>
      <c r="D363" s="219" t="s">
        <v>5</v>
      </c>
      <c r="E363" s="243">
        <v>0</v>
      </c>
      <c r="F363" s="243">
        <v>0</v>
      </c>
      <c r="G363" s="243">
        <v>1867.37</v>
      </c>
    </row>
    <row r="364" spans="1:7">
      <c r="A364" s="242" t="s">
        <v>1485</v>
      </c>
      <c r="B364" s="242" t="s">
        <v>1486</v>
      </c>
      <c r="C364" s="243">
        <v>1290.69</v>
      </c>
      <c r="D364" s="219" t="s">
        <v>5</v>
      </c>
      <c r="E364" s="243">
        <v>0</v>
      </c>
      <c r="F364" s="243">
        <v>0</v>
      </c>
      <c r="G364" s="243">
        <v>1290.69</v>
      </c>
    </row>
    <row r="365" spans="1:7">
      <c r="A365" s="242" t="s">
        <v>1487</v>
      </c>
      <c r="B365" s="242" t="s">
        <v>1488</v>
      </c>
      <c r="C365" s="243">
        <v>106673.42</v>
      </c>
      <c r="D365" s="219" t="s">
        <v>5</v>
      </c>
      <c r="E365" s="243">
        <v>0</v>
      </c>
      <c r="F365" s="243">
        <v>0</v>
      </c>
      <c r="G365" s="243">
        <v>106673.42</v>
      </c>
    </row>
    <row r="366" spans="1:7">
      <c r="A366" s="242" t="s">
        <v>1489</v>
      </c>
      <c r="B366" s="242" t="s">
        <v>1490</v>
      </c>
      <c r="C366" s="243">
        <v>6632.68</v>
      </c>
      <c r="D366" s="219" t="s">
        <v>5</v>
      </c>
      <c r="E366" s="243">
        <v>0</v>
      </c>
      <c r="F366" s="243">
        <v>0</v>
      </c>
      <c r="G366" s="243">
        <v>6632.68</v>
      </c>
    </row>
    <row r="367" spans="1:7">
      <c r="A367" s="242" t="s">
        <v>1491</v>
      </c>
      <c r="B367" s="242" t="s">
        <v>1492</v>
      </c>
      <c r="C367" s="243">
        <v>2484.86</v>
      </c>
      <c r="D367" s="219" t="s">
        <v>5</v>
      </c>
      <c r="E367" s="243">
        <v>0</v>
      </c>
      <c r="F367" s="243">
        <v>0</v>
      </c>
      <c r="G367" s="243">
        <v>2484.86</v>
      </c>
    </row>
    <row r="368" spans="1:7">
      <c r="A368" s="242" t="s">
        <v>1493</v>
      </c>
      <c r="B368" s="242" t="s">
        <v>1494</v>
      </c>
      <c r="C368" s="243">
        <v>2903.51</v>
      </c>
      <c r="D368" s="219" t="s">
        <v>5</v>
      </c>
      <c r="E368" s="243">
        <v>0</v>
      </c>
      <c r="F368" s="243">
        <v>0</v>
      </c>
      <c r="G368" s="243">
        <v>2903.51</v>
      </c>
    </row>
    <row r="369" spans="1:8">
      <c r="A369" s="242" t="s">
        <v>1495</v>
      </c>
      <c r="B369" s="242" t="s">
        <v>1496</v>
      </c>
      <c r="C369" s="243">
        <v>51.63</v>
      </c>
      <c r="D369" s="219" t="s">
        <v>5</v>
      </c>
      <c r="E369" s="243">
        <v>0</v>
      </c>
      <c r="F369" s="243">
        <v>0</v>
      </c>
      <c r="G369" s="243">
        <v>51.63</v>
      </c>
    </row>
    <row r="370" spans="1:8">
      <c r="A370" s="242" t="s">
        <v>1497</v>
      </c>
      <c r="B370" s="242" t="s">
        <v>1498</v>
      </c>
      <c r="C370" s="243">
        <v>7172.54</v>
      </c>
      <c r="D370" s="219" t="s">
        <v>5</v>
      </c>
      <c r="E370" s="243">
        <v>0</v>
      </c>
      <c r="F370" s="243">
        <v>0</v>
      </c>
      <c r="G370" s="243">
        <v>7172.54</v>
      </c>
    </row>
    <row r="371" spans="1:8">
      <c r="A371" s="242" t="s">
        <v>1499</v>
      </c>
      <c r="B371" s="242" t="s">
        <v>1500</v>
      </c>
      <c r="C371" s="243">
        <v>7172.54</v>
      </c>
      <c r="D371" s="219" t="s">
        <v>5</v>
      </c>
      <c r="E371" s="243">
        <v>0</v>
      </c>
      <c r="F371" s="243">
        <v>0</v>
      </c>
      <c r="G371" s="243">
        <v>7172.54</v>
      </c>
    </row>
    <row r="372" spans="1:8">
      <c r="A372" s="242" t="s">
        <v>1501</v>
      </c>
      <c r="B372" s="242" t="s">
        <v>1502</v>
      </c>
      <c r="C372" s="243">
        <v>26221.52</v>
      </c>
      <c r="D372" s="219" t="s">
        <v>5</v>
      </c>
      <c r="E372" s="243">
        <v>0</v>
      </c>
      <c r="F372" s="243">
        <v>0</v>
      </c>
      <c r="G372" s="243">
        <v>26221.52</v>
      </c>
    </row>
    <row r="373" spans="1:8">
      <c r="A373" s="242" t="s">
        <v>1503</v>
      </c>
      <c r="B373" s="242" t="s">
        <v>1504</v>
      </c>
      <c r="C373" s="243">
        <v>2903.51</v>
      </c>
      <c r="D373" s="219" t="s">
        <v>5</v>
      </c>
      <c r="E373" s="243">
        <v>0</v>
      </c>
      <c r="F373" s="243">
        <v>0</v>
      </c>
      <c r="G373" s="243">
        <v>2903.51</v>
      </c>
    </row>
    <row r="374" spans="1:8">
      <c r="A374" s="242" t="s">
        <v>1505</v>
      </c>
      <c r="B374" s="242" t="s">
        <v>1506</v>
      </c>
      <c r="C374" s="243">
        <v>34151.800000000003</v>
      </c>
      <c r="D374" s="219" t="s">
        <v>5</v>
      </c>
      <c r="E374" s="243">
        <v>0</v>
      </c>
      <c r="F374" s="243">
        <v>0</v>
      </c>
      <c r="G374" s="243">
        <v>34151.800000000003</v>
      </c>
    </row>
    <row r="375" spans="1:8">
      <c r="A375" s="260" t="s">
        <v>885</v>
      </c>
      <c r="B375" s="260" t="s">
        <v>884</v>
      </c>
      <c r="C375" s="262">
        <v>346297440.69999999</v>
      </c>
      <c r="D375" s="261" t="s">
        <v>5</v>
      </c>
      <c r="E375" s="262">
        <v>6353119.0499999998</v>
      </c>
      <c r="F375" s="262">
        <v>0</v>
      </c>
      <c r="G375" s="262">
        <v>352650559.75</v>
      </c>
      <c r="H375" s="261"/>
    </row>
    <row r="376" spans="1:8">
      <c r="A376" s="242"/>
      <c r="B376" s="260" t="s">
        <v>882</v>
      </c>
      <c r="C376" s="262">
        <v>188728543.21000001</v>
      </c>
      <c r="D376" s="261" t="s">
        <v>5</v>
      </c>
      <c r="E376" s="262">
        <v>5740985.3300000001</v>
      </c>
      <c r="F376" s="262">
        <v>0</v>
      </c>
      <c r="G376" s="262">
        <v>194469528.53999999</v>
      </c>
      <c r="H376" s="261"/>
    </row>
    <row r="377" spans="1:8">
      <c r="A377" s="260" t="s">
        <v>883</v>
      </c>
      <c r="B377" s="260" t="s">
        <v>882</v>
      </c>
      <c r="C377" s="262">
        <f>SUM(C378:C384)</f>
        <v>188728543.21000004</v>
      </c>
      <c r="D377" s="262">
        <f t="shared" ref="D377:H377" si="19">SUM(D378:D384)</f>
        <v>0</v>
      </c>
      <c r="E377" s="262">
        <f t="shared" si="19"/>
        <v>5740985.3299999991</v>
      </c>
      <c r="F377" s="262">
        <f t="shared" si="19"/>
        <v>0</v>
      </c>
      <c r="G377" s="262">
        <f t="shared" si="19"/>
        <v>194469528.53999999</v>
      </c>
      <c r="H377" s="262">
        <f t="shared" si="19"/>
        <v>0</v>
      </c>
    </row>
    <row r="378" spans="1:8">
      <c r="A378" s="242" t="s">
        <v>881</v>
      </c>
      <c r="B378" s="242" t="s">
        <v>880</v>
      </c>
      <c r="C378" s="243">
        <v>115739034.12</v>
      </c>
      <c r="D378" s="219" t="s">
        <v>5</v>
      </c>
      <c r="E378" s="243">
        <v>3763265.91</v>
      </c>
      <c r="F378" s="243">
        <v>0</v>
      </c>
      <c r="G378" s="243">
        <v>119502300.03</v>
      </c>
    </row>
    <row r="379" spans="1:8">
      <c r="A379" s="242" t="s">
        <v>1507</v>
      </c>
      <c r="B379" s="242" t="s">
        <v>1508</v>
      </c>
      <c r="C379" s="243">
        <v>1687759.66</v>
      </c>
      <c r="D379" s="219" t="s">
        <v>5</v>
      </c>
      <c r="E379" s="243">
        <v>287895.61</v>
      </c>
      <c r="F379" s="243">
        <v>0</v>
      </c>
      <c r="G379" s="243">
        <v>1975655.27</v>
      </c>
    </row>
    <row r="380" spans="1:8">
      <c r="A380" s="242" t="s">
        <v>1509</v>
      </c>
      <c r="B380" s="242" t="s">
        <v>484</v>
      </c>
      <c r="C380" s="243">
        <v>19404384.120000001</v>
      </c>
      <c r="D380" s="219" t="s">
        <v>5</v>
      </c>
      <c r="E380" s="243">
        <v>894252</v>
      </c>
      <c r="F380" s="243">
        <v>0</v>
      </c>
      <c r="G380" s="243">
        <v>20298636.120000001</v>
      </c>
    </row>
    <row r="381" spans="1:8">
      <c r="A381" s="242" t="s">
        <v>879</v>
      </c>
      <c r="B381" s="242" t="s">
        <v>485</v>
      </c>
      <c r="C381" s="243">
        <v>32926315.210000001</v>
      </c>
      <c r="D381" s="219" t="s">
        <v>5</v>
      </c>
      <c r="E381" s="243">
        <v>784434.67</v>
      </c>
      <c r="F381" s="243">
        <v>0</v>
      </c>
      <c r="G381" s="243">
        <v>33710749.880000003</v>
      </c>
    </row>
    <row r="382" spans="1:8">
      <c r="A382" s="242" t="s">
        <v>1510</v>
      </c>
      <c r="B382" s="242" t="s">
        <v>1511</v>
      </c>
      <c r="C382" s="243">
        <v>8393202.5299999993</v>
      </c>
      <c r="D382" s="219" t="s">
        <v>5</v>
      </c>
      <c r="E382" s="243">
        <v>0</v>
      </c>
      <c r="F382" s="243">
        <v>0</v>
      </c>
      <c r="G382" s="243">
        <v>8393202.5299999993</v>
      </c>
    </row>
    <row r="383" spans="1:8">
      <c r="A383" s="242" t="s">
        <v>878</v>
      </c>
      <c r="B383" s="242" t="s">
        <v>496</v>
      </c>
      <c r="C383" s="243">
        <v>8792547.2400000002</v>
      </c>
      <c r="D383" s="219" t="s">
        <v>5</v>
      </c>
      <c r="E383" s="243">
        <v>11137.14</v>
      </c>
      <c r="F383" s="243">
        <v>0</v>
      </c>
      <c r="G383" s="243">
        <v>8803684.3800000008</v>
      </c>
    </row>
    <row r="384" spans="1:8">
      <c r="A384" s="242" t="s">
        <v>877</v>
      </c>
      <c r="B384" s="242" t="s">
        <v>876</v>
      </c>
      <c r="C384" s="243">
        <v>1785300.33</v>
      </c>
      <c r="D384" s="219" t="s">
        <v>5</v>
      </c>
      <c r="E384" s="243">
        <v>0</v>
      </c>
      <c r="F384" s="243">
        <v>0</v>
      </c>
      <c r="G384" s="243">
        <v>1785300.33</v>
      </c>
    </row>
    <row r="385" spans="1:8">
      <c r="A385" s="242"/>
      <c r="B385" s="260" t="s">
        <v>874</v>
      </c>
      <c r="C385" s="262">
        <v>76537231.980000004</v>
      </c>
      <c r="D385" s="261" t="s">
        <v>5</v>
      </c>
      <c r="E385" s="262">
        <v>17474.400000000001</v>
      </c>
      <c r="F385" s="262">
        <v>0</v>
      </c>
      <c r="G385" s="262">
        <v>76554706.379999995</v>
      </c>
      <c r="H385" s="261"/>
    </row>
    <row r="386" spans="1:8">
      <c r="A386" s="260" t="s">
        <v>875</v>
      </c>
      <c r="B386" s="260" t="s">
        <v>874</v>
      </c>
      <c r="C386" s="262">
        <f>SUM(C387:C397)</f>
        <v>76537231.980000004</v>
      </c>
      <c r="D386" s="262">
        <f t="shared" ref="D386:H386" si="20">SUM(D387:D397)</f>
        <v>0</v>
      </c>
      <c r="E386" s="262">
        <f t="shared" si="20"/>
        <v>17474.400000000001</v>
      </c>
      <c r="F386" s="262">
        <f t="shared" si="20"/>
        <v>0</v>
      </c>
      <c r="G386" s="262">
        <f t="shared" si="20"/>
        <v>76554706.380000025</v>
      </c>
      <c r="H386" s="262">
        <f t="shared" si="20"/>
        <v>0</v>
      </c>
    </row>
    <row r="387" spans="1:8">
      <c r="A387" s="242" t="s">
        <v>873</v>
      </c>
      <c r="B387" s="242" t="s">
        <v>872</v>
      </c>
      <c r="C387" s="243">
        <v>64239590.859999999</v>
      </c>
      <c r="D387" s="219" t="s">
        <v>5</v>
      </c>
      <c r="E387" s="243">
        <v>11489.71</v>
      </c>
      <c r="F387" s="243">
        <v>0</v>
      </c>
      <c r="G387" s="243">
        <v>64251080.57</v>
      </c>
    </row>
    <row r="388" spans="1:8">
      <c r="A388" s="242" t="s">
        <v>1512</v>
      </c>
      <c r="B388" s="242" t="s">
        <v>926</v>
      </c>
      <c r="C388" s="243">
        <v>600526.1</v>
      </c>
      <c r="D388" s="219" t="s">
        <v>5</v>
      </c>
      <c r="E388" s="243">
        <v>0</v>
      </c>
      <c r="F388" s="243">
        <v>0</v>
      </c>
      <c r="G388" s="243">
        <v>600526.1</v>
      </c>
    </row>
    <row r="389" spans="1:8">
      <c r="A389" s="242" t="s">
        <v>1513</v>
      </c>
      <c r="B389" s="242" t="s">
        <v>1514</v>
      </c>
      <c r="C389" s="243">
        <v>2266070.6800000002</v>
      </c>
      <c r="D389" s="219" t="s">
        <v>5</v>
      </c>
      <c r="E389" s="243">
        <v>0</v>
      </c>
      <c r="F389" s="243">
        <v>0</v>
      </c>
      <c r="G389" s="243">
        <v>2266070.6800000002</v>
      </c>
    </row>
    <row r="390" spans="1:8">
      <c r="A390" s="242" t="s">
        <v>871</v>
      </c>
      <c r="B390" s="242" t="s">
        <v>870</v>
      </c>
      <c r="C390" s="243">
        <v>1053028.8600000001</v>
      </c>
      <c r="D390" s="219" t="s">
        <v>5</v>
      </c>
      <c r="E390" s="243">
        <v>0</v>
      </c>
      <c r="F390" s="243">
        <v>0</v>
      </c>
      <c r="G390" s="243">
        <v>1053028.8600000001</v>
      </c>
    </row>
    <row r="391" spans="1:8">
      <c r="A391" s="242" t="s">
        <v>869</v>
      </c>
      <c r="B391" s="242" t="s">
        <v>868</v>
      </c>
      <c r="C391" s="243">
        <v>4477246.45</v>
      </c>
      <c r="D391" s="219" t="s">
        <v>5</v>
      </c>
      <c r="E391" s="243">
        <v>3387</v>
      </c>
      <c r="F391" s="243">
        <v>0</v>
      </c>
      <c r="G391" s="243">
        <v>4480633.45</v>
      </c>
    </row>
    <row r="392" spans="1:8">
      <c r="A392" s="242" t="s">
        <v>867</v>
      </c>
      <c r="B392" s="242" t="s">
        <v>866</v>
      </c>
      <c r="C392" s="243">
        <v>2715372.64</v>
      </c>
      <c r="D392" s="219" t="s">
        <v>5</v>
      </c>
      <c r="E392" s="243">
        <v>0</v>
      </c>
      <c r="F392" s="243">
        <v>0</v>
      </c>
      <c r="G392" s="243">
        <v>2715372.64</v>
      </c>
    </row>
    <row r="393" spans="1:8">
      <c r="A393" s="242" t="s">
        <v>1515</v>
      </c>
      <c r="B393" s="242" t="s">
        <v>1516</v>
      </c>
      <c r="C393" s="243">
        <v>953028.95</v>
      </c>
      <c r="D393" s="219" t="s">
        <v>5</v>
      </c>
      <c r="E393" s="243">
        <v>2357.6999999999998</v>
      </c>
      <c r="F393" s="243">
        <v>0</v>
      </c>
      <c r="G393" s="243">
        <v>955386.65</v>
      </c>
    </row>
    <row r="394" spans="1:8">
      <c r="A394" s="242" t="s">
        <v>865</v>
      </c>
      <c r="B394" s="242" t="s">
        <v>864</v>
      </c>
      <c r="C394" s="243">
        <v>84402.87</v>
      </c>
      <c r="D394" s="219" t="s">
        <v>5</v>
      </c>
      <c r="E394" s="243">
        <v>0</v>
      </c>
      <c r="F394" s="243">
        <v>0</v>
      </c>
      <c r="G394" s="243">
        <v>84402.87</v>
      </c>
    </row>
    <row r="395" spans="1:8">
      <c r="A395" s="242" t="s">
        <v>1517</v>
      </c>
      <c r="B395" s="242" t="s">
        <v>1518</v>
      </c>
      <c r="C395" s="243">
        <v>58709.19</v>
      </c>
      <c r="D395" s="219" t="s">
        <v>5</v>
      </c>
      <c r="E395" s="243">
        <v>239.99</v>
      </c>
      <c r="F395" s="243">
        <v>0</v>
      </c>
      <c r="G395" s="243">
        <v>58949.18</v>
      </c>
    </row>
    <row r="396" spans="1:8">
      <c r="A396" s="242" t="s">
        <v>863</v>
      </c>
      <c r="B396" s="242" t="s">
        <v>862</v>
      </c>
      <c r="C396" s="243">
        <v>74362.53</v>
      </c>
      <c r="D396" s="219" t="s">
        <v>5</v>
      </c>
      <c r="E396" s="243">
        <v>0</v>
      </c>
      <c r="F396" s="243">
        <v>0</v>
      </c>
      <c r="G396" s="243">
        <v>74362.53</v>
      </c>
    </row>
    <row r="397" spans="1:8">
      <c r="A397" s="242" t="s">
        <v>1519</v>
      </c>
      <c r="B397" s="242" t="s">
        <v>1520</v>
      </c>
      <c r="C397" s="243">
        <v>14892.85</v>
      </c>
      <c r="D397" s="219" t="s">
        <v>5</v>
      </c>
      <c r="E397" s="243">
        <v>0</v>
      </c>
      <c r="F397" s="243">
        <v>0</v>
      </c>
      <c r="G397" s="243">
        <v>14892.85</v>
      </c>
    </row>
    <row r="398" spans="1:8">
      <c r="A398" s="242"/>
      <c r="B398" s="260" t="s">
        <v>860</v>
      </c>
      <c r="C398" s="262">
        <v>81011665.510000005</v>
      </c>
      <c r="D398" s="261" t="s">
        <v>5</v>
      </c>
      <c r="E398" s="262">
        <v>594659.31999999995</v>
      </c>
      <c r="F398" s="262">
        <v>0</v>
      </c>
      <c r="G398" s="262">
        <v>81606324.829999998</v>
      </c>
      <c r="H398" s="261"/>
    </row>
    <row r="399" spans="1:8">
      <c r="A399" s="260" t="s">
        <v>861</v>
      </c>
      <c r="B399" s="260" t="s">
        <v>860</v>
      </c>
      <c r="C399" s="262">
        <f>SUM(C400:C431)</f>
        <v>81011665.50999999</v>
      </c>
      <c r="D399" s="262">
        <f t="shared" ref="D399:H399" si="21">SUM(D400:D431)</f>
        <v>0</v>
      </c>
      <c r="E399" s="262">
        <f t="shared" si="21"/>
        <v>594659.32000000007</v>
      </c>
      <c r="F399" s="262">
        <f t="shared" si="21"/>
        <v>0</v>
      </c>
      <c r="G399" s="262">
        <f t="shared" si="21"/>
        <v>81606324.829999983</v>
      </c>
      <c r="H399" s="262">
        <f t="shared" si="21"/>
        <v>0</v>
      </c>
    </row>
    <row r="400" spans="1:8">
      <c r="A400" s="242" t="s">
        <v>859</v>
      </c>
      <c r="B400" s="242" t="s">
        <v>607</v>
      </c>
      <c r="C400" s="243">
        <v>888601.65</v>
      </c>
      <c r="D400" s="219" t="s">
        <v>5</v>
      </c>
      <c r="E400" s="243">
        <v>26900</v>
      </c>
      <c r="F400" s="243">
        <v>0</v>
      </c>
      <c r="G400" s="243">
        <v>915501.65</v>
      </c>
    </row>
    <row r="401" spans="1:7">
      <c r="A401" s="242" t="s">
        <v>858</v>
      </c>
      <c r="B401" s="242" t="s">
        <v>612</v>
      </c>
      <c r="C401" s="243">
        <v>98471.98</v>
      </c>
      <c r="D401" s="219" t="s">
        <v>5</v>
      </c>
      <c r="E401" s="243">
        <v>0</v>
      </c>
      <c r="F401" s="243">
        <v>0</v>
      </c>
      <c r="G401" s="243">
        <v>98471.98</v>
      </c>
    </row>
    <row r="402" spans="1:7">
      <c r="A402" s="242" t="s">
        <v>1521</v>
      </c>
      <c r="B402" s="242" t="s">
        <v>613</v>
      </c>
      <c r="C402" s="243">
        <v>280156.48</v>
      </c>
      <c r="D402" s="219" t="s">
        <v>5</v>
      </c>
      <c r="E402" s="243">
        <v>206105.23</v>
      </c>
      <c r="F402" s="243">
        <v>0</v>
      </c>
      <c r="G402" s="243">
        <v>486261.71</v>
      </c>
    </row>
    <row r="403" spans="1:7">
      <c r="A403" s="242" t="s">
        <v>857</v>
      </c>
      <c r="B403" s="242" t="s">
        <v>856</v>
      </c>
      <c r="C403" s="243">
        <v>110251.19</v>
      </c>
      <c r="D403" s="219" t="s">
        <v>5</v>
      </c>
      <c r="E403" s="243">
        <v>0</v>
      </c>
      <c r="F403" s="243">
        <v>0</v>
      </c>
      <c r="G403" s="243">
        <v>110251.19</v>
      </c>
    </row>
    <row r="404" spans="1:7">
      <c r="A404" s="242" t="s">
        <v>855</v>
      </c>
      <c r="B404" s="242" t="s">
        <v>854</v>
      </c>
      <c r="C404" s="243">
        <v>43586.32</v>
      </c>
      <c r="D404" s="219" t="s">
        <v>5</v>
      </c>
      <c r="E404" s="243">
        <v>0</v>
      </c>
      <c r="F404" s="243">
        <v>0</v>
      </c>
      <c r="G404" s="243">
        <v>43586.32</v>
      </c>
    </row>
    <row r="405" spans="1:7">
      <c r="A405" s="242" t="s">
        <v>853</v>
      </c>
      <c r="B405" s="242" t="s">
        <v>617</v>
      </c>
      <c r="C405" s="243">
        <v>28749.3</v>
      </c>
      <c r="D405" s="219" t="s">
        <v>5</v>
      </c>
      <c r="E405" s="243">
        <v>8831.92</v>
      </c>
      <c r="F405" s="243">
        <v>0</v>
      </c>
      <c r="G405" s="243">
        <v>37581.22</v>
      </c>
    </row>
    <row r="406" spans="1:7">
      <c r="A406" s="242" t="s">
        <v>1522</v>
      </c>
      <c r="B406" s="242" t="s">
        <v>1523</v>
      </c>
      <c r="C406" s="243">
        <v>5452980.4000000004</v>
      </c>
      <c r="D406" s="219" t="s">
        <v>5</v>
      </c>
      <c r="E406" s="243">
        <v>0</v>
      </c>
      <c r="F406" s="243">
        <v>0</v>
      </c>
      <c r="G406" s="243">
        <v>5452980.4000000004</v>
      </c>
    </row>
    <row r="407" spans="1:7">
      <c r="A407" s="242" t="s">
        <v>852</v>
      </c>
      <c r="B407" s="242" t="s">
        <v>851</v>
      </c>
      <c r="C407" s="243">
        <v>1707556.42</v>
      </c>
      <c r="D407" s="219" t="s">
        <v>5</v>
      </c>
      <c r="E407" s="243">
        <v>94992.4</v>
      </c>
      <c r="F407" s="243">
        <v>0</v>
      </c>
      <c r="G407" s="243">
        <v>1802548.82</v>
      </c>
    </row>
    <row r="408" spans="1:7">
      <c r="A408" s="242" t="s">
        <v>1524</v>
      </c>
      <c r="B408" s="242" t="s">
        <v>1525</v>
      </c>
      <c r="C408" s="243">
        <v>302208</v>
      </c>
      <c r="D408" s="219" t="s">
        <v>5</v>
      </c>
      <c r="E408" s="243">
        <v>0</v>
      </c>
      <c r="F408" s="243">
        <v>0</v>
      </c>
      <c r="G408" s="243">
        <v>302208</v>
      </c>
    </row>
    <row r="409" spans="1:7">
      <c r="A409" s="242" t="s">
        <v>1526</v>
      </c>
      <c r="B409" s="242" t="s">
        <v>1527</v>
      </c>
      <c r="C409" s="243">
        <v>2233.2600000000002</v>
      </c>
      <c r="D409" s="219" t="s">
        <v>5</v>
      </c>
      <c r="E409" s="243">
        <v>0</v>
      </c>
      <c r="F409" s="243">
        <v>0</v>
      </c>
      <c r="G409" s="243">
        <v>2233.2600000000002</v>
      </c>
    </row>
    <row r="410" spans="1:7">
      <c r="A410" s="242" t="s">
        <v>1528</v>
      </c>
      <c r="B410" s="242" t="s">
        <v>1529</v>
      </c>
      <c r="C410" s="243">
        <v>1578180</v>
      </c>
      <c r="D410" s="219" t="s">
        <v>5</v>
      </c>
      <c r="E410" s="243">
        <v>0</v>
      </c>
      <c r="F410" s="243">
        <v>0</v>
      </c>
      <c r="G410" s="243">
        <v>1578180</v>
      </c>
    </row>
    <row r="411" spans="1:7">
      <c r="A411" s="242" t="s">
        <v>1530</v>
      </c>
      <c r="B411" s="242" t="s">
        <v>1531</v>
      </c>
      <c r="C411" s="243">
        <v>17400</v>
      </c>
      <c r="D411" s="219" t="s">
        <v>5</v>
      </c>
      <c r="E411" s="243">
        <v>0</v>
      </c>
      <c r="F411" s="243">
        <v>0</v>
      </c>
      <c r="G411" s="243">
        <v>17400</v>
      </c>
    </row>
    <row r="412" spans="1:7">
      <c r="A412" s="242" t="s">
        <v>1532</v>
      </c>
      <c r="B412" s="242" t="s">
        <v>1533</v>
      </c>
      <c r="C412" s="243">
        <v>51196243.460000001</v>
      </c>
      <c r="D412" s="219" t="s">
        <v>5</v>
      </c>
      <c r="E412" s="243">
        <v>0</v>
      </c>
      <c r="F412" s="243">
        <v>0</v>
      </c>
      <c r="G412" s="243">
        <v>51196243.460000001</v>
      </c>
    </row>
    <row r="413" spans="1:7">
      <c r="A413" s="242" t="s">
        <v>850</v>
      </c>
      <c r="B413" s="242" t="s">
        <v>849</v>
      </c>
      <c r="C413" s="243">
        <v>490855.18</v>
      </c>
      <c r="D413" s="219" t="s">
        <v>5</v>
      </c>
      <c r="E413" s="243">
        <v>34919.279999999999</v>
      </c>
      <c r="F413" s="243">
        <v>0</v>
      </c>
      <c r="G413" s="243">
        <v>525774.46</v>
      </c>
    </row>
    <row r="414" spans="1:7">
      <c r="A414" s="242" t="s">
        <v>848</v>
      </c>
      <c r="B414" s="242" t="s">
        <v>650</v>
      </c>
      <c r="C414" s="243">
        <v>140359.66</v>
      </c>
      <c r="D414" s="219" t="s">
        <v>5</v>
      </c>
      <c r="E414" s="243">
        <v>0</v>
      </c>
      <c r="F414" s="243">
        <v>0</v>
      </c>
      <c r="G414" s="243">
        <v>140359.66</v>
      </c>
    </row>
    <row r="415" spans="1:7">
      <c r="A415" s="242" t="s">
        <v>847</v>
      </c>
      <c r="B415" s="242" t="s">
        <v>654</v>
      </c>
      <c r="C415" s="243">
        <v>3320390.9</v>
      </c>
      <c r="D415" s="219" t="s">
        <v>5</v>
      </c>
      <c r="E415" s="243">
        <v>0</v>
      </c>
      <c r="F415" s="243">
        <v>0</v>
      </c>
      <c r="G415" s="243">
        <v>3320390.9</v>
      </c>
    </row>
    <row r="416" spans="1:7">
      <c r="A416" s="242" t="s">
        <v>1534</v>
      </c>
      <c r="B416" s="242" t="s">
        <v>663</v>
      </c>
      <c r="C416" s="243">
        <v>135708.4</v>
      </c>
      <c r="D416" s="219" t="s">
        <v>5</v>
      </c>
      <c r="E416" s="243">
        <v>0</v>
      </c>
      <c r="F416" s="243">
        <v>0</v>
      </c>
      <c r="G416" s="243">
        <v>135708.4</v>
      </c>
    </row>
    <row r="417" spans="1:7">
      <c r="A417" s="242" t="s">
        <v>846</v>
      </c>
      <c r="B417" s="242" t="s">
        <v>845</v>
      </c>
      <c r="C417" s="243">
        <v>726349.58</v>
      </c>
      <c r="D417" s="219" t="s">
        <v>5</v>
      </c>
      <c r="E417" s="243">
        <v>0</v>
      </c>
      <c r="F417" s="243">
        <v>0</v>
      </c>
      <c r="G417" s="243">
        <v>726349.58</v>
      </c>
    </row>
    <row r="418" spans="1:7">
      <c r="A418" s="242" t="s">
        <v>844</v>
      </c>
      <c r="B418" s="242" t="s">
        <v>843</v>
      </c>
      <c r="C418" s="243">
        <v>778851.6</v>
      </c>
      <c r="D418" s="219" t="s">
        <v>5</v>
      </c>
      <c r="E418" s="243">
        <v>0</v>
      </c>
      <c r="F418" s="243">
        <v>0</v>
      </c>
      <c r="G418" s="243">
        <v>778851.6</v>
      </c>
    </row>
    <row r="419" spans="1:7">
      <c r="A419" s="242" t="s">
        <v>1535</v>
      </c>
      <c r="B419" s="242" t="s">
        <v>1536</v>
      </c>
      <c r="C419" s="243">
        <v>2102196.23</v>
      </c>
      <c r="D419" s="219" t="s">
        <v>5</v>
      </c>
      <c r="E419" s="243">
        <v>0</v>
      </c>
      <c r="F419" s="243">
        <v>0</v>
      </c>
      <c r="G419" s="243">
        <v>2102196.23</v>
      </c>
    </row>
    <row r="420" spans="1:7">
      <c r="A420" s="242" t="s">
        <v>1537</v>
      </c>
      <c r="B420" s="242" t="s">
        <v>1538</v>
      </c>
      <c r="C420" s="243">
        <v>452727.15</v>
      </c>
      <c r="D420" s="219" t="s">
        <v>5</v>
      </c>
      <c r="E420" s="243">
        <v>13647.95</v>
      </c>
      <c r="F420" s="243">
        <v>0</v>
      </c>
      <c r="G420" s="243">
        <v>466375.1</v>
      </c>
    </row>
    <row r="421" spans="1:7">
      <c r="A421" s="242" t="s">
        <v>1539</v>
      </c>
      <c r="B421" s="242" t="s">
        <v>1540</v>
      </c>
      <c r="C421" s="243">
        <v>69600</v>
      </c>
      <c r="D421" s="219" t="s">
        <v>5</v>
      </c>
      <c r="E421" s="243">
        <v>0</v>
      </c>
      <c r="F421" s="243">
        <v>0</v>
      </c>
      <c r="G421" s="243">
        <v>69600</v>
      </c>
    </row>
    <row r="422" spans="1:7">
      <c r="A422" s="242" t="s">
        <v>1541</v>
      </c>
      <c r="B422" s="242" t="s">
        <v>686</v>
      </c>
      <c r="C422" s="243">
        <v>6777965</v>
      </c>
      <c r="D422" s="219" t="s">
        <v>5</v>
      </c>
      <c r="E422" s="243">
        <v>0</v>
      </c>
      <c r="F422" s="243">
        <v>0</v>
      </c>
      <c r="G422" s="243">
        <v>6777965</v>
      </c>
    </row>
    <row r="423" spans="1:7">
      <c r="A423" s="242" t="s">
        <v>842</v>
      </c>
      <c r="B423" s="242" t="s">
        <v>841</v>
      </c>
      <c r="C423" s="243">
        <v>235775.48</v>
      </c>
      <c r="D423" s="219" t="s">
        <v>5</v>
      </c>
      <c r="E423" s="243">
        <v>0</v>
      </c>
      <c r="F423" s="243">
        <v>0</v>
      </c>
      <c r="G423" s="243">
        <v>235775.48</v>
      </c>
    </row>
    <row r="424" spans="1:7">
      <c r="A424" s="242" t="s">
        <v>1542</v>
      </c>
      <c r="B424" s="242" t="s">
        <v>1543</v>
      </c>
      <c r="C424" s="243">
        <v>60000</v>
      </c>
      <c r="D424" s="219" t="s">
        <v>5</v>
      </c>
      <c r="E424" s="243">
        <v>0</v>
      </c>
      <c r="F424" s="243">
        <v>0</v>
      </c>
      <c r="G424" s="243">
        <v>60000</v>
      </c>
    </row>
    <row r="425" spans="1:7">
      <c r="A425" s="242" t="s">
        <v>840</v>
      </c>
      <c r="B425" s="242" t="s">
        <v>690</v>
      </c>
      <c r="C425" s="243">
        <v>100211.35</v>
      </c>
      <c r="D425" s="219" t="s">
        <v>5</v>
      </c>
      <c r="E425" s="243">
        <v>0</v>
      </c>
      <c r="F425" s="243">
        <v>0</v>
      </c>
      <c r="G425" s="243">
        <v>100211.35</v>
      </c>
    </row>
    <row r="426" spans="1:7">
      <c r="A426" s="242" t="s">
        <v>839</v>
      </c>
      <c r="B426" s="242" t="s">
        <v>694</v>
      </c>
      <c r="C426" s="243">
        <v>1134719.02</v>
      </c>
      <c r="D426" s="219" t="s">
        <v>5</v>
      </c>
      <c r="E426" s="243">
        <v>2623</v>
      </c>
      <c r="F426" s="243">
        <v>0</v>
      </c>
      <c r="G426" s="243">
        <v>1137342.02</v>
      </c>
    </row>
    <row r="427" spans="1:7">
      <c r="A427" s="242" t="s">
        <v>1544</v>
      </c>
      <c r="B427" s="242" t="s">
        <v>1545</v>
      </c>
      <c r="C427" s="243">
        <v>47957.14</v>
      </c>
      <c r="D427" s="219" t="s">
        <v>5</v>
      </c>
      <c r="E427" s="243">
        <v>0</v>
      </c>
      <c r="F427" s="243">
        <v>0</v>
      </c>
      <c r="G427" s="243">
        <v>47957.14</v>
      </c>
    </row>
    <row r="428" spans="1:7">
      <c r="A428" s="242" t="s">
        <v>838</v>
      </c>
      <c r="B428" s="242" t="s">
        <v>699</v>
      </c>
      <c r="C428" s="243">
        <v>26370.66</v>
      </c>
      <c r="D428" s="219" t="s">
        <v>5</v>
      </c>
      <c r="E428" s="243">
        <v>13284.39</v>
      </c>
      <c r="F428" s="243">
        <v>0</v>
      </c>
      <c r="G428" s="243">
        <v>39655.050000000003</v>
      </c>
    </row>
    <row r="429" spans="1:7">
      <c r="A429" s="242" t="s">
        <v>1546</v>
      </c>
      <c r="B429" s="242" t="s">
        <v>705</v>
      </c>
      <c r="C429" s="243">
        <v>184627.34</v>
      </c>
      <c r="D429" s="219" t="s">
        <v>5</v>
      </c>
      <c r="E429" s="243">
        <v>0</v>
      </c>
      <c r="F429" s="243">
        <v>0</v>
      </c>
      <c r="G429" s="243">
        <v>184627.34</v>
      </c>
    </row>
    <row r="430" spans="1:7">
      <c r="A430" s="242" t="s">
        <v>837</v>
      </c>
      <c r="B430" s="242" t="s">
        <v>836</v>
      </c>
      <c r="C430" s="243">
        <v>280864.99</v>
      </c>
      <c r="D430" s="219" t="s">
        <v>5</v>
      </c>
      <c r="E430" s="243">
        <v>974</v>
      </c>
      <c r="F430" s="243">
        <v>0</v>
      </c>
      <c r="G430" s="243">
        <v>281838.99</v>
      </c>
    </row>
    <row r="431" spans="1:7">
      <c r="A431" s="242" t="s">
        <v>1547</v>
      </c>
      <c r="B431" s="242" t="s">
        <v>899</v>
      </c>
      <c r="C431" s="243">
        <v>2239517.37</v>
      </c>
      <c r="D431" s="219" t="s">
        <v>5</v>
      </c>
      <c r="E431" s="243">
        <v>192381.15</v>
      </c>
      <c r="F431" s="243">
        <v>0</v>
      </c>
      <c r="G431" s="243">
        <v>2431898.52</v>
      </c>
    </row>
    <row r="432" spans="1:7">
      <c r="A432" s="242"/>
      <c r="B432" s="242"/>
      <c r="C432" s="243"/>
      <c r="E432" s="243"/>
      <c r="F432" s="243"/>
      <c r="G432" s="243"/>
    </row>
    <row r="433" spans="1:8">
      <c r="A433" s="260" t="s">
        <v>1548</v>
      </c>
      <c r="B433" s="260" t="s">
        <v>1549</v>
      </c>
      <c r="C433" s="262">
        <v>20000</v>
      </c>
      <c r="D433" s="261" t="s">
        <v>5</v>
      </c>
      <c r="E433" s="262">
        <v>0</v>
      </c>
      <c r="F433" s="262">
        <v>0</v>
      </c>
      <c r="G433" s="262">
        <v>20000</v>
      </c>
      <c r="H433" s="261"/>
    </row>
    <row r="434" spans="1:8">
      <c r="A434" s="242" t="s">
        <v>1550</v>
      </c>
      <c r="B434" s="242" t="s">
        <v>729</v>
      </c>
      <c r="C434" s="243">
        <v>20000</v>
      </c>
      <c r="D434" s="219" t="s">
        <v>5</v>
      </c>
      <c r="E434" s="243">
        <v>0</v>
      </c>
      <c r="F434" s="243">
        <v>0</v>
      </c>
      <c r="G434" s="243">
        <v>20000</v>
      </c>
    </row>
    <row r="435" spans="1:8">
      <c r="A435" s="242"/>
      <c r="B435" s="260" t="s">
        <v>1551</v>
      </c>
      <c r="C435" s="262">
        <v>8243130.1799999997</v>
      </c>
      <c r="D435" s="261" t="s">
        <v>5</v>
      </c>
      <c r="E435" s="262">
        <v>712336.42</v>
      </c>
      <c r="F435" s="262">
        <v>0</v>
      </c>
      <c r="G435" s="262">
        <v>8955466.5999999996</v>
      </c>
      <c r="H435" s="261"/>
    </row>
    <row r="436" spans="1:8">
      <c r="A436" s="260" t="s">
        <v>835</v>
      </c>
      <c r="B436" s="260" t="s">
        <v>1551</v>
      </c>
      <c r="C436" s="262">
        <f>SUM(C437:C447)</f>
        <v>8243130.1799999997</v>
      </c>
      <c r="D436" s="262">
        <f t="shared" ref="D436:H436" si="22">SUM(D437:D447)</f>
        <v>0</v>
      </c>
      <c r="E436" s="262">
        <f t="shared" si="22"/>
        <v>712336.42</v>
      </c>
      <c r="F436" s="262">
        <f t="shared" si="22"/>
        <v>0</v>
      </c>
      <c r="G436" s="262">
        <f t="shared" si="22"/>
        <v>8955466.6000000015</v>
      </c>
      <c r="H436" s="262">
        <f t="shared" si="22"/>
        <v>0</v>
      </c>
    </row>
    <row r="437" spans="1:8">
      <c r="A437" s="242" t="s">
        <v>833</v>
      </c>
      <c r="B437" s="242" t="s">
        <v>832</v>
      </c>
      <c r="C437" s="243">
        <v>829118.07</v>
      </c>
      <c r="D437" s="219" t="s">
        <v>5</v>
      </c>
      <c r="E437" s="243">
        <v>75374.37</v>
      </c>
      <c r="F437" s="243">
        <v>0</v>
      </c>
      <c r="G437" s="243">
        <v>904492.44</v>
      </c>
    </row>
    <row r="438" spans="1:8">
      <c r="A438" s="242" t="s">
        <v>831</v>
      </c>
      <c r="B438" s="242" t="s">
        <v>830</v>
      </c>
      <c r="C438" s="243">
        <v>847811.77</v>
      </c>
      <c r="D438" s="219" t="s">
        <v>5</v>
      </c>
      <c r="E438" s="243">
        <v>77073.8</v>
      </c>
      <c r="F438" s="243">
        <v>0</v>
      </c>
      <c r="G438" s="243">
        <v>924885.57</v>
      </c>
    </row>
    <row r="439" spans="1:8">
      <c r="A439" s="242" t="s">
        <v>829</v>
      </c>
      <c r="B439" s="242" t="s">
        <v>828</v>
      </c>
      <c r="C439" s="243">
        <v>394115.59</v>
      </c>
      <c r="D439" s="219" t="s">
        <v>5</v>
      </c>
      <c r="E439" s="243">
        <v>35828.69</v>
      </c>
      <c r="F439" s="243">
        <v>0</v>
      </c>
      <c r="G439" s="243">
        <v>429944.28</v>
      </c>
    </row>
    <row r="440" spans="1:8">
      <c r="A440" s="242" t="s">
        <v>827</v>
      </c>
      <c r="B440" s="242" t="s">
        <v>826</v>
      </c>
      <c r="C440" s="243">
        <v>1376627.23</v>
      </c>
      <c r="D440" s="219" t="s">
        <v>5</v>
      </c>
      <c r="E440" s="243">
        <v>125147.93</v>
      </c>
      <c r="F440" s="243">
        <v>0</v>
      </c>
      <c r="G440" s="243">
        <v>1501775.16</v>
      </c>
    </row>
    <row r="441" spans="1:8">
      <c r="A441" s="242" t="s">
        <v>825</v>
      </c>
      <c r="B441" s="242" t="s">
        <v>824</v>
      </c>
      <c r="C441" s="243">
        <v>1117843.1000000001</v>
      </c>
      <c r="D441" s="219" t="s">
        <v>5</v>
      </c>
      <c r="E441" s="243">
        <v>101622.1</v>
      </c>
      <c r="F441" s="243">
        <v>0</v>
      </c>
      <c r="G441" s="243">
        <v>1219465.2</v>
      </c>
    </row>
    <row r="442" spans="1:8">
      <c r="A442" s="242" t="s">
        <v>823</v>
      </c>
      <c r="B442" s="242" t="s">
        <v>822</v>
      </c>
      <c r="C442" s="243">
        <v>961455.51</v>
      </c>
      <c r="D442" s="219" t="s">
        <v>5</v>
      </c>
      <c r="E442" s="243">
        <v>87405.05</v>
      </c>
      <c r="F442" s="243">
        <v>0</v>
      </c>
      <c r="G442" s="243">
        <v>1048860.56</v>
      </c>
    </row>
    <row r="443" spans="1:8">
      <c r="A443" s="242" t="s">
        <v>821</v>
      </c>
      <c r="B443" s="242" t="s">
        <v>820</v>
      </c>
      <c r="C443" s="243">
        <v>146674.68</v>
      </c>
      <c r="D443" s="219" t="s">
        <v>5</v>
      </c>
      <c r="E443" s="243">
        <v>17537.189999999999</v>
      </c>
      <c r="F443" s="243">
        <v>0</v>
      </c>
      <c r="G443" s="243">
        <v>164211.87</v>
      </c>
    </row>
    <row r="444" spans="1:8">
      <c r="A444" s="242" t="s">
        <v>819</v>
      </c>
      <c r="B444" s="242" t="s">
        <v>818</v>
      </c>
      <c r="C444" s="243">
        <v>961455.51</v>
      </c>
      <c r="D444" s="219" t="s">
        <v>5</v>
      </c>
      <c r="E444" s="243">
        <v>87405.05</v>
      </c>
      <c r="F444" s="243">
        <v>0</v>
      </c>
      <c r="G444" s="243">
        <v>1048860.56</v>
      </c>
    </row>
    <row r="445" spans="1:8">
      <c r="A445" s="242" t="s">
        <v>817</v>
      </c>
      <c r="B445" s="242" t="s">
        <v>816</v>
      </c>
      <c r="C445" s="243">
        <v>1273227.82</v>
      </c>
      <c r="D445" s="219" t="s">
        <v>5</v>
      </c>
      <c r="E445" s="243">
        <v>87405.05</v>
      </c>
      <c r="F445" s="243">
        <v>0</v>
      </c>
      <c r="G445" s="243">
        <v>1360632.87</v>
      </c>
    </row>
    <row r="446" spans="1:8">
      <c r="A446" s="242" t="s">
        <v>815</v>
      </c>
      <c r="B446" s="242" t="s">
        <v>814</v>
      </c>
      <c r="C446" s="243">
        <v>159429</v>
      </c>
      <c r="D446" s="219" t="s">
        <v>5</v>
      </c>
      <c r="E446" s="243">
        <v>17537.189999999999</v>
      </c>
      <c r="F446" s="243">
        <v>0</v>
      </c>
      <c r="G446" s="243">
        <v>176966.19</v>
      </c>
    </row>
    <row r="447" spans="1:8">
      <c r="A447" s="242" t="s">
        <v>813</v>
      </c>
      <c r="B447" s="242" t="s">
        <v>812</v>
      </c>
      <c r="C447" s="243">
        <v>175371.9</v>
      </c>
      <c r="D447" s="219" t="s">
        <v>5</v>
      </c>
      <c r="E447" s="243">
        <v>0</v>
      </c>
      <c r="F447" s="243">
        <v>0</v>
      </c>
      <c r="G447" s="243">
        <v>175371.9</v>
      </c>
    </row>
    <row r="448" spans="1:8">
      <c r="A448" s="242"/>
      <c r="B448" s="242"/>
      <c r="C448" s="243"/>
      <c r="E448" s="243"/>
      <c r="F448" s="243"/>
      <c r="G448" s="243"/>
    </row>
    <row r="449" spans="1:8">
      <c r="A449" s="242" t="s">
        <v>1552</v>
      </c>
      <c r="B449" s="242" t="s">
        <v>1553</v>
      </c>
      <c r="C449" s="243">
        <v>7458565.6600000001</v>
      </c>
      <c r="D449" s="219" t="s">
        <v>5</v>
      </c>
      <c r="E449" s="243">
        <v>3553295.39</v>
      </c>
      <c r="F449" s="243">
        <v>0</v>
      </c>
      <c r="G449" s="243">
        <v>11011861.050000001</v>
      </c>
    </row>
    <row r="450" spans="1:8">
      <c r="A450" s="242"/>
      <c r="B450" s="260" t="s">
        <v>1554</v>
      </c>
      <c r="C450" s="262">
        <v>307552.71000000002</v>
      </c>
      <c r="D450" s="261" t="s">
        <v>5</v>
      </c>
      <c r="E450" s="262">
        <v>97197.82</v>
      </c>
      <c r="F450" s="262">
        <v>0</v>
      </c>
      <c r="G450" s="262">
        <v>404750.53</v>
      </c>
      <c r="H450" s="261"/>
    </row>
    <row r="451" spans="1:8">
      <c r="A451" s="260" t="s">
        <v>835</v>
      </c>
      <c r="B451" s="260" t="s">
        <v>1551</v>
      </c>
      <c r="C451" s="262">
        <v>307552.71000000002</v>
      </c>
      <c r="D451" s="261" t="s">
        <v>5</v>
      </c>
      <c r="E451" s="262">
        <v>97197.82</v>
      </c>
      <c r="F451" s="262">
        <v>0</v>
      </c>
      <c r="G451" s="262">
        <v>404750.53</v>
      </c>
      <c r="H451" s="261"/>
    </row>
    <row r="452" spans="1:8">
      <c r="A452" s="242" t="s">
        <v>1555</v>
      </c>
      <c r="B452" s="242" t="s">
        <v>1556</v>
      </c>
      <c r="C452" s="243">
        <v>225865.67</v>
      </c>
      <c r="D452" s="219" t="s">
        <v>5</v>
      </c>
      <c r="E452" s="243">
        <v>23411.94</v>
      </c>
      <c r="F452" s="243">
        <v>0</v>
      </c>
      <c r="G452" s="243">
        <v>249277.61</v>
      </c>
    </row>
    <row r="453" spans="1:8">
      <c r="A453" s="242" t="s">
        <v>1557</v>
      </c>
      <c r="B453" s="242" t="s">
        <v>1508</v>
      </c>
      <c r="C453" s="243">
        <v>0</v>
      </c>
      <c r="D453" s="219" t="s">
        <v>5</v>
      </c>
      <c r="E453" s="243">
        <v>4000.11</v>
      </c>
      <c r="F453" s="243">
        <v>0</v>
      </c>
      <c r="G453" s="243">
        <v>4000.11</v>
      </c>
    </row>
    <row r="454" spans="1:8">
      <c r="A454" s="242" t="s">
        <v>1558</v>
      </c>
      <c r="B454" s="242" t="s">
        <v>484</v>
      </c>
      <c r="C454" s="243">
        <v>0</v>
      </c>
      <c r="D454" s="219" t="s">
        <v>5</v>
      </c>
      <c r="E454" s="243">
        <v>43222.5</v>
      </c>
      <c r="F454" s="243">
        <v>0</v>
      </c>
      <c r="G454" s="243">
        <v>43222.5</v>
      </c>
    </row>
    <row r="455" spans="1:8">
      <c r="A455" s="242" t="s">
        <v>1559</v>
      </c>
      <c r="B455" s="242" t="s">
        <v>1560</v>
      </c>
      <c r="C455" s="243">
        <v>67465.289999999994</v>
      </c>
      <c r="D455" s="219" t="s">
        <v>5</v>
      </c>
      <c r="E455" s="243">
        <v>2213.88</v>
      </c>
      <c r="F455" s="243">
        <v>0</v>
      </c>
      <c r="G455" s="243">
        <v>69679.17</v>
      </c>
    </row>
    <row r="456" spans="1:8">
      <c r="A456" s="242" t="s">
        <v>1561</v>
      </c>
      <c r="B456" s="242" t="s">
        <v>1562</v>
      </c>
      <c r="C456" s="243">
        <v>14221.75</v>
      </c>
      <c r="D456" s="219" t="s">
        <v>5</v>
      </c>
      <c r="E456" s="243">
        <v>24349.39</v>
      </c>
      <c r="F456" s="243">
        <v>0</v>
      </c>
      <c r="G456" s="243">
        <v>38571.14</v>
      </c>
    </row>
    <row r="457" spans="1:8">
      <c r="A457" s="242"/>
      <c r="B457" s="260" t="s">
        <v>1564</v>
      </c>
      <c r="C457" s="262">
        <v>1863934.99</v>
      </c>
      <c r="D457" s="261" t="s">
        <v>5</v>
      </c>
      <c r="E457" s="262">
        <v>1082285.02</v>
      </c>
      <c r="F457" s="262">
        <v>0</v>
      </c>
      <c r="G457" s="262">
        <v>2946220.01</v>
      </c>
      <c r="H457" s="261"/>
    </row>
    <row r="458" spans="1:8">
      <c r="A458" s="260" t="s">
        <v>1563</v>
      </c>
      <c r="B458" s="260" t="s">
        <v>1564</v>
      </c>
      <c r="C458" s="262">
        <f>SUM(C459:C469)</f>
        <v>1863934.99</v>
      </c>
      <c r="D458" s="262">
        <f t="shared" ref="D458:H458" si="23">SUM(D459:D469)</f>
        <v>0</v>
      </c>
      <c r="E458" s="262">
        <f t="shared" si="23"/>
        <v>1082285.02</v>
      </c>
      <c r="F458" s="262">
        <f t="shared" si="23"/>
        <v>0</v>
      </c>
      <c r="G458" s="262">
        <f t="shared" si="23"/>
        <v>2946220.01</v>
      </c>
      <c r="H458" s="262">
        <f t="shared" si="23"/>
        <v>0</v>
      </c>
    </row>
    <row r="459" spans="1:8">
      <c r="A459" s="242" t="s">
        <v>1565</v>
      </c>
      <c r="B459" s="242" t="s">
        <v>872</v>
      </c>
      <c r="C459" s="243">
        <v>1288609.96</v>
      </c>
      <c r="D459" s="219" t="s">
        <v>5</v>
      </c>
      <c r="E459" s="243">
        <v>17491.740000000002</v>
      </c>
      <c r="F459" s="243">
        <v>0</v>
      </c>
      <c r="G459" s="243">
        <v>1306101.7</v>
      </c>
    </row>
    <row r="460" spans="1:8">
      <c r="A460" s="242" t="s">
        <v>1566</v>
      </c>
      <c r="B460" s="242" t="s">
        <v>1567</v>
      </c>
      <c r="C460" s="243">
        <v>8848</v>
      </c>
      <c r="D460" s="219" t="s">
        <v>5</v>
      </c>
      <c r="E460" s="243">
        <v>203543.01</v>
      </c>
      <c r="F460" s="243">
        <v>0</v>
      </c>
      <c r="G460" s="243">
        <v>212391.01</v>
      </c>
    </row>
    <row r="461" spans="1:8">
      <c r="A461" s="242" t="s">
        <v>1568</v>
      </c>
      <c r="B461" s="242" t="s">
        <v>1569</v>
      </c>
      <c r="C461" s="243">
        <v>418280</v>
      </c>
      <c r="D461" s="219" t="s">
        <v>5</v>
      </c>
      <c r="E461" s="243">
        <v>0</v>
      </c>
      <c r="F461" s="243">
        <v>0</v>
      </c>
      <c r="G461" s="243">
        <v>418280</v>
      </c>
    </row>
    <row r="462" spans="1:8">
      <c r="A462" s="242" t="s">
        <v>1570</v>
      </c>
      <c r="B462" s="242" t="s">
        <v>1571</v>
      </c>
      <c r="C462" s="243">
        <v>113837.6</v>
      </c>
      <c r="D462" s="219" t="s">
        <v>5</v>
      </c>
      <c r="E462" s="243">
        <v>212649.54</v>
      </c>
      <c r="F462" s="243">
        <v>0</v>
      </c>
      <c r="G462" s="243">
        <v>326487.14</v>
      </c>
    </row>
    <row r="463" spans="1:8">
      <c r="A463" s="242" t="s">
        <v>1572</v>
      </c>
      <c r="B463" s="242" t="s">
        <v>1573</v>
      </c>
      <c r="C463" s="243">
        <v>805.5</v>
      </c>
      <c r="D463" s="219" t="s">
        <v>5</v>
      </c>
      <c r="E463" s="243">
        <v>3642.76</v>
      </c>
      <c r="F463" s="243">
        <v>0</v>
      </c>
      <c r="G463" s="243">
        <v>4448.26</v>
      </c>
    </row>
    <row r="464" spans="1:8">
      <c r="A464" s="242" t="s">
        <v>1574</v>
      </c>
      <c r="B464" s="242" t="s">
        <v>1575</v>
      </c>
      <c r="C464" s="243">
        <v>3256</v>
      </c>
      <c r="D464" s="219" t="s">
        <v>5</v>
      </c>
      <c r="E464" s="243">
        <v>1456.35</v>
      </c>
      <c r="F464" s="243">
        <v>0</v>
      </c>
      <c r="G464" s="243">
        <v>4712.3500000000004</v>
      </c>
    </row>
    <row r="465" spans="1:8">
      <c r="A465" s="242" t="s">
        <v>1576</v>
      </c>
      <c r="B465" s="242" t="s">
        <v>1577</v>
      </c>
      <c r="C465" s="243">
        <v>15442.2</v>
      </c>
      <c r="D465" s="219" t="s">
        <v>5</v>
      </c>
      <c r="E465" s="243">
        <v>525925.81999999995</v>
      </c>
      <c r="F465" s="243">
        <v>0</v>
      </c>
      <c r="G465" s="243">
        <v>541368.02</v>
      </c>
    </row>
    <row r="466" spans="1:8">
      <c r="A466" s="242" t="s">
        <v>1578</v>
      </c>
      <c r="B466" s="242" t="s">
        <v>1579</v>
      </c>
      <c r="C466" s="243">
        <v>4600</v>
      </c>
      <c r="D466" s="219" t="s">
        <v>5</v>
      </c>
      <c r="E466" s="243">
        <v>730</v>
      </c>
      <c r="F466" s="243">
        <v>0</v>
      </c>
      <c r="G466" s="243">
        <v>5330</v>
      </c>
    </row>
    <row r="467" spans="1:8">
      <c r="A467" s="242" t="s">
        <v>1580</v>
      </c>
      <c r="B467" s="242" t="s">
        <v>864</v>
      </c>
      <c r="C467" s="243">
        <v>556.79999999999995</v>
      </c>
      <c r="D467" s="219" t="s">
        <v>5</v>
      </c>
      <c r="E467" s="243">
        <v>5371</v>
      </c>
      <c r="F467" s="243">
        <v>0</v>
      </c>
      <c r="G467" s="243">
        <v>5927.8</v>
      </c>
    </row>
    <row r="468" spans="1:8">
      <c r="A468" s="242" t="s">
        <v>1581</v>
      </c>
      <c r="B468" s="242" t="s">
        <v>1582</v>
      </c>
      <c r="C468" s="243">
        <v>0</v>
      </c>
      <c r="D468" s="219" t="s">
        <v>5</v>
      </c>
      <c r="E468" s="243">
        <v>1015.51</v>
      </c>
      <c r="F468" s="243">
        <v>0</v>
      </c>
      <c r="G468" s="243">
        <v>1015.51</v>
      </c>
    </row>
    <row r="469" spans="1:8">
      <c r="A469" s="242" t="s">
        <v>1583</v>
      </c>
      <c r="B469" s="242" t="s">
        <v>1584</v>
      </c>
      <c r="C469" s="243">
        <v>9698.93</v>
      </c>
      <c r="D469" s="219" t="s">
        <v>5</v>
      </c>
      <c r="E469" s="243">
        <v>110459.29</v>
      </c>
      <c r="F469" s="243">
        <v>0</v>
      </c>
      <c r="G469" s="243">
        <v>120158.22</v>
      </c>
    </row>
    <row r="470" spans="1:8">
      <c r="A470" s="242"/>
      <c r="B470" s="260" t="s">
        <v>1586</v>
      </c>
      <c r="C470" s="262">
        <v>5287077.96</v>
      </c>
      <c r="D470" s="261" t="s">
        <v>5</v>
      </c>
      <c r="E470" s="262">
        <v>2373812.5499999998</v>
      </c>
      <c r="F470" s="262">
        <v>0</v>
      </c>
      <c r="G470" s="262">
        <v>7660890.5099999998</v>
      </c>
      <c r="H470" s="261"/>
    </row>
    <row r="471" spans="1:8">
      <c r="A471" s="260" t="s">
        <v>1585</v>
      </c>
      <c r="B471" s="260" t="s">
        <v>1586</v>
      </c>
      <c r="C471" s="262">
        <f>SUM(C472:C492)</f>
        <v>5287077.96</v>
      </c>
      <c r="D471" s="262">
        <f t="shared" ref="D471:H471" si="24">SUM(D472:D492)</f>
        <v>0</v>
      </c>
      <c r="E471" s="262">
        <f t="shared" si="24"/>
        <v>2373812.5499999998</v>
      </c>
      <c r="F471" s="262">
        <f t="shared" si="24"/>
        <v>0</v>
      </c>
      <c r="G471" s="262">
        <f t="shared" si="24"/>
        <v>7660890.5100000007</v>
      </c>
      <c r="H471" s="262">
        <f t="shared" si="24"/>
        <v>0</v>
      </c>
    </row>
    <row r="472" spans="1:8">
      <c r="A472" s="242" t="s">
        <v>1587</v>
      </c>
      <c r="B472" s="242" t="s">
        <v>1588</v>
      </c>
      <c r="C472" s="243">
        <v>0</v>
      </c>
      <c r="D472" s="219" t="s">
        <v>5</v>
      </c>
      <c r="E472" s="243">
        <v>3705</v>
      </c>
      <c r="F472" s="243">
        <v>0</v>
      </c>
      <c r="G472" s="243">
        <v>3705</v>
      </c>
    </row>
    <row r="473" spans="1:8">
      <c r="A473" s="242" t="s">
        <v>1589</v>
      </c>
      <c r="B473" s="242" t="s">
        <v>1590</v>
      </c>
      <c r="C473" s="243">
        <v>0</v>
      </c>
      <c r="D473" s="219" t="s">
        <v>5</v>
      </c>
      <c r="E473" s="243">
        <v>4256</v>
      </c>
      <c r="F473" s="243">
        <v>0</v>
      </c>
      <c r="G473" s="243">
        <v>4256</v>
      </c>
    </row>
    <row r="474" spans="1:8">
      <c r="A474" s="242" t="s">
        <v>1591</v>
      </c>
      <c r="B474" s="242" t="s">
        <v>1592</v>
      </c>
      <c r="C474" s="243">
        <v>46000</v>
      </c>
      <c r="D474" s="219" t="s">
        <v>5</v>
      </c>
      <c r="E474" s="243">
        <v>0</v>
      </c>
      <c r="F474" s="243">
        <v>0</v>
      </c>
      <c r="G474" s="243">
        <v>46000</v>
      </c>
    </row>
    <row r="475" spans="1:8">
      <c r="A475" s="242" t="s">
        <v>1593</v>
      </c>
      <c r="B475" s="242" t="s">
        <v>1594</v>
      </c>
      <c r="C475" s="243">
        <v>187407.66</v>
      </c>
      <c r="D475" s="219" t="s">
        <v>5</v>
      </c>
      <c r="E475" s="243">
        <v>3013.68</v>
      </c>
      <c r="F475" s="243">
        <v>0</v>
      </c>
      <c r="G475" s="243">
        <v>190421.34</v>
      </c>
    </row>
    <row r="476" spans="1:8">
      <c r="A476" s="242" t="s">
        <v>1595</v>
      </c>
      <c r="B476" s="242" t="s">
        <v>1596</v>
      </c>
      <c r="C476" s="243">
        <v>609.96</v>
      </c>
      <c r="D476" s="219" t="s">
        <v>5</v>
      </c>
      <c r="E476" s="243">
        <v>304.98</v>
      </c>
      <c r="F476" s="243">
        <v>0</v>
      </c>
      <c r="G476" s="243">
        <v>914.94</v>
      </c>
    </row>
    <row r="477" spans="1:8">
      <c r="A477" s="242" t="s">
        <v>1597</v>
      </c>
      <c r="B477" s="242" t="s">
        <v>1523</v>
      </c>
      <c r="C477" s="243">
        <v>73080</v>
      </c>
      <c r="D477" s="219" t="s">
        <v>5</v>
      </c>
      <c r="E477" s="243">
        <v>0</v>
      </c>
      <c r="F477" s="243">
        <v>0</v>
      </c>
      <c r="G477" s="243">
        <v>73080</v>
      </c>
    </row>
    <row r="478" spans="1:8">
      <c r="A478" s="242" t="s">
        <v>1598</v>
      </c>
      <c r="B478" s="242" t="s">
        <v>1599</v>
      </c>
      <c r="C478" s="243">
        <v>13688</v>
      </c>
      <c r="D478" s="219" t="s">
        <v>5</v>
      </c>
      <c r="E478" s="243">
        <v>145938.79999999999</v>
      </c>
      <c r="F478" s="243">
        <v>0</v>
      </c>
      <c r="G478" s="243">
        <v>159626.79999999999</v>
      </c>
    </row>
    <row r="479" spans="1:8">
      <c r="A479" s="242" t="s">
        <v>1600</v>
      </c>
      <c r="B479" s="242" t="s">
        <v>1601</v>
      </c>
      <c r="C479" s="243">
        <v>224634</v>
      </c>
      <c r="D479" s="219" t="s">
        <v>5</v>
      </c>
      <c r="E479" s="243">
        <v>0</v>
      </c>
      <c r="F479" s="243">
        <v>0</v>
      </c>
      <c r="G479" s="243">
        <v>224634</v>
      </c>
    </row>
    <row r="480" spans="1:8">
      <c r="A480" s="242" t="s">
        <v>1602</v>
      </c>
      <c r="B480" s="242" t="s">
        <v>1603</v>
      </c>
      <c r="C480" s="243">
        <v>0</v>
      </c>
      <c r="D480" s="219" t="s">
        <v>5</v>
      </c>
      <c r="E480" s="243">
        <v>23200</v>
      </c>
      <c r="F480" s="243">
        <v>0</v>
      </c>
      <c r="G480" s="243">
        <v>23200</v>
      </c>
    </row>
    <row r="481" spans="1:8">
      <c r="A481" s="242" t="s">
        <v>1604</v>
      </c>
      <c r="B481" s="242" t="s">
        <v>1605</v>
      </c>
      <c r="C481" s="243">
        <v>4167339.54</v>
      </c>
      <c r="D481" s="219" t="s">
        <v>5</v>
      </c>
      <c r="E481" s="243">
        <v>14323.92</v>
      </c>
      <c r="F481" s="243">
        <v>0</v>
      </c>
      <c r="G481" s="243">
        <v>4181663.46</v>
      </c>
    </row>
    <row r="482" spans="1:8">
      <c r="A482" s="242" t="s">
        <v>1606</v>
      </c>
      <c r="B482" s="242" t="s">
        <v>1607</v>
      </c>
      <c r="C482" s="243">
        <v>22852</v>
      </c>
      <c r="D482" s="219" t="s">
        <v>5</v>
      </c>
      <c r="E482" s="243">
        <v>986</v>
      </c>
      <c r="F482" s="243">
        <v>0</v>
      </c>
      <c r="G482" s="243">
        <v>23838</v>
      </c>
    </row>
    <row r="483" spans="1:8">
      <c r="A483" s="242" t="s">
        <v>1608</v>
      </c>
      <c r="B483" s="242" t="s">
        <v>1421</v>
      </c>
      <c r="C483" s="243">
        <v>34916</v>
      </c>
      <c r="D483" s="219" t="s">
        <v>5</v>
      </c>
      <c r="E483" s="243">
        <v>64728</v>
      </c>
      <c r="F483" s="243">
        <v>0</v>
      </c>
      <c r="G483" s="243">
        <v>99644</v>
      </c>
    </row>
    <row r="484" spans="1:8">
      <c r="A484" s="242" t="s">
        <v>1609</v>
      </c>
      <c r="B484" s="242" t="s">
        <v>1610</v>
      </c>
      <c r="C484" s="243">
        <v>0</v>
      </c>
      <c r="D484" s="219" t="s">
        <v>5</v>
      </c>
      <c r="E484" s="243">
        <v>130</v>
      </c>
      <c r="F484" s="243">
        <v>0</v>
      </c>
      <c r="G484" s="243">
        <v>130</v>
      </c>
    </row>
    <row r="485" spans="1:8">
      <c r="A485" s="242" t="s">
        <v>1611</v>
      </c>
      <c r="B485" s="242" t="s">
        <v>1612</v>
      </c>
      <c r="C485" s="243">
        <v>0</v>
      </c>
      <c r="D485" s="219" t="s">
        <v>5</v>
      </c>
      <c r="E485" s="243">
        <v>908995.18</v>
      </c>
      <c r="F485" s="243">
        <v>0</v>
      </c>
      <c r="G485" s="243">
        <v>908995.18</v>
      </c>
    </row>
    <row r="486" spans="1:8">
      <c r="A486" s="242" t="s">
        <v>1613</v>
      </c>
      <c r="B486" s="242" t="s">
        <v>1614</v>
      </c>
      <c r="C486" s="243">
        <v>326153.15999999997</v>
      </c>
      <c r="D486" s="219" t="s">
        <v>5</v>
      </c>
      <c r="E486" s="243">
        <v>464000</v>
      </c>
      <c r="F486" s="243">
        <v>0</v>
      </c>
      <c r="G486" s="243">
        <v>790153.16</v>
      </c>
    </row>
    <row r="487" spans="1:8">
      <c r="A487" s="242" t="s">
        <v>1615</v>
      </c>
      <c r="B487" s="242" t="s">
        <v>1616</v>
      </c>
      <c r="C487" s="243">
        <v>0</v>
      </c>
      <c r="D487" s="219" t="s">
        <v>5</v>
      </c>
      <c r="E487" s="243">
        <v>149640</v>
      </c>
      <c r="F487" s="243">
        <v>0</v>
      </c>
      <c r="G487" s="243">
        <v>149640</v>
      </c>
    </row>
    <row r="488" spans="1:8">
      <c r="A488" s="242" t="s">
        <v>1617</v>
      </c>
      <c r="B488" s="242" t="s">
        <v>686</v>
      </c>
      <c r="C488" s="243">
        <v>180000</v>
      </c>
      <c r="D488" s="219" t="s">
        <v>5</v>
      </c>
      <c r="E488" s="243">
        <v>443384</v>
      </c>
      <c r="F488" s="243">
        <v>0</v>
      </c>
      <c r="G488" s="243">
        <v>623384</v>
      </c>
    </row>
    <row r="489" spans="1:8">
      <c r="A489" s="242" t="s">
        <v>1618</v>
      </c>
      <c r="B489" s="242" t="s">
        <v>1619</v>
      </c>
      <c r="C489" s="243">
        <v>10397.64</v>
      </c>
      <c r="D489" s="219" t="s">
        <v>5</v>
      </c>
      <c r="E489" s="243">
        <v>26126.05</v>
      </c>
      <c r="F489" s="243">
        <v>0</v>
      </c>
      <c r="G489" s="243">
        <v>36523.69</v>
      </c>
    </row>
    <row r="490" spans="1:8">
      <c r="A490" s="242" t="s">
        <v>1620</v>
      </c>
      <c r="B490" s="242" t="s">
        <v>1440</v>
      </c>
      <c r="C490" s="243">
        <v>0</v>
      </c>
      <c r="D490" s="219" t="s">
        <v>5</v>
      </c>
      <c r="E490" s="243">
        <v>112940</v>
      </c>
      <c r="F490" s="243">
        <v>0</v>
      </c>
      <c r="G490" s="243">
        <v>112940</v>
      </c>
    </row>
    <row r="491" spans="1:8">
      <c r="A491" s="242" t="s">
        <v>1621</v>
      </c>
      <c r="B491" s="242" t="s">
        <v>710</v>
      </c>
      <c r="C491" s="243">
        <v>0</v>
      </c>
      <c r="D491" s="219" t="s">
        <v>5</v>
      </c>
      <c r="E491" s="243">
        <v>1193</v>
      </c>
      <c r="F491" s="243">
        <v>0</v>
      </c>
      <c r="G491" s="243">
        <v>1193</v>
      </c>
    </row>
    <row r="492" spans="1:8">
      <c r="A492" s="242" t="s">
        <v>1622</v>
      </c>
      <c r="B492" s="242" t="s">
        <v>1623</v>
      </c>
      <c r="C492" s="243">
        <v>0</v>
      </c>
      <c r="D492" s="219" t="s">
        <v>5</v>
      </c>
      <c r="E492" s="243">
        <v>6947.94</v>
      </c>
      <c r="F492" s="243">
        <v>0</v>
      </c>
      <c r="G492" s="243">
        <v>6947.94</v>
      </c>
    </row>
    <row r="493" spans="1:8">
      <c r="A493" s="242"/>
      <c r="B493" s="242"/>
      <c r="C493" s="243"/>
      <c r="E493" s="243"/>
      <c r="F493" s="243"/>
      <c r="G493" s="243"/>
    </row>
    <row r="494" spans="1:8">
      <c r="A494" s="242" t="s">
        <v>1624</v>
      </c>
      <c r="B494" s="242" t="s">
        <v>1625</v>
      </c>
      <c r="C494" s="243">
        <v>31748031.300000001</v>
      </c>
      <c r="D494" s="219" t="s">
        <v>5</v>
      </c>
      <c r="E494" s="243">
        <v>0</v>
      </c>
      <c r="F494" s="243">
        <v>0</v>
      </c>
      <c r="G494" s="243">
        <v>31748031.300000001</v>
      </c>
    </row>
    <row r="495" spans="1:8">
      <c r="A495" s="242"/>
      <c r="B495" s="242"/>
      <c r="C495" s="243"/>
      <c r="E495" s="243"/>
      <c r="F495" s="243"/>
      <c r="G495" s="243"/>
    </row>
    <row r="496" spans="1:8">
      <c r="A496" s="260" t="s">
        <v>1626</v>
      </c>
      <c r="B496" s="260" t="s">
        <v>1627</v>
      </c>
      <c r="C496" s="262">
        <v>31748031.300000001</v>
      </c>
      <c r="D496" s="261" t="s">
        <v>5</v>
      </c>
      <c r="E496" s="262">
        <v>0</v>
      </c>
      <c r="F496" s="262">
        <v>0</v>
      </c>
      <c r="G496" s="262">
        <v>31748031.300000001</v>
      </c>
      <c r="H496" s="261"/>
    </row>
    <row r="497" spans="1:8">
      <c r="A497" s="242" t="s">
        <v>1628</v>
      </c>
      <c r="B497" s="242" t="s">
        <v>1629</v>
      </c>
      <c r="C497" s="243">
        <v>31748031.300000001</v>
      </c>
      <c r="D497" s="219" t="s">
        <v>5</v>
      </c>
      <c r="E497" s="243">
        <v>0</v>
      </c>
      <c r="F497" s="243">
        <v>0</v>
      </c>
      <c r="G497" s="243">
        <v>31748031.300000001</v>
      </c>
    </row>
    <row r="498" spans="1:8">
      <c r="A498" s="242"/>
      <c r="B498" s="242"/>
      <c r="C498" s="243"/>
      <c r="E498" s="243"/>
      <c r="F498" s="243"/>
      <c r="G498" s="243"/>
    </row>
    <row r="499" spans="1:8">
      <c r="A499" s="242" t="s">
        <v>1630</v>
      </c>
      <c r="B499" s="242" t="s">
        <v>1631</v>
      </c>
      <c r="C499" s="243">
        <v>5988761.9100000001</v>
      </c>
      <c r="D499" s="219" t="s">
        <v>5</v>
      </c>
      <c r="E499" s="243">
        <v>16326462.59</v>
      </c>
      <c r="F499" s="243">
        <v>0</v>
      </c>
      <c r="G499" s="243">
        <v>22315224.5</v>
      </c>
    </row>
    <row r="500" spans="1:8">
      <c r="A500" s="242"/>
      <c r="B500" s="260" t="s">
        <v>882</v>
      </c>
      <c r="C500" s="262">
        <v>3130425.79</v>
      </c>
      <c r="D500" s="261" t="s">
        <v>5</v>
      </c>
      <c r="E500" s="262">
        <v>8781698.7200000007</v>
      </c>
      <c r="F500" s="262">
        <v>0</v>
      </c>
      <c r="G500" s="262">
        <v>11912124.51</v>
      </c>
      <c r="H500" s="261"/>
    </row>
    <row r="501" spans="1:8">
      <c r="A501" s="260" t="s">
        <v>1632</v>
      </c>
      <c r="B501" s="260" t="s">
        <v>882</v>
      </c>
      <c r="C501" s="262">
        <f>SUM(C502:C505)</f>
        <v>3127046.79</v>
      </c>
      <c r="D501" s="262">
        <f t="shared" ref="D501:H501" si="25">SUM(D502:D505)</f>
        <v>0</v>
      </c>
      <c r="E501" s="262">
        <f t="shared" si="25"/>
        <v>8785077.7200000007</v>
      </c>
      <c r="F501" s="262">
        <f t="shared" si="25"/>
        <v>0</v>
      </c>
      <c r="G501" s="262">
        <f t="shared" si="25"/>
        <v>11912124.51</v>
      </c>
      <c r="H501" s="262">
        <f t="shared" si="25"/>
        <v>0</v>
      </c>
    </row>
    <row r="502" spans="1:8">
      <c r="A502" s="242" t="s">
        <v>1633</v>
      </c>
      <c r="B502" s="242" t="s">
        <v>477</v>
      </c>
      <c r="C502" s="243">
        <v>3098683.46</v>
      </c>
      <c r="D502" s="219" t="s">
        <v>5</v>
      </c>
      <c r="E502" s="243">
        <v>7298585.04</v>
      </c>
      <c r="F502" s="243">
        <v>0</v>
      </c>
      <c r="G502" s="243">
        <v>10397268.5</v>
      </c>
    </row>
    <row r="503" spans="1:8">
      <c r="A503" s="242" t="s">
        <v>1634</v>
      </c>
      <c r="B503" s="242" t="s">
        <v>483</v>
      </c>
      <c r="C503" s="243">
        <v>0</v>
      </c>
      <c r="D503" s="219" t="s">
        <v>5</v>
      </c>
      <c r="E503" s="243">
        <v>9099.19</v>
      </c>
      <c r="F503" s="243">
        <v>0</v>
      </c>
      <c r="G503" s="243">
        <v>9099.19</v>
      </c>
    </row>
    <row r="504" spans="1:8">
      <c r="A504" s="242" t="s">
        <v>1635</v>
      </c>
      <c r="B504" s="242" t="s">
        <v>484</v>
      </c>
      <c r="C504" s="243">
        <v>0</v>
      </c>
      <c r="D504" s="219" t="s">
        <v>5</v>
      </c>
      <c r="E504" s="243">
        <v>1425778.66</v>
      </c>
      <c r="F504" s="243">
        <v>0</v>
      </c>
      <c r="G504" s="243">
        <v>1425778.66</v>
      </c>
    </row>
    <row r="505" spans="1:8">
      <c r="A505" s="242" t="s">
        <v>1636</v>
      </c>
      <c r="B505" s="242" t="s">
        <v>496</v>
      </c>
      <c r="C505" s="243">
        <v>28363.33</v>
      </c>
      <c r="D505" s="219" t="s">
        <v>5</v>
      </c>
      <c r="E505" s="243">
        <v>51614.83</v>
      </c>
      <c r="F505" s="243">
        <v>0</v>
      </c>
      <c r="G505" s="243">
        <v>79978.16</v>
      </c>
    </row>
    <row r="506" spans="1:8">
      <c r="A506" s="242"/>
      <c r="B506" s="260" t="s">
        <v>874</v>
      </c>
      <c r="C506" s="262">
        <v>2730756.12</v>
      </c>
      <c r="D506" s="261" t="s">
        <v>5</v>
      </c>
      <c r="E506" s="262">
        <v>1699934.47</v>
      </c>
      <c r="F506" s="262">
        <v>0</v>
      </c>
      <c r="G506" s="262">
        <v>4430690.59</v>
      </c>
      <c r="H506" s="261"/>
    </row>
    <row r="507" spans="1:8">
      <c r="A507" s="260" t="s">
        <v>1637</v>
      </c>
      <c r="B507" s="260" t="s">
        <v>874</v>
      </c>
      <c r="C507" s="262">
        <f>SUM(C508:C511)</f>
        <v>2730756.12</v>
      </c>
      <c r="D507" s="262">
        <f t="shared" ref="D507:H507" si="26">SUM(D508:D511)</f>
        <v>0</v>
      </c>
      <c r="E507" s="262">
        <f t="shared" si="26"/>
        <v>1699934.4700000002</v>
      </c>
      <c r="F507" s="262">
        <f t="shared" si="26"/>
        <v>0</v>
      </c>
      <c r="G507" s="262">
        <f t="shared" si="26"/>
        <v>4430690.59</v>
      </c>
      <c r="H507" s="262">
        <f t="shared" si="26"/>
        <v>0</v>
      </c>
    </row>
    <row r="508" spans="1:8">
      <c r="A508" s="242" t="s">
        <v>1638</v>
      </c>
      <c r="B508" s="242" t="s">
        <v>1639</v>
      </c>
      <c r="C508" s="243">
        <v>2473007.7200000002</v>
      </c>
      <c r="D508" s="219" t="s">
        <v>5</v>
      </c>
      <c r="E508" s="243">
        <v>45043.62</v>
      </c>
      <c r="F508" s="243">
        <v>0</v>
      </c>
      <c r="G508" s="243">
        <v>2518051.34</v>
      </c>
    </row>
    <row r="509" spans="1:8">
      <c r="A509" s="242" t="s">
        <v>1640</v>
      </c>
      <c r="B509" s="242" t="s">
        <v>1641</v>
      </c>
      <c r="C509" s="243">
        <v>0</v>
      </c>
      <c r="D509" s="219" t="s">
        <v>5</v>
      </c>
      <c r="E509" s="243">
        <v>180000</v>
      </c>
      <c r="F509" s="243">
        <v>0</v>
      </c>
      <c r="G509" s="243">
        <v>180000</v>
      </c>
    </row>
    <row r="510" spans="1:8">
      <c r="A510" s="242" t="s">
        <v>1642</v>
      </c>
      <c r="B510" s="242" t="s">
        <v>1643</v>
      </c>
      <c r="C510" s="243">
        <v>0</v>
      </c>
      <c r="D510" s="219" t="s">
        <v>5</v>
      </c>
      <c r="E510" s="243">
        <v>1474890.85</v>
      </c>
      <c r="F510" s="243">
        <v>0</v>
      </c>
      <c r="G510" s="243">
        <v>1474890.85</v>
      </c>
    </row>
    <row r="511" spans="1:8">
      <c r="A511" s="242" t="s">
        <v>1644</v>
      </c>
      <c r="B511" s="242" t="s">
        <v>1645</v>
      </c>
      <c r="C511" s="243">
        <v>257748.4</v>
      </c>
      <c r="D511" s="219" t="s">
        <v>5</v>
      </c>
      <c r="E511" s="243">
        <v>0</v>
      </c>
      <c r="F511" s="243">
        <v>0</v>
      </c>
      <c r="G511" s="243">
        <v>257748.4</v>
      </c>
    </row>
    <row r="512" spans="1:8">
      <c r="A512" s="242"/>
      <c r="B512" s="260" t="s">
        <v>860</v>
      </c>
      <c r="C512" s="262">
        <v>127580</v>
      </c>
      <c r="D512" s="261" t="s">
        <v>5</v>
      </c>
      <c r="E512" s="262">
        <v>5814829.4000000004</v>
      </c>
      <c r="F512" s="262">
        <v>0</v>
      </c>
      <c r="G512" s="262">
        <v>5942409.4000000004</v>
      </c>
      <c r="H512" s="261"/>
    </row>
    <row r="513" spans="1:8">
      <c r="A513" s="260" t="s">
        <v>1646</v>
      </c>
      <c r="B513" s="260" t="s">
        <v>860</v>
      </c>
      <c r="C513" s="262">
        <f>SUM(C514:C517)</f>
        <v>127580</v>
      </c>
      <c r="D513" s="262">
        <f t="shared" ref="D513:H513" si="27">SUM(D514:D517)</f>
        <v>0</v>
      </c>
      <c r="E513" s="262">
        <f t="shared" si="27"/>
        <v>5814829.4000000004</v>
      </c>
      <c r="F513" s="262">
        <f t="shared" si="27"/>
        <v>0</v>
      </c>
      <c r="G513" s="262">
        <f t="shared" si="27"/>
        <v>5942409.4000000004</v>
      </c>
      <c r="H513" s="262">
        <f t="shared" si="27"/>
        <v>0</v>
      </c>
    </row>
    <row r="514" spans="1:8">
      <c r="A514" s="242" t="s">
        <v>1647</v>
      </c>
      <c r="B514" s="242" t="s">
        <v>1648</v>
      </c>
      <c r="C514" s="243">
        <v>101250</v>
      </c>
      <c r="D514" s="219" t="s">
        <v>5</v>
      </c>
      <c r="E514" s="243">
        <v>0</v>
      </c>
      <c r="F514" s="243">
        <v>0</v>
      </c>
      <c r="G514" s="243">
        <v>101250</v>
      </c>
    </row>
    <row r="515" spans="1:8">
      <c r="A515" s="242" t="s">
        <v>1649</v>
      </c>
      <c r="B515" s="242" t="s">
        <v>1650</v>
      </c>
      <c r="C515" s="243">
        <v>26100</v>
      </c>
      <c r="D515" s="219" t="s">
        <v>5</v>
      </c>
      <c r="E515" s="243">
        <v>765589.85</v>
      </c>
      <c r="F515" s="243">
        <v>0</v>
      </c>
      <c r="G515" s="243">
        <v>791689.85</v>
      </c>
    </row>
    <row r="516" spans="1:8">
      <c r="A516" s="242" t="s">
        <v>1651</v>
      </c>
      <c r="B516" s="242" t="s">
        <v>1652</v>
      </c>
      <c r="C516" s="243">
        <v>0</v>
      </c>
      <c r="D516" s="219" t="s">
        <v>5</v>
      </c>
      <c r="E516" s="243">
        <v>2352467.31</v>
      </c>
      <c r="F516" s="243">
        <v>0</v>
      </c>
      <c r="G516" s="243">
        <v>2352467.31</v>
      </c>
    </row>
    <row r="517" spans="1:8">
      <c r="A517" s="242" t="s">
        <v>1653</v>
      </c>
      <c r="B517" s="242" t="s">
        <v>1619</v>
      </c>
      <c r="C517" s="243">
        <v>230</v>
      </c>
      <c r="D517" s="219" t="s">
        <v>5</v>
      </c>
      <c r="E517" s="243">
        <v>2696772.24</v>
      </c>
      <c r="F517" s="243">
        <v>0</v>
      </c>
      <c r="G517" s="243">
        <v>2697002.24</v>
      </c>
    </row>
    <row r="518" spans="1:8">
      <c r="A518" s="242"/>
      <c r="B518" s="242"/>
      <c r="C518" s="243"/>
      <c r="E518" s="243"/>
      <c r="F518" s="243"/>
      <c r="G518" s="243"/>
    </row>
    <row r="519" spans="1:8">
      <c r="A519" s="260" t="s">
        <v>1654</v>
      </c>
      <c r="B519" s="260" t="s">
        <v>1655</v>
      </c>
      <c r="C519" s="262">
        <v>0</v>
      </c>
      <c r="D519" s="261" t="s">
        <v>5</v>
      </c>
      <c r="E519" s="262">
        <v>30000</v>
      </c>
      <c r="F519" s="262">
        <v>0</v>
      </c>
      <c r="G519" s="262">
        <v>30000</v>
      </c>
      <c r="H519" s="261"/>
    </row>
    <row r="520" spans="1:8">
      <c r="A520" s="242" t="s">
        <v>1656</v>
      </c>
      <c r="B520" s="242" t="s">
        <v>729</v>
      </c>
      <c r="C520" s="243">
        <v>0</v>
      </c>
      <c r="D520" s="219" t="s">
        <v>5</v>
      </c>
      <c r="E520" s="243">
        <v>30000</v>
      </c>
      <c r="F520" s="243">
        <v>0</v>
      </c>
      <c r="G520" s="243">
        <v>30000</v>
      </c>
    </row>
  </sheetData>
  <phoneticPr fontId="58" type="noConversion"/>
  <pageMargins left="0.7" right="0.7" top="0.75" bottom="0.75" header="0.3" footer="0.3"/>
  <pageSetup orientation="portrait" r:id="rId1"/>
  <ignoredErrors>
    <ignoredError sqref="H58 C74:H74 C78:H78 C82 G82:H82 C95 G95:H95 D141:F141 D150:H150 D238:H238 C256:H256 C271:H271 C342:H342 C329:H329 C377:H377 C386:H38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6"/>
  <sheetViews>
    <sheetView topLeftCell="A16" workbookViewId="0">
      <selection activeCell="D20" sqref="D20"/>
    </sheetView>
  </sheetViews>
  <sheetFormatPr baseColWidth="10" defaultColWidth="14.42578125" defaultRowHeight="15" customHeight="1"/>
  <cols>
    <col min="1" max="1" width="3" customWidth="1"/>
    <col min="2" max="2" width="10.7109375" customWidth="1"/>
    <col min="3" max="3" width="48.85546875" customWidth="1"/>
    <col min="4" max="5" width="16.28515625" customWidth="1"/>
    <col min="6" max="6" width="14.5703125" customWidth="1"/>
    <col min="7" max="7" width="15" customWidth="1"/>
    <col min="8" max="9" width="15.85546875" customWidth="1"/>
    <col min="10" max="10" width="12.7109375" customWidth="1"/>
    <col min="11" max="12" width="11.42578125" customWidth="1"/>
    <col min="13" max="17" width="13.7109375" customWidth="1"/>
    <col min="18" max="18" width="11.42578125" customWidth="1"/>
    <col min="19" max="19" width="10.7109375" customWidth="1"/>
  </cols>
  <sheetData>
    <row r="1" spans="1:18" ht="12" customHeight="1">
      <c r="C1">
        <v>2021</v>
      </c>
    </row>
    <row r="2" spans="1:18" ht="12" customHeight="1">
      <c r="B2" s="1" t="s">
        <v>0</v>
      </c>
      <c r="C2" s="1" t="s">
        <v>1</v>
      </c>
      <c r="D2" s="2" t="s">
        <v>2</v>
      </c>
      <c r="E2" s="1" t="s">
        <v>3</v>
      </c>
      <c r="F2" s="3"/>
      <c r="G2" s="3"/>
      <c r="H2" s="2" t="s">
        <v>2</v>
      </c>
      <c r="I2" s="1" t="s">
        <v>4</v>
      </c>
      <c r="K2" s="4"/>
      <c r="L2" s="4"/>
      <c r="M2" s="5"/>
      <c r="N2" s="4"/>
      <c r="O2" s="6"/>
      <c r="P2" s="6"/>
      <c r="Q2" s="5"/>
      <c r="R2" s="4"/>
    </row>
    <row r="3" spans="1:18" ht="12" customHeight="1">
      <c r="B3" s="1"/>
      <c r="C3" s="1"/>
      <c r="D3" s="2"/>
      <c r="E3" s="1"/>
      <c r="F3" s="3"/>
      <c r="G3" s="3"/>
      <c r="H3" s="2"/>
      <c r="I3" s="1"/>
      <c r="K3" s="4"/>
      <c r="L3" s="4"/>
      <c r="M3" s="5"/>
      <c r="N3" s="4"/>
      <c r="O3" s="6"/>
      <c r="P3" s="6"/>
      <c r="Q3" s="5"/>
      <c r="R3" s="4"/>
    </row>
    <row r="4" spans="1:18" ht="12" customHeight="1">
      <c r="B4" s="1"/>
      <c r="C4" s="1"/>
      <c r="D4" s="2"/>
      <c r="E4" s="1"/>
      <c r="F4" s="3"/>
      <c r="G4" s="3"/>
      <c r="H4" s="2"/>
      <c r="I4" s="1"/>
      <c r="K4" s="4"/>
      <c r="L4" s="4"/>
      <c r="M4" s="5"/>
      <c r="N4" s="4"/>
      <c r="O4" s="6"/>
      <c r="P4" s="6"/>
      <c r="Q4" s="5"/>
      <c r="R4" s="4"/>
    </row>
    <row r="5" spans="1:18" ht="12" customHeight="1">
      <c r="A5">
        <v>1</v>
      </c>
      <c r="B5" s="7" t="s">
        <v>1081</v>
      </c>
      <c r="C5" s="233" t="s">
        <v>1080</v>
      </c>
      <c r="D5" s="235">
        <v>85506.21</v>
      </c>
      <c r="E5" s="235" t="s">
        <v>5</v>
      </c>
      <c r="F5" s="235">
        <v>592.05999999999995</v>
      </c>
      <c r="G5" s="235">
        <v>4504.43</v>
      </c>
      <c r="H5" s="235">
        <v>81593.84</v>
      </c>
      <c r="I5" s="235" t="s">
        <v>5</v>
      </c>
      <c r="K5" s="4"/>
      <c r="L5" s="4"/>
      <c r="M5" s="9"/>
      <c r="N5" s="4"/>
      <c r="O5" s="9"/>
      <c r="P5" s="9"/>
      <c r="Q5" s="9"/>
      <c r="R5" s="4"/>
    </row>
    <row r="6" spans="1:18" ht="12" customHeight="1">
      <c r="A6">
        <v>2</v>
      </c>
      <c r="B6" s="234" t="s">
        <v>1071</v>
      </c>
      <c r="C6" s="233" t="s">
        <v>1070</v>
      </c>
      <c r="D6" s="235">
        <v>105504762.20999999</v>
      </c>
      <c r="E6" s="235" t="s">
        <v>5</v>
      </c>
      <c r="F6" s="235">
        <v>55461861.009999998</v>
      </c>
      <c r="G6" s="235">
        <v>61616614.409999996</v>
      </c>
      <c r="H6" s="235">
        <v>99350008.810000002</v>
      </c>
      <c r="I6" s="235" t="s">
        <v>5</v>
      </c>
      <c r="K6" s="4"/>
      <c r="L6" s="4"/>
      <c r="M6" s="9"/>
      <c r="N6" s="4"/>
      <c r="O6" s="9"/>
      <c r="P6" s="9"/>
      <c r="Q6" s="9"/>
      <c r="R6" s="4"/>
    </row>
    <row r="7" spans="1:18" ht="12" customHeight="1">
      <c r="A7">
        <v>3</v>
      </c>
      <c r="B7" s="234" t="s">
        <v>1061</v>
      </c>
      <c r="C7" s="233" t="s">
        <v>1060</v>
      </c>
      <c r="D7" s="235">
        <v>4787384.4400000004</v>
      </c>
      <c r="E7" s="235" t="s">
        <v>5</v>
      </c>
      <c r="F7" s="235">
        <v>3491813.45</v>
      </c>
      <c r="G7" s="235">
        <v>7351858.3700000001</v>
      </c>
      <c r="H7" s="235">
        <v>927339.52000000002</v>
      </c>
      <c r="I7" s="235" t="s">
        <v>5</v>
      </c>
      <c r="K7" s="4"/>
      <c r="L7" s="4"/>
      <c r="M7" s="9"/>
      <c r="N7" s="4"/>
      <c r="O7" s="9"/>
      <c r="P7" s="9"/>
      <c r="Q7" s="9"/>
      <c r="R7" s="4"/>
    </row>
    <row r="8" spans="1:18" ht="12" customHeight="1">
      <c r="B8" s="348" t="s">
        <v>1139</v>
      </c>
      <c r="C8" s="233" t="s">
        <v>1140</v>
      </c>
      <c r="D8" s="235">
        <v>50945.01</v>
      </c>
      <c r="E8" s="235" t="s">
        <v>5</v>
      </c>
      <c r="F8" s="235">
        <v>35058.26</v>
      </c>
      <c r="G8" s="235">
        <v>50945</v>
      </c>
      <c r="H8" s="235">
        <v>35058.269999999997</v>
      </c>
      <c r="I8" s="235"/>
      <c r="K8" s="4"/>
      <c r="L8" s="4"/>
      <c r="M8" s="9"/>
      <c r="N8" s="4"/>
      <c r="O8" s="9"/>
      <c r="P8" s="9"/>
      <c r="Q8" s="9"/>
      <c r="R8" s="4"/>
    </row>
    <row r="9" spans="1:18" ht="12" customHeight="1">
      <c r="B9" s="348" t="s">
        <v>1143</v>
      </c>
      <c r="C9" s="233" t="s">
        <v>1144</v>
      </c>
      <c r="D9" s="235">
        <v>695150.53</v>
      </c>
      <c r="E9" s="235" t="s">
        <v>5</v>
      </c>
      <c r="F9" s="235">
        <v>0</v>
      </c>
      <c r="G9" s="235">
        <v>0</v>
      </c>
      <c r="H9" s="235">
        <v>695150.53</v>
      </c>
      <c r="I9" s="235"/>
      <c r="K9" s="4"/>
      <c r="L9" s="4"/>
      <c r="M9" s="9"/>
      <c r="N9" s="4"/>
      <c r="O9" s="9"/>
      <c r="P9" s="9"/>
      <c r="Q9" s="9"/>
      <c r="R9" s="4"/>
    </row>
    <row r="10" spans="1:18" ht="12" customHeight="1">
      <c r="A10">
        <v>4</v>
      </c>
      <c r="B10" s="244" t="s">
        <v>1657</v>
      </c>
      <c r="C10" s="233" t="s">
        <v>1152</v>
      </c>
      <c r="D10" s="235">
        <v>111406007.92</v>
      </c>
      <c r="E10" s="235" t="s">
        <v>5</v>
      </c>
      <c r="F10" s="235">
        <v>0</v>
      </c>
      <c r="G10" s="235">
        <v>0</v>
      </c>
      <c r="H10" s="235">
        <v>111406007.92</v>
      </c>
      <c r="I10" s="235">
        <f>VLOOKUP($B10,'BC Diciembre'!$A$8:$H$600,8,FALSE)</f>
        <v>183407240.88</v>
      </c>
      <c r="K10" s="4"/>
      <c r="L10" s="4"/>
      <c r="M10" s="9"/>
      <c r="N10" s="4"/>
      <c r="O10" s="9"/>
      <c r="P10" s="9"/>
      <c r="Q10" s="9"/>
      <c r="R10" s="4"/>
    </row>
    <row r="11" spans="1:18" ht="12" customHeight="1">
      <c r="A11">
        <v>5</v>
      </c>
      <c r="B11" s="234" t="s">
        <v>1048</v>
      </c>
      <c r="C11" s="233" t="s">
        <v>1047</v>
      </c>
      <c r="D11" s="235">
        <f>VLOOKUP($B11,'BC Diciembre'!$A$8:$H$600,3,FALSE)</f>
        <v>4029717.92</v>
      </c>
      <c r="E11" s="235">
        <f>VLOOKUP($B11,'BC Diciembre'!$A$8:$H$600,4,FALSE)</f>
        <v>0</v>
      </c>
      <c r="F11" s="235">
        <f>VLOOKUP($B11,'BC Diciembre'!$A$8:$H$600,5,FALSE)</f>
        <v>197084</v>
      </c>
      <c r="G11" s="235">
        <f>VLOOKUP($B11,'BC Diciembre'!$A$8:$H$600,6,FALSE)</f>
        <v>0</v>
      </c>
      <c r="H11" s="235">
        <f>VLOOKUP($B11,'BC Diciembre'!$A$8:$H$600,7,FALSE)</f>
        <v>4226801.92</v>
      </c>
      <c r="I11" s="235">
        <f>VLOOKUP($B11,'BC Diciembre'!$A$8:$H$600,8,FALSE)</f>
        <v>167860789.20999998</v>
      </c>
      <c r="K11" s="4"/>
      <c r="L11" s="4"/>
      <c r="M11" s="9"/>
      <c r="N11" s="4"/>
      <c r="O11" s="9"/>
      <c r="P11" s="9"/>
      <c r="Q11" s="9"/>
      <c r="R11" s="4"/>
    </row>
    <row r="12" spans="1:18" ht="12" customHeight="1">
      <c r="A12">
        <v>6</v>
      </c>
      <c r="B12" s="234" t="s">
        <v>1044</v>
      </c>
      <c r="C12" s="233" t="s">
        <v>1043</v>
      </c>
      <c r="D12" s="235">
        <v>-147730859.44999999</v>
      </c>
      <c r="F12" s="235">
        <f>VLOOKUP($B12,'BC Diciembre'!$A$8:$H$600,5,FALSE)</f>
        <v>0</v>
      </c>
      <c r="G12" s="235">
        <f>VLOOKUP($B12,'BC Diciembre'!$A$8:$H$600,6,FALSE)</f>
        <v>0</v>
      </c>
      <c r="H12" s="235">
        <f>VLOOKUP($B12,'BC Diciembre'!$A$8:$H$600,7,FALSE)</f>
        <v>0</v>
      </c>
      <c r="I12" s="235">
        <f>VLOOKUP($B12,'BC Diciembre'!$A$8:$H$600,8,FALSE)</f>
        <v>-6522155.2600000007</v>
      </c>
      <c r="K12" s="4"/>
      <c r="L12" s="4"/>
      <c r="M12" s="9"/>
      <c r="N12" s="4"/>
      <c r="O12" s="9"/>
      <c r="P12" s="9"/>
      <c r="Q12" s="9"/>
      <c r="R12" s="4"/>
    </row>
    <row r="13" spans="1:18" ht="12" customHeight="1">
      <c r="A13">
        <v>7</v>
      </c>
      <c r="B13" s="244" t="s">
        <v>1159</v>
      </c>
      <c r="C13" s="233" t="s">
        <v>1160</v>
      </c>
      <c r="D13" s="235">
        <v>3338393.99</v>
      </c>
      <c r="E13" s="235" t="s">
        <v>5</v>
      </c>
      <c r="F13" s="235">
        <v>0</v>
      </c>
      <c r="G13" s="235">
        <v>0</v>
      </c>
      <c r="H13" s="235">
        <v>3338393.99</v>
      </c>
      <c r="I13" s="235" t="s">
        <v>5</v>
      </c>
      <c r="K13" s="4"/>
      <c r="L13" s="4"/>
      <c r="M13" s="9"/>
      <c r="N13" s="4"/>
      <c r="O13" s="9"/>
      <c r="P13" s="9"/>
      <c r="Q13" s="9"/>
      <c r="R13" s="4"/>
    </row>
    <row r="14" spans="1:18" ht="12" customHeight="1">
      <c r="A14">
        <v>8</v>
      </c>
      <c r="B14" s="244" t="s">
        <v>1165</v>
      </c>
      <c r="C14" s="233" t="s">
        <v>1166</v>
      </c>
      <c r="D14" s="235">
        <v>75725023.700000003</v>
      </c>
      <c r="E14" s="235" t="s">
        <v>5</v>
      </c>
      <c r="F14" s="235">
        <v>0</v>
      </c>
      <c r="G14" s="235">
        <v>0</v>
      </c>
      <c r="H14" s="235">
        <v>75725023.700000003</v>
      </c>
      <c r="I14" s="235">
        <f>VLOOKUP($B14,'BC Diciembre'!$A$8:$H$600,8,FALSE)</f>
        <v>8959.15</v>
      </c>
      <c r="K14" s="4"/>
      <c r="L14" s="4"/>
      <c r="M14" s="9"/>
      <c r="N14" s="4"/>
      <c r="O14" s="9"/>
      <c r="P14" s="9"/>
      <c r="Q14" s="9"/>
      <c r="R14" s="4"/>
    </row>
    <row r="15" spans="1:18" ht="12" customHeight="1">
      <c r="A15">
        <v>9</v>
      </c>
      <c r="B15" s="236" t="s">
        <v>1171</v>
      </c>
      <c r="C15" s="233" t="s">
        <v>1172</v>
      </c>
      <c r="D15" s="235">
        <v>355104.97</v>
      </c>
      <c r="E15" s="235" t="s">
        <v>5</v>
      </c>
      <c r="F15" s="235">
        <v>0</v>
      </c>
      <c r="G15" s="235">
        <v>0</v>
      </c>
      <c r="H15" s="235">
        <v>355104.97</v>
      </c>
      <c r="I15" s="235">
        <f>VLOOKUP($B15,'BC Diciembre'!$A$8:$H$600,8,FALSE)</f>
        <v>6160483.8200000003</v>
      </c>
      <c r="K15" s="4"/>
      <c r="L15" s="4"/>
      <c r="M15" s="9"/>
      <c r="N15" s="4"/>
      <c r="O15" s="9"/>
      <c r="P15" s="9"/>
      <c r="Q15" s="9"/>
      <c r="R15" s="4"/>
    </row>
    <row r="16" spans="1:18" ht="12" customHeight="1">
      <c r="A16">
        <v>10</v>
      </c>
      <c r="B16" s="236" t="s">
        <v>1177</v>
      </c>
      <c r="C16" s="233" t="s">
        <v>1178</v>
      </c>
      <c r="D16" s="235">
        <v>7383468.9100000001</v>
      </c>
      <c r="E16" s="235" t="s">
        <v>5</v>
      </c>
      <c r="F16" s="235">
        <v>0</v>
      </c>
      <c r="G16" s="235">
        <v>0</v>
      </c>
      <c r="H16" s="235">
        <v>7383468.9100000001</v>
      </c>
      <c r="I16" s="235">
        <f>VLOOKUP($B16,'BC Diciembre'!$A$8:$H$600,8,FALSE)</f>
        <v>2884475.1</v>
      </c>
      <c r="K16" s="4"/>
      <c r="L16" s="4"/>
      <c r="M16" s="9"/>
      <c r="N16" s="4"/>
      <c r="O16" s="9"/>
      <c r="P16" s="9"/>
      <c r="Q16" s="9"/>
      <c r="R16" s="4"/>
    </row>
    <row r="17" spans="1:18" ht="12" customHeight="1">
      <c r="A17">
        <v>11</v>
      </c>
      <c r="B17" s="234" t="s">
        <v>1028</v>
      </c>
      <c r="C17" s="233" t="s">
        <v>1027</v>
      </c>
      <c r="D17" s="235">
        <v>876782.82</v>
      </c>
      <c r="E17" s="235" t="s">
        <v>5</v>
      </c>
      <c r="F17" s="235">
        <v>0</v>
      </c>
      <c r="G17" s="235">
        <v>0</v>
      </c>
      <c r="H17" s="235">
        <v>876782.82</v>
      </c>
      <c r="I17" s="235">
        <f>VLOOKUP($B17,'BC Diciembre'!$A$8:$H$600,8,FALSE)</f>
        <v>7000.51</v>
      </c>
      <c r="K17" s="4"/>
      <c r="L17" s="4"/>
      <c r="M17" s="9"/>
      <c r="N17" s="4"/>
      <c r="O17" s="9"/>
      <c r="P17" s="9"/>
      <c r="Q17" s="9"/>
      <c r="R17" s="4"/>
    </row>
    <row r="18" spans="1:18" ht="12" customHeight="1">
      <c r="A18" s="587">
        <v>12</v>
      </c>
      <c r="B18" s="584" t="s">
        <v>1181</v>
      </c>
      <c r="C18" s="585" t="s">
        <v>1182</v>
      </c>
      <c r="D18" s="586">
        <f>VLOOKUP($B18,'BC Diciembre'!$A$8:$H$600,3,FALSE)</f>
        <v>743608.15</v>
      </c>
      <c r="E18" s="586" t="str">
        <f>VLOOKUP($B18,'BC Diciembre'!$A$8:$H$600,4,FALSE)</f>
        <v xml:space="preserve"> </v>
      </c>
      <c r="F18" s="586">
        <f>VLOOKUP($B18,'BC Diciembre'!$A$8:$H$600,5,FALSE)</f>
        <v>0</v>
      </c>
      <c r="G18" s="586">
        <f>VLOOKUP($B18,'BC Diciembre'!$A$8:$H$600,6,FALSE)</f>
        <v>0</v>
      </c>
      <c r="H18" s="586">
        <f>VLOOKUP($B18,'BC Diciembre'!$A$8:$H$600,7,FALSE)</f>
        <v>743608.15</v>
      </c>
      <c r="I18" s="586">
        <f>VLOOKUP($B18,'BC Diciembre'!$A$8:$H$600,8,FALSE)</f>
        <v>40508.199999999997</v>
      </c>
      <c r="K18" s="4"/>
      <c r="L18" s="4"/>
      <c r="M18" s="9"/>
      <c r="N18" s="4"/>
      <c r="O18" s="9"/>
      <c r="P18" s="9"/>
      <c r="Q18" s="9"/>
      <c r="R18" s="4"/>
    </row>
    <row r="19" spans="1:18" ht="12" customHeight="1">
      <c r="A19" s="587">
        <v>13</v>
      </c>
      <c r="B19" s="584" t="s">
        <v>1185</v>
      </c>
      <c r="C19" s="585" t="s">
        <v>1186</v>
      </c>
      <c r="D19" s="586">
        <v>-743608</v>
      </c>
      <c r="E19" s="586">
        <v>0</v>
      </c>
      <c r="F19" s="586">
        <f>VLOOKUP($B19,'BC Diciembre'!$A$8:$H$600,5,FALSE)</f>
        <v>0</v>
      </c>
      <c r="G19" s="586">
        <f>VLOOKUP($B19,'BC Diciembre'!$A$8:$H$600,6,FALSE)</f>
        <v>0</v>
      </c>
      <c r="H19" s="586" t="str">
        <f>VLOOKUP($B19,'BC Diciembre'!$A$8:$H$600,7,FALSE)</f>
        <v xml:space="preserve"> </v>
      </c>
      <c r="I19" s="586">
        <f>VLOOKUP($B19,'BC Diciembre'!$A$8:$H$600,8,FALSE)</f>
        <v>464877.45</v>
      </c>
      <c r="K19" s="4"/>
      <c r="L19" s="4"/>
      <c r="M19" s="9"/>
      <c r="N19" s="4"/>
      <c r="O19" s="9"/>
      <c r="P19" s="9"/>
      <c r="Q19" s="9"/>
      <c r="R19" s="4"/>
    </row>
    <row r="20" spans="1:18" ht="12" customHeight="1">
      <c r="A20">
        <v>14</v>
      </c>
      <c r="B20" s="234" t="s">
        <v>1022</v>
      </c>
      <c r="C20" s="233" t="s">
        <v>1021</v>
      </c>
      <c r="D20" s="235">
        <f>VLOOKUP($B20,'BC Diciembre'!$A$8:$H$600,3,FALSE)</f>
        <v>1242966</v>
      </c>
      <c r="E20" s="235">
        <f>VLOOKUP($B20,'BC Diciembre'!$A$8:$H$600,4,FALSE)</f>
        <v>0</v>
      </c>
      <c r="F20" s="235">
        <f>VLOOKUP($B20,'BC Diciembre'!$A$8:$H$600,5,FALSE)</f>
        <v>0</v>
      </c>
      <c r="G20" s="235">
        <f>VLOOKUP($B20,'BC Diciembre'!$A$8:$H$600,6,FALSE)</f>
        <v>0</v>
      </c>
      <c r="H20" s="235">
        <f>VLOOKUP($B20,'BC Diciembre'!$A$8:$H$600,7,FALSE)</f>
        <v>1242966</v>
      </c>
      <c r="I20" s="235">
        <f>VLOOKUP($B20,'BC Diciembre'!$A$8:$H$600,8,FALSE)</f>
        <v>1667490645.0799999</v>
      </c>
      <c r="K20" s="4"/>
      <c r="L20" s="4"/>
      <c r="M20" s="9"/>
      <c r="N20" s="4"/>
      <c r="O20" s="9"/>
      <c r="P20" s="9"/>
      <c r="Q20" s="9"/>
      <c r="R20" s="4"/>
    </row>
    <row r="21" spans="1:18" ht="12" customHeight="1">
      <c r="A21">
        <v>15</v>
      </c>
      <c r="B21" s="584" t="s">
        <v>1223</v>
      </c>
      <c r="C21" s="585" t="s">
        <v>1224</v>
      </c>
      <c r="D21" s="586">
        <f>VLOOKUP($B21,'BC Diciembre'!$A$8:$H$600,3,FALSE)</f>
        <v>45533.24</v>
      </c>
      <c r="E21" s="586" t="str">
        <f>VLOOKUP($B21,'BC Diciembre'!$A$8:$H$600,4,FALSE)</f>
        <v xml:space="preserve"> </v>
      </c>
      <c r="F21" s="586">
        <f>VLOOKUP($B21,'BC Diciembre'!$A$8:$H$600,5,FALSE)</f>
        <v>0</v>
      </c>
      <c r="G21" s="586">
        <f>VLOOKUP($B21,'BC Diciembre'!$A$8:$H$600,6,FALSE)</f>
        <v>0</v>
      </c>
      <c r="H21" s="586">
        <f>VLOOKUP($B21,'BC Diciembre'!$A$8:$H$600,7,FALSE)</f>
        <v>45533.24</v>
      </c>
      <c r="I21" s="586">
        <f>VLOOKUP($B21,'BC Diciembre'!$A$8:$H$600,8,FALSE)</f>
        <v>1091190.68</v>
      </c>
      <c r="K21" s="4"/>
      <c r="L21" s="4"/>
      <c r="M21" s="9"/>
      <c r="N21" s="4"/>
      <c r="O21" s="9"/>
      <c r="P21" s="9"/>
      <c r="Q21" s="9"/>
      <c r="R21" s="4"/>
    </row>
    <row r="22" spans="1:18" ht="12" customHeight="1">
      <c r="A22">
        <v>16</v>
      </c>
      <c r="B22" s="234" t="s">
        <v>1227</v>
      </c>
      <c r="C22" s="233" t="s">
        <v>1228</v>
      </c>
      <c r="D22" s="235">
        <v>-45533.24</v>
      </c>
      <c r="E22" s="235">
        <v>0</v>
      </c>
      <c r="F22" s="235">
        <f>VLOOKUP($B22,'BC Diciembre'!$A$8:$H$600,5,FALSE)</f>
        <v>0</v>
      </c>
      <c r="G22" s="235">
        <f>VLOOKUP($B22,'BC Diciembre'!$A$8:$H$600,6,FALSE)</f>
        <v>0</v>
      </c>
      <c r="H22" s="235" t="str">
        <f>VLOOKUP($B22,'BC Diciembre'!$A$8:$H$600,7,FALSE)</f>
        <v xml:space="preserve"> </v>
      </c>
      <c r="I22" s="235">
        <f>VLOOKUP($B22,'BC Diciembre'!$A$8:$H$600,8,FALSE)</f>
        <v>0</v>
      </c>
      <c r="K22" s="4"/>
      <c r="L22" s="4"/>
      <c r="M22" s="9"/>
      <c r="N22" s="4"/>
      <c r="O22" s="9"/>
      <c r="P22" s="9"/>
      <c r="Q22" s="9"/>
      <c r="R22" s="4"/>
    </row>
    <row r="23" spans="1:18" ht="12" customHeight="1">
      <c r="A23">
        <v>17</v>
      </c>
      <c r="B23" s="234" t="s">
        <v>1016</v>
      </c>
      <c r="C23" s="233" t="s">
        <v>1015</v>
      </c>
      <c r="D23" s="235" t="s">
        <v>5</v>
      </c>
      <c r="E23" s="235">
        <v>3090907.36</v>
      </c>
      <c r="F23" s="235">
        <v>5949153.7400000002</v>
      </c>
      <c r="G23" s="235">
        <v>2906613.49</v>
      </c>
      <c r="H23" s="235" t="s">
        <v>5</v>
      </c>
      <c r="I23" s="235">
        <v>48367.11</v>
      </c>
      <c r="K23" s="4"/>
      <c r="L23" s="4"/>
      <c r="M23" s="9"/>
      <c r="N23" s="4"/>
      <c r="O23" s="9"/>
      <c r="P23" s="9"/>
      <c r="Q23" s="9"/>
      <c r="R23" s="4"/>
    </row>
    <row r="24" spans="1:18" ht="12" customHeight="1">
      <c r="A24">
        <v>18</v>
      </c>
      <c r="B24" s="234" t="s">
        <v>1006</v>
      </c>
      <c r="C24" s="233" t="s">
        <v>1005</v>
      </c>
      <c r="D24" s="235" t="s">
        <v>5</v>
      </c>
      <c r="E24" s="235">
        <v>4854051.62</v>
      </c>
      <c r="F24" s="235">
        <v>4872212.3499999996</v>
      </c>
      <c r="G24" s="235">
        <v>3911358.69</v>
      </c>
      <c r="H24" s="235" t="s">
        <v>5</v>
      </c>
      <c r="I24" s="235">
        <v>3893197.96</v>
      </c>
      <c r="K24" s="4"/>
      <c r="L24" s="4"/>
      <c r="M24" s="9"/>
      <c r="N24" s="4"/>
      <c r="O24" s="9"/>
      <c r="P24" s="9"/>
      <c r="Q24" s="9"/>
      <c r="R24" s="4"/>
    </row>
    <row r="25" spans="1:18" ht="12" customHeight="1">
      <c r="A25">
        <v>19</v>
      </c>
      <c r="B25" s="234" t="s">
        <v>991</v>
      </c>
      <c r="C25" s="233" t="s">
        <v>990</v>
      </c>
      <c r="D25" s="235" t="s">
        <v>5</v>
      </c>
      <c r="E25" s="235">
        <v>141104.47</v>
      </c>
      <c r="F25" s="235">
        <v>11638344.720000001</v>
      </c>
      <c r="G25" s="235">
        <v>13292965.060000001</v>
      </c>
      <c r="H25" s="235" t="s">
        <v>5</v>
      </c>
      <c r="I25" s="235">
        <v>1795724.81</v>
      </c>
      <c r="K25" s="4"/>
      <c r="L25" s="4"/>
      <c r="M25" s="9"/>
      <c r="N25" s="4"/>
      <c r="O25" s="9"/>
      <c r="P25" s="9"/>
      <c r="Q25" s="9"/>
      <c r="R25" s="4"/>
    </row>
    <row r="26" spans="1:18" ht="12" customHeight="1">
      <c r="A26">
        <v>20</v>
      </c>
      <c r="B26" s="234" t="s">
        <v>987</v>
      </c>
      <c r="C26" s="233" t="s">
        <v>986</v>
      </c>
      <c r="D26" s="235" t="s">
        <v>5</v>
      </c>
      <c r="E26" s="235">
        <v>232918.38</v>
      </c>
      <c r="F26" s="235">
        <v>7133272.9100000001</v>
      </c>
      <c r="G26" s="235">
        <v>16584978.99</v>
      </c>
      <c r="H26" s="235" t="s">
        <v>5</v>
      </c>
      <c r="I26" s="235">
        <v>9684624.4600000009</v>
      </c>
      <c r="K26" s="4"/>
      <c r="L26" s="4"/>
      <c r="M26" s="9"/>
      <c r="N26" s="4"/>
      <c r="O26" s="9"/>
      <c r="P26" s="9"/>
      <c r="Q26" s="9"/>
      <c r="R26" s="4"/>
    </row>
    <row r="27" spans="1:18" ht="12" customHeight="1">
      <c r="A27">
        <v>21</v>
      </c>
      <c r="B27" s="234" t="s">
        <v>973</v>
      </c>
      <c r="C27" s="233" t="s">
        <v>972</v>
      </c>
      <c r="D27" s="235" t="s">
        <v>5</v>
      </c>
      <c r="E27" s="235">
        <v>1030959.37</v>
      </c>
      <c r="F27" s="235">
        <v>469362.14</v>
      </c>
      <c r="G27" s="235">
        <v>601154.05000000005</v>
      </c>
      <c r="H27" s="235" t="s">
        <v>5</v>
      </c>
      <c r="I27" s="235">
        <v>1162751.28</v>
      </c>
      <c r="K27" s="4"/>
      <c r="L27" s="4"/>
      <c r="M27" s="9"/>
      <c r="N27" s="4"/>
      <c r="O27" s="9"/>
      <c r="P27" s="9"/>
      <c r="Q27" s="9"/>
      <c r="R27" s="4"/>
    </row>
    <row r="28" spans="1:18" ht="12" customHeight="1">
      <c r="A28">
        <v>22</v>
      </c>
      <c r="B28" s="234" t="s">
        <v>1320</v>
      </c>
      <c r="C28" s="233" t="s">
        <v>1321</v>
      </c>
      <c r="D28" s="235" t="s">
        <v>5</v>
      </c>
      <c r="E28" s="235">
        <v>82036140.909999996</v>
      </c>
      <c r="F28" s="235">
        <v>0</v>
      </c>
      <c r="G28" s="235">
        <v>0</v>
      </c>
      <c r="H28" s="235" t="s">
        <v>5</v>
      </c>
      <c r="I28" s="235">
        <v>82036140.909999996</v>
      </c>
      <c r="K28" s="4"/>
      <c r="L28" s="4"/>
      <c r="M28" s="9"/>
      <c r="N28" s="4"/>
      <c r="O28" s="9"/>
      <c r="P28" s="9"/>
      <c r="Q28" s="9"/>
      <c r="R28" s="4"/>
    </row>
    <row r="29" spans="1:18" ht="12" customHeight="1">
      <c r="A29">
        <v>23</v>
      </c>
      <c r="B29" s="234" t="s">
        <v>1376</v>
      </c>
      <c r="C29" s="233" t="s">
        <v>1377</v>
      </c>
      <c r="D29" s="235" t="s">
        <v>5</v>
      </c>
      <c r="E29" s="235">
        <v>42008.47</v>
      </c>
      <c r="F29" s="235">
        <v>0</v>
      </c>
      <c r="G29" s="235">
        <v>0</v>
      </c>
      <c r="H29" s="235" t="s">
        <v>5</v>
      </c>
      <c r="I29" s="235">
        <v>42008.47</v>
      </c>
      <c r="K29" s="4"/>
      <c r="L29" s="4"/>
      <c r="M29" s="9"/>
      <c r="N29" s="4"/>
      <c r="O29" s="9"/>
      <c r="P29" s="9"/>
      <c r="Q29" s="9"/>
      <c r="R29" s="4"/>
    </row>
    <row r="30" spans="1:18" ht="12" customHeight="1">
      <c r="A30">
        <v>24</v>
      </c>
      <c r="B30" s="234" t="s">
        <v>959</v>
      </c>
      <c r="C30" s="233" t="s">
        <v>958</v>
      </c>
      <c r="D30" s="235" t="s">
        <v>5</v>
      </c>
      <c r="E30" s="235">
        <v>825243973.95000005</v>
      </c>
      <c r="F30" s="235">
        <v>0</v>
      </c>
      <c r="G30" s="235">
        <v>28965671.399999999</v>
      </c>
      <c r="H30" s="235" t="s">
        <v>5</v>
      </c>
      <c r="I30" s="235">
        <v>854209645.35000002</v>
      </c>
      <c r="K30" s="4"/>
      <c r="L30" s="4"/>
      <c r="M30" s="10"/>
      <c r="N30" s="4"/>
      <c r="O30" s="9"/>
      <c r="P30" s="9"/>
      <c r="Q30" s="10"/>
      <c r="R30" s="4"/>
    </row>
    <row r="31" spans="1:18" ht="12" customHeight="1">
      <c r="A31">
        <v>25</v>
      </c>
      <c r="B31" s="234" t="s">
        <v>953</v>
      </c>
      <c r="C31" s="233" t="s">
        <v>952</v>
      </c>
      <c r="D31" s="235" t="s">
        <v>5</v>
      </c>
      <c r="E31" s="235">
        <v>1234077.47</v>
      </c>
      <c r="F31" s="235">
        <v>557.62</v>
      </c>
      <c r="G31" s="235">
        <v>82371.38</v>
      </c>
      <c r="H31" s="235" t="s">
        <v>5</v>
      </c>
      <c r="I31" s="235">
        <v>1315891.23</v>
      </c>
      <c r="K31" s="4"/>
      <c r="L31" s="4"/>
      <c r="M31" s="9"/>
      <c r="N31" s="4"/>
      <c r="O31" s="9"/>
      <c r="P31" s="9"/>
      <c r="Q31" s="9"/>
      <c r="R31" s="4"/>
    </row>
    <row r="32" spans="1:18" ht="12" customHeight="1">
      <c r="A32">
        <v>26</v>
      </c>
      <c r="B32" s="234" t="s">
        <v>1388</v>
      </c>
      <c r="C32" s="233" t="s">
        <v>1389</v>
      </c>
      <c r="D32" s="235" t="s">
        <v>5</v>
      </c>
      <c r="E32" s="235">
        <v>0</v>
      </c>
      <c r="F32" s="235">
        <v>0</v>
      </c>
      <c r="G32" s="235">
        <v>6952137.29</v>
      </c>
      <c r="H32" s="235" t="s">
        <v>5</v>
      </c>
      <c r="I32" s="235">
        <v>6952137.29</v>
      </c>
      <c r="K32" s="4"/>
      <c r="L32" s="4"/>
      <c r="M32" s="9"/>
      <c r="N32" s="4"/>
      <c r="O32" s="9"/>
      <c r="P32" s="9"/>
      <c r="Q32" s="9"/>
      <c r="R32" s="4"/>
    </row>
    <row r="33" spans="1:18" ht="12" customHeight="1">
      <c r="A33">
        <v>27</v>
      </c>
      <c r="B33" s="234" t="s">
        <v>945</v>
      </c>
      <c r="C33" s="233" t="s">
        <v>882</v>
      </c>
      <c r="D33" s="235"/>
      <c r="E33" s="235"/>
      <c r="F33" s="235"/>
      <c r="G33" s="235"/>
      <c r="H33" s="235">
        <v>280386748.10000002</v>
      </c>
      <c r="I33" s="235">
        <f>VLOOKUP($B33,'BC Diciembre'!$A$8:$H$600,8,FALSE)</f>
        <v>0</v>
      </c>
      <c r="K33" s="4"/>
      <c r="L33" s="4"/>
      <c r="M33" s="9"/>
      <c r="N33" s="4"/>
      <c r="O33" s="9"/>
      <c r="P33" s="9"/>
      <c r="Q33" s="9"/>
      <c r="R33" s="4"/>
    </row>
    <row r="34" spans="1:18" ht="12" customHeight="1">
      <c r="A34">
        <v>28</v>
      </c>
      <c r="B34" s="234" t="s">
        <v>930</v>
      </c>
      <c r="C34" s="233" t="s">
        <v>874</v>
      </c>
      <c r="D34" s="235"/>
      <c r="E34" s="235"/>
      <c r="F34" s="235"/>
      <c r="G34" s="235"/>
      <c r="H34" s="235">
        <v>89463414.880000025</v>
      </c>
      <c r="I34" s="235">
        <f>VLOOKUP($B34,'BC Diciembre'!$A$8:$H$600,8,FALSE)</f>
        <v>0</v>
      </c>
      <c r="K34" s="4"/>
      <c r="L34" s="4"/>
      <c r="M34" s="9"/>
      <c r="N34" s="4"/>
      <c r="O34" s="9"/>
      <c r="P34" s="9"/>
      <c r="Q34" s="9"/>
      <c r="R34" s="4"/>
    </row>
    <row r="35" spans="1:18" ht="12" customHeight="1">
      <c r="A35">
        <v>29</v>
      </c>
      <c r="B35" s="234" t="s">
        <v>916</v>
      </c>
      <c r="C35" s="233" t="s">
        <v>860</v>
      </c>
      <c r="D35" s="235"/>
      <c r="E35" s="235"/>
      <c r="F35" s="235"/>
      <c r="G35" s="235"/>
      <c r="H35" s="235">
        <v>115394675.37999998</v>
      </c>
      <c r="I35" s="235">
        <f>VLOOKUP($B35,'BC Diciembre'!$A$8:$H$600,8,FALSE)</f>
        <v>0</v>
      </c>
      <c r="K35" s="4"/>
      <c r="L35" s="4"/>
      <c r="M35" s="9"/>
      <c r="N35" s="4"/>
      <c r="O35" s="9"/>
      <c r="P35" s="9"/>
      <c r="Q35" s="9"/>
      <c r="R35" s="4"/>
    </row>
    <row r="36" spans="1:18" ht="12" customHeight="1">
      <c r="A36">
        <v>30</v>
      </c>
      <c r="B36" s="234" t="s">
        <v>1664</v>
      </c>
      <c r="C36" s="233" t="s">
        <v>1662</v>
      </c>
      <c r="D36" s="235"/>
      <c r="E36" s="235"/>
      <c r="F36" s="235"/>
      <c r="G36" s="235"/>
      <c r="H36" s="235">
        <v>317935410.79522264</v>
      </c>
      <c r="I36" s="235">
        <v>0</v>
      </c>
      <c r="K36" s="4"/>
      <c r="L36" s="4"/>
      <c r="M36" s="9"/>
      <c r="N36" s="4"/>
      <c r="O36" s="9"/>
      <c r="P36" s="9"/>
      <c r="Q36" s="9"/>
      <c r="R36" s="4"/>
    </row>
    <row r="37" spans="1:18" ht="12" customHeight="1">
      <c r="A37">
        <v>31</v>
      </c>
      <c r="B37" s="234" t="s">
        <v>1665</v>
      </c>
      <c r="C37" s="233" t="s">
        <v>1663</v>
      </c>
      <c r="D37" s="235"/>
      <c r="E37" s="235"/>
      <c r="F37" s="235"/>
      <c r="G37" s="235"/>
      <c r="H37" s="235">
        <v>47398.03</v>
      </c>
      <c r="I37" s="235">
        <v>0</v>
      </c>
      <c r="K37" s="4"/>
      <c r="L37" s="4"/>
      <c r="M37" s="9"/>
      <c r="N37" s="4"/>
      <c r="O37" s="9"/>
      <c r="P37" s="9"/>
      <c r="Q37" s="9"/>
      <c r="R37" s="4"/>
    </row>
    <row r="38" spans="1:18" ht="12" customHeight="1">
      <c r="A38">
        <v>45</v>
      </c>
      <c r="B38" s="12"/>
      <c r="C38" s="3"/>
      <c r="D38" s="16"/>
      <c r="E38" s="235"/>
      <c r="F38" s="235"/>
      <c r="G38" s="235"/>
      <c r="H38" s="235"/>
      <c r="I38" s="235"/>
      <c r="K38" s="6"/>
      <c r="L38" s="6"/>
      <c r="M38" s="6"/>
      <c r="N38" s="17"/>
      <c r="O38" s="6"/>
      <c r="P38" s="6"/>
      <c r="Q38" s="6"/>
      <c r="R38" s="17"/>
    </row>
    <row r="39" spans="1:18" ht="12" customHeight="1">
      <c r="A39">
        <v>46</v>
      </c>
    </row>
    <row r="40" spans="1:18" ht="12" customHeight="1">
      <c r="D40" s="263">
        <f t="shared" ref="D40:I40" si="0">SUM(D5:D38)</f>
        <v>167750355.32999998</v>
      </c>
      <c r="E40" s="263">
        <f t="shared" si="0"/>
        <v>917906142.00000012</v>
      </c>
      <c r="F40" s="263">
        <f t="shared" si="0"/>
        <v>89249312.260000005</v>
      </c>
      <c r="G40" s="263">
        <f t="shared" si="0"/>
        <v>142321172.55999997</v>
      </c>
      <c r="H40" s="263">
        <f t="shared" si="0"/>
        <v>1109660489.7752225</v>
      </c>
      <c r="I40" s="263">
        <f t="shared" si="0"/>
        <v>2984034503.6900001</v>
      </c>
    </row>
    <row r="41" spans="1:18" ht="12" customHeight="1"/>
    <row r="42" spans="1:18" ht="12" customHeight="1"/>
    <row r="43" spans="1:18" ht="12" customHeight="1"/>
    <row r="44" spans="1:18" ht="12" customHeight="1"/>
    <row r="45" spans="1:18" ht="12" customHeight="1"/>
    <row r="46" spans="1:18" ht="12" customHeight="1"/>
  </sheetData>
  <phoneticPr fontId="59" type="noConversion"/>
  <pageMargins left="0.25" right="0.25" top="0.75" bottom="0.75" header="0" footer="0"/>
  <pageSetup scale="4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38"/>
  <sheetViews>
    <sheetView workbookViewId="0">
      <selection activeCell="B10" sqref="B10"/>
    </sheetView>
  </sheetViews>
  <sheetFormatPr baseColWidth="10" defaultColWidth="14.42578125" defaultRowHeight="15" customHeight="1"/>
  <cols>
    <col min="1" max="1" width="13.7109375" customWidth="1"/>
    <col min="2" max="2" width="36.85546875" customWidth="1"/>
    <col min="3" max="3" width="3" customWidth="1"/>
    <col min="4" max="8" width="14.85546875" customWidth="1"/>
    <col min="9" max="9" width="17.28515625" customWidth="1"/>
    <col min="10" max="10" width="31.42578125" customWidth="1"/>
    <col min="11" max="11" width="15.5703125" customWidth="1"/>
    <col min="12" max="12" width="48.85546875" customWidth="1"/>
    <col min="13" max="18" width="13.7109375" customWidth="1"/>
    <col min="19" max="19" width="9.140625" customWidth="1"/>
  </cols>
  <sheetData>
    <row r="1" spans="1:19" ht="12" customHeight="1">
      <c r="A1" s="15"/>
      <c r="B1" s="15"/>
      <c r="C1" s="11"/>
      <c r="D1" s="15"/>
      <c r="E1" s="15"/>
      <c r="F1" s="15"/>
      <c r="G1" s="15"/>
      <c r="H1" s="15"/>
      <c r="I1" s="15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12" customHeight="1">
      <c r="A2" s="1" t="s">
        <v>0</v>
      </c>
      <c r="B2" s="1" t="s">
        <v>1</v>
      </c>
      <c r="C2" s="11"/>
      <c r="D2" s="2" t="s">
        <v>2</v>
      </c>
      <c r="E2" s="1" t="s">
        <v>3</v>
      </c>
      <c r="F2" s="3"/>
      <c r="G2" s="3"/>
      <c r="H2" s="2" t="s">
        <v>2</v>
      </c>
      <c r="I2" s="1" t="s">
        <v>4</v>
      </c>
      <c r="J2" s="11"/>
      <c r="K2" s="1" t="s">
        <v>0</v>
      </c>
      <c r="L2" s="1" t="s">
        <v>1</v>
      </c>
      <c r="M2" s="2" t="s">
        <v>2</v>
      </c>
      <c r="N2" s="1" t="s">
        <v>3</v>
      </c>
      <c r="O2" s="3"/>
      <c r="P2" s="3"/>
      <c r="Q2" s="2" t="s">
        <v>2</v>
      </c>
      <c r="R2" s="1" t="s">
        <v>4</v>
      </c>
    </row>
    <row r="3" spans="1:19" ht="12" customHeight="1">
      <c r="A3" s="1"/>
      <c r="B3" s="1"/>
      <c r="C3" s="11"/>
      <c r="D3" s="2"/>
      <c r="E3" s="1"/>
      <c r="F3" s="3"/>
      <c r="G3" s="3"/>
      <c r="H3" s="2"/>
      <c r="I3" s="1"/>
      <c r="J3" s="11"/>
      <c r="K3" s="1"/>
      <c r="L3" s="1"/>
      <c r="M3" s="2"/>
      <c r="N3" s="1"/>
      <c r="O3" s="3"/>
      <c r="P3" s="3"/>
      <c r="Q3" s="2"/>
      <c r="R3" s="1"/>
    </row>
    <row r="4" spans="1:19" ht="12" customHeight="1">
      <c r="A4" s="1" t="s">
        <v>9</v>
      </c>
      <c r="B4" s="1" t="s">
        <v>10</v>
      </c>
      <c r="C4" s="11" t="s">
        <v>11</v>
      </c>
      <c r="D4" s="2" t="s">
        <v>12</v>
      </c>
      <c r="E4" s="1" t="s">
        <v>13</v>
      </c>
      <c r="F4" s="3" t="s">
        <v>14</v>
      </c>
      <c r="G4" s="3" t="s">
        <v>15</v>
      </c>
      <c r="H4" s="2" t="s">
        <v>16</v>
      </c>
      <c r="I4" s="1" t="s">
        <v>17</v>
      </c>
      <c r="J4" s="11"/>
      <c r="K4" s="1" t="s">
        <v>0</v>
      </c>
      <c r="L4" s="1" t="s">
        <v>1</v>
      </c>
      <c r="M4" s="2" t="s">
        <v>2</v>
      </c>
      <c r="N4" s="1" t="s">
        <v>3</v>
      </c>
      <c r="O4" s="3"/>
      <c r="P4" s="3"/>
      <c r="Q4" s="2" t="s">
        <v>2</v>
      </c>
      <c r="R4" s="1" t="s">
        <v>4</v>
      </c>
    </row>
    <row r="5" spans="1:19" ht="12" customHeight="1">
      <c r="A5" s="7" t="s">
        <v>1081</v>
      </c>
      <c r="B5" s="1" t="s">
        <v>1080</v>
      </c>
      <c r="C5" s="11">
        <v>5</v>
      </c>
      <c r="D5" s="235">
        <f>VLOOKUP($A5,'BC Diciembre'!A8:H223,3,FALSE)</f>
        <v>65500</v>
      </c>
      <c r="E5" s="235">
        <f>VLOOKUP($A5,'BC Diciembre'!A8:I223,4,FALSE)</f>
        <v>0</v>
      </c>
      <c r="F5" s="235">
        <f>VLOOKUP($A5,'BC Diciembre'!A8:J223,5,FALSE)</f>
        <v>412500</v>
      </c>
      <c r="G5" s="235">
        <f>VLOOKUP($A5,'BC Diciembre'!A8:K223,6,FALSE)</f>
        <v>25500</v>
      </c>
      <c r="H5" s="235">
        <f>VLOOKUP($A5,'BC Diciembre'!A8:L223,7,FALSE)</f>
        <v>452500</v>
      </c>
      <c r="I5" s="235">
        <f>VLOOKUP($A5,'BC Diciembre'!A8:M223,8,FALSE)</f>
        <v>0</v>
      </c>
      <c r="J5" s="11" t="b">
        <f t="shared" ref="J5:J30" si="0">A5=K5</f>
        <v>1</v>
      </c>
      <c r="K5" s="7" t="s">
        <v>1081</v>
      </c>
      <c r="L5" s="1" t="s">
        <v>1080</v>
      </c>
      <c r="M5" s="8">
        <v>195079.88</v>
      </c>
      <c r="N5" s="1" t="s">
        <v>5</v>
      </c>
      <c r="O5" s="8">
        <v>28040</v>
      </c>
      <c r="P5" s="8">
        <v>3658.74</v>
      </c>
      <c r="Q5" s="8">
        <v>219461.14</v>
      </c>
      <c r="R5" s="1" t="s">
        <v>5</v>
      </c>
    </row>
    <row r="6" spans="1:19" ht="12" customHeight="1">
      <c r="A6" s="7" t="s">
        <v>1071</v>
      </c>
      <c r="B6" s="1" t="s">
        <v>1070</v>
      </c>
      <c r="C6" s="11">
        <v>6</v>
      </c>
      <c r="D6" s="235">
        <f>VLOOKUP($A6,'BC Diciembre'!A9:H224,3,FALSE)</f>
        <v>55545556.409999996</v>
      </c>
      <c r="E6" s="235" t="str">
        <f>VLOOKUP($A6,'BC Diciembre'!A9:I224,4,FALSE)</f>
        <v xml:space="preserve"> </v>
      </c>
      <c r="F6" s="235">
        <f>VLOOKUP($A6,'BC Diciembre'!A9:J224,5,FALSE)</f>
        <v>39372589.670000002</v>
      </c>
      <c r="G6" s="235">
        <f>VLOOKUP($A6,'BC Diciembre'!A9:K224,6,FALSE)</f>
        <v>49595734.100000001</v>
      </c>
      <c r="H6" s="235">
        <f>VLOOKUP($A6,'BC Diciembre'!A9:L224,7,FALSE)</f>
        <v>45322411.979999997</v>
      </c>
      <c r="I6" s="235">
        <f>VLOOKUP($A6,'BC Diciembre'!A9:M224,8,FALSE)</f>
        <v>0</v>
      </c>
      <c r="J6" s="11" t="b">
        <f t="shared" si="0"/>
        <v>1</v>
      </c>
      <c r="K6" s="7" t="s">
        <v>1071</v>
      </c>
      <c r="L6" s="1" t="s">
        <v>1070</v>
      </c>
      <c r="M6" s="8">
        <v>37127099.969999999</v>
      </c>
      <c r="N6" s="1" t="s">
        <v>5</v>
      </c>
      <c r="O6" s="8">
        <v>26646854.73</v>
      </c>
      <c r="P6" s="8">
        <v>48900901.799999997</v>
      </c>
      <c r="Q6" s="8">
        <v>14873052.9</v>
      </c>
      <c r="R6" s="1" t="s">
        <v>5</v>
      </c>
    </row>
    <row r="7" spans="1:19" ht="12" customHeight="1">
      <c r="A7" s="7" t="s">
        <v>1061</v>
      </c>
      <c r="B7" s="1" t="s">
        <v>1060</v>
      </c>
      <c r="C7" s="11">
        <v>7</v>
      </c>
      <c r="D7" s="235">
        <f>VLOOKUP($A7,'BC Diciembre'!A10:H225,3,FALSE)</f>
        <v>406055.17</v>
      </c>
      <c r="E7" s="235" t="str">
        <f>VLOOKUP($A7,'BC Diciembre'!A10:I225,4,FALSE)</f>
        <v xml:space="preserve"> </v>
      </c>
      <c r="F7" s="235">
        <f>VLOOKUP($A7,'BC Diciembre'!A10:J225,5,FALSE)</f>
        <v>241500</v>
      </c>
      <c r="G7" s="235">
        <f>VLOOKUP($A7,'BC Diciembre'!A10:K225,6,FALSE)</f>
        <v>452599.15</v>
      </c>
      <c r="H7" s="235">
        <f>VLOOKUP($A7,'BC Diciembre'!A10:L225,7,FALSE)</f>
        <v>194956.02</v>
      </c>
      <c r="I7" s="235" t="str">
        <f>VLOOKUP($A7,'BC Diciembre'!A10:M225,8,FALSE)</f>
        <v xml:space="preserve"> </v>
      </c>
      <c r="J7" s="11" t="b">
        <f t="shared" si="0"/>
        <v>1</v>
      </c>
      <c r="K7" s="7" t="s">
        <v>1061</v>
      </c>
      <c r="L7" s="1" t="s">
        <v>1060</v>
      </c>
      <c r="M7" s="8">
        <v>4723224.91</v>
      </c>
      <c r="N7" s="1" t="s">
        <v>5</v>
      </c>
      <c r="O7" s="8">
        <v>223122400.53</v>
      </c>
      <c r="P7" s="8">
        <v>223795480.25</v>
      </c>
      <c r="Q7" s="8">
        <v>4050145.19</v>
      </c>
      <c r="R7" s="1" t="s">
        <v>5</v>
      </c>
    </row>
    <row r="8" spans="1:19" ht="12" customHeight="1">
      <c r="A8" s="7" t="s">
        <v>1048</v>
      </c>
      <c r="B8" s="1" t="s">
        <v>1047</v>
      </c>
      <c r="C8" s="11">
        <v>8</v>
      </c>
      <c r="D8" s="235">
        <f>VLOOKUP($A8,'BC Diciembre'!A12:H226,3,FALSE)</f>
        <v>4029717.92</v>
      </c>
      <c r="E8" s="235">
        <f>VLOOKUP($A8,'BC Diciembre'!A12:I226,4,FALSE)</f>
        <v>0</v>
      </c>
      <c r="F8" s="235">
        <f>VLOOKUP($A8,'BC Diciembre'!A12:J226,5,FALSE)</f>
        <v>197084</v>
      </c>
      <c r="G8" s="235">
        <f>VLOOKUP($A8,'BC Diciembre'!A12:K226,6,FALSE)</f>
        <v>0</v>
      </c>
      <c r="H8" s="235">
        <f>VLOOKUP($A8,'BC Diciembre'!A12:L226,7,FALSE)</f>
        <v>4226801.92</v>
      </c>
      <c r="I8" s="235">
        <f>VLOOKUP($A8,'BC Diciembre'!A12:M226,8,FALSE)</f>
        <v>167860789.20999998</v>
      </c>
      <c r="J8" s="11" t="b">
        <f t="shared" si="0"/>
        <v>1</v>
      </c>
      <c r="K8" s="7" t="s">
        <v>1048</v>
      </c>
      <c r="L8" s="1" t="s">
        <v>1047</v>
      </c>
      <c r="M8" s="8">
        <v>237143.28</v>
      </c>
      <c r="N8" s="1" t="s">
        <v>5</v>
      </c>
      <c r="O8" s="8">
        <v>55645</v>
      </c>
      <c r="P8" s="8">
        <v>3488.88</v>
      </c>
      <c r="Q8" s="8">
        <v>289299.40000000002</v>
      </c>
      <c r="R8" s="1" t="s">
        <v>5</v>
      </c>
    </row>
    <row r="9" spans="1:19" ht="12" customHeight="1">
      <c r="A9" s="7" t="s">
        <v>1044</v>
      </c>
      <c r="B9" s="1" t="s">
        <v>1043</v>
      </c>
      <c r="C9" s="11">
        <v>9</v>
      </c>
      <c r="D9" s="235" t="str">
        <f>VLOOKUP($A9,'BC Diciembre'!A13:H227,3,FALSE)</f>
        <v xml:space="preserve"> </v>
      </c>
      <c r="E9" s="235">
        <f>VLOOKUP($A9,'BC Diciembre'!A13:I227,4,FALSE)</f>
        <v>147730859.45000002</v>
      </c>
      <c r="F9" s="235">
        <f>VLOOKUP($A9,'BC Diciembre'!A13:J227,5,FALSE)</f>
        <v>0</v>
      </c>
      <c r="G9" s="235">
        <f>VLOOKUP($A9,'BC Diciembre'!A13:K227,6,FALSE)</f>
        <v>0</v>
      </c>
      <c r="H9" s="235">
        <f>VLOOKUP($A9,'BC Diciembre'!A13:L227,7,FALSE)</f>
        <v>0</v>
      </c>
      <c r="I9" s="235">
        <f>VLOOKUP($A9,'BC Diciembre'!A13:M227,8,FALSE)</f>
        <v>-6522155.2600000007</v>
      </c>
      <c r="J9" s="11" t="b">
        <f t="shared" si="0"/>
        <v>1</v>
      </c>
      <c r="K9" s="7" t="s">
        <v>1044</v>
      </c>
      <c r="L9" s="1" t="s">
        <v>1043</v>
      </c>
      <c r="M9" s="8">
        <v>246023.41</v>
      </c>
      <c r="N9" s="1" t="s">
        <v>5</v>
      </c>
      <c r="O9" s="8">
        <v>108570</v>
      </c>
      <c r="P9" s="8">
        <v>60399</v>
      </c>
      <c r="Q9" s="8">
        <v>294194.40999999997</v>
      </c>
      <c r="R9" s="1" t="s">
        <v>5</v>
      </c>
    </row>
    <row r="10" spans="1:19" ht="12" customHeight="1">
      <c r="A10" s="7" t="s">
        <v>1028</v>
      </c>
      <c r="B10" s="1" t="s">
        <v>1027</v>
      </c>
      <c r="C10" s="11">
        <v>10</v>
      </c>
      <c r="D10" s="235">
        <f>VLOOKUP($A10,'BC Diciembre'!A14:H228,3,FALSE)</f>
        <v>876782.82</v>
      </c>
      <c r="E10" s="235" t="str">
        <f>VLOOKUP($A10,'BC Diciembre'!A14:I228,4,FALSE)</f>
        <v xml:space="preserve"> </v>
      </c>
      <c r="F10" s="235">
        <f>VLOOKUP($A10,'BC Diciembre'!A14:J228,5,FALSE)</f>
        <v>0</v>
      </c>
      <c r="G10" s="235">
        <f>VLOOKUP($A10,'BC Diciembre'!A14:K228,6,FALSE)</f>
        <v>0</v>
      </c>
      <c r="H10" s="235">
        <f>VLOOKUP($A10,'BC Diciembre'!A14:L228,7,FALSE)</f>
        <v>876782.82</v>
      </c>
      <c r="I10" s="235">
        <f>VLOOKUP($A10,'BC Diciembre'!A14:M228,8,FALSE)</f>
        <v>7000.51</v>
      </c>
      <c r="J10" s="11" t="b">
        <f t="shared" si="0"/>
        <v>1</v>
      </c>
      <c r="K10" s="7" t="s">
        <v>1028</v>
      </c>
      <c r="L10" s="1" t="s">
        <v>1027</v>
      </c>
      <c r="M10" s="8">
        <v>41762.53</v>
      </c>
      <c r="N10" s="1" t="s">
        <v>5</v>
      </c>
      <c r="O10" s="8">
        <v>0</v>
      </c>
      <c r="P10" s="8">
        <v>0</v>
      </c>
      <c r="Q10" s="8">
        <v>41762.53</v>
      </c>
      <c r="R10" s="1" t="s">
        <v>5</v>
      </c>
    </row>
    <row r="11" spans="1:19" ht="12" customHeight="1">
      <c r="A11" s="7" t="s">
        <v>1022</v>
      </c>
      <c r="B11" s="1" t="s">
        <v>1021</v>
      </c>
      <c r="C11" s="11">
        <v>11</v>
      </c>
      <c r="D11" s="235">
        <f>VLOOKUP($A11,'BC Diciembre'!A15:H229,3,FALSE)</f>
        <v>1242966</v>
      </c>
      <c r="E11" s="235">
        <f>VLOOKUP($A11,'BC Diciembre'!A15:I229,4,FALSE)</f>
        <v>0</v>
      </c>
      <c r="F11" s="235">
        <f>VLOOKUP($A11,'BC Diciembre'!A15:J229,5,FALSE)</f>
        <v>0</v>
      </c>
      <c r="G11" s="235">
        <f>VLOOKUP($A11,'BC Diciembre'!A15:K229,6,FALSE)</f>
        <v>0</v>
      </c>
      <c r="H11" s="235">
        <f>VLOOKUP($A11,'BC Diciembre'!A15:L229,7,FALSE)</f>
        <v>1242966</v>
      </c>
      <c r="I11" s="235">
        <f>VLOOKUP($A11,'BC Diciembre'!A15:M229,8,FALSE)</f>
        <v>1667490645.0799999</v>
      </c>
      <c r="J11" s="11" t="b">
        <f t="shared" si="0"/>
        <v>1</v>
      </c>
      <c r="K11" s="7" t="s">
        <v>1022</v>
      </c>
      <c r="L11" s="1" t="s">
        <v>1021</v>
      </c>
      <c r="M11" s="8">
        <v>0</v>
      </c>
      <c r="N11" s="1" t="s">
        <v>5</v>
      </c>
      <c r="O11" s="8">
        <v>0</v>
      </c>
      <c r="P11" s="8">
        <v>0</v>
      </c>
      <c r="Q11" s="8">
        <v>0</v>
      </c>
      <c r="R11" s="1" t="s">
        <v>5</v>
      </c>
    </row>
    <row r="12" spans="1:19" ht="12" customHeight="1">
      <c r="A12" s="7" t="s">
        <v>1016</v>
      </c>
      <c r="B12" s="1" t="s">
        <v>1015</v>
      </c>
      <c r="C12" s="11">
        <v>12</v>
      </c>
      <c r="D12" s="235" t="s">
        <v>5</v>
      </c>
      <c r="E12" s="235">
        <v>0.01</v>
      </c>
      <c r="F12" s="235">
        <v>0</v>
      </c>
      <c r="G12" s="235">
        <v>148634.28</v>
      </c>
      <c r="H12" s="235" t="s">
        <v>5</v>
      </c>
      <c r="I12" s="235">
        <v>148634.29</v>
      </c>
      <c r="J12" s="11" t="b">
        <f t="shared" si="0"/>
        <v>1</v>
      </c>
      <c r="K12" s="7" t="s">
        <v>1016</v>
      </c>
      <c r="L12" s="1" t="s">
        <v>1015</v>
      </c>
      <c r="M12" s="8">
        <v>79428949.230000004</v>
      </c>
      <c r="N12" s="1" t="s">
        <v>5</v>
      </c>
      <c r="O12" s="8">
        <v>0</v>
      </c>
      <c r="P12" s="8">
        <v>0</v>
      </c>
      <c r="Q12" s="8">
        <v>79428949.230000004</v>
      </c>
      <c r="R12" s="1" t="s">
        <v>5</v>
      </c>
    </row>
    <row r="13" spans="1:19" ht="12" customHeight="1">
      <c r="A13" s="7" t="s">
        <v>1006</v>
      </c>
      <c r="B13" s="1" t="s">
        <v>1005</v>
      </c>
      <c r="C13" s="11">
        <v>13</v>
      </c>
      <c r="D13" s="235" t="s">
        <v>5</v>
      </c>
      <c r="E13" s="235">
        <v>3287050.11</v>
      </c>
      <c r="F13" s="235">
        <v>3381163.75</v>
      </c>
      <c r="G13" s="235">
        <v>3567110.06</v>
      </c>
      <c r="H13" s="235" t="s">
        <v>5</v>
      </c>
      <c r="I13" s="235">
        <v>3472996.42</v>
      </c>
      <c r="J13" s="11" t="b">
        <f t="shared" si="0"/>
        <v>1</v>
      </c>
      <c r="K13" s="7" t="s">
        <v>1006</v>
      </c>
      <c r="L13" s="1" t="s">
        <v>1005</v>
      </c>
      <c r="M13" s="8">
        <v>35210.46</v>
      </c>
      <c r="N13" s="1" t="s">
        <v>5</v>
      </c>
      <c r="O13" s="8">
        <v>20323</v>
      </c>
      <c r="P13" s="8">
        <v>2084</v>
      </c>
      <c r="Q13" s="8">
        <v>53449.46</v>
      </c>
      <c r="R13" s="1" t="s">
        <v>5</v>
      </c>
    </row>
    <row r="14" spans="1:19" ht="12" customHeight="1">
      <c r="A14" s="7" t="s">
        <v>991</v>
      </c>
      <c r="B14" s="1" t="s">
        <v>990</v>
      </c>
      <c r="C14" s="11">
        <v>14</v>
      </c>
      <c r="D14" s="235" t="s">
        <v>5</v>
      </c>
      <c r="E14" s="235">
        <v>0</v>
      </c>
      <c r="F14" s="235">
        <v>8370313.7699999996</v>
      </c>
      <c r="G14" s="235">
        <v>13241980.18</v>
      </c>
      <c r="H14" s="235" t="s">
        <v>5</v>
      </c>
      <c r="I14" s="235">
        <v>4871666.41</v>
      </c>
      <c r="J14" s="11" t="b">
        <f t="shared" si="0"/>
        <v>1</v>
      </c>
      <c r="K14" s="7" t="s">
        <v>991</v>
      </c>
      <c r="L14" s="1" t="s">
        <v>990</v>
      </c>
      <c r="M14" s="8">
        <v>0</v>
      </c>
      <c r="N14" s="1" t="s">
        <v>5</v>
      </c>
      <c r="O14" s="8">
        <v>0</v>
      </c>
      <c r="P14" s="8">
        <v>0</v>
      </c>
      <c r="Q14" s="8">
        <v>0</v>
      </c>
      <c r="R14" s="1" t="s">
        <v>5</v>
      </c>
    </row>
    <row r="15" spans="1:19" ht="12" customHeight="1">
      <c r="A15" s="7" t="s">
        <v>987</v>
      </c>
      <c r="B15" s="1" t="s">
        <v>986</v>
      </c>
      <c r="C15" s="11">
        <v>15</v>
      </c>
      <c r="D15" s="235" t="s">
        <v>5</v>
      </c>
      <c r="E15" s="235">
        <v>0.61</v>
      </c>
      <c r="F15" s="235">
        <v>11505628.800000001</v>
      </c>
      <c r="G15" s="235">
        <v>11723856.5</v>
      </c>
      <c r="H15" s="235" t="s">
        <v>5</v>
      </c>
      <c r="I15" s="235">
        <v>218228.31</v>
      </c>
      <c r="J15" s="11" t="b">
        <f t="shared" si="0"/>
        <v>1</v>
      </c>
      <c r="K15" s="7" t="s">
        <v>987</v>
      </c>
      <c r="L15" s="1" t="s">
        <v>986</v>
      </c>
      <c r="M15" s="8">
        <v>5835</v>
      </c>
      <c r="N15" s="1" t="s">
        <v>5</v>
      </c>
      <c r="O15" s="8">
        <v>0</v>
      </c>
      <c r="P15" s="8">
        <v>0</v>
      </c>
      <c r="Q15" s="8">
        <v>5835</v>
      </c>
      <c r="R15" s="1" t="s">
        <v>5</v>
      </c>
    </row>
    <row r="16" spans="1:19" ht="12" customHeight="1">
      <c r="A16" s="7" t="s">
        <v>973</v>
      </c>
      <c r="B16" s="1" t="s">
        <v>972</v>
      </c>
      <c r="C16" s="11">
        <v>16</v>
      </c>
      <c r="D16" s="235" t="s">
        <v>5</v>
      </c>
      <c r="E16" s="235">
        <v>1000452.26</v>
      </c>
      <c r="F16" s="235">
        <v>530189.56000000006</v>
      </c>
      <c r="G16" s="235">
        <v>538733.56000000006</v>
      </c>
      <c r="H16" s="235" t="s">
        <v>5</v>
      </c>
      <c r="I16" s="235">
        <v>1008996.26</v>
      </c>
      <c r="J16" s="11" t="b">
        <f t="shared" si="0"/>
        <v>1</v>
      </c>
      <c r="K16" s="7" t="s">
        <v>973</v>
      </c>
      <c r="L16" s="1" t="s">
        <v>972</v>
      </c>
      <c r="M16" s="8">
        <v>139825.98000000001</v>
      </c>
      <c r="N16" s="1" t="s">
        <v>5</v>
      </c>
      <c r="O16" s="8">
        <v>0</v>
      </c>
      <c r="P16" s="8">
        <v>0</v>
      </c>
      <c r="Q16" s="8">
        <v>139825.98000000001</v>
      </c>
      <c r="R16" s="1" t="s">
        <v>5</v>
      </c>
    </row>
    <row r="17" spans="1:19" ht="12" customHeight="1">
      <c r="A17" s="7" t="s">
        <v>959</v>
      </c>
      <c r="B17" s="1" t="s">
        <v>958</v>
      </c>
      <c r="C17" s="11">
        <v>17</v>
      </c>
      <c r="D17" s="235" t="s">
        <v>5</v>
      </c>
      <c r="E17" s="235">
        <v>205876150.56999999</v>
      </c>
      <c r="F17" s="235">
        <v>0</v>
      </c>
      <c r="G17" s="235">
        <v>25635763.48</v>
      </c>
      <c r="H17" s="235" t="s">
        <v>5</v>
      </c>
      <c r="I17" s="235">
        <v>231511914.05000001</v>
      </c>
      <c r="J17" s="11" t="b">
        <f t="shared" si="0"/>
        <v>1</v>
      </c>
      <c r="K17" s="7" t="s">
        <v>959</v>
      </c>
      <c r="L17" s="1" t="s">
        <v>958</v>
      </c>
      <c r="M17" s="19">
        <v>-201085.98</v>
      </c>
      <c r="N17" s="1" t="s">
        <v>5</v>
      </c>
      <c r="O17" s="8">
        <v>19510.13</v>
      </c>
      <c r="P17" s="8">
        <v>14009</v>
      </c>
      <c r="Q17" s="19">
        <v>-195584.85</v>
      </c>
      <c r="R17" s="1" t="s">
        <v>5</v>
      </c>
    </row>
    <row r="18" spans="1:19" ht="12" customHeight="1">
      <c r="A18" s="7" t="s">
        <v>953</v>
      </c>
      <c r="B18" s="1" t="s">
        <v>952</v>
      </c>
      <c r="C18" s="11">
        <v>18</v>
      </c>
      <c r="D18" s="235" t="s">
        <v>5</v>
      </c>
      <c r="E18" s="235">
        <v>458219.64</v>
      </c>
      <c r="F18" s="235">
        <v>0</v>
      </c>
      <c r="G18" s="235">
        <v>50364.19</v>
      </c>
      <c r="H18" s="235" t="s">
        <v>5</v>
      </c>
      <c r="I18" s="235">
        <v>508583.83</v>
      </c>
      <c r="J18" s="11" t="b">
        <f t="shared" si="0"/>
        <v>1</v>
      </c>
      <c r="K18" s="7" t="s">
        <v>953</v>
      </c>
      <c r="L18" s="1" t="s">
        <v>952</v>
      </c>
      <c r="M18" s="8">
        <v>596495.01</v>
      </c>
      <c r="N18" s="1" t="s">
        <v>5</v>
      </c>
      <c r="O18" s="8">
        <v>28394.6</v>
      </c>
      <c r="P18" s="8">
        <v>141512.78</v>
      </c>
      <c r="Q18" s="8">
        <v>483376.83</v>
      </c>
      <c r="R18" s="1" t="s">
        <v>5</v>
      </c>
    </row>
    <row r="19" spans="1:19" ht="12" customHeight="1">
      <c r="A19" s="7" t="s">
        <v>947</v>
      </c>
      <c r="B19" s="1" t="s">
        <v>946</v>
      </c>
      <c r="C19" s="11">
        <v>19</v>
      </c>
      <c r="D19" s="235">
        <v>78099443.909999996</v>
      </c>
      <c r="E19" s="235" t="s">
        <v>5</v>
      </c>
      <c r="F19" s="235">
        <v>29170429.48</v>
      </c>
      <c r="G19" s="235">
        <v>0</v>
      </c>
      <c r="H19" s="235">
        <v>107269873.39</v>
      </c>
      <c r="I19" s="235">
        <v>0</v>
      </c>
      <c r="J19" s="11" t="b">
        <f t="shared" si="0"/>
        <v>1</v>
      </c>
      <c r="K19" s="7" t="s">
        <v>947</v>
      </c>
      <c r="L19" s="1" t="s">
        <v>946</v>
      </c>
      <c r="M19" s="8">
        <v>41494358.07</v>
      </c>
      <c r="N19" s="1" t="s">
        <v>5</v>
      </c>
      <c r="O19" s="8">
        <v>0</v>
      </c>
      <c r="P19" s="8">
        <v>0</v>
      </c>
      <c r="Q19" s="8">
        <v>41494358.07</v>
      </c>
      <c r="R19" s="1" t="s">
        <v>5</v>
      </c>
    </row>
    <row r="20" spans="1:19" ht="12" customHeight="1">
      <c r="A20" s="7" t="s">
        <v>898</v>
      </c>
      <c r="B20" s="1" t="s">
        <v>897</v>
      </c>
      <c r="C20" s="11">
        <v>20</v>
      </c>
      <c r="D20" s="235">
        <v>101900188.92</v>
      </c>
      <c r="E20" s="235" t="s">
        <v>5</v>
      </c>
      <c r="F20" s="235">
        <v>10168745.369999999</v>
      </c>
      <c r="G20" s="235">
        <v>0</v>
      </c>
      <c r="H20" s="235">
        <v>112068934.29000001</v>
      </c>
      <c r="I20" s="235">
        <v>0</v>
      </c>
      <c r="J20" s="11" t="b">
        <f t="shared" si="0"/>
        <v>1</v>
      </c>
      <c r="K20" s="7" t="s">
        <v>898</v>
      </c>
      <c r="L20" s="1" t="s">
        <v>897</v>
      </c>
      <c r="M20" s="8">
        <v>138234816.25</v>
      </c>
      <c r="N20" s="1" t="s">
        <v>5</v>
      </c>
      <c r="O20" s="8">
        <v>0</v>
      </c>
      <c r="P20" s="8">
        <v>0</v>
      </c>
      <c r="Q20" s="8">
        <v>138234816.25</v>
      </c>
      <c r="R20" s="1" t="s">
        <v>5</v>
      </c>
    </row>
    <row r="21" spans="1:19" ht="12" customHeight="1">
      <c r="A21" s="7" t="s">
        <v>885</v>
      </c>
      <c r="B21" s="1" t="s">
        <v>884</v>
      </c>
      <c r="C21" s="11">
        <v>21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0</v>
      </c>
      <c r="J21" s="11" t="b">
        <f t="shared" si="0"/>
        <v>1</v>
      </c>
      <c r="K21" s="7" t="s">
        <v>885</v>
      </c>
      <c r="L21" s="1" t="s">
        <v>884</v>
      </c>
      <c r="M21" s="8">
        <v>19728710.350000001</v>
      </c>
      <c r="N21" s="1" t="s">
        <v>5</v>
      </c>
      <c r="O21" s="8">
        <v>0</v>
      </c>
      <c r="P21" s="8">
        <v>0</v>
      </c>
      <c r="Q21" s="8">
        <v>19728710.350000001</v>
      </c>
      <c r="R21" s="1" t="s">
        <v>5</v>
      </c>
    </row>
    <row r="22" spans="1:19" ht="12" customHeight="1">
      <c r="A22" s="7" t="s">
        <v>835</v>
      </c>
      <c r="B22" s="1" t="s">
        <v>834</v>
      </c>
      <c r="C22" s="11">
        <v>22</v>
      </c>
      <c r="D22" s="235">
        <v>5546008.2199999997</v>
      </c>
      <c r="E22" s="235" t="s">
        <v>5</v>
      </c>
      <c r="F22" s="235">
        <v>504182.57</v>
      </c>
      <c r="G22" s="235">
        <v>0</v>
      </c>
      <c r="H22" s="235">
        <v>6050190.79</v>
      </c>
      <c r="I22" s="235">
        <v>0</v>
      </c>
      <c r="J22" s="11" t="b">
        <f t="shared" si="0"/>
        <v>1</v>
      </c>
      <c r="K22" s="7" t="s">
        <v>835</v>
      </c>
      <c r="L22" s="1" t="s">
        <v>834</v>
      </c>
      <c r="M22" s="8">
        <v>9357689.8000000007</v>
      </c>
      <c r="N22" s="1" t="s">
        <v>5</v>
      </c>
      <c r="O22" s="8">
        <v>0</v>
      </c>
      <c r="P22" s="8">
        <v>0</v>
      </c>
      <c r="Q22" s="8">
        <v>9357689.8000000007</v>
      </c>
      <c r="R22" s="1" t="s">
        <v>5</v>
      </c>
    </row>
    <row r="23" spans="1:19" ht="12" customHeight="1">
      <c r="A23" s="7" t="s">
        <v>811</v>
      </c>
      <c r="B23" s="1" t="s">
        <v>810</v>
      </c>
      <c r="C23" s="11">
        <v>23</v>
      </c>
      <c r="D23" s="235" t="e">
        <f>VLOOKUP($A23,'BC Diciembre'!A27:H244,3,FALSE)</f>
        <v>#N/A</v>
      </c>
      <c r="E23" s="235" t="e">
        <f>VLOOKUP($A23,'BC Diciembre'!A27:I244,4,FALSE)</f>
        <v>#N/A</v>
      </c>
      <c r="F23" s="235" t="e">
        <f>VLOOKUP($A23,'BC Diciembre'!A27:J244,5,FALSE)</f>
        <v>#N/A</v>
      </c>
      <c r="G23" s="235" t="e">
        <f>VLOOKUP($A23,'BC Diciembre'!A27:K244,6,FALSE)</f>
        <v>#N/A</v>
      </c>
      <c r="H23" s="235" t="e">
        <f>VLOOKUP($A23,'BC Diciembre'!A27:L244,7,FALSE)</f>
        <v>#N/A</v>
      </c>
      <c r="I23" s="235" t="e">
        <f>VLOOKUP($A23,'BC Diciembre'!A27:M244,8,FALSE)</f>
        <v>#N/A</v>
      </c>
      <c r="J23" s="11" t="b">
        <f t="shared" si="0"/>
        <v>1</v>
      </c>
      <c r="K23" s="7" t="s">
        <v>811</v>
      </c>
      <c r="L23" s="1" t="s">
        <v>810</v>
      </c>
      <c r="M23" s="8">
        <v>1751311.71</v>
      </c>
      <c r="N23" s="1" t="s">
        <v>5</v>
      </c>
      <c r="O23" s="8">
        <v>0</v>
      </c>
      <c r="P23" s="8">
        <v>0</v>
      </c>
      <c r="Q23" s="8">
        <v>1751311.71</v>
      </c>
      <c r="R23" s="1" t="s">
        <v>5</v>
      </c>
    </row>
    <row r="24" spans="1:19" ht="12" customHeight="1">
      <c r="A24" s="12" t="s">
        <v>5</v>
      </c>
      <c r="B24" s="3"/>
      <c r="C24" s="11"/>
      <c r="D24" s="20"/>
      <c r="E24" s="20"/>
      <c r="F24" s="20"/>
      <c r="G24" s="20"/>
      <c r="H24" s="20"/>
      <c r="I24" s="20"/>
      <c r="J24" s="11" t="b">
        <f t="shared" si="0"/>
        <v>1</v>
      </c>
      <c r="K24" s="12" t="s">
        <v>5</v>
      </c>
      <c r="L24" s="3"/>
      <c r="M24" s="13"/>
      <c r="N24" s="3"/>
      <c r="O24" s="13"/>
      <c r="P24" s="13"/>
      <c r="Q24" s="13"/>
      <c r="R24" s="3"/>
      <c r="S24" s="11"/>
    </row>
    <row r="25" spans="1:19" ht="12" customHeight="1">
      <c r="A25" s="12"/>
      <c r="B25" s="3" t="s">
        <v>7</v>
      </c>
      <c r="C25" s="11"/>
      <c r="D25" s="21">
        <v>0</v>
      </c>
      <c r="E25" s="22"/>
      <c r="F25" s="21">
        <v>0</v>
      </c>
      <c r="G25" s="21">
        <v>0</v>
      </c>
      <c r="H25" s="21">
        <v>0</v>
      </c>
      <c r="I25" s="22"/>
      <c r="J25" s="11" t="b">
        <f t="shared" si="0"/>
        <v>1</v>
      </c>
      <c r="K25" s="12"/>
      <c r="L25" s="3" t="s">
        <v>7</v>
      </c>
      <c r="M25" s="3">
        <v>0</v>
      </c>
      <c r="N25" s="13"/>
      <c r="O25" s="3">
        <v>0</v>
      </c>
      <c r="P25" s="3">
        <v>0</v>
      </c>
      <c r="Q25" s="3">
        <v>0</v>
      </c>
      <c r="R25" s="13"/>
      <c r="S25" s="11"/>
    </row>
    <row r="26" spans="1:19" ht="12" customHeight="1">
      <c r="A26" s="12"/>
      <c r="B26" t="s">
        <v>5</v>
      </c>
      <c r="C26" s="11"/>
      <c r="D26" s="22"/>
      <c r="E26" s="21">
        <v>0</v>
      </c>
      <c r="F26" s="22"/>
      <c r="G26" s="22"/>
      <c r="H26" s="22"/>
      <c r="I26" s="21">
        <v>0</v>
      </c>
      <c r="J26" s="11" t="b">
        <f t="shared" si="0"/>
        <v>1</v>
      </c>
      <c r="K26" s="12"/>
      <c r="L26" t="s">
        <v>5</v>
      </c>
      <c r="N26">
        <v>0</v>
      </c>
      <c r="R26">
        <v>0</v>
      </c>
      <c r="S26" s="11"/>
    </row>
    <row r="27" spans="1:19" ht="12" customHeight="1">
      <c r="A27" s="14" t="s">
        <v>5</v>
      </c>
      <c r="B27" s="15"/>
      <c r="C27" s="11"/>
      <c r="D27" s="20"/>
      <c r="E27" s="20"/>
      <c r="F27" s="20"/>
      <c r="G27" s="20"/>
      <c r="H27" s="20"/>
      <c r="I27" s="20"/>
      <c r="J27" s="11" t="b">
        <f t="shared" si="0"/>
        <v>1</v>
      </c>
      <c r="K27" s="14" t="s">
        <v>5</v>
      </c>
      <c r="L27" s="15"/>
      <c r="M27" s="15"/>
      <c r="N27" s="15"/>
      <c r="O27" s="15"/>
      <c r="P27" s="15"/>
      <c r="Q27" s="15"/>
      <c r="R27" s="15"/>
      <c r="S27" s="11"/>
    </row>
    <row r="28" spans="1:19" ht="12" customHeight="1">
      <c r="A28" s="12"/>
      <c r="B28" s="3"/>
      <c r="C28" s="11"/>
      <c r="D28" s="23"/>
      <c r="E28" s="23"/>
      <c r="F28" s="23"/>
      <c r="G28" s="23"/>
      <c r="H28" s="23"/>
      <c r="I28" s="23"/>
      <c r="J28" s="11" t="b">
        <f t="shared" si="0"/>
        <v>1</v>
      </c>
      <c r="K28" s="12"/>
      <c r="L28" s="3"/>
      <c r="M28" s="16"/>
      <c r="N28" s="3"/>
      <c r="O28" s="16"/>
      <c r="P28" s="16"/>
      <c r="Q28" s="16"/>
      <c r="R28" s="3"/>
      <c r="S28" s="11"/>
    </row>
    <row r="29" spans="1:19" ht="12" customHeight="1">
      <c r="A29" s="12"/>
      <c r="B29" s="3" t="s">
        <v>8</v>
      </c>
      <c r="C29" s="11"/>
      <c r="D29" s="18" t="e">
        <f>SUM(D5:D26)</f>
        <v>#N/A</v>
      </c>
      <c r="E29" s="22"/>
      <c r="F29" s="18" t="e">
        <f>SUM(F5:F26)</f>
        <v>#N/A</v>
      </c>
      <c r="G29" s="18" t="e">
        <f>SUM(G5:G26)</f>
        <v>#N/A</v>
      </c>
      <c r="H29" s="18" t="e">
        <f>SUM(H5:H26)</f>
        <v>#N/A</v>
      </c>
      <c r="I29" s="22"/>
      <c r="J29" s="11" t="b">
        <f t="shared" si="0"/>
        <v>1</v>
      </c>
      <c r="K29" s="12"/>
      <c r="L29" s="3" t="s">
        <v>8</v>
      </c>
      <c r="M29" s="3" t="s">
        <v>18</v>
      </c>
      <c r="N29" s="16"/>
      <c r="O29" s="3">
        <v>368740805.30000001</v>
      </c>
      <c r="P29" s="3">
        <v>368740805.30000001</v>
      </c>
      <c r="Q29" s="3" t="s">
        <v>19</v>
      </c>
      <c r="R29" s="16"/>
      <c r="S29" s="11"/>
    </row>
    <row r="30" spans="1:19" ht="12" customHeight="1">
      <c r="A30" s="11"/>
      <c r="B30" s="11"/>
      <c r="C30" s="11"/>
      <c r="D30" s="22"/>
      <c r="E30" s="18" t="e">
        <f>SUM(E5:E26)</f>
        <v>#N/A</v>
      </c>
      <c r="F30" s="22"/>
      <c r="G30" s="22"/>
      <c r="H30" s="22"/>
      <c r="I30" s="18" t="e">
        <f>SUM(I5:I26)</f>
        <v>#N/A</v>
      </c>
      <c r="J30" s="11" t="b">
        <f t="shared" si="0"/>
        <v>1</v>
      </c>
      <c r="K30" s="11"/>
      <c r="L30" s="11"/>
      <c r="M30" s="11"/>
      <c r="N30" s="11" t="s">
        <v>18</v>
      </c>
      <c r="O30" s="11"/>
      <c r="P30" s="11"/>
      <c r="Q30" s="11"/>
      <c r="R30" s="11" t="s">
        <v>19</v>
      </c>
      <c r="S30" s="11"/>
    </row>
    <row r="31" spans="1:19" ht="12" customHeight="1">
      <c r="A31" s="3"/>
      <c r="B31" s="3"/>
      <c r="C31" s="11"/>
      <c r="D31" s="16"/>
      <c r="E31" s="3"/>
      <c r="F31" s="16"/>
      <c r="G31" s="16"/>
      <c r="H31" s="16"/>
      <c r="I31" s="3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ht="12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ht="12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ht="12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ht="12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ht="12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ht="12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ht="12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</sheetData>
  <pageMargins left="0.25" right="0.25" top="0.75" bottom="0.75" header="0" footer="0"/>
  <pageSetup scale="4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D99594"/>
  </sheetPr>
  <dimension ref="A21:A100"/>
  <sheetViews>
    <sheetView view="pageBreakPreview" zoomScale="60" zoomScaleNormal="100" workbookViewId="0">
      <selection activeCell="I23" sqref="A1:I23"/>
    </sheetView>
  </sheetViews>
  <sheetFormatPr baseColWidth="10" defaultColWidth="14.42578125" defaultRowHeight="15" customHeight="1"/>
  <cols>
    <col min="1" max="11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 horizontalCentered="1" verticalCentered="1"/>
  <pageMargins left="0.70866141732283472" right="0.70866141732283472" top="0.74803149606299213" bottom="0.74803149606299213" header="0" footer="0"/>
  <pageSetup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F19:L35"/>
  <sheetViews>
    <sheetView view="pageBreakPreview" zoomScale="60" zoomScaleNormal="100" workbookViewId="0">
      <selection activeCell="S28" sqref="S28"/>
    </sheetView>
  </sheetViews>
  <sheetFormatPr baseColWidth="10" defaultColWidth="10.85546875" defaultRowHeight="16.5"/>
  <cols>
    <col min="1" max="3" width="10.85546875" style="272"/>
    <col min="4" max="6" width="9.7109375" style="272" customWidth="1"/>
    <col min="7" max="8" width="10.85546875" style="272"/>
    <col min="9" max="9" width="11.7109375" style="272" customWidth="1"/>
    <col min="10" max="16384" width="10.85546875" style="272"/>
  </cols>
  <sheetData>
    <row r="19" spans="6:12" ht="38.25">
      <c r="F19" s="688" t="s">
        <v>1658</v>
      </c>
      <c r="G19" s="688"/>
      <c r="H19" s="688"/>
      <c r="I19" s="688"/>
      <c r="J19" s="688"/>
      <c r="K19" s="688"/>
      <c r="L19" s="688"/>
    </row>
    <row r="26" spans="6:12" ht="38.25">
      <c r="F26" s="688" t="s">
        <v>1669</v>
      </c>
      <c r="G26" s="688"/>
      <c r="H26" s="688"/>
      <c r="I26" s="688"/>
      <c r="J26" s="688"/>
      <c r="K26" s="688"/>
      <c r="L26" s="688"/>
    </row>
    <row r="27" spans="6:12" ht="38.25">
      <c r="G27" s="273"/>
      <c r="H27" s="273"/>
      <c r="I27" s="273"/>
      <c r="J27" s="273"/>
      <c r="K27" s="273"/>
      <c r="L27" s="273"/>
    </row>
    <row r="28" spans="6:12" ht="27.75">
      <c r="G28" s="689" t="s">
        <v>1781</v>
      </c>
      <c r="H28" s="690"/>
      <c r="I28" s="690"/>
      <c r="J28" s="690"/>
      <c r="K28" s="690"/>
      <c r="L28" s="690"/>
    </row>
    <row r="35" spans="11:12">
      <c r="K35" s="691"/>
      <c r="L35" s="691"/>
    </row>
  </sheetData>
  <mergeCells count="4">
    <mergeCell ref="F19:L19"/>
    <mergeCell ref="F26:L26"/>
    <mergeCell ref="G28:L28"/>
    <mergeCell ref="K35:L35"/>
  </mergeCells>
  <printOptions horizontalCentered="1"/>
  <pageMargins left="0.6692913385826772" right="1.5354330708661419" top="0.6692913385826772" bottom="0.15748031496062992" header="0.15748031496062992" footer="0.82677165354330717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B1:AE95"/>
  <sheetViews>
    <sheetView showGridLines="0" view="pageBreakPreview" zoomScale="84" zoomScaleNormal="100" zoomScaleSheetLayoutView="84" workbookViewId="0">
      <pane ySplit="5" topLeftCell="A10" activePane="bottomLeft" state="frozen"/>
      <selection pane="bottomLeft" activeCell="S24" sqref="S24"/>
    </sheetView>
  </sheetViews>
  <sheetFormatPr baseColWidth="10" defaultColWidth="14.42578125" defaultRowHeight="15" customHeight="1"/>
  <cols>
    <col min="1" max="1" width="16.28515625" style="271" customWidth="1"/>
    <col min="2" max="2" width="0.5703125" style="271" customWidth="1"/>
    <col min="3" max="4" width="0.28515625" style="271" customWidth="1"/>
    <col min="5" max="5" width="0.85546875" style="271" customWidth="1"/>
    <col min="6" max="6" width="0.7109375" style="271" customWidth="1"/>
    <col min="7" max="7" width="1.140625" style="271" customWidth="1"/>
    <col min="8" max="8" width="7.5703125" style="271" customWidth="1"/>
    <col min="9" max="9" width="31.85546875" style="271" customWidth="1"/>
    <col min="10" max="10" width="1.5703125" style="271" customWidth="1"/>
    <col min="11" max="11" width="0.5703125" style="271" customWidth="1"/>
    <col min="12" max="12" width="20.42578125" style="271" customWidth="1"/>
    <col min="13" max="13" width="7.140625" style="271" customWidth="1"/>
    <col min="14" max="14" width="0.42578125" style="271" customWidth="1"/>
    <col min="15" max="15" width="1.42578125" style="271" customWidth="1"/>
    <col min="16" max="16" width="0.5703125" style="271" customWidth="1"/>
    <col min="17" max="17" width="7.7109375" style="271" customWidth="1"/>
    <col min="18" max="18" width="2.42578125" style="271" customWidth="1"/>
    <col min="19" max="19" width="15.28515625" style="271" customWidth="1"/>
    <col min="20" max="20" width="0.42578125" style="271" customWidth="1"/>
    <col min="21" max="21" width="2.42578125" style="271" customWidth="1"/>
    <col min="22" max="22" width="7.42578125" style="271" customWidth="1"/>
    <col min="23" max="23" width="1.85546875" style="271" customWidth="1"/>
    <col min="24" max="24" width="12.85546875" style="271" customWidth="1"/>
    <col min="25" max="25" width="1.42578125" style="271" customWidth="1"/>
    <col min="26" max="26" width="0.140625" style="271" customWidth="1"/>
    <col min="27" max="27" width="0.28515625" style="271" hidden="1" customWidth="1"/>
    <col min="28" max="28" width="0.28515625" style="271" customWidth="1"/>
    <col min="29" max="29" width="11.140625" style="271" customWidth="1"/>
    <col min="30" max="31" width="9.140625" style="271" customWidth="1"/>
    <col min="32" max="16384" width="14.42578125" style="271"/>
  </cols>
  <sheetData>
    <row r="1" spans="2:31" ht="13.5" customHeight="1">
      <c r="B1" s="709" t="s">
        <v>1659</v>
      </c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  <c r="T1" s="710"/>
      <c r="U1" s="710"/>
      <c r="V1" s="710"/>
      <c r="W1" s="710"/>
      <c r="X1" s="710"/>
      <c r="Y1" s="710"/>
      <c r="Z1" s="710"/>
      <c r="AA1" s="711"/>
      <c r="AB1" s="274"/>
      <c r="AC1" s="275"/>
      <c r="AD1" s="275"/>
      <c r="AE1" s="275"/>
    </row>
    <row r="2" spans="2:31" ht="15.75" customHeight="1">
      <c r="B2" s="709" t="s">
        <v>21</v>
      </c>
      <c r="C2" s="710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0"/>
      <c r="O2" s="710"/>
      <c r="P2" s="710"/>
      <c r="Q2" s="710"/>
      <c r="R2" s="710"/>
      <c r="S2" s="710"/>
      <c r="T2" s="710"/>
      <c r="U2" s="710"/>
      <c r="V2" s="710"/>
      <c r="W2" s="710"/>
      <c r="X2" s="710"/>
      <c r="Y2" s="710"/>
      <c r="Z2" s="710"/>
      <c r="AA2" s="710"/>
      <c r="AB2" s="711"/>
      <c r="AC2" s="275"/>
      <c r="AD2" s="275"/>
      <c r="AE2" s="275"/>
    </row>
    <row r="3" spans="2:31" ht="6.75" customHeight="1">
      <c r="B3" s="702" t="s">
        <v>1780</v>
      </c>
      <c r="C3" s="703"/>
      <c r="D3" s="703"/>
      <c r="E3" s="703"/>
      <c r="F3" s="703"/>
      <c r="G3" s="703"/>
      <c r="H3" s="703"/>
      <c r="I3" s="703"/>
      <c r="J3" s="703"/>
      <c r="K3" s="703"/>
      <c r="L3" s="703"/>
      <c r="M3" s="703"/>
      <c r="N3" s="703"/>
      <c r="O3" s="703"/>
      <c r="P3" s="703"/>
      <c r="Q3" s="703"/>
      <c r="R3" s="703"/>
      <c r="S3" s="703"/>
      <c r="T3" s="703"/>
      <c r="U3" s="703"/>
      <c r="V3" s="703"/>
      <c r="W3" s="703"/>
      <c r="X3" s="703"/>
      <c r="Y3" s="703"/>
      <c r="Z3" s="703"/>
      <c r="AA3" s="703"/>
      <c r="AB3" s="704"/>
      <c r="AC3" s="275"/>
      <c r="AD3" s="275"/>
      <c r="AE3" s="275"/>
    </row>
    <row r="4" spans="2:31" ht="18.75" customHeight="1">
      <c r="B4" s="705"/>
      <c r="C4" s="706"/>
      <c r="D4" s="70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7"/>
      <c r="AC4" s="275"/>
      <c r="AD4" s="275"/>
      <c r="AE4" s="275"/>
    </row>
    <row r="5" spans="2:31" ht="1.5" customHeight="1"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5"/>
      <c r="AD5" s="275"/>
      <c r="AE5" s="275"/>
    </row>
    <row r="6" spans="2:31" ht="1.5" customHeight="1" thickBot="1"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5"/>
      <c r="AD6" s="275"/>
      <c r="AE6" s="275"/>
    </row>
    <row r="7" spans="2:31" ht="4.5" customHeight="1">
      <c r="B7" s="495"/>
      <c r="C7" s="496"/>
      <c r="D7" s="496"/>
      <c r="E7" s="496"/>
      <c r="F7" s="496"/>
      <c r="G7" s="496"/>
      <c r="H7" s="496"/>
      <c r="I7" s="496"/>
      <c r="J7" s="496"/>
      <c r="K7" s="496"/>
      <c r="L7" s="496"/>
      <c r="M7" s="496"/>
      <c r="N7" s="496"/>
      <c r="O7" s="496"/>
      <c r="P7" s="496"/>
      <c r="Q7" s="496"/>
      <c r="R7" s="496"/>
      <c r="S7" s="496"/>
      <c r="T7" s="496"/>
      <c r="U7" s="496"/>
      <c r="V7" s="496"/>
      <c r="W7" s="496"/>
      <c r="X7" s="496"/>
      <c r="Y7" s="497"/>
      <c r="Z7" s="277"/>
      <c r="AA7" s="278"/>
      <c r="AB7" s="274"/>
      <c r="AC7" s="275"/>
      <c r="AD7" s="275"/>
      <c r="AE7" s="275"/>
    </row>
    <row r="8" spans="2:31" ht="16.5" customHeight="1">
      <c r="B8" s="498"/>
      <c r="C8" s="499"/>
      <c r="D8" s="499"/>
      <c r="E8" s="692" t="s">
        <v>22</v>
      </c>
      <c r="F8" s="693"/>
      <c r="G8" s="693"/>
      <c r="H8" s="693"/>
      <c r="I8" s="693"/>
      <c r="J8" s="693"/>
      <c r="K8" s="693"/>
      <c r="L8" s="693"/>
      <c r="M8" s="693"/>
      <c r="N8" s="693"/>
      <c r="O8" s="499"/>
      <c r="P8" s="499"/>
      <c r="Q8" s="708">
        <v>2022</v>
      </c>
      <c r="R8" s="693"/>
      <c r="S8" s="693"/>
      <c r="T8" s="693"/>
      <c r="U8" s="499"/>
      <c r="V8" s="708">
        <v>2021</v>
      </c>
      <c r="W8" s="693"/>
      <c r="X8" s="693"/>
      <c r="Y8" s="500"/>
      <c r="Z8" s="274"/>
      <c r="AA8" s="280"/>
      <c r="AB8" s="274"/>
      <c r="AC8" s="275"/>
      <c r="AD8" s="275"/>
      <c r="AE8" s="275"/>
    </row>
    <row r="9" spans="2:31" ht="16.5">
      <c r="B9" s="498"/>
      <c r="C9" s="499"/>
      <c r="D9" s="499"/>
      <c r="E9" s="499"/>
      <c r="F9" s="499"/>
      <c r="G9" s="699" t="s">
        <v>23</v>
      </c>
      <c r="H9" s="693"/>
      <c r="I9" s="693"/>
      <c r="J9" s="693"/>
      <c r="K9" s="693"/>
      <c r="L9" s="693"/>
      <c r="M9" s="693"/>
      <c r="N9" s="693"/>
      <c r="O9" s="499"/>
      <c r="P9" s="499"/>
      <c r="Q9" s="499"/>
      <c r="R9" s="499"/>
      <c r="S9" s="501">
        <f>SUM(R10:S16)</f>
        <v>0</v>
      </c>
      <c r="T9" s="502"/>
      <c r="U9" s="502"/>
      <c r="V9" s="503"/>
      <c r="W9" s="502"/>
      <c r="X9" s="501">
        <f>SUM(U10:W16)</f>
        <v>0</v>
      </c>
      <c r="Y9" s="500"/>
      <c r="Z9" s="274"/>
      <c r="AA9" s="280"/>
      <c r="AB9" s="274"/>
      <c r="AC9" s="275"/>
      <c r="AD9" s="275"/>
      <c r="AE9" s="275"/>
    </row>
    <row r="10" spans="2:31" ht="16.5">
      <c r="B10" s="498"/>
      <c r="C10" s="499"/>
      <c r="D10" s="499"/>
      <c r="E10" s="499"/>
      <c r="F10" s="499"/>
      <c r="G10" s="499"/>
      <c r="H10" s="698" t="s">
        <v>24</v>
      </c>
      <c r="I10" s="693"/>
      <c r="J10" s="693"/>
      <c r="K10" s="693"/>
      <c r="L10" s="693"/>
      <c r="M10" s="693"/>
      <c r="N10" s="693"/>
      <c r="O10" s="693"/>
      <c r="P10" s="499"/>
      <c r="Q10" s="503"/>
      <c r="R10" s="506"/>
      <c r="S10" s="507">
        <v>0</v>
      </c>
      <c r="T10" s="499"/>
      <c r="U10" s="499"/>
      <c r="V10" s="503"/>
      <c r="W10" s="506"/>
      <c r="X10" s="507">
        <v>0</v>
      </c>
      <c r="Y10" s="500"/>
      <c r="Z10" s="274"/>
      <c r="AA10" s="280"/>
      <c r="AB10" s="274"/>
      <c r="AC10" s="275"/>
      <c r="AD10" s="275"/>
      <c r="AE10" s="275"/>
    </row>
    <row r="11" spans="2:31" ht="16.5">
      <c r="B11" s="498"/>
      <c r="C11" s="499"/>
      <c r="D11" s="499"/>
      <c r="E11" s="499"/>
      <c r="F11" s="499"/>
      <c r="G11" s="499"/>
      <c r="H11" s="698" t="s">
        <v>25</v>
      </c>
      <c r="I11" s="693"/>
      <c r="J11" s="693"/>
      <c r="K11" s="693"/>
      <c r="L11" s="693"/>
      <c r="M11" s="693"/>
      <c r="N11" s="693"/>
      <c r="O11" s="693"/>
      <c r="P11" s="499"/>
      <c r="Q11" s="503"/>
      <c r="R11" s="506"/>
      <c r="S11" s="507">
        <v>0</v>
      </c>
      <c r="T11" s="499"/>
      <c r="U11" s="499"/>
      <c r="V11" s="503"/>
      <c r="W11" s="506"/>
      <c r="X11" s="507">
        <v>0</v>
      </c>
      <c r="Y11" s="500"/>
      <c r="Z11" s="274"/>
      <c r="AA11" s="280"/>
      <c r="AB11" s="274"/>
      <c r="AC11" s="275"/>
      <c r="AD11" s="275"/>
      <c r="AE11" s="275"/>
    </row>
    <row r="12" spans="2:31" ht="16.5">
      <c r="B12" s="498"/>
      <c r="C12" s="499"/>
      <c r="D12" s="499"/>
      <c r="E12" s="499"/>
      <c r="F12" s="499"/>
      <c r="G12" s="499"/>
      <c r="H12" s="698" t="s">
        <v>26</v>
      </c>
      <c r="I12" s="693"/>
      <c r="J12" s="693"/>
      <c r="K12" s="693"/>
      <c r="L12" s="693"/>
      <c r="M12" s="693"/>
      <c r="N12" s="693"/>
      <c r="O12" s="693"/>
      <c r="P12" s="499"/>
      <c r="Q12" s="503"/>
      <c r="R12" s="506"/>
      <c r="S12" s="507">
        <v>0</v>
      </c>
      <c r="T12" s="499"/>
      <c r="U12" s="499"/>
      <c r="V12" s="503"/>
      <c r="W12" s="506"/>
      <c r="X12" s="507">
        <v>0</v>
      </c>
      <c r="Y12" s="500"/>
      <c r="Z12" s="274"/>
      <c r="AA12" s="280"/>
      <c r="AB12" s="274"/>
      <c r="AC12" s="275"/>
      <c r="AD12" s="275"/>
      <c r="AE12" s="275"/>
    </row>
    <row r="13" spans="2:31" ht="16.5">
      <c r="B13" s="498"/>
      <c r="C13" s="499"/>
      <c r="D13" s="499"/>
      <c r="E13" s="499"/>
      <c r="F13" s="499"/>
      <c r="G13" s="499"/>
      <c r="H13" s="698" t="s">
        <v>27</v>
      </c>
      <c r="I13" s="693"/>
      <c r="J13" s="693"/>
      <c r="K13" s="693"/>
      <c r="L13" s="693"/>
      <c r="M13" s="693"/>
      <c r="N13" s="693"/>
      <c r="O13" s="693"/>
      <c r="P13" s="499"/>
      <c r="Q13" s="503"/>
      <c r="R13" s="506"/>
      <c r="S13" s="507">
        <v>0</v>
      </c>
      <c r="T13" s="499"/>
      <c r="U13" s="499"/>
      <c r="V13" s="503"/>
      <c r="W13" s="506"/>
      <c r="X13" s="507">
        <v>0</v>
      </c>
      <c r="Y13" s="500"/>
      <c r="Z13" s="274"/>
      <c r="AA13" s="280"/>
      <c r="AB13" s="274"/>
      <c r="AC13" s="275"/>
      <c r="AD13" s="275"/>
      <c r="AE13" s="275"/>
    </row>
    <row r="14" spans="2:31" ht="16.5">
      <c r="B14" s="498"/>
      <c r="C14" s="499"/>
      <c r="D14" s="499"/>
      <c r="E14" s="499"/>
      <c r="F14" s="499"/>
      <c r="G14" s="499"/>
      <c r="H14" s="698" t="s">
        <v>28</v>
      </c>
      <c r="I14" s="693"/>
      <c r="J14" s="693"/>
      <c r="K14" s="693"/>
      <c r="L14" s="693"/>
      <c r="M14" s="693"/>
      <c r="N14" s="693"/>
      <c r="O14" s="693"/>
      <c r="P14" s="499"/>
      <c r="Q14" s="503"/>
      <c r="R14" s="506"/>
      <c r="S14" s="507">
        <v>0</v>
      </c>
      <c r="T14" s="499"/>
      <c r="U14" s="499"/>
      <c r="V14" s="503"/>
      <c r="W14" s="506"/>
      <c r="X14" s="507">
        <v>0</v>
      </c>
      <c r="Y14" s="500"/>
      <c r="Z14" s="274"/>
      <c r="AA14" s="280"/>
      <c r="AB14" s="274"/>
      <c r="AC14" s="275"/>
      <c r="AD14" s="275"/>
      <c r="AE14" s="275"/>
    </row>
    <row r="15" spans="2:31" ht="16.5">
      <c r="B15" s="498"/>
      <c r="C15" s="499"/>
      <c r="D15" s="499"/>
      <c r="E15" s="499"/>
      <c r="F15" s="499"/>
      <c r="G15" s="499"/>
      <c r="H15" s="698" t="s">
        <v>29</v>
      </c>
      <c r="I15" s="693"/>
      <c r="J15" s="693"/>
      <c r="K15" s="693"/>
      <c r="L15" s="693"/>
      <c r="M15" s="693"/>
      <c r="N15" s="693"/>
      <c r="O15" s="693"/>
      <c r="P15" s="499"/>
      <c r="Q15" s="503"/>
      <c r="R15" s="506"/>
      <c r="S15" s="507">
        <v>0</v>
      </c>
      <c r="T15" s="499"/>
      <c r="U15" s="499"/>
      <c r="V15" s="503"/>
      <c r="W15" s="506"/>
      <c r="X15" s="507">
        <v>0</v>
      </c>
      <c r="Y15" s="500"/>
      <c r="Z15" s="274"/>
      <c r="AA15" s="280"/>
      <c r="AB15" s="274"/>
      <c r="AC15" s="275"/>
      <c r="AD15" s="275"/>
      <c r="AE15" s="275"/>
    </row>
    <row r="16" spans="2:31" ht="16.5">
      <c r="B16" s="498"/>
      <c r="C16" s="499"/>
      <c r="D16" s="499"/>
      <c r="E16" s="499"/>
      <c r="F16" s="499"/>
      <c r="G16" s="499"/>
      <c r="H16" s="698" t="s">
        <v>30</v>
      </c>
      <c r="I16" s="693"/>
      <c r="J16" s="693"/>
      <c r="K16" s="693"/>
      <c r="L16" s="693"/>
      <c r="M16" s="693"/>
      <c r="N16" s="693"/>
      <c r="O16" s="693"/>
      <c r="P16" s="499"/>
      <c r="Q16" s="503"/>
      <c r="R16" s="506"/>
      <c r="S16" s="507">
        <v>0</v>
      </c>
      <c r="T16" s="499"/>
      <c r="U16" s="499"/>
      <c r="V16" s="503"/>
      <c r="W16" s="506"/>
      <c r="X16" s="507">
        <v>0</v>
      </c>
      <c r="Y16" s="500"/>
      <c r="Z16" s="274"/>
      <c r="AA16" s="280"/>
      <c r="AB16" s="274"/>
      <c r="AC16" s="275"/>
      <c r="AD16" s="275"/>
      <c r="AE16" s="275"/>
    </row>
    <row r="17" spans="2:31" ht="16.5">
      <c r="B17" s="498"/>
      <c r="C17" s="499"/>
      <c r="D17" s="499"/>
      <c r="E17" s="499"/>
      <c r="F17" s="499"/>
      <c r="G17" s="499"/>
      <c r="H17" s="698"/>
      <c r="I17" s="693"/>
      <c r="J17" s="693"/>
      <c r="K17" s="693"/>
      <c r="L17" s="693"/>
      <c r="M17" s="693"/>
      <c r="N17" s="693"/>
      <c r="O17" s="693"/>
      <c r="P17" s="693"/>
      <c r="Q17" s="693"/>
      <c r="R17" s="693"/>
      <c r="S17" s="507">
        <v>0</v>
      </c>
      <c r="T17" s="499"/>
      <c r="U17" s="499"/>
      <c r="V17" s="503"/>
      <c r="W17" s="506"/>
      <c r="X17" s="507">
        <v>0</v>
      </c>
      <c r="Y17" s="500"/>
      <c r="Z17" s="274"/>
      <c r="AA17" s="280"/>
      <c r="AB17" s="274"/>
      <c r="AC17" s="275"/>
      <c r="AD17" s="275"/>
      <c r="AE17" s="275"/>
    </row>
    <row r="18" spans="2:31" ht="16.5">
      <c r="B18" s="498"/>
      <c r="C18" s="499"/>
      <c r="D18" s="499"/>
      <c r="E18" s="499"/>
      <c r="F18" s="499"/>
      <c r="G18" s="499"/>
      <c r="H18" s="693"/>
      <c r="I18" s="693"/>
      <c r="J18" s="693"/>
      <c r="K18" s="693"/>
      <c r="L18" s="693"/>
      <c r="M18" s="693"/>
      <c r="N18" s="693"/>
      <c r="O18" s="693"/>
      <c r="P18" s="693"/>
      <c r="Q18" s="693"/>
      <c r="R18" s="693"/>
      <c r="S18" s="499"/>
      <c r="T18" s="499"/>
      <c r="U18" s="499"/>
      <c r="V18" s="499"/>
      <c r="W18" s="499"/>
      <c r="X18" s="499"/>
      <c r="Y18" s="500"/>
      <c r="Z18" s="274"/>
      <c r="AA18" s="280"/>
      <c r="AB18" s="274"/>
      <c r="AC18" s="275"/>
      <c r="AD18" s="275"/>
      <c r="AE18" s="275"/>
    </row>
    <row r="19" spans="2:31" ht="14.25" hidden="1" customHeight="1">
      <c r="B19" s="498"/>
      <c r="C19" s="499"/>
      <c r="D19" s="499"/>
      <c r="E19" s="499"/>
      <c r="F19" s="499"/>
      <c r="G19" s="499"/>
      <c r="H19" s="499"/>
      <c r="I19" s="499"/>
      <c r="J19" s="499"/>
      <c r="K19" s="499"/>
      <c r="L19" s="499"/>
      <c r="M19" s="499"/>
      <c r="N19" s="499"/>
      <c r="O19" s="499"/>
      <c r="P19" s="499"/>
      <c r="Q19" s="499"/>
      <c r="R19" s="499"/>
      <c r="S19" s="499"/>
      <c r="T19" s="499"/>
      <c r="U19" s="499"/>
      <c r="V19" s="499"/>
      <c r="W19" s="499"/>
      <c r="X19" s="499"/>
      <c r="Y19" s="500"/>
      <c r="Z19" s="274"/>
      <c r="AA19" s="280"/>
      <c r="AB19" s="274"/>
      <c r="AC19" s="275"/>
      <c r="AD19" s="275"/>
      <c r="AE19" s="275"/>
    </row>
    <row r="20" spans="2:31" ht="46.5" customHeight="1">
      <c r="B20" s="498"/>
      <c r="C20" s="499"/>
      <c r="D20" s="499"/>
      <c r="E20" s="499"/>
      <c r="F20" s="712" t="s">
        <v>32</v>
      </c>
      <c r="G20" s="693"/>
      <c r="H20" s="693"/>
      <c r="I20" s="693"/>
      <c r="J20" s="693"/>
      <c r="K20" s="693"/>
      <c r="L20" s="693"/>
      <c r="M20" s="693"/>
      <c r="N20" s="693"/>
      <c r="O20" s="693"/>
      <c r="P20" s="693"/>
      <c r="Q20" s="693"/>
      <c r="R20" s="693"/>
      <c r="S20" s="508">
        <f>+S24</f>
        <v>246269651.72</v>
      </c>
      <c r="T20" s="502"/>
      <c r="U20" s="502"/>
      <c r="V20" s="503"/>
      <c r="W20" s="502"/>
      <c r="X20" s="508">
        <v>854209645.35000002</v>
      </c>
      <c r="Y20" s="500"/>
      <c r="Z20" s="274"/>
      <c r="AA20" s="280"/>
      <c r="AB20" s="274"/>
      <c r="AC20" s="275"/>
      <c r="AD20" s="275"/>
      <c r="AE20" s="275"/>
    </row>
    <row r="21" spans="2:31" ht="16.5">
      <c r="B21" s="498"/>
      <c r="C21" s="499"/>
      <c r="D21" s="499"/>
      <c r="E21" s="499"/>
      <c r="F21" s="499"/>
      <c r="G21" s="499"/>
      <c r="H21" s="698" t="s">
        <v>33</v>
      </c>
      <c r="I21" s="693"/>
      <c r="J21" s="693"/>
      <c r="K21" s="693"/>
      <c r="L21" s="693"/>
      <c r="M21" s="693"/>
      <c r="N21" s="693"/>
      <c r="O21" s="693"/>
      <c r="P21" s="499"/>
      <c r="Q21" s="503"/>
      <c r="R21" s="506"/>
      <c r="S21" s="507"/>
      <c r="T21" s="504"/>
      <c r="U21" s="504"/>
      <c r="V21" s="509"/>
      <c r="W21" s="510"/>
      <c r="X21" s="507">
        <v>0</v>
      </c>
      <c r="Y21" s="500"/>
      <c r="Z21" s="274"/>
      <c r="AA21" s="280"/>
      <c r="AB21" s="274"/>
      <c r="AC21" s="275"/>
      <c r="AD21" s="275"/>
      <c r="AE21" s="275"/>
    </row>
    <row r="22" spans="2:31" ht="16.5">
      <c r="B22" s="498"/>
      <c r="C22" s="499"/>
      <c r="D22" s="499"/>
      <c r="E22" s="499"/>
      <c r="F22" s="499"/>
      <c r="G22" s="499"/>
      <c r="H22" s="693"/>
      <c r="I22" s="693"/>
      <c r="J22" s="693"/>
      <c r="K22" s="693"/>
      <c r="L22" s="693"/>
      <c r="M22" s="693"/>
      <c r="N22" s="693"/>
      <c r="O22" s="693"/>
      <c r="P22" s="499"/>
      <c r="Q22" s="503"/>
      <c r="R22" s="506"/>
      <c r="S22" s="507"/>
      <c r="T22" s="504"/>
      <c r="U22" s="504"/>
      <c r="V22" s="509"/>
      <c r="W22" s="510"/>
      <c r="X22" s="507">
        <v>0</v>
      </c>
      <c r="Y22" s="500"/>
      <c r="Z22" s="274"/>
      <c r="AA22" s="280"/>
      <c r="AB22" s="274"/>
      <c r="AC22" s="275"/>
      <c r="AD22" s="275"/>
      <c r="AE22" s="275"/>
    </row>
    <row r="23" spans="2:31" ht="16.5">
      <c r="B23" s="498"/>
      <c r="C23" s="499"/>
      <c r="D23" s="499"/>
      <c r="E23" s="499"/>
      <c r="F23" s="499"/>
      <c r="G23" s="499"/>
      <c r="H23" s="698" t="s">
        <v>34</v>
      </c>
      <c r="I23" s="693"/>
      <c r="J23" s="693"/>
      <c r="K23" s="693"/>
      <c r="L23" s="693"/>
      <c r="M23" s="693"/>
      <c r="N23" s="693"/>
      <c r="O23" s="693"/>
      <c r="P23" s="499"/>
      <c r="Q23" s="506"/>
      <c r="R23" s="506"/>
      <c r="S23" s="506"/>
      <c r="T23" s="499"/>
      <c r="U23" s="499"/>
      <c r="V23" s="503"/>
      <c r="W23" s="506"/>
      <c r="X23" s="503"/>
      <c r="Y23" s="500"/>
      <c r="Z23" s="274"/>
      <c r="AA23" s="280"/>
      <c r="AB23" s="274"/>
      <c r="AC23" s="275"/>
      <c r="AD23" s="275"/>
      <c r="AE23" s="275"/>
    </row>
    <row r="24" spans="2:31" ht="16.5">
      <c r="B24" s="498"/>
      <c r="C24" s="499"/>
      <c r="D24" s="499"/>
      <c r="E24" s="499"/>
      <c r="F24" s="499"/>
      <c r="G24" s="499"/>
      <c r="H24" s="693"/>
      <c r="I24" s="693"/>
      <c r="J24" s="693"/>
      <c r="K24" s="693"/>
      <c r="L24" s="693"/>
      <c r="M24" s="693"/>
      <c r="N24" s="693"/>
      <c r="O24" s="693"/>
      <c r="P24" s="499"/>
      <c r="Q24" s="499"/>
      <c r="R24" s="499"/>
      <c r="S24" s="511">
        <f>+'2022'!H50+'2022'!H51+'2022'!H52</f>
        <v>246269651.72</v>
      </c>
      <c r="T24" s="506"/>
      <c r="U24" s="506"/>
      <c r="V24" s="503"/>
      <c r="W24" s="506"/>
      <c r="X24" s="511">
        <v>854209645.35000002</v>
      </c>
      <c r="Y24" s="500"/>
      <c r="Z24" s="274"/>
      <c r="AA24" s="280"/>
      <c r="AB24" s="274"/>
      <c r="AC24" s="283"/>
      <c r="AD24" s="287"/>
      <c r="AE24" s="283"/>
    </row>
    <row r="25" spans="2:31" ht="16.5">
      <c r="B25" s="498"/>
      <c r="C25" s="499"/>
      <c r="D25" s="499"/>
      <c r="E25" s="499"/>
      <c r="F25" s="499"/>
      <c r="G25" s="499"/>
      <c r="H25" s="499"/>
      <c r="I25" s="499"/>
      <c r="J25" s="499"/>
      <c r="K25" s="499"/>
      <c r="L25" s="499"/>
      <c r="M25" s="499"/>
      <c r="N25" s="499"/>
      <c r="O25" s="499"/>
      <c r="P25" s="499"/>
      <c r="Q25" s="499"/>
      <c r="R25" s="499"/>
      <c r="S25" s="506"/>
      <c r="T25" s="506"/>
      <c r="U25" s="506"/>
      <c r="V25" s="503"/>
      <c r="W25" s="499"/>
      <c r="X25" s="499"/>
      <c r="Y25" s="500"/>
      <c r="Z25" s="274"/>
      <c r="AA25" s="280"/>
      <c r="AB25" s="274"/>
      <c r="AC25" s="283"/>
      <c r="AD25" s="283"/>
      <c r="AE25" s="283"/>
    </row>
    <row r="26" spans="2:31" ht="16.5">
      <c r="B26" s="498"/>
      <c r="C26" s="499"/>
      <c r="D26" s="499"/>
      <c r="E26" s="499"/>
      <c r="F26" s="499"/>
      <c r="G26" s="699" t="s">
        <v>35</v>
      </c>
      <c r="H26" s="693"/>
      <c r="I26" s="693"/>
      <c r="J26" s="693"/>
      <c r="K26" s="693"/>
      <c r="L26" s="693"/>
      <c r="M26" s="693"/>
      <c r="N26" s="499"/>
      <c r="O26" s="499"/>
      <c r="P26" s="499"/>
      <c r="Q26" s="499"/>
      <c r="R26" s="499"/>
      <c r="S26" s="508">
        <f>SUM(S28:S32)</f>
        <v>5483513.5</v>
      </c>
      <c r="T26" s="502"/>
      <c r="U26" s="502"/>
      <c r="V26" s="503"/>
      <c r="W26" s="502"/>
      <c r="X26" s="508">
        <v>8268028.5199999996</v>
      </c>
      <c r="Y26" s="500"/>
      <c r="Z26" s="274"/>
      <c r="AA26" s="280"/>
      <c r="AB26" s="274"/>
      <c r="AC26" s="275"/>
      <c r="AD26" s="275"/>
      <c r="AE26" s="275"/>
    </row>
    <row r="27" spans="2:31" ht="16.5">
      <c r="B27" s="498"/>
      <c r="C27" s="499"/>
      <c r="D27" s="499"/>
      <c r="E27" s="499"/>
      <c r="F27" s="499"/>
      <c r="G27" s="499"/>
      <c r="H27" s="499"/>
      <c r="I27" s="499"/>
      <c r="J27" s="499"/>
      <c r="K27" s="499"/>
      <c r="L27" s="499"/>
      <c r="M27" s="499"/>
      <c r="N27" s="499"/>
      <c r="O27" s="499"/>
      <c r="P27" s="499"/>
      <c r="Q27" s="499"/>
      <c r="R27" s="499"/>
      <c r="S27" s="499"/>
      <c r="T27" s="499"/>
      <c r="U27" s="499"/>
      <c r="V27" s="499"/>
      <c r="W27" s="499"/>
      <c r="X27" s="512"/>
      <c r="Y27" s="500"/>
      <c r="Z27" s="274"/>
      <c r="AA27" s="280"/>
      <c r="AB27" s="274"/>
      <c r="AC27" s="275"/>
      <c r="AD27" s="275"/>
      <c r="AE27" s="275"/>
    </row>
    <row r="28" spans="2:31" ht="16.5">
      <c r="B28" s="498"/>
      <c r="C28" s="499"/>
      <c r="D28" s="499"/>
      <c r="E28" s="499"/>
      <c r="F28" s="499"/>
      <c r="G28" s="499"/>
      <c r="H28" s="698" t="s">
        <v>36</v>
      </c>
      <c r="I28" s="693"/>
      <c r="J28" s="693"/>
      <c r="K28" s="693"/>
      <c r="L28" s="693"/>
      <c r="M28" s="693"/>
      <c r="N28" s="693"/>
      <c r="O28" s="693"/>
      <c r="P28" s="499"/>
      <c r="Q28" s="503"/>
      <c r="R28" s="506"/>
      <c r="S28" s="513">
        <f>+'2022'!H53</f>
        <v>1048675.26</v>
      </c>
      <c r="T28" s="504"/>
      <c r="U28" s="504"/>
      <c r="V28" s="509"/>
      <c r="W28" s="510"/>
      <c r="X28" s="514">
        <v>1315891.23</v>
      </c>
      <c r="Y28" s="500"/>
      <c r="Z28" s="274"/>
      <c r="AA28" s="280"/>
      <c r="AB28" s="274"/>
      <c r="AC28" s="275"/>
      <c r="AD28" s="275"/>
      <c r="AE28" s="275"/>
    </row>
    <row r="29" spans="2:31" ht="16.5">
      <c r="B29" s="498"/>
      <c r="C29" s="499"/>
      <c r="D29" s="499"/>
      <c r="E29" s="499"/>
      <c r="F29" s="499"/>
      <c r="G29" s="499"/>
      <c r="H29" s="698" t="s">
        <v>37</v>
      </c>
      <c r="I29" s="693"/>
      <c r="J29" s="693"/>
      <c r="K29" s="693"/>
      <c r="L29" s="693"/>
      <c r="M29" s="693"/>
      <c r="N29" s="693"/>
      <c r="O29" s="693"/>
      <c r="P29" s="499"/>
      <c r="Q29" s="503"/>
      <c r="R29" s="506"/>
      <c r="S29" s="507"/>
      <c r="T29" s="504"/>
      <c r="U29" s="504"/>
      <c r="V29" s="509"/>
      <c r="W29" s="510"/>
      <c r="X29" s="511">
        <v>0</v>
      </c>
      <c r="Y29" s="500"/>
      <c r="Z29" s="274"/>
      <c r="AA29" s="280"/>
      <c r="AB29" s="274"/>
      <c r="AC29" s="275"/>
      <c r="AD29" s="275"/>
      <c r="AE29" s="275"/>
    </row>
    <row r="30" spans="2:31" ht="16.5">
      <c r="B30" s="498"/>
      <c r="C30" s="499"/>
      <c r="D30" s="499"/>
      <c r="E30" s="499"/>
      <c r="F30" s="499"/>
      <c r="G30" s="499"/>
      <c r="H30" s="698" t="s">
        <v>38</v>
      </c>
      <c r="I30" s="693"/>
      <c r="J30" s="693"/>
      <c r="K30" s="693"/>
      <c r="L30" s="693"/>
      <c r="M30" s="693"/>
      <c r="N30" s="693"/>
      <c r="O30" s="693"/>
      <c r="P30" s="499"/>
      <c r="Q30" s="503"/>
      <c r="R30" s="506"/>
      <c r="S30" s="507"/>
      <c r="T30" s="504"/>
      <c r="U30" s="504"/>
      <c r="V30" s="509"/>
      <c r="W30" s="510"/>
      <c r="X30" s="511">
        <v>0</v>
      </c>
      <c r="Y30" s="500"/>
      <c r="Z30" s="274"/>
      <c r="AA30" s="280"/>
      <c r="AB30" s="274"/>
      <c r="AC30" s="275"/>
      <c r="AD30" s="275"/>
      <c r="AE30" s="275"/>
    </row>
    <row r="31" spans="2:31" ht="16.5">
      <c r="B31" s="498"/>
      <c r="C31" s="499"/>
      <c r="D31" s="499"/>
      <c r="E31" s="499"/>
      <c r="F31" s="499"/>
      <c r="G31" s="499"/>
      <c r="H31" s="698" t="s">
        <v>39</v>
      </c>
      <c r="I31" s="693"/>
      <c r="J31" s="693"/>
      <c r="K31" s="693"/>
      <c r="L31" s="693"/>
      <c r="M31" s="693"/>
      <c r="N31" s="693"/>
      <c r="O31" s="693"/>
      <c r="P31" s="499"/>
      <c r="Q31" s="503"/>
      <c r="R31" s="506"/>
      <c r="S31" s="507"/>
      <c r="T31" s="504"/>
      <c r="U31" s="504"/>
      <c r="V31" s="509"/>
      <c r="W31" s="510"/>
      <c r="X31" s="511">
        <v>0</v>
      </c>
      <c r="Y31" s="500"/>
      <c r="Z31" s="274"/>
      <c r="AA31" s="280"/>
      <c r="AB31" s="274"/>
      <c r="AC31" s="275"/>
      <c r="AD31" s="275"/>
      <c r="AE31" s="275"/>
    </row>
    <row r="32" spans="2:31" ht="16.5">
      <c r="B32" s="498"/>
      <c r="C32" s="499"/>
      <c r="D32" s="499"/>
      <c r="E32" s="499"/>
      <c r="F32" s="499"/>
      <c r="G32" s="499"/>
      <c r="H32" s="698" t="s">
        <v>40</v>
      </c>
      <c r="I32" s="693"/>
      <c r="J32" s="693"/>
      <c r="K32" s="693"/>
      <c r="L32" s="693"/>
      <c r="M32" s="693"/>
      <c r="N32" s="693"/>
      <c r="O32" s="693"/>
      <c r="P32" s="499"/>
      <c r="Q32" s="503"/>
      <c r="R32" s="506"/>
      <c r="S32" s="511">
        <f>+'2022'!H54</f>
        <v>4434838.24</v>
      </c>
      <c r="T32" s="499"/>
      <c r="U32" s="499"/>
      <c r="V32" s="503"/>
      <c r="W32" s="506"/>
      <c r="X32" s="511">
        <v>6952137.29</v>
      </c>
      <c r="Y32" s="500"/>
      <c r="Z32" s="274">
        <v>6952137.29</v>
      </c>
      <c r="AA32" s="280"/>
      <c r="AB32" s="274"/>
      <c r="AC32" s="275"/>
      <c r="AD32" s="275"/>
      <c r="AE32" s="275"/>
    </row>
    <row r="33" spans="2:31" ht="16.5">
      <c r="B33" s="498"/>
      <c r="C33" s="499"/>
      <c r="D33" s="499"/>
      <c r="E33" s="499"/>
      <c r="F33" s="499"/>
      <c r="G33" s="499"/>
      <c r="H33" s="499"/>
      <c r="I33" s="499"/>
      <c r="J33" s="499"/>
      <c r="K33" s="499"/>
      <c r="L33" s="499"/>
      <c r="M33" s="499"/>
      <c r="N33" s="499"/>
      <c r="O33" s="499"/>
      <c r="P33" s="499"/>
      <c r="Q33" s="499"/>
      <c r="R33" s="499"/>
      <c r="S33" s="499"/>
      <c r="T33" s="499"/>
      <c r="U33" s="499"/>
      <c r="V33" s="499"/>
      <c r="W33" s="499"/>
      <c r="X33" s="512"/>
      <c r="Y33" s="500"/>
      <c r="Z33" s="274"/>
      <c r="AA33" s="280"/>
      <c r="AB33" s="274"/>
      <c r="AC33" s="275"/>
      <c r="AD33" s="275"/>
      <c r="AE33" s="275"/>
    </row>
    <row r="34" spans="2:31" ht="16.5">
      <c r="B34" s="498"/>
      <c r="C34" s="499"/>
      <c r="D34" s="499"/>
      <c r="E34" s="692" t="s">
        <v>41</v>
      </c>
      <c r="F34" s="693"/>
      <c r="G34" s="693"/>
      <c r="H34" s="693"/>
      <c r="I34" s="693"/>
      <c r="J34" s="693"/>
      <c r="K34" s="693"/>
      <c r="L34" s="693"/>
      <c r="M34" s="693"/>
      <c r="N34" s="693"/>
      <c r="O34" s="499"/>
      <c r="P34" s="499"/>
      <c r="Q34" s="499"/>
      <c r="R34" s="499"/>
      <c r="S34" s="499"/>
      <c r="T34" s="499"/>
      <c r="U34" s="499"/>
      <c r="V34" s="499"/>
      <c r="W34" s="499"/>
      <c r="X34" s="512"/>
      <c r="Y34" s="500"/>
      <c r="Z34" s="274"/>
      <c r="AA34" s="280"/>
      <c r="AB34" s="274"/>
      <c r="AC34" s="275"/>
      <c r="AD34" s="275"/>
      <c r="AE34" s="275"/>
    </row>
    <row r="35" spans="2:31" ht="16.5">
      <c r="B35" s="498"/>
      <c r="C35" s="499"/>
      <c r="D35" s="499"/>
      <c r="E35" s="693"/>
      <c r="F35" s="693"/>
      <c r="G35" s="693"/>
      <c r="H35" s="693"/>
      <c r="I35" s="693"/>
      <c r="J35" s="693"/>
      <c r="K35" s="693"/>
      <c r="L35" s="693"/>
      <c r="M35" s="693"/>
      <c r="N35" s="693"/>
      <c r="O35" s="499"/>
      <c r="P35" s="499"/>
      <c r="Q35" s="700">
        <f>+S20+S26</f>
        <v>251753165.22</v>
      </c>
      <c r="R35" s="701"/>
      <c r="S35" s="701"/>
      <c r="T35" s="499"/>
      <c r="U35" s="499"/>
      <c r="V35" s="503"/>
      <c r="W35" s="502"/>
      <c r="X35" s="508">
        <v>862477673.87</v>
      </c>
      <c r="Y35" s="500"/>
      <c r="Z35" s="274"/>
      <c r="AA35" s="280"/>
      <c r="AB35" s="274"/>
      <c r="AC35" s="283"/>
      <c r="AD35" s="283"/>
      <c r="AE35" s="283"/>
    </row>
    <row r="36" spans="2:31" ht="16.5">
      <c r="B36" s="498"/>
      <c r="C36" s="499"/>
      <c r="D36" s="499"/>
      <c r="E36" s="693"/>
      <c r="F36" s="693"/>
      <c r="G36" s="693"/>
      <c r="H36" s="693"/>
      <c r="I36" s="693"/>
      <c r="J36" s="693"/>
      <c r="K36" s="693"/>
      <c r="L36" s="693"/>
      <c r="M36" s="693"/>
      <c r="N36" s="693"/>
      <c r="O36" s="499"/>
      <c r="P36" s="499"/>
      <c r="Q36" s="499"/>
      <c r="R36" s="499"/>
      <c r="S36" s="499"/>
      <c r="T36" s="499"/>
      <c r="U36" s="499"/>
      <c r="V36" s="499"/>
      <c r="W36" s="499"/>
      <c r="X36" s="499"/>
      <c r="Y36" s="500"/>
      <c r="Z36" s="274"/>
      <c r="AA36" s="280"/>
      <c r="AB36" s="274"/>
      <c r="AC36" s="275"/>
      <c r="AD36" s="275"/>
      <c r="AE36" s="275"/>
    </row>
    <row r="37" spans="2:31" ht="16.5">
      <c r="B37" s="498"/>
      <c r="C37" s="499"/>
      <c r="D37" s="499"/>
      <c r="E37" s="499"/>
      <c r="F37" s="499"/>
      <c r="G37" s="499"/>
      <c r="H37" s="499"/>
      <c r="I37" s="499"/>
      <c r="J37" s="499"/>
      <c r="K37" s="499"/>
      <c r="L37" s="499"/>
      <c r="M37" s="499"/>
      <c r="N37" s="499"/>
      <c r="O37" s="499"/>
      <c r="P37" s="499"/>
      <c r="Q37" s="499"/>
      <c r="R37" s="499"/>
      <c r="S37" s="499"/>
      <c r="T37" s="499"/>
      <c r="U37" s="499"/>
      <c r="V37" s="499"/>
      <c r="W37" s="499"/>
      <c r="X37" s="499"/>
      <c r="Y37" s="500"/>
      <c r="Z37" s="274"/>
      <c r="AA37" s="280"/>
      <c r="AB37" s="274"/>
      <c r="AC37" s="275"/>
      <c r="AD37" s="275"/>
      <c r="AE37" s="275"/>
    </row>
    <row r="38" spans="2:31" ht="16.5">
      <c r="B38" s="498"/>
      <c r="C38" s="499"/>
      <c r="D38" s="499"/>
      <c r="E38" s="692" t="s">
        <v>42</v>
      </c>
      <c r="F38" s="693"/>
      <c r="G38" s="693"/>
      <c r="H38" s="693"/>
      <c r="I38" s="693"/>
      <c r="J38" s="693"/>
      <c r="K38" s="693"/>
      <c r="L38" s="693"/>
      <c r="M38" s="693"/>
      <c r="N38" s="693"/>
      <c r="O38" s="499"/>
      <c r="P38" s="499"/>
      <c r="Q38" s="499"/>
      <c r="R38" s="499"/>
      <c r="S38" s="499"/>
      <c r="T38" s="499"/>
      <c r="U38" s="499"/>
      <c r="V38" s="499"/>
      <c r="W38" s="499"/>
      <c r="X38" s="499"/>
      <c r="Y38" s="500"/>
      <c r="Z38" s="274"/>
      <c r="AA38" s="280"/>
      <c r="AB38" s="274"/>
      <c r="AC38" s="275"/>
      <c r="AD38" s="275"/>
      <c r="AE38" s="275"/>
    </row>
    <row r="39" spans="2:31" ht="16.5">
      <c r="B39" s="498"/>
      <c r="C39" s="499"/>
      <c r="D39" s="499"/>
      <c r="E39" s="499"/>
      <c r="F39" s="499"/>
      <c r="G39" s="699" t="s">
        <v>43</v>
      </c>
      <c r="H39" s="693"/>
      <c r="I39" s="693"/>
      <c r="J39" s="693"/>
      <c r="K39" s="693"/>
      <c r="L39" s="693"/>
      <c r="M39" s="693"/>
      <c r="N39" s="693"/>
      <c r="O39" s="499"/>
      <c r="P39" s="499"/>
      <c r="Q39" s="503"/>
      <c r="R39" s="502"/>
      <c r="S39" s="508">
        <f>SUM(S40:S43)</f>
        <v>105083858.61999999</v>
      </c>
      <c r="T39" s="499"/>
      <c r="U39" s="499"/>
      <c r="V39" s="503"/>
      <c r="W39" s="502"/>
      <c r="X39" s="508">
        <v>485244838.36000001</v>
      </c>
      <c r="Y39" s="500"/>
      <c r="Z39" s="274">
        <v>485244838.36000001</v>
      </c>
      <c r="AA39" s="280"/>
      <c r="AB39" s="274"/>
      <c r="AC39" s="275"/>
      <c r="AD39" s="275"/>
      <c r="AE39" s="275"/>
    </row>
    <row r="40" spans="2:31" ht="16.5">
      <c r="B40" s="498"/>
      <c r="C40" s="499"/>
      <c r="D40" s="499"/>
      <c r="E40" s="499"/>
      <c r="F40" s="499"/>
      <c r="G40" s="499"/>
      <c r="H40" s="698" t="s">
        <v>44</v>
      </c>
      <c r="I40" s="693"/>
      <c r="J40" s="693"/>
      <c r="K40" s="693"/>
      <c r="L40" s="693"/>
      <c r="M40" s="693"/>
      <c r="N40" s="693"/>
      <c r="O40" s="693"/>
      <c r="P40" s="499"/>
      <c r="Q40" s="503"/>
      <c r="R40" s="506"/>
      <c r="S40" s="511">
        <f>+'2022'!G55</f>
        <v>73633256</v>
      </c>
      <c r="T40" s="499"/>
      <c r="U40" s="499"/>
      <c r="V40" s="503"/>
      <c r="W40" s="506"/>
      <c r="X40" s="511">
        <v>280386748.10000002</v>
      </c>
      <c r="Y40" s="500"/>
      <c r="Z40" s="274">
        <v>280386748.10000002</v>
      </c>
      <c r="AA40" s="280"/>
      <c r="AB40" s="274"/>
      <c r="AC40" s="275"/>
      <c r="AD40" s="275"/>
      <c r="AE40" s="275"/>
    </row>
    <row r="41" spans="2:31" ht="16.5">
      <c r="B41" s="498"/>
      <c r="C41" s="499"/>
      <c r="D41" s="499"/>
      <c r="E41" s="499"/>
      <c r="F41" s="499"/>
      <c r="G41" s="499"/>
      <c r="H41" s="698" t="s">
        <v>45</v>
      </c>
      <c r="I41" s="693"/>
      <c r="J41" s="693"/>
      <c r="K41" s="693"/>
      <c r="L41" s="693"/>
      <c r="M41" s="693"/>
      <c r="N41" s="693"/>
      <c r="O41" s="693"/>
      <c r="P41" s="499"/>
      <c r="Q41" s="503"/>
      <c r="R41" s="506"/>
      <c r="S41" s="511">
        <f>+'2022'!G62</f>
        <v>7323600.3200000003</v>
      </c>
      <c r="T41" s="499"/>
      <c r="U41" s="499"/>
      <c r="V41" s="503"/>
      <c r="W41" s="506"/>
      <c r="X41" s="511">
        <v>89463414.880000025</v>
      </c>
      <c r="Y41" s="500"/>
      <c r="Z41" s="274">
        <v>89463414.880000025</v>
      </c>
      <c r="AA41" s="280"/>
      <c r="AB41" s="274"/>
      <c r="AC41" s="275"/>
      <c r="AD41" s="275"/>
      <c r="AE41" s="275"/>
    </row>
    <row r="42" spans="2:31" ht="16.5">
      <c r="B42" s="498"/>
      <c r="C42" s="499"/>
      <c r="D42" s="499"/>
      <c r="E42" s="499"/>
      <c r="F42" s="499"/>
      <c r="G42" s="499"/>
      <c r="H42" s="698" t="s">
        <v>46</v>
      </c>
      <c r="I42" s="693"/>
      <c r="J42" s="693"/>
      <c r="K42" s="693"/>
      <c r="L42" s="693"/>
      <c r="M42" s="693"/>
      <c r="N42" s="693"/>
      <c r="O42" s="693"/>
      <c r="P42" s="499"/>
      <c r="Q42" s="503"/>
      <c r="R42" s="506"/>
      <c r="S42" s="511">
        <f>+'2022'!G70-S70</f>
        <v>24127002.299999997</v>
      </c>
      <c r="T42" s="499"/>
      <c r="U42" s="499"/>
      <c r="V42" s="503"/>
      <c r="W42" s="506"/>
      <c r="X42" s="511">
        <v>115394675.37999998</v>
      </c>
      <c r="Y42" s="500"/>
      <c r="Z42" s="274">
        <v>115394675.37999998</v>
      </c>
      <c r="AA42" s="280"/>
      <c r="AB42" s="274"/>
      <c r="AC42" s="275"/>
      <c r="AD42" s="275"/>
      <c r="AE42" s="275"/>
    </row>
    <row r="43" spans="2:31" ht="16.5">
      <c r="B43" s="498"/>
      <c r="C43" s="499"/>
      <c r="D43" s="499"/>
      <c r="E43" s="499"/>
      <c r="F43" s="499"/>
      <c r="G43" s="499"/>
      <c r="H43" s="499"/>
      <c r="I43" s="499"/>
      <c r="J43" s="499"/>
      <c r="K43" s="499"/>
      <c r="L43" s="499"/>
      <c r="M43" s="499"/>
      <c r="N43" s="499"/>
      <c r="O43" s="499"/>
      <c r="P43" s="499"/>
      <c r="Q43" s="503"/>
      <c r="R43" s="499"/>
      <c r="S43" s="499"/>
      <c r="T43" s="499"/>
      <c r="U43" s="499"/>
      <c r="V43" s="503"/>
      <c r="W43" s="499"/>
      <c r="X43" s="499"/>
      <c r="Y43" s="500"/>
      <c r="Z43" s="274"/>
      <c r="AA43" s="280"/>
      <c r="AB43" s="274"/>
      <c r="AC43" s="275"/>
      <c r="AD43" s="275"/>
      <c r="AE43" s="275"/>
    </row>
    <row r="44" spans="2:31" ht="16.5">
      <c r="B44" s="498"/>
      <c r="C44" s="499"/>
      <c r="D44" s="499"/>
      <c r="E44" s="499"/>
      <c r="F44" s="499"/>
      <c r="G44" s="699" t="s">
        <v>47</v>
      </c>
      <c r="H44" s="693"/>
      <c r="I44" s="693"/>
      <c r="J44" s="693"/>
      <c r="K44" s="693"/>
      <c r="L44" s="693"/>
      <c r="M44" s="693"/>
      <c r="N44" s="693"/>
      <c r="O44" s="499"/>
      <c r="P44" s="499"/>
      <c r="Q44" s="503"/>
      <c r="R44" s="502"/>
      <c r="S44" s="508">
        <f>SUM(S46:S50)</f>
        <v>145569955.89999998</v>
      </c>
      <c r="T44" s="502"/>
      <c r="U44" s="502"/>
      <c r="V44" s="503"/>
      <c r="W44" s="502"/>
      <c r="X44" s="515">
        <v>317935410.79522264</v>
      </c>
      <c r="Y44" s="516"/>
      <c r="Z44" s="274">
        <v>317935410.79522264</v>
      </c>
      <c r="AA44" s="280"/>
      <c r="AB44" s="274"/>
      <c r="AC44" s="275"/>
      <c r="AD44" s="275"/>
      <c r="AE44" s="275"/>
    </row>
    <row r="45" spans="2:31" ht="16.5">
      <c r="B45" s="498"/>
      <c r="C45" s="499"/>
      <c r="D45" s="499"/>
      <c r="E45" s="499"/>
      <c r="F45" s="499"/>
      <c r="G45" s="499"/>
      <c r="H45" s="499"/>
      <c r="I45" s="499"/>
      <c r="J45" s="499"/>
      <c r="K45" s="499"/>
      <c r="L45" s="499"/>
      <c r="M45" s="499"/>
      <c r="N45" s="499"/>
      <c r="O45" s="499"/>
      <c r="P45" s="499"/>
      <c r="Q45" s="503"/>
      <c r="R45" s="499"/>
      <c r="S45" s="499"/>
      <c r="T45" s="499"/>
      <c r="U45" s="499"/>
      <c r="V45" s="499"/>
      <c r="W45" s="499"/>
      <c r="X45" s="499"/>
      <c r="Y45" s="500"/>
      <c r="Z45" s="274"/>
      <c r="AA45" s="280"/>
      <c r="AB45" s="274"/>
      <c r="AC45" s="275"/>
      <c r="AD45" s="275"/>
      <c r="AE45" s="275"/>
    </row>
    <row r="46" spans="2:31" ht="16.5">
      <c r="B46" s="498"/>
      <c r="C46" s="499"/>
      <c r="D46" s="499"/>
      <c r="E46" s="499"/>
      <c r="F46" s="499"/>
      <c r="G46" s="499"/>
      <c r="H46" s="698" t="s">
        <v>48</v>
      </c>
      <c r="I46" s="693"/>
      <c r="J46" s="693"/>
      <c r="K46" s="693"/>
      <c r="L46" s="693"/>
      <c r="M46" s="693"/>
      <c r="N46" s="693"/>
      <c r="O46" s="693"/>
      <c r="P46" s="499"/>
      <c r="Q46" s="503"/>
      <c r="R46" s="506"/>
      <c r="S46" s="517">
        <v>145569955.89999998</v>
      </c>
      <c r="T46" s="505"/>
      <c r="U46" s="505"/>
      <c r="V46" s="518"/>
      <c r="W46" s="507"/>
      <c r="X46" s="519">
        <v>317935410.79522264</v>
      </c>
      <c r="Y46" s="500"/>
      <c r="Z46" s="274">
        <v>317935410.79522264</v>
      </c>
      <c r="AA46" s="280"/>
      <c r="AB46" s="274"/>
      <c r="AC46" s="275"/>
      <c r="AD46" s="275"/>
      <c r="AE46" s="275"/>
    </row>
    <row r="47" spans="2:31" ht="16.5">
      <c r="B47" s="498"/>
      <c r="C47" s="499"/>
      <c r="D47" s="499"/>
      <c r="E47" s="499"/>
      <c r="F47" s="499"/>
      <c r="G47" s="499"/>
      <c r="H47" s="698" t="s">
        <v>49</v>
      </c>
      <c r="I47" s="693"/>
      <c r="J47" s="693"/>
      <c r="K47" s="693"/>
      <c r="L47" s="693"/>
      <c r="M47" s="693"/>
      <c r="N47" s="693"/>
      <c r="O47" s="693"/>
      <c r="P47" s="499"/>
      <c r="Q47" s="503"/>
      <c r="R47" s="506"/>
      <c r="S47" s="507">
        <v>0</v>
      </c>
      <c r="T47" s="505"/>
      <c r="U47" s="505"/>
      <c r="V47" s="518"/>
      <c r="W47" s="507"/>
      <c r="X47" s="507">
        <v>0</v>
      </c>
      <c r="Y47" s="500"/>
      <c r="Z47" s="274"/>
      <c r="AA47" s="280"/>
      <c r="AB47" s="274"/>
      <c r="AC47" s="275"/>
      <c r="AD47" s="275"/>
      <c r="AE47" s="275"/>
    </row>
    <row r="48" spans="2:31" ht="16.5">
      <c r="B48" s="498"/>
      <c r="C48" s="499"/>
      <c r="D48" s="499"/>
      <c r="E48" s="499"/>
      <c r="F48" s="499"/>
      <c r="G48" s="499"/>
      <c r="H48" s="698" t="s">
        <v>50</v>
      </c>
      <c r="I48" s="693"/>
      <c r="J48" s="693"/>
      <c r="K48" s="693"/>
      <c r="L48" s="693"/>
      <c r="M48" s="693"/>
      <c r="N48" s="693"/>
      <c r="O48" s="693"/>
      <c r="P48" s="499"/>
      <c r="Q48" s="503"/>
      <c r="R48" s="506"/>
      <c r="S48" s="507">
        <v>0</v>
      </c>
      <c r="T48" s="505"/>
      <c r="U48" s="505"/>
      <c r="V48" s="518"/>
      <c r="W48" s="507"/>
      <c r="X48" s="507">
        <v>0</v>
      </c>
      <c r="Y48" s="500"/>
      <c r="Z48" s="274"/>
      <c r="AA48" s="280"/>
      <c r="AB48" s="274"/>
      <c r="AC48" s="275"/>
      <c r="AD48" s="275"/>
      <c r="AE48" s="275"/>
    </row>
    <row r="49" spans="2:31" ht="16.5">
      <c r="B49" s="498"/>
      <c r="C49" s="499"/>
      <c r="D49" s="499"/>
      <c r="E49" s="499"/>
      <c r="F49" s="499"/>
      <c r="G49" s="499"/>
      <c r="H49" s="698" t="s">
        <v>51</v>
      </c>
      <c r="I49" s="693"/>
      <c r="J49" s="693"/>
      <c r="K49" s="693"/>
      <c r="L49" s="693"/>
      <c r="M49" s="693"/>
      <c r="N49" s="693"/>
      <c r="O49" s="693"/>
      <c r="P49" s="499"/>
      <c r="Q49" s="503"/>
      <c r="R49" s="506"/>
      <c r="S49" s="511">
        <v>0</v>
      </c>
      <c r="T49" s="499"/>
      <c r="U49" s="499"/>
      <c r="V49" s="503"/>
      <c r="W49" s="506"/>
      <c r="X49" s="511">
        <v>0</v>
      </c>
      <c r="Y49" s="500"/>
      <c r="Z49" s="274"/>
      <c r="AA49" s="280"/>
      <c r="AB49" s="274"/>
      <c r="AC49" s="275"/>
      <c r="AD49" s="275"/>
      <c r="AE49" s="275"/>
    </row>
    <row r="50" spans="2:31" ht="16.5">
      <c r="B50" s="498"/>
      <c r="C50" s="499"/>
      <c r="D50" s="499"/>
      <c r="E50" s="499"/>
      <c r="F50" s="499"/>
      <c r="G50" s="499"/>
      <c r="H50" s="698" t="s">
        <v>52</v>
      </c>
      <c r="I50" s="693"/>
      <c r="J50" s="693"/>
      <c r="K50" s="693"/>
      <c r="L50" s="693"/>
      <c r="M50" s="693"/>
      <c r="N50" s="693"/>
      <c r="O50" s="693"/>
      <c r="P50" s="499"/>
      <c r="Q50" s="503"/>
      <c r="R50" s="506"/>
      <c r="S50" s="520">
        <v>0</v>
      </c>
      <c r="T50" s="499"/>
      <c r="U50" s="499"/>
      <c r="V50" s="503"/>
      <c r="W50" s="506"/>
      <c r="X50" s="507">
        <v>0</v>
      </c>
      <c r="Y50" s="500"/>
      <c r="Z50" s="274"/>
      <c r="AA50" s="280"/>
      <c r="AB50" s="274"/>
      <c r="AC50" s="275"/>
      <c r="AD50" s="275"/>
      <c r="AE50" s="275"/>
    </row>
    <row r="51" spans="2:31" ht="16.5">
      <c r="B51" s="498"/>
      <c r="C51" s="499"/>
      <c r="D51" s="499"/>
      <c r="E51" s="499"/>
      <c r="F51" s="499"/>
      <c r="G51" s="499"/>
      <c r="H51" s="698" t="s">
        <v>53</v>
      </c>
      <c r="I51" s="693"/>
      <c r="J51" s="693"/>
      <c r="K51" s="693"/>
      <c r="L51" s="693"/>
      <c r="M51" s="693"/>
      <c r="N51" s="693"/>
      <c r="O51" s="693"/>
      <c r="P51" s="499"/>
      <c r="Q51" s="503"/>
      <c r="R51" s="506"/>
      <c r="S51" s="520">
        <v>0</v>
      </c>
      <c r="T51" s="499"/>
      <c r="U51" s="499"/>
      <c r="V51" s="503"/>
      <c r="W51" s="506"/>
      <c r="X51" s="507">
        <v>0</v>
      </c>
      <c r="Y51" s="500"/>
      <c r="Z51" s="274"/>
      <c r="AA51" s="280"/>
      <c r="AB51" s="274"/>
      <c r="AC51" s="275"/>
      <c r="AD51" s="275"/>
      <c r="AE51" s="275"/>
    </row>
    <row r="52" spans="2:31" ht="16.5">
      <c r="B52" s="498"/>
      <c r="C52" s="499"/>
      <c r="D52" s="499"/>
      <c r="E52" s="499"/>
      <c r="F52" s="499"/>
      <c r="G52" s="499"/>
      <c r="H52" s="698" t="s">
        <v>54</v>
      </c>
      <c r="I52" s="693"/>
      <c r="J52" s="693"/>
      <c r="K52" s="693"/>
      <c r="L52" s="693"/>
      <c r="M52" s="693"/>
      <c r="N52" s="693"/>
      <c r="O52" s="693"/>
      <c r="P52" s="499"/>
      <c r="Q52" s="503"/>
      <c r="R52" s="506"/>
      <c r="S52" s="520">
        <v>0</v>
      </c>
      <c r="T52" s="499"/>
      <c r="U52" s="499"/>
      <c r="V52" s="503"/>
      <c r="W52" s="506"/>
      <c r="X52" s="507">
        <v>0</v>
      </c>
      <c r="Y52" s="500"/>
      <c r="Z52" s="274"/>
      <c r="AA52" s="280"/>
      <c r="AB52" s="274"/>
      <c r="AC52" s="275"/>
      <c r="AD52" s="275"/>
      <c r="AE52" s="275"/>
    </row>
    <row r="53" spans="2:31" ht="16.5">
      <c r="B53" s="498"/>
      <c r="C53" s="499"/>
      <c r="D53" s="499"/>
      <c r="E53" s="499"/>
      <c r="F53" s="499"/>
      <c r="G53" s="499"/>
      <c r="H53" s="698" t="s">
        <v>55</v>
      </c>
      <c r="I53" s="693"/>
      <c r="J53" s="693"/>
      <c r="K53" s="693"/>
      <c r="L53" s="693"/>
      <c r="M53" s="693"/>
      <c r="N53" s="693"/>
      <c r="O53" s="693"/>
      <c r="P53" s="499"/>
      <c r="Q53" s="503"/>
      <c r="R53" s="506"/>
      <c r="S53" s="520">
        <v>0</v>
      </c>
      <c r="T53" s="499"/>
      <c r="U53" s="499"/>
      <c r="V53" s="503"/>
      <c r="W53" s="506"/>
      <c r="X53" s="507">
        <v>0</v>
      </c>
      <c r="Y53" s="500"/>
      <c r="Z53" s="274"/>
      <c r="AA53" s="280"/>
      <c r="AB53" s="274"/>
      <c r="AC53" s="275"/>
      <c r="AD53" s="275"/>
      <c r="AE53" s="275"/>
    </row>
    <row r="54" spans="2:31" ht="16.5">
      <c r="B54" s="498"/>
      <c r="C54" s="499"/>
      <c r="D54" s="499"/>
      <c r="E54" s="499"/>
      <c r="F54" s="499"/>
      <c r="G54" s="499"/>
      <c r="H54" s="698" t="s">
        <v>56</v>
      </c>
      <c r="I54" s="693"/>
      <c r="J54" s="693"/>
      <c r="K54" s="693"/>
      <c r="L54" s="693"/>
      <c r="M54" s="693"/>
      <c r="N54" s="693"/>
      <c r="O54" s="693"/>
      <c r="P54" s="499"/>
      <c r="Q54" s="503"/>
      <c r="R54" s="506"/>
      <c r="S54" s="520">
        <v>0</v>
      </c>
      <c r="T54" s="499"/>
      <c r="U54" s="499"/>
      <c r="V54" s="503"/>
      <c r="W54" s="506"/>
      <c r="X54" s="507">
        <v>0</v>
      </c>
      <c r="Y54" s="500"/>
      <c r="Z54" s="274"/>
      <c r="AA54" s="280"/>
      <c r="AB54" s="274"/>
      <c r="AC54" s="275"/>
      <c r="AD54" s="275"/>
      <c r="AE54" s="275"/>
    </row>
    <row r="55" spans="2:31" ht="16.5">
      <c r="B55" s="498"/>
      <c r="C55" s="499"/>
      <c r="D55" s="499"/>
      <c r="E55" s="499"/>
      <c r="F55" s="499"/>
      <c r="G55" s="499"/>
      <c r="H55" s="499"/>
      <c r="I55" s="499"/>
      <c r="J55" s="499"/>
      <c r="K55" s="499"/>
      <c r="L55" s="499"/>
      <c r="M55" s="499"/>
      <c r="N55" s="499"/>
      <c r="O55" s="499"/>
      <c r="P55" s="499"/>
      <c r="Q55" s="503"/>
      <c r="R55" s="499"/>
      <c r="S55" s="499"/>
      <c r="T55" s="499"/>
      <c r="U55" s="499"/>
      <c r="V55" s="503"/>
      <c r="W55" s="499"/>
      <c r="X55" s="505"/>
      <c r="Y55" s="500"/>
      <c r="Z55" s="274"/>
      <c r="AA55" s="280"/>
      <c r="AB55" s="274"/>
      <c r="AC55" s="275"/>
      <c r="AD55" s="275"/>
      <c r="AE55" s="275"/>
    </row>
    <row r="56" spans="2:31" ht="16.5">
      <c r="B56" s="498"/>
      <c r="C56" s="499"/>
      <c r="D56" s="499"/>
      <c r="E56" s="499"/>
      <c r="F56" s="499"/>
      <c r="G56" s="699" t="s">
        <v>57</v>
      </c>
      <c r="H56" s="693"/>
      <c r="I56" s="693"/>
      <c r="J56" s="693"/>
      <c r="K56" s="693"/>
      <c r="L56" s="693"/>
      <c r="M56" s="693"/>
      <c r="N56" s="693"/>
      <c r="O56" s="499"/>
      <c r="P56" s="499"/>
      <c r="Q56" s="503"/>
      <c r="R56" s="502"/>
      <c r="S56" s="508">
        <f>SUM(R57:S60)</f>
        <v>0</v>
      </c>
      <c r="T56" s="502"/>
      <c r="U56" s="502"/>
      <c r="V56" s="503"/>
      <c r="W56" s="502"/>
      <c r="X56" s="501">
        <f>SUM(W57:X60)</f>
        <v>0</v>
      </c>
      <c r="Y56" s="500"/>
      <c r="Z56" s="274"/>
      <c r="AA56" s="280"/>
      <c r="AB56" s="274"/>
      <c r="AC56" s="275"/>
      <c r="AD56" s="275"/>
      <c r="AE56" s="275"/>
    </row>
    <row r="57" spans="2:31" ht="16.5">
      <c r="B57" s="498"/>
      <c r="C57" s="499"/>
      <c r="D57" s="499"/>
      <c r="E57" s="499"/>
      <c r="F57" s="499"/>
      <c r="G57" s="499"/>
      <c r="H57" s="499"/>
      <c r="I57" s="499"/>
      <c r="J57" s="499"/>
      <c r="K57" s="499"/>
      <c r="L57" s="499"/>
      <c r="M57" s="499"/>
      <c r="N57" s="499"/>
      <c r="O57" s="499"/>
      <c r="P57" s="499"/>
      <c r="Q57" s="503"/>
      <c r="R57" s="499"/>
      <c r="S57" s="499"/>
      <c r="T57" s="499"/>
      <c r="U57" s="499"/>
      <c r="V57" s="503"/>
      <c r="W57" s="499"/>
      <c r="X57" s="505"/>
      <c r="Y57" s="500"/>
      <c r="Z57" s="274"/>
      <c r="AA57" s="280"/>
      <c r="AB57" s="274"/>
      <c r="AC57" s="275"/>
      <c r="AD57" s="275"/>
      <c r="AE57" s="275"/>
    </row>
    <row r="58" spans="2:31" ht="16.5">
      <c r="B58" s="498"/>
      <c r="C58" s="499"/>
      <c r="D58" s="499"/>
      <c r="E58" s="499"/>
      <c r="F58" s="499"/>
      <c r="G58" s="499"/>
      <c r="H58" s="698" t="s">
        <v>58</v>
      </c>
      <c r="I58" s="693"/>
      <c r="J58" s="693"/>
      <c r="K58" s="693"/>
      <c r="L58" s="693"/>
      <c r="M58" s="693"/>
      <c r="N58" s="693"/>
      <c r="O58" s="693"/>
      <c r="P58" s="499"/>
      <c r="Q58" s="503"/>
      <c r="R58" s="506"/>
      <c r="S58" s="507">
        <v>0</v>
      </c>
      <c r="T58" s="499"/>
      <c r="U58" s="499"/>
      <c r="V58" s="503"/>
      <c r="W58" s="506"/>
      <c r="X58" s="507">
        <v>0</v>
      </c>
      <c r="Y58" s="500"/>
      <c r="Z58" s="274"/>
      <c r="AA58" s="280"/>
      <c r="AB58" s="274"/>
      <c r="AC58" s="275"/>
      <c r="AD58" s="275"/>
      <c r="AE58" s="275"/>
    </row>
    <row r="59" spans="2:31" ht="16.5">
      <c r="B59" s="498"/>
      <c r="C59" s="499"/>
      <c r="D59" s="499"/>
      <c r="E59" s="499"/>
      <c r="F59" s="499"/>
      <c r="G59" s="499"/>
      <c r="H59" s="698" t="s">
        <v>59</v>
      </c>
      <c r="I59" s="693"/>
      <c r="J59" s="693"/>
      <c r="K59" s="693"/>
      <c r="L59" s="693"/>
      <c r="M59" s="693"/>
      <c r="N59" s="693"/>
      <c r="O59" s="693"/>
      <c r="P59" s="499"/>
      <c r="Q59" s="503"/>
      <c r="R59" s="506"/>
      <c r="S59" s="511">
        <v>0</v>
      </c>
      <c r="T59" s="499"/>
      <c r="U59" s="499"/>
      <c r="V59" s="503"/>
      <c r="W59" s="506"/>
      <c r="X59" s="507">
        <v>0</v>
      </c>
      <c r="Y59" s="500"/>
      <c r="Z59" s="274"/>
      <c r="AA59" s="280"/>
      <c r="AB59" s="274"/>
      <c r="AC59" s="275"/>
      <c r="AD59" s="275"/>
      <c r="AE59" s="275"/>
    </row>
    <row r="60" spans="2:31" ht="16.5">
      <c r="B60" s="498"/>
      <c r="C60" s="499"/>
      <c r="D60" s="499"/>
      <c r="E60" s="499"/>
      <c r="F60" s="499"/>
      <c r="G60" s="499"/>
      <c r="H60" s="698" t="s">
        <v>60</v>
      </c>
      <c r="I60" s="693"/>
      <c r="J60" s="693"/>
      <c r="K60" s="693"/>
      <c r="L60" s="693"/>
      <c r="M60" s="693"/>
      <c r="N60" s="693"/>
      <c r="O60" s="693"/>
      <c r="P60" s="499"/>
      <c r="Q60" s="503"/>
      <c r="R60" s="506"/>
      <c r="S60" s="507">
        <v>0</v>
      </c>
      <c r="T60" s="499"/>
      <c r="U60" s="499"/>
      <c r="V60" s="503"/>
      <c r="W60" s="506"/>
      <c r="X60" s="507">
        <v>0</v>
      </c>
      <c r="Y60" s="500"/>
      <c r="Z60" s="274"/>
      <c r="AA60" s="280"/>
      <c r="AB60" s="274"/>
      <c r="AC60" s="275"/>
      <c r="AD60" s="275"/>
      <c r="AE60" s="275"/>
    </row>
    <row r="61" spans="2:31" ht="16.5">
      <c r="B61" s="498"/>
      <c r="C61" s="499"/>
      <c r="D61" s="499"/>
      <c r="E61" s="499"/>
      <c r="F61" s="499"/>
      <c r="G61" s="699" t="s">
        <v>61</v>
      </c>
      <c r="H61" s="693"/>
      <c r="I61" s="693"/>
      <c r="J61" s="693"/>
      <c r="K61" s="693"/>
      <c r="L61" s="693"/>
      <c r="M61" s="693"/>
      <c r="N61" s="499"/>
      <c r="O61" s="499"/>
      <c r="P61" s="499"/>
      <c r="Q61" s="503"/>
      <c r="R61" s="502"/>
      <c r="S61" s="501">
        <f>SUM(R62:S67)</f>
        <v>0</v>
      </c>
      <c r="T61" s="502"/>
      <c r="U61" s="502"/>
      <c r="V61" s="503"/>
      <c r="W61" s="502"/>
      <c r="X61" s="501">
        <f>SUM(W62:X67)</f>
        <v>0</v>
      </c>
      <c r="Y61" s="500"/>
      <c r="Z61" s="274"/>
      <c r="AA61" s="280"/>
      <c r="AB61" s="274"/>
      <c r="AC61" s="275"/>
      <c r="AD61" s="275"/>
      <c r="AE61" s="275"/>
    </row>
    <row r="62" spans="2:31" ht="16.5">
      <c r="B62" s="498"/>
      <c r="C62" s="499"/>
      <c r="D62" s="499"/>
      <c r="E62" s="499"/>
      <c r="F62" s="499"/>
      <c r="G62" s="499"/>
      <c r="H62" s="499"/>
      <c r="I62" s="499"/>
      <c r="J62" s="499"/>
      <c r="K62" s="499"/>
      <c r="L62" s="499"/>
      <c r="M62" s="499"/>
      <c r="N62" s="499"/>
      <c r="O62" s="499"/>
      <c r="P62" s="499"/>
      <c r="Q62" s="503"/>
      <c r="R62" s="499"/>
      <c r="S62" s="505"/>
      <c r="T62" s="499"/>
      <c r="U62" s="499"/>
      <c r="V62" s="503"/>
      <c r="W62" s="499"/>
      <c r="X62" s="505"/>
      <c r="Y62" s="500"/>
      <c r="Z62" s="274"/>
      <c r="AA62" s="280"/>
      <c r="AB62" s="274"/>
      <c r="AC62" s="275"/>
      <c r="AD62" s="275"/>
      <c r="AE62" s="275"/>
    </row>
    <row r="63" spans="2:31" ht="16.5">
      <c r="B63" s="498"/>
      <c r="C63" s="499"/>
      <c r="D63" s="499"/>
      <c r="E63" s="499"/>
      <c r="F63" s="499"/>
      <c r="G63" s="499"/>
      <c r="H63" s="698" t="s">
        <v>62</v>
      </c>
      <c r="I63" s="693"/>
      <c r="J63" s="693"/>
      <c r="K63" s="693"/>
      <c r="L63" s="693"/>
      <c r="M63" s="693"/>
      <c r="N63" s="693"/>
      <c r="O63" s="693"/>
      <c r="P63" s="499"/>
      <c r="Q63" s="503"/>
      <c r="R63" s="506"/>
      <c r="S63" s="507">
        <v>0</v>
      </c>
      <c r="T63" s="499"/>
      <c r="U63" s="499"/>
      <c r="V63" s="503"/>
      <c r="W63" s="506"/>
      <c r="X63" s="507">
        <v>0</v>
      </c>
      <c r="Y63" s="500"/>
      <c r="Z63" s="274"/>
      <c r="AA63" s="280"/>
      <c r="AB63" s="274"/>
      <c r="AC63" s="275"/>
      <c r="AD63" s="275"/>
      <c r="AE63" s="275"/>
    </row>
    <row r="64" spans="2:31" ht="16.5">
      <c r="B64" s="498"/>
      <c r="C64" s="499"/>
      <c r="D64" s="499"/>
      <c r="E64" s="499"/>
      <c r="F64" s="499"/>
      <c r="G64" s="499"/>
      <c r="H64" s="698" t="s">
        <v>63</v>
      </c>
      <c r="I64" s="693"/>
      <c r="J64" s="693"/>
      <c r="K64" s="693"/>
      <c r="L64" s="693"/>
      <c r="M64" s="693"/>
      <c r="N64" s="693"/>
      <c r="O64" s="693"/>
      <c r="P64" s="499"/>
      <c r="Q64" s="503"/>
      <c r="R64" s="506"/>
      <c r="S64" s="507">
        <v>0</v>
      </c>
      <c r="T64" s="499"/>
      <c r="U64" s="499"/>
      <c r="V64" s="503"/>
      <c r="W64" s="506"/>
      <c r="X64" s="507">
        <v>0</v>
      </c>
      <c r="Y64" s="500"/>
      <c r="Z64" s="274"/>
      <c r="AA64" s="280"/>
      <c r="AB64" s="274"/>
      <c r="AC64" s="275"/>
      <c r="AD64" s="275"/>
      <c r="AE64" s="275"/>
    </row>
    <row r="65" spans="2:31" ht="16.5">
      <c r="B65" s="498"/>
      <c r="C65" s="499"/>
      <c r="D65" s="499"/>
      <c r="E65" s="499"/>
      <c r="F65" s="499"/>
      <c r="G65" s="499"/>
      <c r="H65" s="698" t="s">
        <v>64</v>
      </c>
      <c r="I65" s="693"/>
      <c r="J65" s="693"/>
      <c r="K65" s="693"/>
      <c r="L65" s="693"/>
      <c r="M65" s="693"/>
      <c r="N65" s="693"/>
      <c r="O65" s="693"/>
      <c r="P65" s="499"/>
      <c r="Q65" s="503"/>
      <c r="R65" s="506"/>
      <c r="S65" s="507">
        <v>0</v>
      </c>
      <c r="T65" s="499"/>
      <c r="U65" s="499"/>
      <c r="V65" s="503"/>
      <c r="W65" s="506"/>
      <c r="X65" s="507">
        <v>0</v>
      </c>
      <c r="Y65" s="500"/>
      <c r="Z65" s="274"/>
      <c r="AA65" s="280"/>
      <c r="AB65" s="274"/>
      <c r="AC65" s="275"/>
      <c r="AD65" s="275"/>
      <c r="AE65" s="275"/>
    </row>
    <row r="66" spans="2:31" ht="16.5">
      <c r="B66" s="498"/>
      <c r="C66" s="499"/>
      <c r="D66" s="499"/>
      <c r="E66" s="499"/>
      <c r="F66" s="499"/>
      <c r="G66" s="499"/>
      <c r="H66" s="698" t="s">
        <v>65</v>
      </c>
      <c r="I66" s="693"/>
      <c r="J66" s="693"/>
      <c r="K66" s="693"/>
      <c r="L66" s="693"/>
      <c r="M66" s="693"/>
      <c r="N66" s="693"/>
      <c r="O66" s="693"/>
      <c r="P66" s="499"/>
      <c r="Q66" s="503"/>
      <c r="R66" s="506"/>
      <c r="S66" s="507">
        <v>0</v>
      </c>
      <c r="T66" s="499"/>
      <c r="U66" s="499"/>
      <c r="V66" s="503"/>
      <c r="W66" s="506"/>
      <c r="X66" s="507">
        <v>0</v>
      </c>
      <c r="Y66" s="500"/>
      <c r="Z66" s="274"/>
      <c r="AA66" s="280"/>
      <c r="AB66" s="274"/>
      <c r="AC66" s="275"/>
      <c r="AD66" s="275"/>
      <c r="AE66" s="275"/>
    </row>
    <row r="67" spans="2:31" ht="16.5">
      <c r="B67" s="498"/>
      <c r="C67" s="499"/>
      <c r="D67" s="499"/>
      <c r="E67" s="499"/>
      <c r="F67" s="499"/>
      <c r="G67" s="499"/>
      <c r="H67" s="698" t="s">
        <v>66</v>
      </c>
      <c r="I67" s="693"/>
      <c r="J67" s="693"/>
      <c r="K67" s="693"/>
      <c r="L67" s="693"/>
      <c r="M67" s="693"/>
      <c r="N67" s="693"/>
      <c r="O67" s="693"/>
      <c r="P67" s="499"/>
      <c r="Q67" s="503"/>
      <c r="R67" s="506"/>
      <c r="S67" s="507">
        <v>0</v>
      </c>
      <c r="T67" s="499"/>
      <c r="U67" s="499"/>
      <c r="V67" s="503"/>
      <c r="W67" s="506"/>
      <c r="X67" s="507">
        <v>0</v>
      </c>
      <c r="Y67" s="500"/>
      <c r="Z67" s="274"/>
      <c r="AA67" s="280"/>
      <c r="AB67" s="274"/>
      <c r="AC67" s="275"/>
      <c r="AD67" s="275"/>
      <c r="AE67" s="275"/>
    </row>
    <row r="68" spans="2:31" ht="16.5">
      <c r="B68" s="498"/>
      <c r="C68" s="499"/>
      <c r="D68" s="499"/>
      <c r="E68" s="499"/>
      <c r="F68" s="499"/>
      <c r="G68" s="499"/>
      <c r="H68" s="499"/>
      <c r="I68" s="499"/>
      <c r="J68" s="499"/>
      <c r="K68" s="499"/>
      <c r="L68" s="499"/>
      <c r="M68" s="499"/>
      <c r="N68" s="499"/>
      <c r="O68" s="499"/>
      <c r="P68" s="499"/>
      <c r="Q68" s="503"/>
      <c r="R68" s="499"/>
      <c r="S68" s="505"/>
      <c r="T68" s="499"/>
      <c r="U68" s="499"/>
      <c r="V68" s="503"/>
      <c r="W68" s="499"/>
      <c r="X68" s="505"/>
      <c r="Y68" s="500"/>
      <c r="Z68" s="274"/>
      <c r="AA68" s="280"/>
      <c r="AB68" s="274"/>
      <c r="AC68" s="275"/>
      <c r="AD68" s="275"/>
      <c r="AE68" s="275"/>
    </row>
    <row r="69" spans="2:31" ht="16.5">
      <c r="B69" s="498"/>
      <c r="C69" s="499"/>
      <c r="D69" s="499"/>
      <c r="E69" s="499"/>
      <c r="F69" s="499"/>
      <c r="G69" s="699" t="s">
        <v>67</v>
      </c>
      <c r="H69" s="693"/>
      <c r="I69" s="693"/>
      <c r="J69" s="693"/>
      <c r="K69" s="693"/>
      <c r="L69" s="693"/>
      <c r="M69" s="693"/>
      <c r="N69" s="693"/>
      <c r="O69" s="499"/>
      <c r="P69" s="499"/>
      <c r="Q69" s="503"/>
      <c r="R69" s="502"/>
      <c r="S69" s="521">
        <f>+S70</f>
        <v>42508712.140000001</v>
      </c>
      <c r="T69" s="502"/>
      <c r="U69" s="502"/>
      <c r="V69" s="503"/>
      <c r="W69" s="502"/>
      <c r="X69" s="521">
        <f>SUM(W70:X75)</f>
        <v>47398.03</v>
      </c>
      <c r="Y69" s="500"/>
      <c r="Z69" s="274"/>
      <c r="AA69" s="280"/>
      <c r="AB69" s="274"/>
      <c r="AC69" s="275"/>
      <c r="AD69" s="275"/>
      <c r="AE69" s="275"/>
    </row>
    <row r="70" spans="2:31" ht="16.5">
      <c r="B70" s="498"/>
      <c r="C70" s="499"/>
      <c r="D70" s="499"/>
      <c r="E70" s="499"/>
      <c r="F70" s="499"/>
      <c r="G70" s="499"/>
      <c r="H70" s="698" t="s">
        <v>68</v>
      </c>
      <c r="I70" s="693"/>
      <c r="J70" s="693"/>
      <c r="K70" s="693"/>
      <c r="L70" s="693"/>
      <c r="M70" s="693"/>
      <c r="N70" s="693"/>
      <c r="O70" s="693"/>
      <c r="P70" s="499"/>
      <c r="Q70" s="503"/>
      <c r="R70" s="506"/>
      <c r="S70" s="522">
        <f>+'2022'!G80</f>
        <v>42508712.140000001</v>
      </c>
      <c r="T70" s="499"/>
      <c r="U70" s="499"/>
      <c r="V70" s="503"/>
      <c r="W70" s="506"/>
      <c r="X70" s="517">
        <v>47398.03</v>
      </c>
      <c r="Y70" s="500"/>
      <c r="Z70" s="274"/>
      <c r="AA70" s="280"/>
      <c r="AB70" s="274"/>
      <c r="AC70" s="275"/>
      <c r="AD70" s="275"/>
      <c r="AE70" s="275"/>
    </row>
    <row r="71" spans="2:31" ht="16.5">
      <c r="B71" s="498"/>
      <c r="C71" s="499"/>
      <c r="D71" s="499"/>
      <c r="E71" s="499"/>
      <c r="F71" s="499"/>
      <c r="G71" s="499"/>
      <c r="H71" s="698" t="s">
        <v>69</v>
      </c>
      <c r="I71" s="693"/>
      <c r="J71" s="693"/>
      <c r="K71" s="693"/>
      <c r="L71" s="693"/>
      <c r="M71" s="693"/>
      <c r="N71" s="693"/>
      <c r="O71" s="693"/>
      <c r="P71" s="499"/>
      <c r="Q71" s="503"/>
      <c r="R71" s="506"/>
      <c r="S71" s="507">
        <v>0</v>
      </c>
      <c r="T71" s="499"/>
      <c r="U71" s="499"/>
      <c r="V71" s="503"/>
      <c r="W71" s="506"/>
      <c r="X71" s="507">
        <v>0</v>
      </c>
      <c r="Y71" s="500"/>
      <c r="Z71" s="274"/>
      <c r="AA71" s="280"/>
      <c r="AB71" s="274"/>
      <c r="AC71" s="275"/>
      <c r="AD71" s="275"/>
      <c r="AE71" s="275"/>
    </row>
    <row r="72" spans="2:31" ht="16.5">
      <c r="B72" s="498"/>
      <c r="C72" s="499"/>
      <c r="D72" s="499"/>
      <c r="E72" s="499"/>
      <c r="F72" s="499"/>
      <c r="G72" s="499"/>
      <c r="H72" s="698" t="s">
        <v>70</v>
      </c>
      <c r="I72" s="693"/>
      <c r="J72" s="693"/>
      <c r="K72" s="693"/>
      <c r="L72" s="693"/>
      <c r="M72" s="693"/>
      <c r="N72" s="693"/>
      <c r="O72" s="693"/>
      <c r="P72" s="499"/>
      <c r="Q72" s="503"/>
      <c r="R72" s="506"/>
      <c r="S72" s="507">
        <v>0</v>
      </c>
      <c r="T72" s="499"/>
      <c r="U72" s="499"/>
      <c r="V72" s="503"/>
      <c r="W72" s="506"/>
      <c r="X72" s="507">
        <v>0</v>
      </c>
      <c r="Y72" s="500"/>
      <c r="Z72" s="274"/>
      <c r="AA72" s="280"/>
      <c r="AB72" s="274"/>
      <c r="AC72" s="275"/>
      <c r="AD72" s="275"/>
      <c r="AE72" s="275"/>
    </row>
    <row r="73" spans="2:31" ht="16.5">
      <c r="B73" s="498"/>
      <c r="C73" s="499"/>
      <c r="D73" s="499"/>
      <c r="E73" s="499"/>
      <c r="F73" s="499"/>
      <c r="G73" s="499"/>
      <c r="H73" s="698" t="s">
        <v>71</v>
      </c>
      <c r="I73" s="693"/>
      <c r="J73" s="693"/>
      <c r="K73" s="693"/>
      <c r="L73" s="693"/>
      <c r="M73" s="693"/>
      <c r="N73" s="693"/>
      <c r="O73" s="693"/>
      <c r="P73" s="499"/>
      <c r="Q73" s="503"/>
      <c r="R73" s="506"/>
      <c r="S73" s="507">
        <v>0</v>
      </c>
      <c r="T73" s="499"/>
      <c r="U73" s="499"/>
      <c r="V73" s="503"/>
      <c r="W73" s="506"/>
      <c r="X73" s="507">
        <v>0</v>
      </c>
      <c r="Y73" s="500"/>
      <c r="Z73" s="274"/>
      <c r="AA73" s="280"/>
      <c r="AB73" s="274"/>
      <c r="AC73" s="275"/>
      <c r="AD73" s="275"/>
      <c r="AE73" s="275"/>
    </row>
    <row r="74" spans="2:31" ht="16.5">
      <c r="B74" s="498"/>
      <c r="C74" s="499"/>
      <c r="D74" s="499"/>
      <c r="E74" s="499"/>
      <c r="F74" s="499"/>
      <c r="G74" s="499"/>
      <c r="H74" s="698" t="s">
        <v>72</v>
      </c>
      <c r="I74" s="693"/>
      <c r="J74" s="693"/>
      <c r="K74" s="693"/>
      <c r="L74" s="693"/>
      <c r="M74" s="693"/>
      <c r="N74" s="693"/>
      <c r="O74" s="693"/>
      <c r="P74" s="499"/>
      <c r="Q74" s="503"/>
      <c r="R74" s="506"/>
      <c r="S74" s="507">
        <v>0</v>
      </c>
      <c r="T74" s="499"/>
      <c r="U74" s="499"/>
      <c r="V74" s="503"/>
      <c r="W74" s="506"/>
      <c r="X74" s="507">
        <v>0</v>
      </c>
      <c r="Y74" s="500"/>
      <c r="Z74" s="274"/>
      <c r="AA74" s="280"/>
      <c r="AB74" s="274"/>
      <c r="AC74" s="275"/>
      <c r="AD74" s="275"/>
      <c r="AE74" s="275"/>
    </row>
    <row r="75" spans="2:31" ht="16.5">
      <c r="B75" s="498"/>
      <c r="C75" s="499"/>
      <c r="D75" s="499"/>
      <c r="E75" s="499"/>
      <c r="F75" s="499"/>
      <c r="G75" s="499"/>
      <c r="H75" s="698" t="s">
        <v>73</v>
      </c>
      <c r="I75" s="693"/>
      <c r="J75" s="693"/>
      <c r="K75" s="693"/>
      <c r="L75" s="693"/>
      <c r="M75" s="693"/>
      <c r="N75" s="693"/>
      <c r="O75" s="693"/>
      <c r="P75" s="499"/>
      <c r="Q75" s="503"/>
      <c r="R75" s="506"/>
      <c r="S75" s="522">
        <v>0</v>
      </c>
      <c r="T75" s="499"/>
      <c r="U75" s="499"/>
      <c r="V75" s="503"/>
      <c r="W75" s="506"/>
      <c r="X75" s="507">
        <v>0</v>
      </c>
      <c r="Y75" s="500"/>
      <c r="Z75" s="274"/>
      <c r="AA75" s="280"/>
      <c r="AB75" s="274"/>
      <c r="AC75" s="275"/>
      <c r="AD75" s="275"/>
      <c r="AE75" s="275"/>
    </row>
    <row r="76" spans="2:31" ht="16.5">
      <c r="B76" s="498"/>
      <c r="C76" s="499"/>
      <c r="D76" s="499"/>
      <c r="E76" s="499"/>
      <c r="F76" s="499"/>
      <c r="G76" s="699" t="s">
        <v>74</v>
      </c>
      <c r="H76" s="693"/>
      <c r="I76" s="693"/>
      <c r="J76" s="693"/>
      <c r="K76" s="693"/>
      <c r="L76" s="693"/>
      <c r="M76" s="693"/>
      <c r="N76" s="693"/>
      <c r="O76" s="499"/>
      <c r="P76" s="499"/>
      <c r="Q76" s="503"/>
      <c r="R76" s="502"/>
      <c r="S76" s="501">
        <f>SUM(S77)</f>
        <v>0</v>
      </c>
      <c r="T76" s="523"/>
      <c r="U76" s="502"/>
      <c r="V76" s="503"/>
      <c r="W76" s="502"/>
      <c r="X76" s="501">
        <f>SUM(X77)</f>
        <v>0</v>
      </c>
      <c r="Y76" s="500"/>
      <c r="Z76" s="274"/>
      <c r="AA76" s="280"/>
      <c r="AB76" s="274"/>
      <c r="AC76" s="275"/>
      <c r="AD76" s="275"/>
      <c r="AE76" s="275"/>
    </row>
    <row r="77" spans="2:31" ht="16.5">
      <c r="B77" s="498"/>
      <c r="C77" s="499"/>
      <c r="D77" s="499"/>
      <c r="E77" s="499"/>
      <c r="F77" s="499"/>
      <c r="G77" s="499"/>
      <c r="H77" s="698" t="s">
        <v>75</v>
      </c>
      <c r="I77" s="693"/>
      <c r="J77" s="693"/>
      <c r="K77" s="693"/>
      <c r="L77" s="693"/>
      <c r="M77" s="693"/>
      <c r="N77" s="693"/>
      <c r="O77" s="693"/>
      <c r="P77" s="499"/>
      <c r="Q77" s="503"/>
      <c r="R77" s="506"/>
      <c r="S77" s="507">
        <v>0</v>
      </c>
      <c r="T77" s="499"/>
      <c r="U77" s="499"/>
      <c r="V77" s="503"/>
      <c r="W77" s="506"/>
      <c r="X77" s="507">
        <v>0</v>
      </c>
      <c r="Y77" s="500"/>
      <c r="Z77" s="274"/>
      <c r="AA77" s="280"/>
      <c r="AB77" s="274"/>
      <c r="AC77" s="275"/>
      <c r="AD77" s="275"/>
      <c r="AE77" s="275"/>
    </row>
    <row r="78" spans="2:31" ht="16.5">
      <c r="B78" s="498"/>
      <c r="C78" s="499"/>
      <c r="D78" s="499"/>
      <c r="E78" s="692" t="s">
        <v>76</v>
      </c>
      <c r="F78" s="693"/>
      <c r="G78" s="693"/>
      <c r="H78" s="693"/>
      <c r="I78" s="693"/>
      <c r="J78" s="499"/>
      <c r="K78" s="499"/>
      <c r="L78" s="499"/>
      <c r="M78" s="499"/>
      <c r="N78" s="499"/>
      <c r="O78" s="499"/>
      <c r="P78" s="499"/>
      <c r="Q78" s="499"/>
      <c r="R78" s="499"/>
      <c r="S78" s="499"/>
      <c r="T78" s="499"/>
      <c r="U78" s="499"/>
      <c r="V78" s="499"/>
      <c r="W78" s="499"/>
      <c r="X78" s="499"/>
      <c r="Y78" s="500"/>
      <c r="Z78" s="274"/>
      <c r="AA78" s="280"/>
      <c r="AB78" s="274"/>
      <c r="AC78" s="275"/>
      <c r="AD78" s="275"/>
      <c r="AE78" s="275"/>
    </row>
    <row r="79" spans="2:31" ht="16.5">
      <c r="B79" s="498"/>
      <c r="C79" s="499"/>
      <c r="D79" s="499"/>
      <c r="E79" s="693"/>
      <c r="F79" s="693"/>
      <c r="G79" s="693"/>
      <c r="H79" s="693"/>
      <c r="I79" s="693"/>
      <c r="J79" s="499"/>
      <c r="K79" s="499"/>
      <c r="L79" s="499"/>
      <c r="M79" s="499"/>
      <c r="N79" s="499"/>
      <c r="O79" s="499"/>
      <c r="P79" s="499"/>
      <c r="Q79" s="503"/>
      <c r="R79" s="502"/>
      <c r="S79" s="508">
        <f>S39+S44+S56+S61+S69+S76</f>
        <v>293162526.65999997</v>
      </c>
      <c r="T79" s="499"/>
      <c r="U79" s="499"/>
      <c r="V79" s="503"/>
      <c r="W79" s="502"/>
      <c r="X79" s="508">
        <f>X39+X44+X56+X61+X69+X76</f>
        <v>803227647.18522263</v>
      </c>
      <c r="Y79" s="500"/>
      <c r="Z79" s="274"/>
      <c r="AA79" s="280"/>
      <c r="AB79" s="274"/>
      <c r="AC79" s="275"/>
      <c r="AD79" s="275"/>
      <c r="AE79" s="275"/>
    </row>
    <row r="80" spans="2:31" ht="16.5">
      <c r="B80" s="498"/>
      <c r="C80" s="499"/>
      <c r="D80" s="499"/>
      <c r="E80" s="693"/>
      <c r="F80" s="693"/>
      <c r="G80" s="693"/>
      <c r="H80" s="693"/>
      <c r="I80" s="693"/>
      <c r="J80" s="499"/>
      <c r="K80" s="499"/>
      <c r="L80" s="499"/>
      <c r="M80" s="499"/>
      <c r="N80" s="499"/>
      <c r="O80" s="499"/>
      <c r="P80" s="499"/>
      <c r="Q80" s="499"/>
      <c r="R80" s="499"/>
      <c r="S80" s="499"/>
      <c r="T80" s="499"/>
      <c r="U80" s="499"/>
      <c r="V80" s="499"/>
      <c r="W80" s="499"/>
      <c r="X80" s="499"/>
      <c r="Y80" s="500"/>
      <c r="Z80" s="274"/>
      <c r="AA80" s="280"/>
      <c r="AB80" s="274"/>
      <c r="AC80" s="275"/>
      <c r="AD80" s="275"/>
      <c r="AE80" s="275"/>
    </row>
    <row r="81" spans="2:31" ht="16.5">
      <c r="B81" s="498"/>
      <c r="C81" s="499"/>
      <c r="D81" s="499"/>
      <c r="E81" s="499"/>
      <c r="F81" s="499"/>
      <c r="G81" s="499"/>
      <c r="H81" s="499"/>
      <c r="I81" s="499"/>
      <c r="J81" s="499"/>
      <c r="K81" s="499"/>
      <c r="L81" s="499"/>
      <c r="M81" s="499"/>
      <c r="N81" s="499"/>
      <c r="O81" s="499"/>
      <c r="P81" s="499"/>
      <c r="Q81" s="499"/>
      <c r="R81" s="499"/>
      <c r="S81" s="499"/>
      <c r="T81" s="499"/>
      <c r="U81" s="499"/>
      <c r="V81" s="499"/>
      <c r="W81" s="499"/>
      <c r="X81" s="499"/>
      <c r="Y81" s="500"/>
      <c r="Z81" s="274"/>
      <c r="AA81" s="280"/>
      <c r="AB81" s="274"/>
      <c r="AC81" s="275"/>
      <c r="AD81" s="275"/>
      <c r="AE81" s="275"/>
    </row>
    <row r="82" spans="2:31" ht="16.5">
      <c r="B82" s="498"/>
      <c r="C82" s="499"/>
      <c r="D82" s="499"/>
      <c r="E82" s="692" t="s">
        <v>77</v>
      </c>
      <c r="F82" s="693"/>
      <c r="G82" s="693"/>
      <c r="H82" s="693"/>
      <c r="I82" s="693"/>
      <c r="J82" s="693"/>
      <c r="K82" s="693"/>
      <c r="L82" s="499"/>
      <c r="M82" s="499"/>
      <c r="N82" s="499"/>
      <c r="O82" s="499"/>
      <c r="P82" s="499"/>
      <c r="Q82" s="503"/>
      <c r="R82" s="502"/>
      <c r="S82" s="508">
        <f>+Q35-S79</f>
        <v>-41409361.439999968</v>
      </c>
      <c r="T82" s="499"/>
      <c r="U82" s="499"/>
      <c r="V82" s="503"/>
      <c r="W82" s="503"/>
      <c r="X82" s="508">
        <f>X35-X79</f>
        <v>59250026.684777379</v>
      </c>
      <c r="Y82" s="500"/>
      <c r="Z82" s="274"/>
      <c r="AA82" s="280"/>
      <c r="AB82" s="274"/>
      <c r="AC82" s="275"/>
      <c r="AD82" s="275"/>
      <c r="AE82" s="275"/>
    </row>
    <row r="83" spans="2:31" ht="17.25" thickBot="1">
      <c r="B83" s="524"/>
      <c r="C83" s="525"/>
      <c r="D83" s="525"/>
      <c r="E83" s="694"/>
      <c r="F83" s="694"/>
      <c r="G83" s="694"/>
      <c r="H83" s="694"/>
      <c r="I83" s="694"/>
      <c r="J83" s="694"/>
      <c r="K83" s="694"/>
      <c r="L83" s="525"/>
      <c r="M83" s="525"/>
      <c r="N83" s="525"/>
      <c r="O83" s="525"/>
      <c r="P83" s="525"/>
      <c r="Q83" s="525"/>
      <c r="R83" s="525"/>
      <c r="S83" s="525"/>
      <c r="T83" s="525"/>
      <c r="U83" s="525"/>
      <c r="V83" s="525"/>
      <c r="W83" s="525"/>
      <c r="X83" s="525"/>
      <c r="Y83" s="526"/>
      <c r="Z83" s="291"/>
      <c r="AA83" s="292"/>
      <c r="AB83" s="274"/>
      <c r="AC83" s="275"/>
      <c r="AD83" s="275"/>
      <c r="AE83" s="275"/>
    </row>
    <row r="84" spans="2:31" ht="16.5">
      <c r="B84" s="498"/>
      <c r="C84" s="695" t="s">
        <v>78</v>
      </c>
      <c r="D84" s="693"/>
      <c r="E84" s="693"/>
      <c r="F84" s="693"/>
      <c r="G84" s="693"/>
      <c r="H84" s="693"/>
      <c r="I84" s="693"/>
      <c r="J84" s="693"/>
      <c r="K84" s="693"/>
      <c r="L84" s="693"/>
      <c r="M84" s="693"/>
      <c r="N84" s="693"/>
      <c r="O84" s="693"/>
      <c r="P84" s="693"/>
      <c r="Q84" s="693"/>
      <c r="R84" s="693"/>
      <c r="S84" s="693"/>
      <c r="T84" s="693"/>
      <c r="U84" s="693"/>
      <c r="V84" s="693"/>
      <c r="W84" s="693"/>
      <c r="X84" s="693"/>
      <c r="Y84" s="500"/>
      <c r="Z84" s="274"/>
      <c r="AA84" s="274"/>
      <c r="AB84" s="274"/>
      <c r="AC84" s="275"/>
      <c r="AD84" s="275"/>
      <c r="AE84" s="275"/>
    </row>
    <row r="85" spans="2:31" ht="16.5">
      <c r="B85" s="498"/>
      <c r="C85" s="499"/>
      <c r="D85" s="499"/>
      <c r="E85" s="499"/>
      <c r="F85" s="499"/>
      <c r="G85" s="499"/>
      <c r="H85" s="499"/>
      <c r="I85" s="499"/>
      <c r="J85" s="499"/>
      <c r="K85" s="499"/>
      <c r="L85" s="499"/>
      <c r="M85" s="499"/>
      <c r="N85" s="499"/>
      <c r="O85" s="499"/>
      <c r="P85" s="499"/>
      <c r="Q85" s="499"/>
      <c r="R85" s="499"/>
      <c r="S85" s="499"/>
      <c r="T85" s="499"/>
      <c r="U85" s="499"/>
      <c r="V85" s="499"/>
      <c r="W85" s="499"/>
      <c r="X85" s="499"/>
      <c r="Y85" s="500"/>
      <c r="Z85" s="274"/>
      <c r="AA85" s="274"/>
      <c r="AB85" s="274"/>
      <c r="AC85" s="275"/>
      <c r="AD85" s="275"/>
      <c r="AE85" s="275"/>
    </row>
    <row r="86" spans="2:31" ht="16.5">
      <c r="B86" s="498"/>
      <c r="C86" s="499"/>
      <c r="D86" s="696" t="s">
        <v>79</v>
      </c>
      <c r="E86" s="693"/>
      <c r="F86" s="693"/>
      <c r="G86" s="693"/>
      <c r="H86" s="693"/>
      <c r="I86" s="693"/>
      <c r="J86" s="693"/>
      <c r="K86" s="693"/>
      <c r="L86" s="693"/>
      <c r="M86" s="693"/>
      <c r="N86" s="693"/>
      <c r="O86" s="693"/>
      <c r="P86" s="693"/>
      <c r="Q86" s="693"/>
      <c r="R86" s="693"/>
      <c r="S86" s="693"/>
      <c r="T86" s="693"/>
      <c r="U86" s="693"/>
      <c r="V86" s="693"/>
      <c r="W86" s="693"/>
      <c r="X86" s="693"/>
      <c r="Y86" s="697"/>
      <c r="Z86" s="274"/>
      <c r="AA86" s="274"/>
      <c r="AB86" s="274"/>
      <c r="AC86" s="275"/>
      <c r="AD86" s="275"/>
      <c r="AE86" s="275"/>
    </row>
    <row r="87" spans="2:31" ht="16.5">
      <c r="B87" s="498"/>
      <c r="C87" s="499"/>
      <c r="D87" s="499"/>
      <c r="E87" s="499"/>
      <c r="F87" s="499"/>
      <c r="G87" s="499"/>
      <c r="H87" s="499"/>
      <c r="I87" s="499"/>
      <c r="J87" s="499"/>
      <c r="K87" s="499"/>
      <c r="L87" s="499"/>
      <c r="M87" s="499"/>
      <c r="N87" s="499"/>
      <c r="O87" s="499"/>
      <c r="P87" s="499"/>
      <c r="Q87" s="499"/>
      <c r="R87" s="499"/>
      <c r="S87" s="499"/>
      <c r="T87" s="499"/>
      <c r="U87" s="499"/>
      <c r="V87" s="499"/>
      <c r="W87" s="499"/>
      <c r="X87" s="499"/>
      <c r="Y87" s="500"/>
      <c r="Z87" s="274"/>
      <c r="AA87" s="274"/>
      <c r="AB87" s="274"/>
      <c r="AC87" s="275"/>
      <c r="AD87" s="275"/>
      <c r="AE87" s="275"/>
    </row>
    <row r="88" spans="2:31" ht="16.5">
      <c r="B88" s="498"/>
      <c r="C88" s="499"/>
      <c r="D88" s="499"/>
      <c r="E88" s="499"/>
      <c r="F88" s="499"/>
      <c r="G88" s="696" t="s">
        <v>79</v>
      </c>
      <c r="H88" s="693"/>
      <c r="I88" s="693"/>
      <c r="J88" s="693"/>
      <c r="K88" s="499"/>
      <c r="L88" s="499"/>
      <c r="M88" s="696" t="s">
        <v>79</v>
      </c>
      <c r="N88" s="693"/>
      <c r="O88" s="693"/>
      <c r="P88" s="693"/>
      <c r="Q88" s="693"/>
      <c r="R88" s="693"/>
      <c r="S88" s="693"/>
      <c r="T88" s="693"/>
      <c r="U88" s="693"/>
      <c r="V88" s="693"/>
      <c r="W88" s="693"/>
      <c r="X88" s="499"/>
      <c r="Y88" s="500"/>
      <c r="Z88" s="274"/>
      <c r="AA88" s="274"/>
      <c r="AB88" s="274"/>
      <c r="AC88" s="275"/>
      <c r="AD88" s="275"/>
      <c r="AE88" s="275"/>
    </row>
    <row r="89" spans="2:31" ht="16.5">
      <c r="B89" s="527"/>
      <c r="C89" s="503"/>
      <c r="D89" s="503"/>
      <c r="E89" s="503"/>
      <c r="F89" s="503"/>
      <c r="G89" s="503"/>
      <c r="H89" s="503"/>
      <c r="I89" s="503"/>
      <c r="J89" s="503"/>
      <c r="K89" s="503"/>
      <c r="L89" s="503"/>
      <c r="M89" s="503"/>
      <c r="N89" s="503"/>
      <c r="O89" s="503"/>
      <c r="P89" s="503"/>
      <c r="Q89" s="503"/>
      <c r="R89" s="503"/>
      <c r="S89" s="503"/>
      <c r="T89" s="503"/>
      <c r="U89" s="503"/>
      <c r="V89" s="503"/>
      <c r="W89" s="503"/>
      <c r="X89" s="503"/>
      <c r="Y89" s="528"/>
      <c r="Z89" s="275"/>
      <c r="AA89" s="275"/>
      <c r="AB89" s="275"/>
      <c r="AC89" s="275"/>
      <c r="AD89" s="275"/>
      <c r="AE89" s="275"/>
    </row>
    <row r="90" spans="2:31" ht="12.75" customHeight="1">
      <c r="B90" s="527"/>
      <c r="C90" s="503"/>
      <c r="D90" s="503"/>
      <c r="E90" s="503"/>
      <c r="F90" s="503"/>
      <c r="G90" s="503"/>
      <c r="H90" s="503"/>
      <c r="I90" s="503"/>
      <c r="J90" s="503"/>
      <c r="K90" s="503"/>
      <c r="L90" s="503"/>
      <c r="M90" s="503"/>
      <c r="N90" s="503"/>
      <c r="O90" s="503"/>
      <c r="P90" s="503"/>
      <c r="Q90" s="503"/>
      <c r="R90" s="503"/>
      <c r="S90" s="503"/>
      <c r="T90" s="503"/>
      <c r="U90" s="503"/>
      <c r="V90" s="503"/>
      <c r="W90" s="503"/>
      <c r="X90" s="503"/>
      <c r="Y90" s="528"/>
      <c r="Z90" s="275"/>
      <c r="AA90" s="275"/>
      <c r="AB90" s="275"/>
      <c r="AC90" s="275"/>
      <c r="AD90" s="275"/>
      <c r="AE90" s="275"/>
    </row>
    <row r="91" spans="2:31" ht="12.75" customHeight="1">
      <c r="B91" s="527"/>
      <c r="C91" s="503"/>
      <c r="D91" s="503"/>
      <c r="E91" s="503"/>
      <c r="F91" s="503"/>
      <c r="G91" s="503"/>
      <c r="H91" s="503"/>
      <c r="I91" s="503"/>
      <c r="J91" s="503"/>
      <c r="K91" s="503"/>
      <c r="L91" s="503"/>
      <c r="M91" s="503"/>
      <c r="N91" s="503"/>
      <c r="O91" s="503"/>
      <c r="P91" s="503"/>
      <c r="Q91" s="503"/>
      <c r="R91" s="503"/>
      <c r="S91" s="503"/>
      <c r="T91" s="503"/>
      <c r="U91" s="503"/>
      <c r="V91" s="503"/>
      <c r="W91" s="503"/>
      <c r="X91" s="503"/>
      <c r="Y91" s="528"/>
      <c r="Z91" s="275"/>
      <c r="AA91" s="275"/>
      <c r="AB91" s="275"/>
      <c r="AC91" s="275"/>
      <c r="AD91" s="275"/>
      <c r="AE91" s="275"/>
    </row>
    <row r="92" spans="2:31" ht="12.75" customHeight="1" thickBot="1">
      <c r="B92" s="529"/>
      <c r="C92" s="530"/>
      <c r="D92" s="530"/>
      <c r="E92" s="530"/>
      <c r="F92" s="530"/>
      <c r="G92" s="530"/>
      <c r="H92" s="530"/>
      <c r="I92" s="530"/>
      <c r="J92" s="530"/>
      <c r="K92" s="530"/>
      <c r="L92" s="530"/>
      <c r="M92" s="530"/>
      <c r="N92" s="530"/>
      <c r="O92" s="530"/>
      <c r="P92" s="530"/>
      <c r="Q92" s="530"/>
      <c r="R92" s="530"/>
      <c r="S92" s="530"/>
      <c r="T92" s="530"/>
      <c r="U92" s="530"/>
      <c r="V92" s="530"/>
      <c r="W92" s="530"/>
      <c r="X92" s="530"/>
      <c r="Y92" s="531"/>
      <c r="Z92" s="275"/>
      <c r="AA92" s="275"/>
      <c r="AB92" s="275"/>
      <c r="AC92" s="275"/>
      <c r="AD92" s="275"/>
      <c r="AE92" s="275"/>
    </row>
    <row r="93" spans="2:31" ht="12.75" customHeight="1">
      <c r="B93" s="275"/>
      <c r="C93" s="275"/>
      <c r="D93" s="275"/>
      <c r="E93" s="275"/>
      <c r="F93" s="275"/>
      <c r="G93" s="275"/>
      <c r="H93" s="275"/>
      <c r="I93" s="275"/>
      <c r="J93" s="275"/>
      <c r="K93" s="275"/>
      <c r="L93" s="275"/>
      <c r="M93" s="275"/>
      <c r="N93" s="275"/>
      <c r="O93" s="275"/>
      <c r="P93" s="275"/>
      <c r="Q93" s="275"/>
      <c r="R93" s="275"/>
      <c r="S93" s="275"/>
      <c r="T93" s="275"/>
      <c r="U93" s="275"/>
      <c r="V93" s="275"/>
      <c r="W93" s="275"/>
      <c r="X93" s="275"/>
      <c r="Y93" s="275"/>
      <c r="Z93" s="275"/>
      <c r="AA93" s="275"/>
      <c r="AB93" s="275"/>
      <c r="AC93" s="275"/>
      <c r="AD93" s="275"/>
      <c r="AE93" s="275"/>
    </row>
    <row r="94" spans="2:31" ht="12.75" customHeight="1">
      <c r="B94" s="275"/>
      <c r="C94" s="275"/>
      <c r="D94" s="275"/>
      <c r="E94" s="275"/>
      <c r="F94" s="275"/>
      <c r="G94" s="275"/>
      <c r="H94" s="275"/>
      <c r="I94" s="275"/>
      <c r="J94" s="275"/>
      <c r="K94" s="275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275"/>
      <c r="X94" s="275"/>
      <c r="Y94" s="275"/>
      <c r="Z94" s="275"/>
      <c r="AA94" s="275"/>
      <c r="AB94" s="275"/>
      <c r="AC94" s="275"/>
      <c r="AD94" s="275"/>
      <c r="AE94" s="275"/>
    </row>
    <row r="95" spans="2:31" ht="12.75" customHeight="1">
      <c r="B95" s="275"/>
      <c r="C95" s="275"/>
      <c r="D95" s="275"/>
      <c r="E95" s="275"/>
      <c r="F95" s="275"/>
      <c r="G95" s="275"/>
      <c r="H95" s="275"/>
      <c r="I95" s="275"/>
      <c r="J95" s="275"/>
      <c r="K95" s="275"/>
      <c r="L95" s="275"/>
      <c r="M95" s="275"/>
      <c r="N95" s="275"/>
      <c r="O95" s="275"/>
      <c r="P95" s="275"/>
      <c r="Q95" s="275"/>
      <c r="R95" s="275"/>
      <c r="S95" s="275"/>
      <c r="T95" s="275"/>
      <c r="U95" s="275"/>
      <c r="V95" s="275"/>
      <c r="W95" s="275"/>
      <c r="X95" s="275"/>
      <c r="Y95" s="275"/>
      <c r="Z95" s="275"/>
      <c r="AA95" s="275"/>
      <c r="AB95" s="275"/>
      <c r="AC95" s="275"/>
      <c r="AD95" s="275"/>
      <c r="AE95" s="275"/>
    </row>
  </sheetData>
  <mergeCells count="66">
    <mergeCell ref="B1:AA1"/>
    <mergeCell ref="B2:AB2"/>
    <mergeCell ref="F20:R20"/>
    <mergeCell ref="H21:O22"/>
    <mergeCell ref="H40:O40"/>
    <mergeCell ref="H32:O32"/>
    <mergeCell ref="H28:O28"/>
    <mergeCell ref="H29:O29"/>
    <mergeCell ref="H14:O14"/>
    <mergeCell ref="H12:O12"/>
    <mergeCell ref="H13:O13"/>
    <mergeCell ref="H30:O30"/>
    <mergeCell ref="H23:O24"/>
    <mergeCell ref="H16:O16"/>
    <mergeCell ref="H17:R18"/>
    <mergeCell ref="G9:N9"/>
    <mergeCell ref="G26:M26"/>
    <mergeCell ref="B3:AB4"/>
    <mergeCell ref="V8:X8"/>
    <mergeCell ref="Q8:T8"/>
    <mergeCell ref="E8:N8"/>
    <mergeCell ref="H10:O10"/>
    <mergeCell ref="H11:O11"/>
    <mergeCell ref="H15:O15"/>
    <mergeCell ref="G44:N44"/>
    <mergeCell ref="H46:O46"/>
    <mergeCell ref="E34:N36"/>
    <mergeCell ref="Q35:S35"/>
    <mergeCell ref="H31:O31"/>
    <mergeCell ref="H42:O42"/>
    <mergeCell ref="E38:N38"/>
    <mergeCell ref="G39:N39"/>
    <mergeCell ref="H41:O41"/>
    <mergeCell ref="H52:O52"/>
    <mergeCell ref="H51:O51"/>
    <mergeCell ref="H49:O49"/>
    <mergeCell ref="H50:O50"/>
    <mergeCell ref="H47:O47"/>
    <mergeCell ref="H48:O48"/>
    <mergeCell ref="H60:O60"/>
    <mergeCell ref="G56:N56"/>
    <mergeCell ref="H58:O58"/>
    <mergeCell ref="H59:O59"/>
    <mergeCell ref="H53:O53"/>
    <mergeCell ref="H54:O54"/>
    <mergeCell ref="H66:O66"/>
    <mergeCell ref="H67:O67"/>
    <mergeCell ref="H64:O64"/>
    <mergeCell ref="H65:O65"/>
    <mergeCell ref="G61:M61"/>
    <mergeCell ref="H63:O63"/>
    <mergeCell ref="H72:O72"/>
    <mergeCell ref="H73:O73"/>
    <mergeCell ref="H70:O70"/>
    <mergeCell ref="H71:O71"/>
    <mergeCell ref="G69:N69"/>
    <mergeCell ref="H77:O77"/>
    <mergeCell ref="E78:I80"/>
    <mergeCell ref="G76:N76"/>
    <mergeCell ref="H74:O74"/>
    <mergeCell ref="H75:O75"/>
    <mergeCell ref="E82:K83"/>
    <mergeCell ref="C84:X84"/>
    <mergeCell ref="D86:Y86"/>
    <mergeCell ref="G88:J88"/>
    <mergeCell ref="M88:W88"/>
  </mergeCells>
  <pageMargins left="0.23622047244094491" right="0.23622047244094491" top="0.15748031496062992" bottom="0.11811023622047245" header="0" footer="0"/>
  <pageSetup scale="75" orientation="landscape" r:id="rId1"/>
  <headerFooter>
    <oddFooter>&amp;R&amp;P</oddFooter>
  </headerFooter>
  <rowBreaks count="1" manualBreakCount="1">
    <brk id="92" min="1" max="27" man="1"/>
  </rowBreaks>
  <colBreaks count="1" manualBreakCount="1">
    <brk id="28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B1:AC100"/>
  <sheetViews>
    <sheetView showGridLines="0" view="pageBreakPreview" zoomScale="130" zoomScaleNormal="100" zoomScaleSheetLayoutView="130" workbookViewId="0">
      <pane ySplit="4" topLeftCell="A5" activePane="bottomLeft" state="frozen"/>
      <selection pane="bottomLeft" activeCell="AA40" sqref="AA40"/>
    </sheetView>
  </sheetViews>
  <sheetFormatPr baseColWidth="10" defaultColWidth="14.42578125" defaultRowHeight="15" customHeight="1"/>
  <cols>
    <col min="1" max="1" width="14.42578125" style="271"/>
    <col min="2" max="2" width="0.5703125" style="271" customWidth="1"/>
    <col min="3" max="3" width="1.140625" style="271" customWidth="1"/>
    <col min="4" max="4" width="1.5703125" style="271" customWidth="1"/>
    <col min="5" max="5" width="8.140625" style="271" customWidth="1"/>
    <col min="6" max="6" width="0.5703125" style="271" customWidth="1"/>
    <col min="7" max="7" width="4.85546875" style="271" customWidth="1"/>
    <col min="8" max="8" width="25.42578125" style="271" customWidth="1"/>
    <col min="9" max="9" width="0.42578125" style="271" customWidth="1"/>
    <col min="10" max="10" width="13.85546875" style="271" customWidth="1"/>
    <col min="11" max="11" width="0.5703125" style="271" customWidth="1"/>
    <col min="12" max="12" width="2.7109375" style="271" customWidth="1"/>
    <col min="13" max="13" width="13.7109375" style="271" customWidth="1"/>
    <col min="14" max="14" width="1.5703125" style="271" customWidth="1"/>
    <col min="15" max="15" width="2.140625" style="271" customWidth="1"/>
    <col min="16" max="16" width="1.5703125" style="271" customWidth="1"/>
    <col min="17" max="17" width="1.140625" style="271" customWidth="1"/>
    <col min="18" max="18" width="9.140625" style="271" customWidth="1"/>
    <col min="19" max="19" width="5.42578125" style="271" customWidth="1"/>
    <col min="20" max="20" width="25.85546875" style="271" customWidth="1"/>
    <col min="21" max="21" width="1" style="271" customWidth="1"/>
    <col min="22" max="22" width="1.140625" style="271" customWidth="1"/>
    <col min="23" max="23" width="13.5703125" style="271" customWidth="1"/>
    <col min="24" max="24" width="1.5703125" style="271" customWidth="1"/>
    <col min="25" max="26" width="0.85546875" style="271" customWidth="1"/>
    <col min="27" max="27" width="13" style="271" customWidth="1"/>
    <col min="28" max="28" width="0.42578125" style="271" customWidth="1"/>
    <col min="29" max="29" width="0.7109375" style="271" customWidth="1"/>
    <col min="30" max="16384" width="14.42578125" style="271"/>
  </cols>
  <sheetData>
    <row r="1" spans="2:29" ht="6.75" customHeight="1">
      <c r="B1" s="718"/>
      <c r="C1" s="710"/>
      <c r="D1" s="710"/>
      <c r="E1" s="711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</row>
    <row r="2" spans="2:29" ht="13.5" customHeight="1">
      <c r="B2" s="709" t="s">
        <v>1659</v>
      </c>
      <c r="C2" s="710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0"/>
      <c r="O2" s="710"/>
      <c r="P2" s="710"/>
      <c r="Q2" s="710"/>
      <c r="R2" s="710"/>
      <c r="S2" s="710"/>
      <c r="T2" s="710"/>
      <c r="U2" s="710"/>
      <c r="V2" s="710"/>
      <c r="W2" s="710"/>
      <c r="X2" s="710"/>
      <c r="Y2" s="710"/>
      <c r="Z2" s="710"/>
      <c r="AA2" s="711"/>
      <c r="AB2" s="274"/>
      <c r="AC2" s="274"/>
    </row>
    <row r="3" spans="2:29" ht="15.75" customHeight="1">
      <c r="B3" s="709" t="s">
        <v>80</v>
      </c>
      <c r="C3" s="710"/>
      <c r="D3" s="710"/>
      <c r="E3" s="710"/>
      <c r="F3" s="710"/>
      <c r="G3" s="710"/>
      <c r="H3" s="710"/>
      <c r="I3" s="710"/>
      <c r="J3" s="710"/>
      <c r="K3" s="710"/>
      <c r="L3" s="710"/>
      <c r="M3" s="710"/>
      <c r="N3" s="710"/>
      <c r="O3" s="710"/>
      <c r="P3" s="710"/>
      <c r="Q3" s="710"/>
      <c r="R3" s="710"/>
      <c r="S3" s="710"/>
      <c r="T3" s="710"/>
      <c r="U3" s="710"/>
      <c r="V3" s="710"/>
      <c r="W3" s="710"/>
      <c r="X3" s="710"/>
      <c r="Y3" s="710"/>
      <c r="Z3" s="710"/>
      <c r="AA3" s="710"/>
      <c r="AB3" s="711"/>
      <c r="AC3" s="274"/>
    </row>
    <row r="4" spans="2:29" ht="31.5" customHeight="1">
      <c r="B4" s="719" t="s">
        <v>1782</v>
      </c>
      <c r="C4" s="710"/>
      <c r="D4" s="710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1"/>
      <c r="AC4" s="274"/>
    </row>
    <row r="5" spans="2:29" ht="1.5" customHeight="1"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</row>
    <row r="6" spans="2:29" ht="16.5" customHeight="1">
      <c r="B6" s="720" t="s">
        <v>81</v>
      </c>
      <c r="C6" s="716"/>
      <c r="D6" s="716"/>
      <c r="E6" s="716"/>
      <c r="F6" s="717"/>
      <c r="G6" s="277"/>
      <c r="H6" s="277"/>
      <c r="I6" s="277"/>
      <c r="J6" s="293">
        <v>2022</v>
      </c>
      <c r="K6" s="277"/>
      <c r="L6" s="715">
        <v>2021</v>
      </c>
      <c r="M6" s="717"/>
      <c r="N6" s="277"/>
      <c r="O6" s="277"/>
      <c r="P6" s="721" t="s">
        <v>82</v>
      </c>
      <c r="Q6" s="716"/>
      <c r="R6" s="717"/>
      <c r="S6" s="277"/>
      <c r="T6" s="277"/>
      <c r="U6" s="277"/>
      <c r="V6" s="715">
        <v>2022</v>
      </c>
      <c r="W6" s="717"/>
      <c r="X6" s="277"/>
      <c r="Y6" s="715">
        <v>2021</v>
      </c>
      <c r="Z6" s="716"/>
      <c r="AA6" s="717"/>
      <c r="AB6" s="277"/>
      <c r="AC6" s="278"/>
    </row>
    <row r="7" spans="2:29" ht="10.5" customHeight="1">
      <c r="B7" s="279"/>
      <c r="C7" s="274"/>
      <c r="D7" s="714" t="s">
        <v>83</v>
      </c>
      <c r="E7" s="710"/>
      <c r="F7" s="710"/>
      <c r="G7" s="710"/>
      <c r="H7" s="711"/>
      <c r="I7" s="274"/>
      <c r="J7" s="294"/>
      <c r="K7" s="274"/>
      <c r="L7" s="274"/>
      <c r="M7" s="294"/>
      <c r="N7" s="274"/>
      <c r="O7" s="274"/>
      <c r="P7" s="274"/>
      <c r="Q7" s="714" t="s">
        <v>84</v>
      </c>
      <c r="R7" s="710"/>
      <c r="S7" s="710"/>
      <c r="T7" s="711"/>
      <c r="U7" s="274"/>
      <c r="V7" s="723"/>
      <c r="W7" s="711"/>
      <c r="X7" s="274"/>
      <c r="Y7" s="722"/>
      <c r="Z7" s="710"/>
      <c r="AA7" s="711"/>
      <c r="AB7" s="274"/>
      <c r="AC7" s="280"/>
    </row>
    <row r="8" spans="2:29" ht="7.5" customHeight="1">
      <c r="B8" s="279"/>
      <c r="C8" s="274"/>
      <c r="D8" s="274"/>
      <c r="E8" s="713" t="s">
        <v>85</v>
      </c>
      <c r="F8" s="710"/>
      <c r="G8" s="710"/>
      <c r="H8" s="711"/>
      <c r="I8" s="274"/>
      <c r="J8" s="288">
        <f>+'2022'!G10</f>
        <v>57593146.039999999</v>
      </c>
      <c r="K8" s="274"/>
      <c r="L8" s="275"/>
      <c r="M8" s="288">
        <v>99431602.650000006</v>
      </c>
      <c r="N8" s="274"/>
      <c r="O8" s="274"/>
      <c r="P8" s="274"/>
      <c r="Q8" s="274"/>
      <c r="R8" s="713" t="s">
        <v>86</v>
      </c>
      <c r="S8" s="710"/>
      <c r="T8" s="711"/>
      <c r="U8" s="274"/>
      <c r="V8" s="275"/>
      <c r="W8" s="288">
        <f>+'2022'!H43+'2022'!H44+'2022'!H45+'2022'!H46+'2022'!H47</f>
        <v>4090765.5700000003</v>
      </c>
      <c r="X8" s="274"/>
      <c r="Y8" s="275"/>
      <c r="Z8" s="283"/>
      <c r="AA8" s="288">
        <v>16584665.619999999</v>
      </c>
      <c r="AB8" s="274"/>
      <c r="AC8" s="280"/>
    </row>
    <row r="9" spans="2:29" ht="7.15" customHeight="1">
      <c r="B9" s="279"/>
      <c r="C9" s="274"/>
      <c r="D9" s="274"/>
      <c r="E9" s="713" t="s">
        <v>87</v>
      </c>
      <c r="F9" s="710"/>
      <c r="G9" s="710"/>
      <c r="H9" s="711"/>
      <c r="I9" s="274"/>
      <c r="J9" s="288">
        <f>+'2022'!G13+'2022'!G14+'2022'!G15+'2022'!G16+'2022'!G17</f>
        <v>3275319.95</v>
      </c>
      <c r="K9" s="274"/>
      <c r="L9" s="275"/>
      <c r="M9" s="288">
        <v>1657548.32</v>
      </c>
      <c r="N9" s="274"/>
      <c r="O9" s="274"/>
      <c r="P9" s="274"/>
      <c r="Q9" s="274"/>
      <c r="R9" s="713" t="s">
        <v>88</v>
      </c>
      <c r="S9" s="710"/>
      <c r="T9" s="711"/>
      <c r="U9" s="274"/>
      <c r="V9" s="285"/>
      <c r="W9" s="288">
        <v>0</v>
      </c>
      <c r="X9" s="274"/>
      <c r="Y9" s="275"/>
      <c r="Z9" s="283"/>
      <c r="AA9" s="288">
        <v>0</v>
      </c>
      <c r="AB9" s="274"/>
      <c r="AC9" s="280"/>
    </row>
    <row r="10" spans="2:29" ht="7.5" customHeight="1">
      <c r="B10" s="279"/>
      <c r="C10" s="274"/>
      <c r="D10" s="274"/>
      <c r="E10" s="713" t="s">
        <v>89</v>
      </c>
      <c r="F10" s="710"/>
      <c r="G10" s="710"/>
      <c r="H10" s="711"/>
      <c r="I10" s="274"/>
      <c r="J10" s="284">
        <v>0</v>
      </c>
      <c r="K10" s="274"/>
      <c r="L10" s="275"/>
      <c r="M10" s="284">
        <v>0</v>
      </c>
      <c r="N10" s="274"/>
      <c r="O10" s="274"/>
      <c r="P10" s="274"/>
      <c r="Q10" s="274"/>
      <c r="R10" s="713" t="s">
        <v>90</v>
      </c>
      <c r="S10" s="710"/>
      <c r="T10" s="711"/>
      <c r="U10" s="274"/>
      <c r="V10" s="285"/>
      <c r="W10" s="288">
        <v>0</v>
      </c>
      <c r="X10" s="282"/>
      <c r="Y10" s="289"/>
      <c r="Z10" s="284"/>
      <c r="AA10" s="284">
        <v>0</v>
      </c>
      <c r="AB10" s="274"/>
      <c r="AC10" s="280"/>
    </row>
    <row r="11" spans="2:29" ht="7.5" customHeight="1">
      <c r="B11" s="279"/>
      <c r="C11" s="274"/>
      <c r="D11" s="274"/>
      <c r="E11" s="713" t="s">
        <v>91</v>
      </c>
      <c r="F11" s="710"/>
      <c r="G11" s="710"/>
      <c r="H11" s="711"/>
      <c r="I11" s="274"/>
      <c r="J11" s="284">
        <v>0</v>
      </c>
      <c r="K11" s="274"/>
      <c r="L11" s="275"/>
      <c r="M11" s="284">
        <v>0</v>
      </c>
      <c r="N11" s="274"/>
      <c r="O11" s="274"/>
      <c r="P11" s="274"/>
      <c r="Q11" s="274"/>
      <c r="R11" s="713" t="s">
        <v>92</v>
      </c>
      <c r="S11" s="710"/>
      <c r="T11" s="711"/>
      <c r="U11" s="274"/>
      <c r="V11" s="285"/>
      <c r="W11" s="288">
        <v>0</v>
      </c>
      <c r="X11" s="282"/>
      <c r="Y11" s="289"/>
      <c r="Z11" s="284"/>
      <c r="AA11" s="284">
        <v>0</v>
      </c>
      <c r="AB11" s="274"/>
      <c r="AC11" s="280"/>
    </row>
    <row r="12" spans="2:29" ht="7.5" customHeight="1">
      <c r="B12" s="279"/>
      <c r="C12" s="274"/>
      <c r="D12" s="274"/>
      <c r="E12" s="713" t="s">
        <v>93</v>
      </c>
      <c r="F12" s="710"/>
      <c r="G12" s="710"/>
      <c r="H12" s="711"/>
      <c r="I12" s="274"/>
      <c r="J12" s="284">
        <v>0</v>
      </c>
      <c r="K12" s="274"/>
      <c r="L12" s="275"/>
      <c r="M12" s="284">
        <v>0</v>
      </c>
      <c r="N12" s="274"/>
      <c r="O12" s="274"/>
      <c r="P12" s="274"/>
      <c r="Q12" s="274"/>
      <c r="R12" s="713" t="s">
        <v>94</v>
      </c>
      <c r="S12" s="710"/>
      <c r="T12" s="711"/>
      <c r="U12" s="274"/>
      <c r="V12" s="285"/>
      <c r="W12" s="288">
        <v>0</v>
      </c>
      <c r="X12" s="274"/>
      <c r="Y12" s="275"/>
      <c r="Z12" s="283"/>
      <c r="AA12" s="351">
        <v>0</v>
      </c>
      <c r="AB12" s="274"/>
      <c r="AC12" s="280"/>
    </row>
    <row r="13" spans="2:29" ht="7.5" customHeight="1">
      <c r="B13" s="279"/>
      <c r="C13" s="274"/>
      <c r="D13" s="274"/>
      <c r="E13" s="713" t="s">
        <v>95</v>
      </c>
      <c r="F13" s="710"/>
      <c r="G13" s="710"/>
      <c r="H13" s="711"/>
      <c r="I13" s="274"/>
      <c r="J13" s="284">
        <v>0</v>
      </c>
      <c r="K13" s="274"/>
      <c r="L13" s="275"/>
      <c r="M13" s="284">
        <v>0</v>
      </c>
      <c r="N13" s="274"/>
      <c r="O13" s="274"/>
      <c r="P13" s="274"/>
      <c r="Q13" s="274"/>
      <c r="R13" s="724" t="s">
        <v>96</v>
      </c>
      <c r="S13" s="703"/>
      <c r="T13" s="704"/>
      <c r="U13" s="274"/>
      <c r="V13" s="285"/>
      <c r="W13" s="288">
        <v>0</v>
      </c>
      <c r="X13" s="282"/>
      <c r="Y13" s="289"/>
      <c r="Z13" s="284"/>
      <c r="AA13" s="284">
        <v>0</v>
      </c>
      <c r="AB13" s="274"/>
      <c r="AC13" s="280"/>
    </row>
    <row r="14" spans="2:29" ht="13.9" customHeight="1">
      <c r="B14" s="279"/>
      <c r="C14" s="274"/>
      <c r="D14" s="274"/>
      <c r="E14" s="713" t="s">
        <v>97</v>
      </c>
      <c r="F14" s="710"/>
      <c r="G14" s="710"/>
      <c r="H14" s="711"/>
      <c r="I14" s="274"/>
      <c r="J14" s="284">
        <v>0</v>
      </c>
      <c r="K14" s="274"/>
      <c r="L14" s="275"/>
      <c r="M14" s="284">
        <v>0</v>
      </c>
      <c r="N14" s="274"/>
      <c r="O14" s="274"/>
      <c r="P14" s="274"/>
      <c r="Q14" s="274"/>
      <c r="R14" s="705"/>
      <c r="S14" s="706"/>
      <c r="T14" s="707"/>
      <c r="U14" s="274"/>
      <c r="V14" s="285"/>
      <c r="W14" s="288">
        <v>0</v>
      </c>
      <c r="X14" s="282"/>
      <c r="Y14" s="289"/>
      <c r="Z14" s="282"/>
      <c r="AA14" s="284">
        <v>0</v>
      </c>
      <c r="AB14" s="274"/>
      <c r="AC14" s="280"/>
    </row>
    <row r="15" spans="2:29" ht="11.45" customHeight="1">
      <c r="B15" s="279"/>
      <c r="C15" s="274"/>
      <c r="D15" s="714" t="s">
        <v>98</v>
      </c>
      <c r="E15" s="710"/>
      <c r="F15" s="710"/>
      <c r="G15" s="710"/>
      <c r="H15" s="711"/>
      <c r="I15" s="274"/>
      <c r="J15" s="350">
        <f>SUM(J8:J14)</f>
        <v>60868465.990000002</v>
      </c>
      <c r="K15" s="274"/>
      <c r="L15" s="275"/>
      <c r="M15" s="350">
        <v>101089150.97</v>
      </c>
      <c r="N15" s="274"/>
      <c r="O15" s="274"/>
      <c r="P15" s="274"/>
      <c r="Q15" s="274"/>
      <c r="R15" s="713" t="s">
        <v>99</v>
      </c>
      <c r="S15" s="710"/>
      <c r="T15" s="711"/>
      <c r="U15" s="274"/>
      <c r="V15" s="285"/>
      <c r="W15" s="288">
        <v>0</v>
      </c>
      <c r="X15" s="274"/>
      <c r="Y15" s="275"/>
      <c r="Z15" s="283"/>
      <c r="AA15" s="288">
        <v>0</v>
      </c>
      <c r="AB15" s="274"/>
      <c r="AC15" s="280"/>
    </row>
    <row r="16" spans="2:29" ht="7.5" customHeight="1">
      <c r="B16" s="279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713" t="s">
        <v>100</v>
      </c>
      <c r="S16" s="710"/>
      <c r="T16" s="711"/>
      <c r="U16" s="274"/>
      <c r="V16" s="285"/>
      <c r="W16" s="288">
        <v>0</v>
      </c>
      <c r="X16" s="274"/>
      <c r="Y16" s="275"/>
      <c r="Z16" s="283"/>
      <c r="AA16" s="288">
        <v>0</v>
      </c>
      <c r="AB16" s="274"/>
      <c r="AC16" s="280"/>
    </row>
    <row r="17" spans="2:29" ht="10.5" customHeight="1">
      <c r="B17" s="279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714" t="s">
        <v>101</v>
      </c>
      <c r="R17" s="710"/>
      <c r="S17" s="710"/>
      <c r="T17" s="711"/>
      <c r="U17" s="274"/>
      <c r="V17" s="285"/>
      <c r="W17" s="350">
        <f>+W8</f>
        <v>4090765.5700000003</v>
      </c>
      <c r="X17" s="274"/>
      <c r="Y17" s="739">
        <f>SUM(Z8:AA16)</f>
        <v>16584665.619999999</v>
      </c>
      <c r="Z17" s="738"/>
      <c r="AA17" s="732"/>
      <c r="AB17" s="274"/>
      <c r="AC17" s="280"/>
    </row>
    <row r="18" spans="2:29" ht="10.5" customHeight="1">
      <c r="B18" s="279"/>
      <c r="C18" s="274"/>
      <c r="D18" s="714" t="s">
        <v>102</v>
      </c>
      <c r="E18" s="710"/>
      <c r="F18" s="710"/>
      <c r="G18" s="710"/>
      <c r="H18" s="711"/>
      <c r="I18" s="274"/>
      <c r="J18" s="294"/>
      <c r="K18" s="274"/>
      <c r="L18" s="274"/>
      <c r="M18" s="294"/>
      <c r="N18" s="274"/>
      <c r="O18" s="274"/>
      <c r="P18" s="274"/>
      <c r="Q18" s="714" t="s">
        <v>103</v>
      </c>
      <c r="R18" s="710"/>
      <c r="S18" s="710"/>
      <c r="T18" s="711"/>
      <c r="U18" s="274"/>
      <c r="V18" s="722"/>
      <c r="W18" s="743"/>
      <c r="X18" s="274"/>
      <c r="Y18" s="722"/>
      <c r="Z18" s="710"/>
      <c r="AA18" s="711"/>
      <c r="AB18" s="274"/>
      <c r="AC18" s="280"/>
    </row>
    <row r="19" spans="2:29" ht="7.5" customHeight="1">
      <c r="B19" s="279"/>
      <c r="C19" s="274"/>
      <c r="D19" s="274"/>
      <c r="E19" s="713" t="s">
        <v>104</v>
      </c>
      <c r="F19" s="710"/>
      <c r="G19" s="710"/>
      <c r="H19" s="711"/>
      <c r="I19" s="274"/>
      <c r="J19" s="284">
        <v>0</v>
      </c>
      <c r="K19" s="282"/>
      <c r="L19" s="289"/>
      <c r="M19" s="284">
        <v>0</v>
      </c>
      <c r="N19" s="274"/>
      <c r="O19" s="274"/>
      <c r="P19" s="274"/>
      <c r="Q19" s="274"/>
      <c r="R19" s="713" t="s">
        <v>105</v>
      </c>
      <c r="S19" s="710"/>
      <c r="T19" s="711"/>
      <c r="U19" s="274"/>
      <c r="V19" s="285"/>
      <c r="W19" s="288">
        <v>0</v>
      </c>
      <c r="X19" s="274"/>
      <c r="Y19" s="275"/>
      <c r="Z19" s="283"/>
      <c r="AA19" s="288">
        <v>0</v>
      </c>
      <c r="AB19" s="274"/>
      <c r="AC19" s="280"/>
    </row>
    <row r="20" spans="2:29" ht="7.5" customHeight="1">
      <c r="B20" s="279"/>
      <c r="C20" s="274"/>
      <c r="D20" s="274"/>
      <c r="E20" s="713" t="s">
        <v>106</v>
      </c>
      <c r="F20" s="710"/>
      <c r="G20" s="710"/>
      <c r="H20" s="711"/>
      <c r="I20" s="274"/>
      <c r="J20" s="286">
        <v>0</v>
      </c>
      <c r="K20" s="274"/>
      <c r="L20" s="275"/>
      <c r="M20" s="288">
        <v>0</v>
      </c>
      <c r="N20" s="274"/>
      <c r="O20" s="274"/>
      <c r="P20" s="274"/>
      <c r="Q20" s="274"/>
      <c r="R20" s="713" t="s">
        <v>107</v>
      </c>
      <c r="S20" s="710"/>
      <c r="T20" s="711"/>
      <c r="U20" s="274"/>
      <c r="V20" s="285"/>
      <c r="W20" s="284">
        <v>0</v>
      </c>
      <c r="X20" s="282"/>
      <c r="Y20" s="289"/>
      <c r="Z20" s="284"/>
      <c r="AA20" s="284">
        <v>0</v>
      </c>
      <c r="AB20" s="274"/>
      <c r="AC20" s="280"/>
    </row>
    <row r="21" spans="2:29" ht="7.5" customHeight="1">
      <c r="B21" s="279"/>
      <c r="C21" s="274"/>
      <c r="D21" s="274"/>
      <c r="E21" s="713" t="s">
        <v>108</v>
      </c>
      <c r="F21" s="710"/>
      <c r="G21" s="710"/>
      <c r="H21" s="711"/>
      <c r="I21" s="274"/>
      <c r="J21" s="286">
        <v>0</v>
      </c>
      <c r="K21" s="274"/>
      <c r="L21" s="275"/>
      <c r="M21" s="288">
        <v>0</v>
      </c>
      <c r="N21" s="274"/>
      <c r="O21" s="274"/>
      <c r="P21" s="274"/>
      <c r="Q21" s="274"/>
      <c r="R21" s="713" t="s">
        <v>109</v>
      </c>
      <c r="S21" s="710"/>
      <c r="T21" s="711"/>
      <c r="U21" s="274"/>
      <c r="V21" s="275"/>
      <c r="W21" s="284">
        <v>0</v>
      </c>
      <c r="X21" s="282"/>
      <c r="Y21" s="289"/>
      <c r="Z21" s="284"/>
      <c r="AA21" s="284">
        <v>0</v>
      </c>
      <c r="AB21" s="274"/>
      <c r="AC21" s="280"/>
    </row>
    <row r="22" spans="2:29" ht="14.45" customHeight="1">
      <c r="B22" s="279"/>
      <c r="C22" s="274"/>
      <c r="D22" s="274"/>
      <c r="E22" s="713" t="s">
        <v>110</v>
      </c>
      <c r="F22" s="710"/>
      <c r="G22" s="710"/>
      <c r="H22" s="711"/>
      <c r="I22" s="274"/>
      <c r="J22" s="288">
        <v>201519256.62</v>
      </c>
      <c r="K22" s="274"/>
      <c r="L22" s="275"/>
      <c r="M22" s="288">
        <v>195928115.31999999</v>
      </c>
      <c r="N22" s="274"/>
      <c r="O22" s="274"/>
      <c r="P22" s="274"/>
      <c r="Q22" s="274"/>
      <c r="R22" s="713" t="s">
        <v>111</v>
      </c>
      <c r="S22" s="710"/>
      <c r="T22" s="711"/>
      <c r="U22" s="274"/>
      <c r="V22" s="275"/>
      <c r="W22" s="284">
        <v>0</v>
      </c>
      <c r="X22" s="282"/>
      <c r="Y22" s="289"/>
      <c r="Z22" s="284"/>
      <c r="AA22" s="284">
        <v>0</v>
      </c>
      <c r="AB22" s="274"/>
      <c r="AC22" s="280"/>
    </row>
    <row r="23" spans="2:29" ht="12.6" customHeight="1">
      <c r="B23" s="279"/>
      <c r="C23" s="274"/>
      <c r="D23" s="274"/>
      <c r="E23" s="713" t="s">
        <v>112</v>
      </c>
      <c r="F23" s="710"/>
      <c r="G23" s="710"/>
      <c r="H23" s="711"/>
      <c r="I23" s="274"/>
      <c r="J23" s="288">
        <v>8573570.9100000001</v>
      </c>
      <c r="K23" s="274"/>
      <c r="L23" s="275"/>
      <c r="M23" s="288">
        <v>7383468.9100000001</v>
      </c>
      <c r="N23" s="274"/>
      <c r="O23" s="274"/>
      <c r="P23" s="274"/>
      <c r="Q23" s="274"/>
      <c r="R23" s="742" t="s">
        <v>113</v>
      </c>
      <c r="S23" s="703"/>
      <c r="T23" s="704"/>
      <c r="U23" s="274"/>
      <c r="V23" s="275"/>
      <c r="W23" s="284">
        <v>0</v>
      </c>
      <c r="X23" s="282"/>
      <c r="Y23" s="289"/>
      <c r="Z23" s="284"/>
      <c r="AA23" s="284">
        <v>0</v>
      </c>
      <c r="AB23" s="274"/>
      <c r="AC23" s="280"/>
    </row>
    <row r="24" spans="2:29" ht="6.75" customHeight="1">
      <c r="B24" s="279"/>
      <c r="C24" s="274"/>
      <c r="D24" s="274"/>
      <c r="E24" s="274"/>
      <c r="F24" s="274"/>
      <c r="G24" s="274"/>
      <c r="H24" s="274"/>
      <c r="I24" s="274"/>
      <c r="J24" s="274"/>
      <c r="K24" s="274"/>
      <c r="L24" s="275"/>
      <c r="M24" s="274"/>
      <c r="N24" s="274"/>
      <c r="O24" s="274"/>
      <c r="P24" s="274"/>
      <c r="Q24" s="274"/>
      <c r="R24" s="705"/>
      <c r="S24" s="706"/>
      <c r="T24" s="707"/>
      <c r="U24" s="274"/>
      <c r="V24" s="275"/>
      <c r="W24" s="282"/>
      <c r="X24" s="282"/>
      <c r="Y24" s="289"/>
      <c r="Z24" s="282"/>
      <c r="AA24" s="282"/>
      <c r="AB24" s="274"/>
      <c r="AC24" s="280"/>
    </row>
    <row r="25" spans="2:29" ht="7.5" customHeight="1">
      <c r="B25" s="279"/>
      <c r="C25" s="274"/>
      <c r="D25" s="274"/>
      <c r="E25" s="713" t="s">
        <v>114</v>
      </c>
      <c r="F25" s="710"/>
      <c r="G25" s="710"/>
      <c r="H25" s="711"/>
      <c r="I25" s="274"/>
      <c r="J25" s="349">
        <v>-190239571.59</v>
      </c>
      <c r="K25" s="282"/>
      <c r="L25" s="289"/>
      <c r="M25" s="349">
        <v>-148520000.69</v>
      </c>
      <c r="N25" s="274"/>
      <c r="O25" s="274"/>
      <c r="P25" s="274"/>
      <c r="Q25" s="274"/>
      <c r="R25" s="713" t="s">
        <v>115</v>
      </c>
      <c r="S25" s="710"/>
      <c r="T25" s="711"/>
      <c r="U25" s="274"/>
      <c r="V25" s="275"/>
      <c r="W25" s="284">
        <v>0</v>
      </c>
      <c r="X25" s="282"/>
      <c r="Y25" s="289"/>
      <c r="Z25" s="284"/>
      <c r="AA25" s="284">
        <v>0</v>
      </c>
      <c r="AB25" s="274"/>
      <c r="AC25" s="280"/>
    </row>
    <row r="26" spans="2:29" ht="13.15" customHeight="1">
      <c r="B26" s="279"/>
      <c r="C26" s="274"/>
      <c r="D26" s="274"/>
      <c r="E26" s="713" t="s">
        <v>116</v>
      </c>
      <c r="F26" s="710"/>
      <c r="G26" s="710"/>
      <c r="H26" s="711"/>
      <c r="I26" s="274"/>
      <c r="J26" s="288">
        <v>0</v>
      </c>
      <c r="K26" s="274"/>
      <c r="L26" s="275"/>
      <c r="M26" s="288">
        <v>2032107.3900000001</v>
      </c>
      <c r="N26" s="274"/>
      <c r="O26" s="274"/>
      <c r="P26" s="274"/>
      <c r="Q26" s="745" t="s">
        <v>117</v>
      </c>
      <c r="R26" s="703"/>
      <c r="S26" s="703"/>
      <c r="T26" s="704"/>
      <c r="U26" s="274"/>
      <c r="V26" s="739">
        <f>SUM(V19:W25)</f>
        <v>0</v>
      </c>
      <c r="W26" s="732"/>
      <c r="X26" s="274"/>
      <c r="Y26" s="739">
        <f>SUM(Z19:AA25)</f>
        <v>0</v>
      </c>
      <c r="Z26" s="738"/>
      <c r="AA26" s="732"/>
      <c r="AB26" s="274"/>
      <c r="AC26" s="280"/>
    </row>
    <row r="27" spans="2:29" ht="7.5" customHeight="1">
      <c r="B27" s="279"/>
      <c r="C27" s="274"/>
      <c r="D27" s="274"/>
      <c r="E27" s="713" t="s">
        <v>118</v>
      </c>
      <c r="F27" s="710"/>
      <c r="G27" s="710"/>
      <c r="H27" s="711"/>
      <c r="I27" s="274"/>
      <c r="J27" s="284">
        <v>0</v>
      </c>
      <c r="K27" s="282"/>
      <c r="L27" s="289"/>
      <c r="M27" s="284">
        <v>0</v>
      </c>
      <c r="N27" s="274"/>
      <c r="O27" s="274"/>
      <c r="P27" s="274"/>
      <c r="Q27" s="705"/>
      <c r="R27" s="706"/>
      <c r="S27" s="706"/>
      <c r="T27" s="707"/>
      <c r="U27" s="274"/>
      <c r="V27" s="722"/>
      <c r="W27" s="711"/>
      <c r="X27" s="274"/>
      <c r="Y27" s="722"/>
      <c r="Z27" s="710"/>
      <c r="AA27" s="711"/>
      <c r="AB27" s="274"/>
      <c r="AC27" s="280"/>
    </row>
    <row r="28" spans="2:29" ht="7.5" customHeight="1">
      <c r="B28" s="279"/>
      <c r="C28" s="274"/>
      <c r="D28" s="274"/>
      <c r="E28" s="713" t="s">
        <v>119</v>
      </c>
      <c r="F28" s="710"/>
      <c r="G28" s="710"/>
      <c r="H28" s="711"/>
      <c r="I28" s="274"/>
      <c r="J28" s="284">
        <v>0</v>
      </c>
      <c r="K28" s="282"/>
      <c r="L28" s="289"/>
      <c r="M28" s="349">
        <v>0</v>
      </c>
      <c r="N28" s="274"/>
      <c r="O28" s="274"/>
      <c r="P28" s="744" t="s">
        <v>120</v>
      </c>
      <c r="Q28" s="703"/>
      <c r="R28" s="703"/>
      <c r="S28" s="703"/>
      <c r="T28" s="704"/>
      <c r="U28" s="274"/>
      <c r="V28" s="295"/>
      <c r="W28" s="295"/>
      <c r="X28" s="274"/>
      <c r="Y28" s="275"/>
      <c r="Z28" s="295"/>
      <c r="AA28" s="295"/>
      <c r="AB28" s="274"/>
      <c r="AC28" s="280"/>
    </row>
    <row r="29" spans="2:29" ht="10.5" customHeight="1">
      <c r="B29" s="279"/>
      <c r="C29" s="274"/>
      <c r="D29" s="714" t="s">
        <v>121</v>
      </c>
      <c r="E29" s="710"/>
      <c r="F29" s="710"/>
      <c r="G29" s="710"/>
      <c r="H29" s="711"/>
      <c r="I29" s="274"/>
      <c r="J29" s="350">
        <f>SUM(J19:K28)</f>
        <v>19853255.939999998</v>
      </c>
      <c r="K29" s="274"/>
      <c r="L29" s="275"/>
      <c r="M29" s="354">
        <v>56823690.929999992</v>
      </c>
      <c r="N29" s="274"/>
      <c r="O29" s="274"/>
      <c r="P29" s="705"/>
      <c r="Q29" s="706"/>
      <c r="R29" s="706"/>
      <c r="S29" s="706"/>
      <c r="T29" s="707"/>
      <c r="U29" s="275"/>
      <c r="V29" s="295"/>
      <c r="W29" s="603">
        <f>W17+V26</f>
        <v>4090765.5700000003</v>
      </c>
      <c r="X29" s="274"/>
      <c r="Y29" s="295"/>
      <c r="Z29" s="295"/>
      <c r="AA29" s="353">
        <f>Y17+Y26</f>
        <v>16584665.619999999</v>
      </c>
      <c r="AB29" s="274"/>
      <c r="AC29" s="280"/>
    </row>
    <row r="30" spans="2:29" ht="3.75" customHeight="1">
      <c r="B30" s="279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80"/>
    </row>
    <row r="31" spans="2:29" ht="16.5" customHeight="1">
      <c r="B31" s="741" t="s">
        <v>122</v>
      </c>
      <c r="C31" s="710"/>
      <c r="D31" s="710"/>
      <c r="E31" s="710"/>
      <c r="F31" s="710"/>
      <c r="G31" s="710"/>
      <c r="H31" s="711"/>
      <c r="I31" s="274"/>
      <c r="J31" s="353">
        <f>J29+J15</f>
        <v>80721721.930000007</v>
      </c>
      <c r="K31" s="274"/>
      <c r="L31" s="275"/>
      <c r="M31" s="353">
        <v>157912841.89999998</v>
      </c>
      <c r="N31" s="274"/>
      <c r="O31" s="274"/>
      <c r="P31" s="731" t="s">
        <v>123</v>
      </c>
      <c r="Q31" s="710"/>
      <c r="R31" s="710"/>
      <c r="S31" s="710"/>
      <c r="T31" s="710"/>
      <c r="U31" s="710"/>
      <c r="V31" s="710"/>
      <c r="W31" s="710"/>
      <c r="X31" s="710"/>
      <c r="Y31" s="710"/>
      <c r="Z31" s="710"/>
      <c r="AA31" s="711"/>
      <c r="AB31" s="274"/>
      <c r="AC31" s="280"/>
    </row>
    <row r="32" spans="2:29" ht="3" customHeight="1">
      <c r="B32" s="279"/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80"/>
    </row>
    <row r="33" spans="2:29" ht="10.5" customHeight="1">
      <c r="B33" s="279"/>
      <c r="C33" s="274"/>
      <c r="D33" s="274"/>
      <c r="E33" s="274"/>
      <c r="F33" s="274"/>
      <c r="G33" s="274"/>
      <c r="H33" s="274"/>
      <c r="I33" s="274"/>
      <c r="J33" s="286"/>
      <c r="K33" s="274"/>
      <c r="L33" s="274"/>
      <c r="M33" s="274"/>
      <c r="N33" s="274"/>
      <c r="O33" s="274"/>
      <c r="P33" s="274"/>
      <c r="Q33" s="714" t="s">
        <v>124</v>
      </c>
      <c r="R33" s="710"/>
      <c r="S33" s="710"/>
      <c r="T33" s="711"/>
      <c r="U33" s="275"/>
      <c r="V33" s="281">
        <v>0</v>
      </c>
      <c r="W33" s="350">
        <f>+W35+W34</f>
        <v>42008</v>
      </c>
      <c r="X33" s="296"/>
      <c r="Y33" s="275"/>
      <c r="Z33" s="297"/>
      <c r="AA33" s="355">
        <f>+AA35</f>
        <v>42008</v>
      </c>
      <c r="AB33" s="274"/>
      <c r="AC33" s="280"/>
    </row>
    <row r="34" spans="2:29" ht="7.5" customHeight="1">
      <c r="B34" s="279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713" t="s">
        <v>59</v>
      </c>
      <c r="S34" s="710"/>
      <c r="T34" s="711"/>
      <c r="U34" s="274"/>
      <c r="V34" s="275"/>
      <c r="W34" s="288">
        <v>0</v>
      </c>
      <c r="X34" s="274"/>
      <c r="Y34" s="275"/>
      <c r="Z34" s="283"/>
      <c r="AA34" s="288">
        <v>0</v>
      </c>
      <c r="AB34" s="274"/>
      <c r="AC34" s="280"/>
    </row>
    <row r="35" spans="2:29" ht="7.5" customHeight="1">
      <c r="B35" s="279"/>
      <c r="C35" s="274"/>
      <c r="D35" s="274"/>
      <c r="E35" s="274"/>
      <c r="F35" s="274"/>
      <c r="G35" s="274"/>
      <c r="H35" s="274"/>
      <c r="I35" s="274"/>
      <c r="J35" s="286"/>
      <c r="K35" s="274"/>
      <c r="L35" s="274"/>
      <c r="M35" s="274"/>
      <c r="N35" s="274"/>
      <c r="O35" s="274"/>
      <c r="P35" s="274"/>
      <c r="Q35" s="274"/>
      <c r="R35" s="713" t="s">
        <v>125</v>
      </c>
      <c r="S35" s="710"/>
      <c r="T35" s="711"/>
      <c r="U35" s="274"/>
      <c r="V35" s="275"/>
      <c r="W35" s="288">
        <v>42008</v>
      </c>
      <c r="X35" s="274"/>
      <c r="Y35" s="275"/>
      <c r="Z35" s="283"/>
      <c r="AA35" s="288">
        <v>42008</v>
      </c>
      <c r="AB35" s="274"/>
      <c r="AC35" s="280"/>
    </row>
    <row r="36" spans="2:29" ht="16.5" customHeight="1">
      <c r="B36" s="279"/>
      <c r="C36" s="274"/>
      <c r="D36" s="274"/>
      <c r="E36" s="274"/>
      <c r="F36" s="274"/>
      <c r="G36" s="274"/>
      <c r="H36" s="274"/>
      <c r="I36" s="274"/>
      <c r="J36" s="286"/>
      <c r="K36" s="274"/>
      <c r="L36" s="274"/>
      <c r="M36" s="274"/>
      <c r="N36" s="274"/>
      <c r="O36" s="274"/>
      <c r="P36" s="274"/>
      <c r="Q36" s="274"/>
      <c r="R36" s="713" t="s">
        <v>126</v>
      </c>
      <c r="S36" s="710"/>
      <c r="T36" s="711"/>
      <c r="U36" s="274"/>
      <c r="V36" s="275"/>
      <c r="W36" s="284"/>
      <c r="X36" s="282"/>
      <c r="Y36" s="736">
        <v>0</v>
      </c>
      <c r="Z36" s="710"/>
      <c r="AA36" s="711"/>
      <c r="AB36" s="274"/>
      <c r="AC36" s="280"/>
    </row>
    <row r="37" spans="2:29" ht="12" customHeight="1">
      <c r="B37" s="279"/>
      <c r="C37" s="274"/>
      <c r="D37" s="274"/>
      <c r="E37" s="274"/>
      <c r="F37" s="274"/>
      <c r="G37" s="274"/>
      <c r="H37" s="352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80"/>
    </row>
    <row r="38" spans="2:29" ht="10.5" customHeight="1">
      <c r="B38" s="279"/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714" t="s">
        <v>127</v>
      </c>
      <c r="R38" s="710"/>
      <c r="S38" s="710"/>
      <c r="T38" s="711"/>
      <c r="U38" s="739">
        <f>+W40+W39+W41+W42+W43</f>
        <v>76588948.560000002</v>
      </c>
      <c r="V38" s="740"/>
      <c r="W38" s="730"/>
      <c r="X38" s="274"/>
      <c r="Y38" s="737">
        <f>SUM(Y39:AA43)</f>
        <v>141286167.91</v>
      </c>
      <c r="Z38" s="738"/>
      <c r="AA38" s="732"/>
      <c r="AB38" s="274"/>
      <c r="AC38" s="280"/>
    </row>
    <row r="39" spans="2:29" ht="7.5" customHeight="1">
      <c r="B39" s="279"/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713" t="s">
        <v>128</v>
      </c>
      <c r="S39" s="710"/>
      <c r="T39" s="711"/>
      <c r="U39" s="274"/>
      <c r="V39" s="275"/>
      <c r="W39" s="288">
        <v>-41409361.439999998</v>
      </c>
      <c r="X39" s="274"/>
      <c r="Y39" s="275"/>
      <c r="Z39" s="283"/>
      <c r="AA39" s="511">
        <v>59250027</v>
      </c>
      <c r="AB39" s="274"/>
      <c r="AC39" s="280"/>
    </row>
    <row r="40" spans="2:29" ht="7.15" customHeight="1">
      <c r="B40" s="279"/>
      <c r="C40" s="274"/>
      <c r="D40" s="274"/>
      <c r="E40" s="274"/>
      <c r="F40" s="274"/>
      <c r="G40" s="274"/>
      <c r="H40" s="274"/>
      <c r="I40" s="274"/>
      <c r="J40" s="594"/>
      <c r="K40" s="274"/>
      <c r="L40" s="274"/>
      <c r="M40" s="594"/>
      <c r="N40" s="274"/>
      <c r="O40" s="274"/>
      <c r="P40" s="274"/>
      <c r="Q40" s="274"/>
      <c r="R40" s="713" t="s">
        <v>129</v>
      </c>
      <c r="S40" s="710"/>
      <c r="T40" s="711"/>
      <c r="U40" s="274"/>
      <c r="V40" s="275"/>
      <c r="W40" s="288">
        <v>117998310</v>
      </c>
      <c r="X40" s="274"/>
      <c r="Y40" s="275"/>
      <c r="Z40" s="283"/>
      <c r="AA40" s="511">
        <v>82036140.909999996</v>
      </c>
      <c r="AB40" s="274"/>
      <c r="AC40" s="280"/>
    </row>
    <row r="41" spans="2:29" ht="7.5" customHeight="1">
      <c r="B41" s="279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713" t="s">
        <v>130</v>
      </c>
      <c r="S41" s="710"/>
      <c r="T41" s="711"/>
      <c r="U41" s="274"/>
      <c r="V41" s="275"/>
      <c r="W41" s="284">
        <v>0</v>
      </c>
      <c r="X41" s="282"/>
      <c r="Y41" s="289"/>
      <c r="Z41" s="284"/>
      <c r="AA41" s="284">
        <v>0</v>
      </c>
      <c r="AB41" s="274"/>
      <c r="AC41" s="280"/>
    </row>
    <row r="42" spans="2:29" ht="7.5" customHeight="1">
      <c r="B42" s="279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713" t="s">
        <v>131</v>
      </c>
      <c r="S42" s="710"/>
      <c r="T42" s="711"/>
      <c r="U42" s="274"/>
      <c r="V42" s="275"/>
      <c r="W42" s="284">
        <v>0</v>
      </c>
      <c r="X42" s="282"/>
      <c r="Y42" s="289"/>
      <c r="Z42" s="284"/>
      <c r="AA42" s="284">
        <v>0</v>
      </c>
      <c r="AB42" s="274"/>
      <c r="AC42" s="280"/>
    </row>
    <row r="43" spans="2:29" ht="7.5" customHeight="1">
      <c r="B43" s="279"/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713" t="s">
        <v>132</v>
      </c>
      <c r="S43" s="710"/>
      <c r="T43" s="711"/>
      <c r="U43" s="274"/>
      <c r="V43" s="275"/>
      <c r="W43" s="349">
        <v>0</v>
      </c>
      <c r="X43" s="282"/>
      <c r="Y43" s="289"/>
      <c r="Z43" s="284"/>
      <c r="AA43" s="284">
        <v>0</v>
      </c>
      <c r="AB43" s="274"/>
      <c r="AC43" s="280"/>
    </row>
    <row r="44" spans="2:29" ht="4.5" customHeight="1">
      <c r="B44" s="279"/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80"/>
    </row>
    <row r="45" spans="2:29" ht="10.5" customHeight="1">
      <c r="B45" s="279"/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714" t="s">
        <v>133</v>
      </c>
      <c r="R45" s="710"/>
      <c r="S45" s="710"/>
      <c r="T45" s="710"/>
      <c r="U45" s="710"/>
      <c r="V45" s="710"/>
      <c r="W45" s="710"/>
      <c r="X45" s="710"/>
      <c r="Y45" s="710"/>
      <c r="Z45" s="710"/>
      <c r="AA45" s="711"/>
      <c r="AB45" s="274"/>
      <c r="AC45" s="280"/>
    </row>
    <row r="46" spans="2:29" ht="7.5" customHeight="1">
      <c r="B46" s="279"/>
      <c r="C46" s="274"/>
      <c r="D46" s="274"/>
      <c r="E46" s="274"/>
      <c r="F46" s="274"/>
      <c r="G46" s="274"/>
      <c r="H46" s="274"/>
      <c r="I46" s="274"/>
      <c r="J46" s="594"/>
      <c r="K46" s="274"/>
      <c r="L46" s="274"/>
      <c r="M46" s="274"/>
      <c r="N46" s="274"/>
      <c r="O46" s="274"/>
      <c r="P46" s="274"/>
      <c r="Q46" s="274"/>
      <c r="R46" s="713" t="s">
        <v>134</v>
      </c>
      <c r="S46" s="710"/>
      <c r="T46" s="711"/>
      <c r="U46" s="274"/>
      <c r="V46" s="275"/>
      <c r="W46" s="284">
        <v>0</v>
      </c>
      <c r="X46" s="282"/>
      <c r="Y46" s="289"/>
      <c r="Z46" s="284"/>
      <c r="AA46" s="284">
        <v>0</v>
      </c>
      <c r="AB46" s="274"/>
      <c r="AC46" s="280"/>
    </row>
    <row r="47" spans="2:29" ht="7.5" customHeight="1">
      <c r="B47" s="279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713" t="s">
        <v>135</v>
      </c>
      <c r="S47" s="710"/>
      <c r="T47" s="711"/>
      <c r="U47" s="274"/>
      <c r="V47" s="275"/>
      <c r="W47" s="284">
        <v>0</v>
      </c>
      <c r="X47" s="282"/>
      <c r="Y47" s="289"/>
      <c r="Z47" s="284"/>
      <c r="AA47" s="284">
        <v>0</v>
      </c>
      <c r="AB47" s="274"/>
      <c r="AC47" s="280"/>
    </row>
    <row r="48" spans="2:29" ht="4.5" customHeight="1">
      <c r="B48" s="279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80"/>
    </row>
    <row r="49" spans="2:29" ht="16.5" customHeight="1">
      <c r="B49" s="279"/>
      <c r="C49" s="274"/>
      <c r="D49" s="274"/>
      <c r="E49" s="274"/>
      <c r="F49" s="274"/>
      <c r="G49" s="274"/>
      <c r="H49" s="274"/>
      <c r="I49" s="274"/>
      <c r="J49" s="594"/>
      <c r="K49" s="274"/>
      <c r="L49" s="274"/>
      <c r="M49" s="274"/>
      <c r="N49" s="274"/>
      <c r="O49" s="274"/>
      <c r="P49" s="731" t="s">
        <v>136</v>
      </c>
      <c r="Q49" s="710"/>
      <c r="R49" s="710"/>
      <c r="S49" s="710"/>
      <c r="T49" s="711"/>
      <c r="U49" s="274"/>
      <c r="V49" s="729">
        <f>+U38+W33</f>
        <v>76630956.560000002</v>
      </c>
      <c r="W49" s="732"/>
      <c r="X49" s="274"/>
      <c r="Y49" s="275"/>
      <c r="Z49" s="729">
        <f>AA33+Y38</f>
        <v>141328175.91</v>
      </c>
      <c r="AA49" s="730"/>
      <c r="AB49" s="274"/>
      <c r="AC49" s="280"/>
    </row>
    <row r="50" spans="2:29" ht="4.5" customHeight="1">
      <c r="B50" s="279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80"/>
    </row>
    <row r="51" spans="2:29" ht="18" customHeight="1">
      <c r="B51" s="290"/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727" t="s">
        <v>137</v>
      </c>
      <c r="P51" s="728"/>
      <c r="Q51" s="728"/>
      <c r="R51" s="728"/>
      <c r="S51" s="728"/>
      <c r="T51" s="694"/>
      <c r="U51" s="291"/>
      <c r="V51" s="729">
        <f>+V49+W29</f>
        <v>80721722.129999995</v>
      </c>
      <c r="W51" s="732"/>
      <c r="X51" s="291"/>
      <c r="Y51" s="733">
        <f>AA29+Z49</f>
        <v>157912841.53</v>
      </c>
      <c r="Z51" s="734"/>
      <c r="AA51" s="735"/>
      <c r="AB51" s="291"/>
      <c r="AC51" s="292"/>
    </row>
    <row r="52" spans="2:29" ht="10.5" customHeight="1">
      <c r="B52" s="726" t="s">
        <v>78</v>
      </c>
      <c r="C52" s="716"/>
      <c r="D52" s="716"/>
      <c r="E52" s="716"/>
      <c r="F52" s="716"/>
      <c r="G52" s="716"/>
      <c r="H52" s="716"/>
      <c r="I52" s="716"/>
      <c r="J52" s="716"/>
      <c r="K52" s="716"/>
      <c r="L52" s="716"/>
      <c r="M52" s="716"/>
      <c r="N52" s="716"/>
      <c r="O52" s="716"/>
      <c r="P52" s="716"/>
      <c r="Q52" s="716"/>
      <c r="R52" s="716"/>
      <c r="S52" s="716"/>
      <c r="T52" s="717"/>
      <c r="U52" s="298"/>
      <c r="V52" s="298"/>
      <c r="W52" s="299"/>
      <c r="X52" s="300"/>
      <c r="Y52" s="300"/>
      <c r="Z52" s="274"/>
      <c r="AA52" s="301"/>
      <c r="AB52" s="274"/>
      <c r="AC52" s="274"/>
    </row>
    <row r="53" spans="2:29" ht="10.5" customHeight="1">
      <c r="B53" s="274"/>
      <c r="C53" s="274"/>
      <c r="D53" s="274"/>
      <c r="E53" s="709" t="s">
        <v>79</v>
      </c>
      <c r="F53" s="710"/>
      <c r="G53" s="710"/>
      <c r="H53" s="710"/>
      <c r="I53" s="710"/>
      <c r="J53" s="710"/>
      <c r="K53" s="710"/>
      <c r="L53" s="710"/>
      <c r="M53" s="710"/>
      <c r="N53" s="710"/>
      <c r="O53" s="710"/>
      <c r="P53" s="710"/>
      <c r="Q53" s="710"/>
      <c r="R53" s="710"/>
      <c r="S53" s="710"/>
      <c r="T53" s="710"/>
      <c r="U53" s="710"/>
      <c r="V53" s="710"/>
      <c r="W53" s="710"/>
      <c r="X53" s="710"/>
      <c r="Y53" s="710"/>
      <c r="Z53" s="710"/>
      <c r="AA53" s="711"/>
      <c r="AB53" s="274"/>
      <c r="AC53" s="274"/>
    </row>
    <row r="54" spans="2:29" ht="12.75" customHeight="1">
      <c r="B54" s="274"/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302"/>
      <c r="X54" s="274"/>
      <c r="Y54" s="274"/>
      <c r="Z54" s="274"/>
      <c r="AA54" s="274"/>
      <c r="AB54" s="274"/>
      <c r="AC54" s="274"/>
    </row>
    <row r="55" spans="2:29" ht="16.5" customHeight="1">
      <c r="B55" s="274"/>
      <c r="C55" s="274"/>
      <c r="D55" s="274"/>
      <c r="E55" s="274"/>
      <c r="F55" s="274"/>
      <c r="G55" s="274"/>
      <c r="H55" s="725" t="s">
        <v>79</v>
      </c>
      <c r="I55" s="710"/>
      <c r="J55" s="710"/>
      <c r="K55" s="710"/>
      <c r="L55" s="711"/>
      <c r="M55" s="274"/>
      <c r="N55" s="274"/>
      <c r="O55" s="274"/>
      <c r="P55" s="274"/>
      <c r="Q55" s="274"/>
      <c r="R55" s="274"/>
      <c r="S55" s="274"/>
      <c r="T55" s="725" t="s">
        <v>79</v>
      </c>
      <c r="U55" s="710"/>
      <c r="V55" s="710"/>
      <c r="W55" s="710"/>
      <c r="X55" s="710"/>
      <c r="Y55" s="710"/>
      <c r="Z55" s="711"/>
      <c r="AA55" s="274"/>
      <c r="AB55" s="274"/>
      <c r="AC55" s="274"/>
    </row>
    <row r="56" spans="2:29" ht="4.5" customHeight="1">
      <c r="B56" s="274"/>
      <c r="C56" s="274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</row>
    <row r="57" spans="2:29" ht="12.75" customHeight="1">
      <c r="B57" s="275"/>
      <c r="C57" s="275"/>
      <c r="D57" s="275"/>
      <c r="E57" s="275"/>
      <c r="F57" s="275"/>
      <c r="G57" s="275"/>
      <c r="H57" s="275"/>
      <c r="I57" s="275"/>
      <c r="J57" s="275"/>
      <c r="K57" s="275"/>
      <c r="L57" s="275"/>
      <c r="M57" s="275"/>
      <c r="N57" s="275"/>
      <c r="O57" s="275"/>
      <c r="P57" s="275"/>
      <c r="Q57" s="275"/>
      <c r="R57" s="275"/>
      <c r="S57" s="275"/>
      <c r="T57" s="275"/>
      <c r="U57" s="275"/>
      <c r="V57" s="275"/>
      <c r="W57" s="275"/>
      <c r="X57" s="275"/>
      <c r="Y57" s="275"/>
      <c r="Z57" s="275"/>
      <c r="AA57" s="275"/>
      <c r="AB57" s="275"/>
      <c r="AC57" s="275"/>
    </row>
    <row r="58" spans="2:29" ht="12.75" customHeight="1">
      <c r="B58" s="275"/>
      <c r="C58" s="275"/>
      <c r="D58" s="275"/>
      <c r="E58" s="275"/>
      <c r="F58" s="275"/>
      <c r="G58" s="275"/>
      <c r="H58" s="275"/>
      <c r="I58" s="275"/>
      <c r="J58" s="275"/>
      <c r="K58" s="275"/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5"/>
      <c r="X58" s="275"/>
      <c r="Y58" s="275"/>
      <c r="Z58" s="275"/>
      <c r="AA58" s="275"/>
      <c r="AB58" s="275"/>
      <c r="AC58" s="275"/>
    </row>
    <row r="59" spans="2:29" ht="12.75" customHeight="1">
      <c r="B59" s="275"/>
      <c r="C59" s="275"/>
      <c r="D59" s="275"/>
      <c r="E59" s="275"/>
      <c r="F59" s="275"/>
      <c r="G59" s="275"/>
      <c r="H59" s="275"/>
      <c r="I59" s="275"/>
      <c r="J59" s="275"/>
      <c r="K59" s="275"/>
      <c r="L59" s="275"/>
      <c r="M59" s="275"/>
      <c r="N59" s="275"/>
      <c r="O59" s="275"/>
      <c r="P59" s="275"/>
      <c r="Q59" s="275"/>
      <c r="R59" s="275"/>
      <c r="S59" s="275"/>
      <c r="T59" s="275"/>
      <c r="U59" s="275"/>
      <c r="V59" s="275"/>
      <c r="W59" s="275"/>
      <c r="X59" s="275"/>
      <c r="Y59" s="275"/>
      <c r="Z59" s="275"/>
      <c r="AA59" s="275"/>
      <c r="AB59" s="275"/>
      <c r="AC59" s="275"/>
    </row>
    <row r="60" spans="2:29" ht="12.75" customHeight="1">
      <c r="B60" s="275"/>
      <c r="C60" s="275"/>
      <c r="D60" s="275"/>
      <c r="E60" s="275"/>
      <c r="F60" s="275"/>
      <c r="G60" s="275"/>
      <c r="H60" s="275"/>
      <c r="I60" s="275"/>
      <c r="J60" s="275"/>
      <c r="K60" s="275"/>
      <c r="L60" s="275"/>
      <c r="M60" s="275"/>
      <c r="N60" s="275"/>
      <c r="O60" s="275"/>
      <c r="P60" s="275"/>
      <c r="Q60" s="275"/>
      <c r="R60" s="275"/>
      <c r="S60" s="275"/>
      <c r="T60" s="275"/>
      <c r="U60" s="275"/>
      <c r="V60" s="275"/>
      <c r="W60" s="275"/>
      <c r="X60" s="275"/>
      <c r="Y60" s="275"/>
      <c r="Z60" s="275"/>
      <c r="AA60" s="275"/>
      <c r="AB60" s="275"/>
      <c r="AC60" s="275"/>
    </row>
    <row r="61" spans="2:29" ht="12.75" customHeight="1">
      <c r="B61" s="275"/>
      <c r="C61" s="275"/>
      <c r="D61" s="275"/>
      <c r="E61" s="275"/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  <c r="Z61" s="275"/>
      <c r="AA61" s="275"/>
      <c r="AB61" s="275"/>
      <c r="AC61" s="275"/>
    </row>
    <row r="62" spans="2:29" ht="12.75" customHeight="1">
      <c r="B62" s="275"/>
      <c r="C62" s="275"/>
      <c r="D62" s="275"/>
      <c r="E62" s="275"/>
      <c r="F62" s="275"/>
      <c r="G62" s="275"/>
      <c r="H62" s="275"/>
      <c r="I62" s="275"/>
      <c r="J62" s="275"/>
      <c r="K62" s="275"/>
      <c r="L62" s="275"/>
      <c r="M62" s="275"/>
      <c r="N62" s="275"/>
      <c r="O62" s="275"/>
      <c r="P62" s="275"/>
      <c r="Q62" s="275"/>
      <c r="R62" s="275"/>
      <c r="S62" s="275"/>
      <c r="T62" s="275"/>
      <c r="U62" s="275"/>
      <c r="V62" s="275"/>
      <c r="W62" s="275"/>
      <c r="X62" s="275"/>
      <c r="Y62" s="275"/>
      <c r="Z62" s="275"/>
      <c r="AA62" s="275"/>
      <c r="AB62" s="275"/>
      <c r="AC62" s="275"/>
    </row>
    <row r="63" spans="2:29" ht="12.75" customHeight="1">
      <c r="B63" s="275"/>
      <c r="C63" s="275"/>
      <c r="D63" s="275"/>
      <c r="E63" s="275"/>
      <c r="F63" s="275"/>
      <c r="G63" s="275"/>
      <c r="H63" s="275"/>
      <c r="I63" s="275"/>
      <c r="J63" s="275"/>
      <c r="K63" s="275"/>
      <c r="L63" s="275"/>
      <c r="M63" s="275"/>
      <c r="N63" s="275"/>
      <c r="O63" s="275"/>
      <c r="P63" s="275"/>
      <c r="Q63" s="275"/>
      <c r="R63" s="275"/>
      <c r="S63" s="275"/>
      <c r="T63" s="275"/>
      <c r="U63" s="275"/>
      <c r="V63" s="275"/>
      <c r="W63" s="275"/>
      <c r="X63" s="275"/>
      <c r="Y63" s="275"/>
      <c r="Z63" s="275"/>
      <c r="AA63" s="275"/>
      <c r="AB63" s="275"/>
      <c r="AC63" s="275"/>
    </row>
    <row r="64" spans="2:29" ht="12.75" customHeight="1">
      <c r="B64" s="275"/>
      <c r="C64" s="275"/>
      <c r="D64" s="275"/>
      <c r="E64" s="275"/>
      <c r="F64" s="275"/>
      <c r="G64" s="275"/>
      <c r="H64" s="275"/>
      <c r="I64" s="275"/>
      <c r="J64" s="275"/>
      <c r="K64" s="275"/>
      <c r="L64" s="275"/>
      <c r="M64" s="275"/>
      <c r="N64" s="275"/>
      <c r="O64" s="275"/>
      <c r="P64" s="275"/>
      <c r="Q64" s="275"/>
      <c r="R64" s="275"/>
      <c r="S64" s="275"/>
      <c r="T64" s="275"/>
      <c r="U64" s="275"/>
      <c r="V64" s="275"/>
      <c r="W64" s="275"/>
      <c r="X64" s="275"/>
      <c r="Y64" s="275"/>
      <c r="Z64" s="275"/>
      <c r="AA64" s="275"/>
      <c r="AB64" s="275"/>
      <c r="AC64" s="275"/>
    </row>
    <row r="65" spans="2:29" ht="12.75" customHeight="1">
      <c r="B65" s="275"/>
      <c r="C65" s="275"/>
      <c r="D65" s="275"/>
      <c r="E65" s="275"/>
      <c r="F65" s="275"/>
      <c r="G65" s="275"/>
      <c r="H65" s="275"/>
      <c r="I65" s="275"/>
      <c r="J65" s="275"/>
      <c r="K65" s="275"/>
      <c r="L65" s="275"/>
      <c r="M65" s="275"/>
      <c r="N65" s="275"/>
      <c r="O65" s="275"/>
      <c r="P65" s="275"/>
      <c r="Q65" s="275"/>
      <c r="R65" s="275"/>
      <c r="S65" s="275"/>
      <c r="T65" s="275"/>
      <c r="U65" s="275"/>
      <c r="V65" s="275"/>
      <c r="W65" s="275"/>
      <c r="X65" s="275"/>
      <c r="Y65" s="275"/>
      <c r="Z65" s="275"/>
      <c r="AA65" s="275"/>
      <c r="AB65" s="275"/>
      <c r="AC65" s="275"/>
    </row>
    <row r="66" spans="2:29" ht="12.75" customHeight="1">
      <c r="B66" s="275"/>
      <c r="C66" s="275"/>
      <c r="D66" s="275"/>
      <c r="E66" s="275"/>
      <c r="F66" s="275"/>
      <c r="G66" s="275"/>
      <c r="H66" s="275"/>
      <c r="I66" s="275"/>
      <c r="J66" s="275"/>
      <c r="K66" s="275"/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  <c r="Z66" s="275"/>
      <c r="AA66" s="275"/>
      <c r="AB66" s="275"/>
      <c r="AC66" s="275"/>
    </row>
    <row r="67" spans="2:29" ht="12.75" customHeight="1"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275"/>
      <c r="Z67" s="275"/>
      <c r="AA67" s="275"/>
      <c r="AB67" s="275"/>
      <c r="AC67" s="275"/>
    </row>
    <row r="68" spans="2:29" ht="12.75" customHeight="1"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</row>
    <row r="69" spans="2:29" ht="12.75" customHeight="1">
      <c r="B69" s="275"/>
      <c r="C69" s="275"/>
      <c r="D69" s="275"/>
      <c r="E69" s="275"/>
      <c r="F69" s="275"/>
      <c r="G69" s="275"/>
      <c r="H69" s="275"/>
      <c r="I69" s="275"/>
      <c r="J69" s="275"/>
      <c r="K69" s="275"/>
      <c r="L69" s="275"/>
      <c r="M69" s="275"/>
      <c r="N69" s="275"/>
      <c r="O69" s="275"/>
      <c r="P69" s="275"/>
      <c r="Q69" s="275"/>
      <c r="R69" s="275"/>
      <c r="S69" s="275"/>
      <c r="T69" s="275"/>
      <c r="U69" s="275"/>
      <c r="V69" s="275"/>
      <c r="W69" s="275"/>
      <c r="X69" s="275"/>
      <c r="Y69" s="275"/>
      <c r="Z69" s="275"/>
      <c r="AA69" s="275"/>
      <c r="AB69" s="275"/>
      <c r="AC69" s="275"/>
    </row>
    <row r="70" spans="2:29" ht="12.75" customHeight="1">
      <c r="B70" s="275"/>
      <c r="C70" s="275"/>
      <c r="D70" s="275"/>
      <c r="E70" s="275"/>
      <c r="F70" s="275"/>
      <c r="G70" s="275"/>
      <c r="H70" s="275"/>
      <c r="I70" s="275"/>
      <c r="J70" s="275"/>
      <c r="K70" s="275"/>
      <c r="L70" s="275"/>
      <c r="M70" s="275"/>
      <c r="N70" s="275"/>
      <c r="O70" s="275"/>
      <c r="P70" s="275"/>
      <c r="Q70" s="275"/>
      <c r="R70" s="275"/>
      <c r="S70" s="275"/>
      <c r="T70" s="275"/>
      <c r="U70" s="275"/>
      <c r="V70" s="275"/>
      <c r="W70" s="275"/>
      <c r="X70" s="275"/>
      <c r="Y70" s="275"/>
      <c r="Z70" s="275"/>
      <c r="AA70" s="275"/>
      <c r="AB70" s="275"/>
      <c r="AC70" s="275"/>
    </row>
    <row r="71" spans="2:29" ht="12.75" customHeight="1"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5"/>
      <c r="M71" s="275"/>
      <c r="N71" s="275"/>
      <c r="O71" s="275"/>
      <c r="P71" s="275"/>
      <c r="Q71" s="275"/>
      <c r="R71" s="275"/>
      <c r="S71" s="275"/>
      <c r="T71" s="275"/>
      <c r="U71" s="275"/>
      <c r="V71" s="275"/>
      <c r="W71" s="275"/>
      <c r="X71" s="275"/>
      <c r="Y71" s="275"/>
      <c r="Z71" s="275"/>
      <c r="AA71" s="275"/>
      <c r="AB71" s="275"/>
      <c r="AC71" s="275"/>
    </row>
    <row r="72" spans="2:29" ht="12.75" customHeight="1">
      <c r="B72" s="275"/>
      <c r="C72" s="275"/>
      <c r="D72" s="275"/>
      <c r="E72" s="275"/>
      <c r="F72" s="275"/>
      <c r="G72" s="275"/>
      <c r="H72" s="275"/>
      <c r="I72" s="275"/>
      <c r="J72" s="275"/>
      <c r="K72" s="275"/>
      <c r="L72" s="275"/>
      <c r="M72" s="275"/>
      <c r="N72" s="275"/>
      <c r="O72" s="275"/>
      <c r="P72" s="275"/>
      <c r="Q72" s="275"/>
      <c r="R72" s="275"/>
      <c r="S72" s="275"/>
      <c r="T72" s="275"/>
      <c r="U72" s="275"/>
      <c r="V72" s="275"/>
      <c r="W72" s="275"/>
      <c r="X72" s="275"/>
      <c r="Y72" s="275"/>
      <c r="Z72" s="275"/>
      <c r="AA72" s="275"/>
      <c r="AB72" s="275"/>
      <c r="AC72" s="275"/>
    </row>
    <row r="73" spans="2:29" ht="12.75" customHeight="1">
      <c r="B73" s="275"/>
      <c r="C73" s="275"/>
      <c r="D73" s="275"/>
      <c r="E73" s="275"/>
      <c r="F73" s="275"/>
      <c r="G73" s="275"/>
      <c r="H73" s="275"/>
      <c r="I73" s="275"/>
      <c r="J73" s="275"/>
      <c r="K73" s="275"/>
      <c r="L73" s="275"/>
      <c r="M73" s="275"/>
      <c r="N73" s="275"/>
      <c r="O73" s="275"/>
      <c r="P73" s="275"/>
      <c r="Q73" s="275"/>
      <c r="R73" s="275"/>
      <c r="S73" s="275"/>
      <c r="T73" s="275"/>
      <c r="U73" s="275"/>
      <c r="V73" s="275"/>
      <c r="W73" s="275"/>
      <c r="X73" s="275"/>
      <c r="Y73" s="275"/>
      <c r="Z73" s="275"/>
      <c r="AA73" s="275"/>
      <c r="AB73" s="275"/>
      <c r="AC73" s="275"/>
    </row>
    <row r="74" spans="2:29" ht="12.75" customHeight="1">
      <c r="B74" s="275"/>
      <c r="C74" s="275"/>
      <c r="D74" s="275"/>
      <c r="E74" s="275"/>
      <c r="F74" s="275"/>
      <c r="G74" s="275"/>
      <c r="H74" s="275"/>
      <c r="I74" s="275"/>
      <c r="J74" s="275"/>
      <c r="K74" s="275"/>
      <c r="L74" s="275"/>
      <c r="M74" s="275"/>
      <c r="N74" s="275"/>
      <c r="O74" s="275"/>
      <c r="P74" s="275"/>
      <c r="Q74" s="275"/>
      <c r="R74" s="275"/>
      <c r="S74" s="275"/>
      <c r="T74" s="275"/>
      <c r="U74" s="275"/>
      <c r="V74" s="275"/>
      <c r="W74" s="275"/>
      <c r="X74" s="275"/>
      <c r="Y74" s="275"/>
      <c r="Z74" s="275"/>
      <c r="AA74" s="275"/>
      <c r="AB74" s="275"/>
      <c r="AC74" s="275"/>
    </row>
    <row r="75" spans="2:29" ht="12.75" customHeight="1">
      <c r="B75" s="275"/>
      <c r="C75" s="275"/>
      <c r="D75" s="275"/>
      <c r="E75" s="275"/>
      <c r="F75" s="275"/>
      <c r="G75" s="275"/>
      <c r="H75" s="275"/>
      <c r="I75" s="275"/>
      <c r="J75" s="275"/>
      <c r="K75" s="275"/>
      <c r="L75" s="275"/>
      <c r="M75" s="275"/>
      <c r="N75" s="275"/>
      <c r="O75" s="275"/>
      <c r="P75" s="275"/>
      <c r="Q75" s="275"/>
      <c r="R75" s="275"/>
      <c r="S75" s="275"/>
      <c r="T75" s="275"/>
      <c r="U75" s="275"/>
      <c r="V75" s="275"/>
      <c r="W75" s="275"/>
      <c r="X75" s="275"/>
      <c r="Y75" s="275"/>
      <c r="Z75" s="275"/>
      <c r="AA75" s="275"/>
      <c r="AB75" s="275"/>
      <c r="AC75" s="275"/>
    </row>
    <row r="76" spans="2:29" ht="12.75" customHeight="1">
      <c r="B76" s="275"/>
      <c r="C76" s="275"/>
      <c r="D76" s="275"/>
      <c r="E76" s="275"/>
      <c r="F76" s="275"/>
      <c r="G76" s="275"/>
      <c r="H76" s="275"/>
      <c r="I76" s="275"/>
      <c r="J76" s="275"/>
      <c r="K76" s="275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275"/>
      <c r="Y76" s="275"/>
      <c r="Z76" s="275"/>
      <c r="AA76" s="275"/>
      <c r="AB76" s="275"/>
      <c r="AC76" s="275"/>
    </row>
    <row r="77" spans="2:29" ht="12.75" customHeight="1">
      <c r="B77" s="275"/>
      <c r="C77" s="275"/>
      <c r="D77" s="275"/>
      <c r="E77" s="275"/>
      <c r="F77" s="275"/>
      <c r="G77" s="275"/>
      <c r="H77" s="275"/>
      <c r="I77" s="275"/>
      <c r="J77" s="275"/>
      <c r="K77" s="275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275"/>
      <c r="Z77" s="275"/>
      <c r="AA77" s="275"/>
      <c r="AB77" s="275"/>
      <c r="AC77" s="275"/>
    </row>
    <row r="78" spans="2:29" ht="12.75" customHeight="1">
      <c r="B78" s="275"/>
      <c r="C78" s="275"/>
      <c r="D78" s="275"/>
      <c r="E78" s="275"/>
      <c r="F78" s="275"/>
      <c r="G78" s="275"/>
      <c r="H78" s="275"/>
      <c r="I78" s="275"/>
      <c r="J78" s="275"/>
      <c r="K78" s="275"/>
      <c r="L78" s="275"/>
      <c r="M78" s="275"/>
      <c r="N78" s="275"/>
      <c r="O78" s="275"/>
      <c r="P78" s="275"/>
      <c r="Q78" s="275"/>
      <c r="R78" s="275"/>
      <c r="S78" s="275"/>
      <c r="T78" s="275"/>
      <c r="U78" s="275"/>
      <c r="V78" s="275"/>
      <c r="W78" s="275"/>
      <c r="X78" s="275"/>
      <c r="Y78" s="275"/>
      <c r="Z78" s="275"/>
      <c r="AA78" s="275"/>
      <c r="AB78" s="275"/>
      <c r="AC78" s="275"/>
    </row>
    <row r="79" spans="2:29" ht="12.75" customHeight="1">
      <c r="B79" s="275"/>
      <c r="C79" s="275"/>
      <c r="D79" s="275"/>
      <c r="E79" s="275"/>
      <c r="F79" s="275"/>
      <c r="G79" s="275"/>
      <c r="H79" s="275"/>
      <c r="I79" s="275"/>
      <c r="J79" s="275"/>
      <c r="K79" s="275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5"/>
      <c r="X79" s="275"/>
      <c r="Y79" s="275"/>
      <c r="Z79" s="275"/>
      <c r="AA79" s="275"/>
      <c r="AB79" s="275"/>
      <c r="AC79" s="275"/>
    </row>
    <row r="80" spans="2:29" ht="12.75" customHeight="1">
      <c r="B80" s="275"/>
      <c r="C80" s="275"/>
      <c r="D80" s="275"/>
      <c r="E80" s="275"/>
      <c r="F80" s="275"/>
      <c r="G80" s="275"/>
      <c r="H80" s="275"/>
      <c r="I80" s="275"/>
      <c r="J80" s="275"/>
      <c r="K80" s="275"/>
      <c r="L80" s="275"/>
      <c r="M80" s="275"/>
      <c r="N80" s="275"/>
      <c r="O80" s="275"/>
      <c r="P80" s="275"/>
      <c r="Q80" s="275"/>
      <c r="R80" s="275"/>
      <c r="S80" s="275"/>
      <c r="T80" s="275"/>
      <c r="U80" s="275"/>
      <c r="V80" s="275"/>
      <c r="W80" s="275"/>
      <c r="X80" s="275"/>
      <c r="Y80" s="275"/>
      <c r="Z80" s="275"/>
      <c r="AA80" s="275"/>
      <c r="AB80" s="275"/>
      <c r="AC80" s="275"/>
    </row>
    <row r="81" spans="2:29" ht="12.75" customHeight="1">
      <c r="B81" s="275"/>
      <c r="C81" s="275"/>
      <c r="D81" s="275"/>
      <c r="E81" s="275"/>
      <c r="F81" s="275"/>
      <c r="G81" s="275"/>
      <c r="H81" s="275"/>
      <c r="I81" s="275"/>
      <c r="J81" s="275"/>
      <c r="K81" s="275"/>
      <c r="L81" s="275"/>
      <c r="M81" s="275"/>
      <c r="N81" s="275"/>
      <c r="O81" s="275"/>
      <c r="P81" s="275"/>
      <c r="Q81" s="275"/>
      <c r="R81" s="275"/>
      <c r="S81" s="275"/>
      <c r="T81" s="275"/>
      <c r="U81" s="275"/>
      <c r="V81" s="275"/>
      <c r="W81" s="275"/>
      <c r="X81" s="275"/>
      <c r="Y81" s="275"/>
      <c r="Z81" s="275"/>
      <c r="AA81" s="275"/>
      <c r="AB81" s="275"/>
      <c r="AC81" s="275"/>
    </row>
    <row r="82" spans="2:29" ht="12.75" customHeight="1">
      <c r="B82" s="275"/>
      <c r="C82" s="275"/>
      <c r="D82" s="275"/>
      <c r="E82" s="275"/>
      <c r="F82" s="275"/>
      <c r="G82" s="275"/>
      <c r="H82" s="275"/>
      <c r="I82" s="275"/>
      <c r="J82" s="275"/>
      <c r="K82" s="275"/>
      <c r="L82" s="275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5"/>
    </row>
    <row r="83" spans="2:29" ht="12.75" customHeight="1">
      <c r="B83" s="275"/>
      <c r="C83" s="275"/>
      <c r="D83" s="275"/>
      <c r="E83" s="275"/>
      <c r="F83" s="275"/>
      <c r="G83" s="275"/>
      <c r="H83" s="275"/>
      <c r="I83" s="275"/>
      <c r="J83" s="275"/>
      <c r="K83" s="275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5"/>
      <c r="X83" s="275"/>
      <c r="Y83" s="275"/>
      <c r="Z83" s="275"/>
      <c r="AA83" s="275"/>
      <c r="AB83" s="275"/>
      <c r="AC83" s="275"/>
    </row>
    <row r="84" spans="2:29" ht="12.75" customHeight="1">
      <c r="B84" s="275"/>
      <c r="C84" s="275"/>
      <c r="D84" s="275"/>
      <c r="E84" s="275"/>
      <c r="F84" s="275"/>
      <c r="G84" s="275"/>
      <c r="H84" s="275"/>
      <c r="I84" s="275"/>
      <c r="J84" s="275"/>
      <c r="K84" s="275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275"/>
      <c r="X84" s="275"/>
      <c r="Y84" s="275"/>
      <c r="Z84" s="275"/>
      <c r="AA84" s="275"/>
      <c r="AB84" s="275"/>
      <c r="AC84" s="275"/>
    </row>
    <row r="85" spans="2:29" ht="12.75" customHeight="1">
      <c r="B85" s="275"/>
      <c r="C85" s="275"/>
      <c r="D85" s="275"/>
      <c r="E85" s="275"/>
      <c r="F85" s="275"/>
      <c r="G85" s="275"/>
      <c r="H85" s="275"/>
      <c r="I85" s="275"/>
      <c r="J85" s="275"/>
      <c r="K85" s="275"/>
      <c r="L85" s="275"/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  <c r="Z85" s="275"/>
      <c r="AA85" s="275"/>
      <c r="AB85" s="275"/>
      <c r="AC85" s="275"/>
    </row>
    <row r="86" spans="2:29" ht="12.75" customHeight="1">
      <c r="B86" s="275"/>
      <c r="C86" s="275"/>
      <c r="D86" s="275"/>
      <c r="E86" s="275"/>
      <c r="F86" s="275"/>
      <c r="G86" s="275"/>
      <c r="H86" s="275"/>
      <c r="I86" s="275"/>
      <c r="J86" s="275"/>
      <c r="K86" s="275"/>
      <c r="L86" s="275"/>
      <c r="M86" s="275"/>
      <c r="N86" s="275"/>
      <c r="O86" s="275"/>
      <c r="P86" s="275"/>
      <c r="Q86" s="275"/>
      <c r="R86" s="275"/>
      <c r="S86" s="275"/>
      <c r="T86" s="275"/>
      <c r="U86" s="275"/>
      <c r="V86" s="275"/>
      <c r="W86" s="275"/>
      <c r="X86" s="275"/>
      <c r="Y86" s="275"/>
      <c r="Z86" s="275"/>
      <c r="AA86" s="275"/>
      <c r="AB86" s="275"/>
      <c r="AC86" s="275"/>
    </row>
    <row r="87" spans="2:29" ht="12.75" customHeight="1"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</row>
    <row r="88" spans="2:29" ht="12.75" customHeight="1">
      <c r="B88" s="275"/>
      <c r="C88" s="275"/>
      <c r="D88" s="275"/>
      <c r="E88" s="275"/>
      <c r="F88" s="275"/>
      <c r="G88" s="275"/>
      <c r="H88" s="275"/>
      <c r="I88" s="275"/>
      <c r="J88" s="275"/>
      <c r="K88" s="275"/>
      <c r="L88" s="275"/>
      <c r="M88" s="275"/>
      <c r="N88" s="275"/>
      <c r="O88" s="275"/>
      <c r="P88" s="275"/>
      <c r="Q88" s="275"/>
      <c r="R88" s="275"/>
      <c r="S88" s="275"/>
      <c r="T88" s="275"/>
      <c r="U88" s="275"/>
      <c r="V88" s="275"/>
      <c r="W88" s="275"/>
      <c r="X88" s="275"/>
      <c r="Y88" s="275"/>
      <c r="Z88" s="275"/>
      <c r="AA88" s="275"/>
      <c r="AB88" s="275"/>
      <c r="AC88" s="275"/>
    </row>
    <row r="89" spans="2:29" ht="12.75" customHeight="1">
      <c r="B89" s="275"/>
      <c r="C89" s="275"/>
      <c r="D89" s="275"/>
      <c r="E89" s="275"/>
      <c r="F89" s="275"/>
      <c r="G89" s="275"/>
      <c r="H89" s="275"/>
      <c r="I89" s="275"/>
      <c r="J89" s="275"/>
      <c r="K89" s="275"/>
      <c r="L89" s="275"/>
      <c r="M89" s="275"/>
      <c r="N89" s="275"/>
      <c r="O89" s="275"/>
      <c r="P89" s="275"/>
      <c r="Q89" s="275"/>
      <c r="R89" s="275"/>
      <c r="S89" s="275"/>
      <c r="T89" s="275"/>
      <c r="U89" s="275"/>
      <c r="V89" s="275"/>
      <c r="W89" s="275"/>
      <c r="X89" s="275"/>
      <c r="Y89" s="275"/>
      <c r="Z89" s="275"/>
      <c r="AA89" s="275"/>
      <c r="AB89" s="275"/>
      <c r="AC89" s="275"/>
    </row>
    <row r="90" spans="2:29" ht="12.75" customHeight="1">
      <c r="B90" s="275"/>
      <c r="C90" s="275"/>
      <c r="D90" s="275"/>
      <c r="E90" s="275"/>
      <c r="F90" s="275"/>
      <c r="G90" s="275"/>
      <c r="H90" s="275"/>
      <c r="I90" s="275"/>
      <c r="J90" s="275"/>
      <c r="K90" s="275"/>
      <c r="L90" s="275"/>
      <c r="M90" s="275"/>
      <c r="N90" s="275"/>
      <c r="O90" s="275"/>
      <c r="P90" s="275"/>
      <c r="Q90" s="275"/>
      <c r="R90" s="275"/>
      <c r="S90" s="275"/>
      <c r="T90" s="275"/>
      <c r="U90" s="275"/>
      <c r="V90" s="275"/>
      <c r="W90" s="275"/>
      <c r="X90" s="275"/>
      <c r="Y90" s="275"/>
      <c r="Z90" s="275"/>
      <c r="AA90" s="275"/>
      <c r="AB90" s="275"/>
      <c r="AC90" s="275"/>
    </row>
    <row r="91" spans="2:29" ht="12.75" customHeight="1">
      <c r="B91" s="275"/>
      <c r="C91" s="275"/>
      <c r="D91" s="275"/>
      <c r="E91" s="275"/>
      <c r="F91" s="275"/>
      <c r="G91" s="275"/>
      <c r="H91" s="275"/>
      <c r="I91" s="275"/>
      <c r="J91" s="275"/>
      <c r="K91" s="275"/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275"/>
      <c r="X91" s="275"/>
      <c r="Y91" s="275"/>
      <c r="Z91" s="275"/>
      <c r="AA91" s="275"/>
      <c r="AB91" s="275"/>
      <c r="AC91" s="275"/>
    </row>
    <row r="92" spans="2:29" ht="12.75" customHeight="1">
      <c r="B92" s="275"/>
      <c r="C92" s="275"/>
      <c r="D92" s="275"/>
      <c r="E92" s="275"/>
      <c r="F92" s="275"/>
      <c r="G92" s="275"/>
      <c r="H92" s="275"/>
      <c r="I92" s="275"/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</row>
    <row r="93" spans="2:29" ht="12.75" customHeight="1">
      <c r="B93" s="275"/>
      <c r="C93" s="275"/>
      <c r="D93" s="275"/>
      <c r="E93" s="275"/>
      <c r="F93" s="275"/>
      <c r="G93" s="275"/>
      <c r="H93" s="275"/>
      <c r="I93" s="275"/>
      <c r="J93" s="275"/>
      <c r="K93" s="275"/>
      <c r="L93" s="275"/>
      <c r="M93" s="275"/>
      <c r="N93" s="275"/>
      <c r="O93" s="275"/>
      <c r="P93" s="275"/>
      <c r="Q93" s="275"/>
      <c r="R93" s="275"/>
      <c r="S93" s="275"/>
      <c r="T93" s="275"/>
      <c r="U93" s="275"/>
      <c r="V93" s="275"/>
      <c r="W93" s="275"/>
      <c r="X93" s="275"/>
      <c r="Y93" s="275"/>
      <c r="Z93" s="275"/>
      <c r="AA93" s="275"/>
      <c r="AB93" s="275"/>
      <c r="AC93" s="275"/>
    </row>
    <row r="94" spans="2:29" ht="12.75" customHeight="1">
      <c r="B94" s="275"/>
      <c r="C94" s="275"/>
      <c r="D94" s="275"/>
      <c r="E94" s="275"/>
      <c r="F94" s="275"/>
      <c r="G94" s="275"/>
      <c r="H94" s="275"/>
      <c r="I94" s="275"/>
      <c r="J94" s="275"/>
      <c r="K94" s="275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275"/>
      <c r="X94" s="275"/>
      <c r="Y94" s="275"/>
      <c r="Z94" s="275"/>
      <c r="AA94" s="275"/>
      <c r="AB94" s="275"/>
      <c r="AC94" s="275"/>
    </row>
    <row r="95" spans="2:29" ht="12.75" customHeight="1">
      <c r="B95" s="275"/>
      <c r="C95" s="275"/>
      <c r="D95" s="275"/>
      <c r="E95" s="275"/>
      <c r="F95" s="275"/>
      <c r="G95" s="275"/>
      <c r="H95" s="275"/>
      <c r="I95" s="275"/>
      <c r="J95" s="275"/>
      <c r="K95" s="275"/>
      <c r="L95" s="275"/>
      <c r="M95" s="275"/>
      <c r="N95" s="275"/>
      <c r="O95" s="275"/>
      <c r="P95" s="275"/>
      <c r="Q95" s="275"/>
      <c r="R95" s="275"/>
      <c r="S95" s="275"/>
      <c r="T95" s="275"/>
      <c r="U95" s="275"/>
      <c r="V95" s="275"/>
      <c r="W95" s="275"/>
      <c r="X95" s="275"/>
      <c r="Y95" s="275"/>
      <c r="Z95" s="275"/>
      <c r="AA95" s="275"/>
      <c r="AB95" s="275"/>
      <c r="AC95" s="275"/>
    </row>
    <row r="96" spans="2:29" ht="12.75" customHeight="1">
      <c r="B96" s="275"/>
      <c r="C96" s="275"/>
      <c r="D96" s="275"/>
      <c r="E96" s="275"/>
      <c r="F96" s="275"/>
      <c r="G96" s="275"/>
      <c r="H96" s="275"/>
      <c r="I96" s="275"/>
      <c r="J96" s="275"/>
      <c r="K96" s="275"/>
      <c r="L96" s="275"/>
      <c r="M96" s="275"/>
      <c r="N96" s="275"/>
      <c r="O96" s="275"/>
      <c r="P96" s="275"/>
      <c r="Q96" s="275"/>
      <c r="R96" s="275"/>
      <c r="S96" s="275"/>
      <c r="T96" s="275"/>
      <c r="U96" s="275"/>
      <c r="V96" s="275"/>
      <c r="W96" s="275"/>
      <c r="X96" s="275"/>
      <c r="Y96" s="275"/>
      <c r="Z96" s="275"/>
      <c r="AA96" s="275"/>
      <c r="AB96" s="275"/>
      <c r="AC96" s="275"/>
    </row>
    <row r="97" spans="2:29" ht="12.75" customHeight="1">
      <c r="B97" s="275"/>
      <c r="C97" s="275"/>
      <c r="D97" s="275"/>
      <c r="E97" s="275"/>
      <c r="F97" s="275"/>
      <c r="G97" s="275"/>
      <c r="H97" s="275"/>
      <c r="I97" s="275"/>
      <c r="J97" s="275"/>
      <c r="K97" s="275"/>
      <c r="L97" s="275"/>
      <c r="M97" s="275"/>
      <c r="N97" s="275"/>
      <c r="O97" s="275"/>
      <c r="P97" s="275"/>
      <c r="Q97" s="275"/>
      <c r="R97" s="275"/>
      <c r="S97" s="275"/>
      <c r="T97" s="275"/>
      <c r="U97" s="275"/>
      <c r="V97" s="275"/>
      <c r="W97" s="275"/>
      <c r="X97" s="275"/>
      <c r="Y97" s="275"/>
      <c r="Z97" s="275"/>
      <c r="AA97" s="275"/>
      <c r="AB97" s="275"/>
      <c r="AC97" s="275"/>
    </row>
    <row r="98" spans="2:29" ht="12.75" customHeight="1">
      <c r="B98" s="275"/>
      <c r="C98" s="275"/>
      <c r="D98" s="275"/>
      <c r="E98" s="275"/>
      <c r="F98" s="275"/>
      <c r="G98" s="275"/>
      <c r="H98" s="275"/>
      <c r="I98" s="275"/>
      <c r="J98" s="275"/>
      <c r="K98" s="275"/>
      <c r="L98" s="275"/>
      <c r="M98" s="275"/>
      <c r="N98" s="275"/>
      <c r="O98" s="275"/>
      <c r="P98" s="275"/>
      <c r="Q98" s="275"/>
      <c r="R98" s="275"/>
      <c r="S98" s="275"/>
      <c r="T98" s="275"/>
      <c r="U98" s="275"/>
      <c r="V98" s="275"/>
      <c r="W98" s="275"/>
      <c r="X98" s="275"/>
      <c r="Y98" s="275"/>
      <c r="Z98" s="275"/>
      <c r="AA98" s="275"/>
      <c r="AB98" s="275"/>
      <c r="AC98" s="275"/>
    </row>
    <row r="99" spans="2:29" ht="12.75" customHeight="1">
      <c r="B99" s="275"/>
      <c r="C99" s="275"/>
      <c r="D99" s="275"/>
      <c r="E99" s="275"/>
      <c r="F99" s="275"/>
      <c r="G99" s="275"/>
      <c r="H99" s="275"/>
      <c r="I99" s="275"/>
      <c r="J99" s="275"/>
      <c r="K99" s="275"/>
      <c r="L99" s="275"/>
      <c r="M99" s="275"/>
      <c r="N99" s="275"/>
      <c r="O99" s="275"/>
      <c r="P99" s="275"/>
      <c r="Q99" s="275"/>
      <c r="R99" s="275"/>
      <c r="S99" s="275"/>
      <c r="T99" s="275"/>
      <c r="U99" s="275"/>
      <c r="V99" s="275"/>
      <c r="W99" s="275"/>
      <c r="X99" s="275"/>
      <c r="Y99" s="275"/>
      <c r="Z99" s="275"/>
      <c r="AA99" s="275"/>
      <c r="AB99" s="275"/>
      <c r="AC99" s="275"/>
    </row>
    <row r="100" spans="2:29" ht="12.75" customHeight="1"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  <c r="L100" s="275"/>
      <c r="M100" s="275"/>
      <c r="N100" s="275"/>
      <c r="O100" s="275"/>
      <c r="P100" s="275"/>
      <c r="Q100" s="275"/>
      <c r="R100" s="275"/>
      <c r="S100" s="275"/>
      <c r="T100" s="275"/>
      <c r="U100" s="275"/>
      <c r="V100" s="275"/>
      <c r="W100" s="275"/>
      <c r="X100" s="275"/>
      <c r="Y100" s="275"/>
      <c r="Z100" s="275"/>
      <c r="AA100" s="275"/>
      <c r="AB100" s="275"/>
      <c r="AC100" s="275"/>
    </row>
  </sheetData>
  <mergeCells count="85">
    <mergeCell ref="Y17:AA17"/>
    <mergeCell ref="V18:W18"/>
    <mergeCell ref="Y18:AA18"/>
    <mergeCell ref="V27:W27"/>
    <mergeCell ref="P28:T29"/>
    <mergeCell ref="V26:W26"/>
    <mergeCell ref="Y26:AA26"/>
    <mergeCell ref="Y27:AA27"/>
    <mergeCell ref="Q26:T27"/>
    <mergeCell ref="R15:T15"/>
    <mergeCell ref="Q18:T18"/>
    <mergeCell ref="R16:T16"/>
    <mergeCell ref="R25:T25"/>
    <mergeCell ref="R23:T24"/>
    <mergeCell ref="Q17:T17"/>
    <mergeCell ref="R22:T22"/>
    <mergeCell ref="R21:T21"/>
    <mergeCell ref="R19:T19"/>
    <mergeCell ref="R20:T20"/>
    <mergeCell ref="E26:H26"/>
    <mergeCell ref="E28:H28"/>
    <mergeCell ref="D29:H29"/>
    <mergeCell ref="R40:T40"/>
    <mergeCell ref="R41:T41"/>
    <mergeCell ref="E22:H22"/>
    <mergeCell ref="E21:H21"/>
    <mergeCell ref="R39:T39"/>
    <mergeCell ref="Y36:AA36"/>
    <mergeCell ref="Y38:AA38"/>
    <mergeCell ref="P31:AA31"/>
    <mergeCell ref="Q38:T38"/>
    <mergeCell ref="U38:W38"/>
    <mergeCell ref="Q33:T33"/>
    <mergeCell ref="R34:T34"/>
    <mergeCell ref="R35:T35"/>
    <mergeCell ref="R36:T36"/>
    <mergeCell ref="E25:H25"/>
    <mergeCell ref="E23:H23"/>
    <mergeCell ref="B31:H31"/>
    <mergeCell ref="E27:H27"/>
    <mergeCell ref="H55:L55"/>
    <mergeCell ref="T55:Z55"/>
    <mergeCell ref="Q45:AA45"/>
    <mergeCell ref="R42:T42"/>
    <mergeCell ref="B52:T52"/>
    <mergeCell ref="O51:T51"/>
    <mergeCell ref="Z49:AA49"/>
    <mergeCell ref="P49:T49"/>
    <mergeCell ref="V49:W49"/>
    <mergeCell ref="R46:T46"/>
    <mergeCell ref="R47:T47"/>
    <mergeCell ref="Y51:AA51"/>
    <mergeCell ref="V51:W51"/>
    <mergeCell ref="R43:T43"/>
    <mergeCell ref="E53:AA53"/>
    <mergeCell ref="Y7:AA7"/>
    <mergeCell ref="V7:W7"/>
    <mergeCell ref="R13:T14"/>
    <mergeCell ref="R8:T8"/>
    <mergeCell ref="Q7:T7"/>
    <mergeCell ref="R9:T9"/>
    <mergeCell ref="R10:T10"/>
    <mergeCell ref="R11:T11"/>
    <mergeCell ref="R12:T12"/>
    <mergeCell ref="D7:H7"/>
    <mergeCell ref="E8:H8"/>
    <mergeCell ref="E12:H12"/>
    <mergeCell ref="E9:H9"/>
    <mergeCell ref="E11:H11"/>
    <mergeCell ref="E10:H10"/>
    <mergeCell ref="Y6:AA6"/>
    <mergeCell ref="V6:W6"/>
    <mergeCell ref="B1:E1"/>
    <mergeCell ref="B3:AB3"/>
    <mergeCell ref="B4:AB4"/>
    <mergeCell ref="B2:AA2"/>
    <mergeCell ref="B6:F6"/>
    <mergeCell ref="P6:R6"/>
    <mergeCell ref="L6:M6"/>
    <mergeCell ref="E20:H20"/>
    <mergeCell ref="E19:H19"/>
    <mergeCell ref="D15:H15"/>
    <mergeCell ref="D18:H18"/>
    <mergeCell ref="E13:H13"/>
    <mergeCell ref="E14:H14"/>
  </mergeCells>
  <pageMargins left="0.23622047244094491" right="0.23622047244094491" top="0.19685039370078741" bottom="0.19685039370078741" header="0" footer="0"/>
  <pageSetup scale="79" orientation="landscape" r:id="rId1"/>
  <headerFooter>
    <oddFooter>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249977111117893"/>
    <outlinePr summaryBelow="0" summaryRight="0"/>
  </sheetPr>
  <dimension ref="B1:AR97"/>
  <sheetViews>
    <sheetView showGridLines="0" tabSelected="1" view="pageBreakPreview" zoomScaleNormal="100" zoomScaleSheetLayoutView="100" workbookViewId="0">
      <pane ySplit="7" topLeftCell="A37" activePane="bottomLeft" state="frozen"/>
      <selection pane="bottomLeft" activeCell="AK53" sqref="AK53:AL55"/>
    </sheetView>
  </sheetViews>
  <sheetFormatPr baseColWidth="10" defaultColWidth="14.42578125" defaultRowHeight="15" customHeight="1"/>
  <cols>
    <col min="2" max="2" width="4" customWidth="1"/>
    <col min="3" max="3" width="0.5703125" customWidth="1"/>
    <col min="4" max="4" width="0.28515625" customWidth="1"/>
    <col min="5" max="5" width="0.85546875" customWidth="1"/>
    <col min="6" max="6" width="1.28515625" customWidth="1"/>
    <col min="7" max="7" width="7.85546875" customWidth="1"/>
    <col min="8" max="8" width="1.5703125" customWidth="1"/>
    <col min="9" max="9" width="24.28515625" customWidth="1"/>
    <col min="10" max="14" width="0.28515625" customWidth="1"/>
    <col min="15" max="15" width="5.5703125" customWidth="1"/>
    <col min="16" max="16" width="6.85546875" customWidth="1"/>
    <col min="17" max="19" width="0.28515625" customWidth="1"/>
    <col min="20" max="20" width="0.140625" customWidth="1"/>
    <col min="21" max="21" width="13" customWidth="1"/>
    <col min="22" max="22" width="0.140625" customWidth="1"/>
    <col min="23" max="23" width="0.5703125" customWidth="1"/>
    <col min="24" max="24" width="5.85546875" customWidth="1"/>
    <col min="25" max="25" width="3.85546875" customWidth="1"/>
    <col min="26" max="26" width="13" customWidth="1"/>
    <col min="27" max="27" width="0.140625" customWidth="1"/>
    <col min="28" max="29" width="0.5703125" customWidth="1"/>
    <col min="30" max="30" width="1.140625" customWidth="1"/>
    <col min="31" max="31" width="1.5703125" customWidth="1"/>
    <col min="32" max="32" width="0.5703125" customWidth="1"/>
    <col min="33" max="33" width="10" customWidth="1"/>
    <col min="34" max="34" width="0.28515625" customWidth="1"/>
    <col min="35" max="35" width="0.5703125" customWidth="1"/>
    <col min="36" max="36" width="0.42578125" customWidth="1"/>
    <col min="37" max="37" width="12" customWidth="1"/>
    <col min="38" max="38" width="1.5703125" customWidth="1"/>
    <col min="39" max="40" width="0.28515625" customWidth="1"/>
    <col min="41" max="41" width="0.42578125" customWidth="1"/>
    <col min="42" max="42" width="14.5703125" customWidth="1"/>
    <col min="43" max="44" width="9.140625" customWidth="1"/>
  </cols>
  <sheetData>
    <row r="1" spans="2:44" ht="0.75" customHeight="1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25"/>
      <c r="AQ1" s="25"/>
      <c r="AR1" s="25"/>
    </row>
    <row r="2" spans="2:44" ht="3" customHeight="1">
      <c r="B2" s="797" t="s">
        <v>1661</v>
      </c>
      <c r="C2" s="798"/>
      <c r="D2" s="798"/>
      <c r="E2" s="798"/>
      <c r="F2" s="798"/>
      <c r="G2" s="798"/>
      <c r="H2" s="798"/>
      <c r="I2" s="798"/>
      <c r="J2" s="798"/>
      <c r="K2" s="798"/>
      <c r="L2" s="798"/>
      <c r="M2" s="798"/>
      <c r="N2" s="798"/>
      <c r="O2" s="798"/>
      <c r="P2" s="798"/>
      <c r="Q2" s="798"/>
      <c r="R2" s="798"/>
      <c r="S2" s="798"/>
      <c r="T2" s="798"/>
      <c r="U2" s="798"/>
      <c r="V2" s="798"/>
      <c r="W2" s="798"/>
      <c r="X2" s="798"/>
      <c r="Y2" s="798"/>
      <c r="Z2" s="798"/>
      <c r="AA2" s="798"/>
      <c r="AB2" s="798"/>
      <c r="AC2" s="798"/>
      <c r="AD2" s="798"/>
      <c r="AE2" s="798"/>
      <c r="AF2" s="798"/>
      <c r="AG2" s="798"/>
      <c r="AH2" s="798"/>
      <c r="AI2" s="798"/>
      <c r="AJ2" s="798"/>
      <c r="AK2" s="798"/>
      <c r="AL2" s="798"/>
      <c r="AM2" s="798"/>
      <c r="AN2" s="798"/>
      <c r="AO2" s="799"/>
      <c r="AP2" s="25"/>
      <c r="AQ2" s="25"/>
      <c r="AR2" s="25"/>
    </row>
    <row r="3" spans="2:44" ht="3.75" customHeight="1">
      <c r="B3" s="800"/>
      <c r="C3" s="801"/>
      <c r="D3" s="801"/>
      <c r="E3" s="801"/>
      <c r="F3" s="801"/>
      <c r="G3" s="801"/>
      <c r="H3" s="801"/>
      <c r="I3" s="801"/>
      <c r="J3" s="801"/>
      <c r="K3" s="801"/>
      <c r="L3" s="801"/>
      <c r="M3" s="801"/>
      <c r="N3" s="801"/>
      <c r="O3" s="801"/>
      <c r="P3" s="801"/>
      <c r="Q3" s="801"/>
      <c r="R3" s="801"/>
      <c r="S3" s="801"/>
      <c r="T3" s="801"/>
      <c r="U3" s="801"/>
      <c r="V3" s="801"/>
      <c r="W3" s="801"/>
      <c r="X3" s="801"/>
      <c r="Y3" s="801"/>
      <c r="Z3" s="801"/>
      <c r="AA3" s="801"/>
      <c r="AB3" s="801"/>
      <c r="AC3" s="801"/>
      <c r="AD3" s="801"/>
      <c r="AE3" s="801"/>
      <c r="AF3" s="801"/>
      <c r="AG3" s="801"/>
      <c r="AH3" s="801"/>
      <c r="AI3" s="801"/>
      <c r="AJ3" s="801"/>
      <c r="AK3" s="801"/>
      <c r="AL3" s="801"/>
      <c r="AM3" s="801"/>
      <c r="AN3" s="801"/>
      <c r="AO3" s="802"/>
      <c r="AP3" s="25"/>
      <c r="AQ3" s="25"/>
      <c r="AR3" s="25"/>
    </row>
    <row r="4" spans="2:44" ht="6.75" customHeight="1">
      <c r="B4" s="803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5"/>
      <c r="AP4" s="25"/>
      <c r="AQ4" s="25"/>
      <c r="AR4" s="25"/>
    </row>
    <row r="5" spans="2:44" ht="13.5" customHeight="1">
      <c r="B5" s="749" t="s">
        <v>176</v>
      </c>
      <c r="C5" s="747"/>
      <c r="D5" s="747"/>
      <c r="E5" s="747"/>
      <c r="F5" s="747"/>
      <c r="G5" s="747"/>
      <c r="H5" s="747"/>
      <c r="I5" s="747"/>
      <c r="J5" s="747"/>
      <c r="K5" s="747"/>
      <c r="L5" s="747"/>
      <c r="M5" s="747"/>
      <c r="N5" s="747"/>
      <c r="O5" s="747"/>
      <c r="P5" s="747"/>
      <c r="Q5" s="747"/>
      <c r="R5" s="747"/>
      <c r="S5" s="747"/>
      <c r="T5" s="747"/>
      <c r="U5" s="747"/>
      <c r="V5" s="747"/>
      <c r="W5" s="747"/>
      <c r="X5" s="747"/>
      <c r="Y5" s="747"/>
      <c r="Z5" s="747"/>
      <c r="AA5" s="747"/>
      <c r="AB5" s="747"/>
      <c r="AC5" s="747"/>
      <c r="AD5" s="747"/>
      <c r="AE5" s="747"/>
      <c r="AF5" s="747"/>
      <c r="AG5" s="747"/>
      <c r="AH5" s="747"/>
      <c r="AI5" s="747"/>
      <c r="AJ5" s="747"/>
      <c r="AK5" s="747"/>
      <c r="AL5" s="747"/>
      <c r="AM5" s="747"/>
      <c r="AN5" s="747"/>
      <c r="AO5" s="748"/>
      <c r="AP5" s="25"/>
      <c r="AQ5" s="25"/>
      <c r="AR5" s="25"/>
    </row>
    <row r="6" spans="2:44" ht="3.75" customHeight="1">
      <c r="B6" s="806" t="s">
        <v>1779</v>
      </c>
      <c r="C6" s="752"/>
      <c r="D6" s="752"/>
      <c r="E6" s="752"/>
      <c r="F6" s="752"/>
      <c r="G6" s="752"/>
      <c r="H6" s="752"/>
      <c r="I6" s="752"/>
      <c r="J6" s="752"/>
      <c r="K6" s="752"/>
      <c r="L6" s="752"/>
      <c r="M6" s="752"/>
      <c r="N6" s="752"/>
      <c r="O6" s="752"/>
      <c r="P6" s="752"/>
      <c r="Q6" s="752"/>
      <c r="R6" s="752"/>
      <c r="S6" s="752"/>
      <c r="T6" s="752"/>
      <c r="U6" s="752"/>
      <c r="V6" s="752"/>
      <c r="W6" s="752"/>
      <c r="X6" s="752"/>
      <c r="Y6" s="752"/>
      <c r="Z6" s="752"/>
      <c r="AA6" s="752"/>
      <c r="AB6" s="752"/>
      <c r="AC6" s="752"/>
      <c r="AD6" s="752"/>
      <c r="AE6" s="752"/>
      <c r="AF6" s="752"/>
      <c r="AG6" s="752"/>
      <c r="AH6" s="752"/>
      <c r="AI6" s="752"/>
      <c r="AJ6" s="752"/>
      <c r="AK6" s="752"/>
      <c r="AL6" s="752"/>
      <c r="AM6" s="752"/>
      <c r="AN6" s="752"/>
      <c r="AO6" s="753"/>
      <c r="AP6" s="25"/>
      <c r="AQ6" s="25"/>
      <c r="AR6" s="25"/>
    </row>
    <row r="7" spans="2:44" ht="14.25" customHeight="1">
      <c r="B7" s="772"/>
      <c r="C7" s="758"/>
      <c r="D7" s="758"/>
      <c r="E7" s="758"/>
      <c r="F7" s="758"/>
      <c r="G7" s="758"/>
      <c r="H7" s="758"/>
      <c r="I7" s="758"/>
      <c r="J7" s="758"/>
      <c r="K7" s="758"/>
      <c r="L7" s="758"/>
      <c r="M7" s="758"/>
      <c r="N7" s="758"/>
      <c r="O7" s="758"/>
      <c r="P7" s="758"/>
      <c r="Q7" s="758"/>
      <c r="R7" s="758"/>
      <c r="S7" s="758"/>
      <c r="T7" s="758"/>
      <c r="U7" s="758"/>
      <c r="V7" s="758"/>
      <c r="W7" s="758"/>
      <c r="X7" s="758"/>
      <c r="Y7" s="758"/>
      <c r="Z7" s="758"/>
      <c r="AA7" s="758"/>
      <c r="AB7" s="758"/>
      <c r="AC7" s="758"/>
      <c r="AD7" s="758"/>
      <c r="AE7" s="758"/>
      <c r="AF7" s="758"/>
      <c r="AG7" s="758"/>
      <c r="AH7" s="758"/>
      <c r="AI7" s="758"/>
      <c r="AJ7" s="758"/>
      <c r="AK7" s="758"/>
      <c r="AL7" s="758"/>
      <c r="AM7" s="758"/>
      <c r="AN7" s="758"/>
      <c r="AO7" s="759"/>
      <c r="AP7" s="25"/>
      <c r="AQ7" s="25"/>
      <c r="AR7" s="25"/>
    </row>
    <row r="8" spans="2:44" ht="16.5" customHeight="1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5"/>
      <c r="AQ8" s="25"/>
      <c r="AR8" s="25"/>
    </row>
    <row r="9" spans="2:44" ht="1.5" customHeight="1"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5"/>
      <c r="AQ9" s="25"/>
      <c r="AR9" s="25"/>
    </row>
    <row r="10" spans="2:44" ht="93" customHeight="1">
      <c r="B10" s="808" t="s">
        <v>145</v>
      </c>
      <c r="C10" s="809"/>
      <c r="D10" s="809"/>
      <c r="E10" s="809"/>
      <c r="F10" s="809"/>
      <c r="G10" s="809"/>
      <c r="H10" s="809"/>
      <c r="I10" s="809"/>
      <c r="J10" s="809"/>
      <c r="K10" s="809"/>
      <c r="L10" s="810"/>
      <c r="M10" s="808" t="s">
        <v>177</v>
      </c>
      <c r="N10" s="809"/>
      <c r="O10" s="809"/>
      <c r="P10" s="809"/>
      <c r="Q10" s="809"/>
      <c r="R10" s="809"/>
      <c r="S10" s="810"/>
      <c r="T10" s="808" t="s">
        <v>178</v>
      </c>
      <c r="U10" s="809"/>
      <c r="V10" s="809"/>
      <c r="W10" s="810"/>
      <c r="X10" s="808" t="s">
        <v>179</v>
      </c>
      <c r="Y10" s="809"/>
      <c r="Z10" s="809"/>
      <c r="AA10" s="809"/>
      <c r="AB10" s="810"/>
      <c r="AC10" s="808" t="s">
        <v>180</v>
      </c>
      <c r="AD10" s="809"/>
      <c r="AE10" s="809"/>
      <c r="AF10" s="809"/>
      <c r="AG10" s="809"/>
      <c r="AH10" s="809"/>
      <c r="AI10" s="810"/>
      <c r="AJ10" s="808" t="s">
        <v>181</v>
      </c>
      <c r="AK10" s="809"/>
      <c r="AL10" s="809"/>
      <c r="AM10" s="809"/>
      <c r="AN10" s="810"/>
      <c r="AO10" s="24"/>
      <c r="AP10" s="25"/>
      <c r="AQ10" s="25"/>
      <c r="AR10" s="25"/>
    </row>
    <row r="11" spans="2:44" ht="6" customHeight="1">
      <c r="B11" s="29"/>
      <c r="C11" s="24"/>
      <c r="D11" s="24"/>
      <c r="E11" s="24"/>
      <c r="F11" s="24"/>
      <c r="G11" s="24"/>
      <c r="H11" s="24"/>
      <c r="I11" s="24"/>
      <c r="J11" s="24"/>
      <c r="K11" s="24"/>
      <c r="L11" s="790" t="s">
        <v>79</v>
      </c>
      <c r="M11" s="651"/>
      <c r="N11" s="651"/>
      <c r="O11" s="651"/>
      <c r="P11" s="645"/>
      <c r="Q11" s="645"/>
      <c r="R11" s="811" t="s">
        <v>79</v>
      </c>
      <c r="S11" s="812"/>
      <c r="T11" s="645"/>
      <c r="U11" s="651"/>
      <c r="V11" s="651"/>
      <c r="W11" s="807" t="s">
        <v>79</v>
      </c>
      <c r="X11" s="645"/>
      <c r="Y11" s="645"/>
      <c r="Z11" s="651"/>
      <c r="AA11" s="651"/>
      <c r="AB11" s="807" t="s">
        <v>79</v>
      </c>
      <c r="AC11" s="651"/>
      <c r="AD11" s="651"/>
      <c r="AE11" s="645"/>
      <c r="AF11" s="645"/>
      <c r="AG11" s="651"/>
      <c r="AH11" s="651"/>
      <c r="AI11" s="807" t="s">
        <v>79</v>
      </c>
      <c r="AJ11" s="645"/>
      <c r="AK11" s="645"/>
      <c r="AL11" s="645"/>
      <c r="AM11" s="24"/>
      <c r="AN11" s="30"/>
      <c r="AO11" s="24"/>
      <c r="AP11" s="25"/>
      <c r="AQ11" s="25"/>
      <c r="AR11" s="25"/>
    </row>
    <row r="12" spans="2:44" ht="1.5" customHeight="1">
      <c r="B12" s="751" t="s">
        <v>1774</v>
      </c>
      <c r="C12" s="752"/>
      <c r="D12" s="752"/>
      <c r="E12" s="752"/>
      <c r="F12" s="752"/>
      <c r="G12" s="752"/>
      <c r="H12" s="752"/>
      <c r="I12" s="753"/>
      <c r="J12" s="24"/>
      <c r="K12" s="24"/>
      <c r="L12" s="791"/>
      <c r="M12" s="645"/>
      <c r="N12" s="645"/>
      <c r="O12" s="645"/>
      <c r="P12" s="645"/>
      <c r="Q12" s="645"/>
      <c r="R12" s="813"/>
      <c r="S12" s="814"/>
      <c r="T12" s="645"/>
      <c r="U12" s="645"/>
      <c r="V12" s="645"/>
      <c r="W12" s="791"/>
      <c r="X12" s="645"/>
      <c r="Y12" s="645"/>
      <c r="Z12" s="645"/>
      <c r="AA12" s="645"/>
      <c r="AB12" s="791"/>
      <c r="AC12" s="645"/>
      <c r="AD12" s="645"/>
      <c r="AE12" s="645"/>
      <c r="AF12" s="645"/>
      <c r="AG12" s="645"/>
      <c r="AH12" s="645"/>
      <c r="AI12" s="791"/>
      <c r="AJ12" s="645"/>
      <c r="AK12" s="645"/>
      <c r="AL12" s="645"/>
      <c r="AM12" s="24"/>
      <c r="AN12" s="30"/>
      <c r="AO12" s="24"/>
      <c r="AP12" s="25"/>
      <c r="AQ12" s="25"/>
      <c r="AR12" s="25"/>
    </row>
    <row r="13" spans="2:44" ht="9" customHeight="1">
      <c r="B13" s="754"/>
      <c r="C13" s="755"/>
      <c r="D13" s="755"/>
      <c r="E13" s="755"/>
      <c r="F13" s="755"/>
      <c r="G13" s="755"/>
      <c r="H13" s="755"/>
      <c r="I13" s="756"/>
      <c r="J13" s="24"/>
      <c r="K13" s="24"/>
      <c r="L13" s="791"/>
      <c r="M13" s="645"/>
      <c r="N13" s="645"/>
      <c r="O13" s="645"/>
      <c r="P13" s="645"/>
      <c r="Q13" s="645"/>
      <c r="R13" s="813"/>
      <c r="S13" s="814"/>
      <c r="T13" s="645"/>
      <c r="U13" s="645"/>
      <c r="V13" s="645"/>
      <c r="W13" s="791"/>
      <c r="X13" s="645"/>
      <c r="Y13" s="645"/>
      <c r="Z13" s="645"/>
      <c r="AA13" s="645"/>
      <c r="AB13" s="791"/>
      <c r="AC13" s="645"/>
      <c r="AD13" s="645"/>
      <c r="AE13" s="645"/>
      <c r="AF13" s="645"/>
      <c r="AG13" s="645"/>
      <c r="AH13" s="645"/>
      <c r="AI13" s="791"/>
      <c r="AJ13" s="645"/>
      <c r="AK13" s="795">
        <v>0</v>
      </c>
      <c r="AL13" s="796"/>
      <c r="AM13" s="24"/>
      <c r="AN13" s="30"/>
      <c r="AO13" s="24"/>
      <c r="AP13" s="25"/>
      <c r="AQ13" s="25"/>
      <c r="AR13" s="25" t="s">
        <v>5</v>
      </c>
    </row>
    <row r="14" spans="2:44" ht="19.5" customHeight="1">
      <c r="B14" s="757"/>
      <c r="C14" s="758"/>
      <c r="D14" s="758"/>
      <c r="E14" s="758"/>
      <c r="F14" s="758"/>
      <c r="G14" s="758"/>
      <c r="H14" s="758"/>
      <c r="I14" s="759"/>
      <c r="J14" s="24"/>
      <c r="K14" s="24"/>
      <c r="L14" s="792"/>
      <c r="M14" s="645"/>
      <c r="N14" s="645"/>
      <c r="O14" s="645"/>
      <c r="P14" s="645"/>
      <c r="Q14" s="645"/>
      <c r="R14" s="815"/>
      <c r="S14" s="816"/>
      <c r="T14" s="645"/>
      <c r="U14" s="645"/>
      <c r="V14" s="645"/>
      <c r="W14" s="792"/>
      <c r="X14" s="645"/>
      <c r="Y14" s="645"/>
      <c r="Z14" s="645"/>
      <c r="AA14" s="645"/>
      <c r="AB14" s="792"/>
      <c r="AC14" s="645"/>
      <c r="AD14" s="645"/>
      <c r="AE14" s="645"/>
      <c r="AF14" s="645"/>
      <c r="AG14" s="645"/>
      <c r="AH14" s="645"/>
      <c r="AI14" s="792"/>
      <c r="AJ14" s="645"/>
      <c r="AK14" s="645"/>
      <c r="AL14" s="645"/>
      <c r="AM14" s="24"/>
      <c r="AN14" s="30"/>
      <c r="AO14" s="24"/>
      <c r="AP14" s="25"/>
      <c r="AQ14" s="25"/>
      <c r="AR14" s="25"/>
    </row>
    <row r="15" spans="2:44" ht="15" customHeight="1">
      <c r="B15" s="29"/>
      <c r="C15" s="24"/>
      <c r="D15" s="24"/>
      <c r="E15" s="24"/>
      <c r="F15" s="24"/>
      <c r="G15" s="24"/>
      <c r="H15" s="24"/>
      <c r="I15" s="24"/>
      <c r="J15" s="24"/>
      <c r="K15" s="24"/>
      <c r="L15" s="779">
        <f>SUM(L17:P19)</f>
        <v>42008</v>
      </c>
      <c r="M15" s="780"/>
      <c r="N15" s="780"/>
      <c r="O15" s="780"/>
      <c r="P15" s="777"/>
      <c r="Q15" s="645"/>
      <c r="R15" s="645"/>
      <c r="S15" s="645"/>
      <c r="T15" s="645"/>
      <c r="U15" s="652">
        <f>SUM(U17:Y19)</f>
        <v>0</v>
      </c>
      <c r="V15" s="652"/>
      <c r="W15" s="652"/>
      <c r="X15" s="652"/>
      <c r="Y15" s="652"/>
      <c r="Z15" s="652">
        <f>SUM(Z17:AD19)</f>
        <v>0</v>
      </c>
      <c r="AA15" s="652"/>
      <c r="AB15" s="652"/>
      <c r="AC15" s="652"/>
      <c r="AD15" s="652"/>
      <c r="AE15" s="781">
        <f>SUM(AG17:AG19)</f>
        <v>0</v>
      </c>
      <c r="AF15" s="778"/>
      <c r="AG15" s="763"/>
      <c r="AH15" s="653"/>
      <c r="AI15" s="653"/>
      <c r="AJ15" s="653"/>
      <c r="AK15" s="654">
        <f>+L15</f>
        <v>42008</v>
      </c>
      <c r="AL15" s="655"/>
      <c r="AM15" s="24"/>
      <c r="AN15" s="30"/>
      <c r="AO15" s="24"/>
      <c r="AP15" s="25"/>
      <c r="AQ15" s="25"/>
      <c r="AR15" s="25"/>
    </row>
    <row r="16" spans="2:44" ht="0.75" customHeight="1">
      <c r="B16" s="29"/>
      <c r="C16" s="24"/>
      <c r="D16" s="24"/>
      <c r="E16" s="24"/>
      <c r="F16" s="24"/>
      <c r="G16" s="24"/>
      <c r="H16" s="24"/>
      <c r="I16" s="24"/>
      <c r="J16" s="24"/>
      <c r="K16" s="24"/>
      <c r="L16" s="645"/>
      <c r="M16" s="645"/>
      <c r="N16" s="645"/>
      <c r="O16" s="645"/>
      <c r="P16" s="645"/>
      <c r="Q16" s="645"/>
      <c r="R16" s="645"/>
      <c r="S16" s="645"/>
      <c r="T16" s="645"/>
      <c r="U16" s="656"/>
      <c r="V16" s="656"/>
      <c r="W16" s="656"/>
      <c r="X16" s="656"/>
      <c r="Y16" s="656"/>
      <c r="Z16" s="656"/>
      <c r="AA16" s="656"/>
      <c r="AB16" s="656"/>
      <c r="AC16" s="656"/>
      <c r="AD16" s="656"/>
      <c r="AE16" s="656"/>
      <c r="AF16" s="656"/>
      <c r="AG16" s="656"/>
      <c r="AH16" s="645"/>
      <c r="AI16" s="645"/>
      <c r="AJ16" s="645"/>
      <c r="AK16" s="645"/>
      <c r="AL16" s="645"/>
      <c r="AM16" s="24"/>
      <c r="AN16" s="30"/>
      <c r="AO16" s="24"/>
      <c r="AP16" s="25"/>
      <c r="AQ16" s="25"/>
      <c r="AR16" s="25"/>
    </row>
    <row r="17" spans="2:44" ht="9" customHeight="1">
      <c r="B17" s="29"/>
      <c r="C17" s="24"/>
      <c r="D17" s="761" t="s">
        <v>59</v>
      </c>
      <c r="E17" s="747"/>
      <c r="F17" s="747"/>
      <c r="G17" s="747"/>
      <c r="H17" s="747"/>
      <c r="I17" s="748"/>
      <c r="J17" s="24"/>
      <c r="K17" s="24"/>
      <c r="L17" s="776">
        <f>'2. Edo. de situación financiera'!AA34</f>
        <v>0</v>
      </c>
      <c r="M17" s="780"/>
      <c r="N17" s="780"/>
      <c r="O17" s="780"/>
      <c r="P17" s="777"/>
      <c r="Q17" s="645"/>
      <c r="R17" s="645"/>
      <c r="S17" s="645"/>
      <c r="T17" s="645"/>
      <c r="U17" s="657">
        <v>0</v>
      </c>
      <c r="V17" s="657"/>
      <c r="W17" s="656"/>
      <c r="X17" s="656"/>
      <c r="Y17" s="656"/>
      <c r="Z17" s="657">
        <v>0</v>
      </c>
      <c r="AA17" s="656"/>
      <c r="AB17" s="656"/>
      <c r="AC17" s="656"/>
      <c r="AD17" s="656"/>
      <c r="AE17" s="656"/>
      <c r="AF17" s="656"/>
      <c r="AG17" s="657">
        <v>0</v>
      </c>
      <c r="AH17" s="645"/>
      <c r="AI17" s="645"/>
      <c r="AJ17" s="645"/>
      <c r="AK17" s="776">
        <f t="shared" ref="AK17:AK19" si="0">SUM(L17:AG17)</f>
        <v>0</v>
      </c>
      <c r="AL17" s="777"/>
      <c r="AM17" s="24"/>
      <c r="AN17" s="30"/>
      <c r="AO17" s="24"/>
      <c r="AP17" s="25"/>
      <c r="AQ17" s="25"/>
      <c r="AR17" s="25"/>
    </row>
    <row r="18" spans="2:44" ht="9" customHeight="1">
      <c r="B18" s="29"/>
      <c r="C18" s="24"/>
      <c r="D18" s="761" t="s">
        <v>125</v>
      </c>
      <c r="E18" s="747"/>
      <c r="F18" s="747"/>
      <c r="G18" s="747"/>
      <c r="H18" s="747"/>
      <c r="I18" s="748"/>
      <c r="J18" s="24"/>
      <c r="K18" s="24"/>
      <c r="L18" s="776">
        <f>'2. Edo. de situación financiera'!AA35</f>
        <v>42008</v>
      </c>
      <c r="M18" s="780"/>
      <c r="N18" s="780"/>
      <c r="O18" s="780"/>
      <c r="P18" s="777"/>
      <c r="Q18" s="645"/>
      <c r="R18" s="645"/>
      <c r="S18" s="645"/>
      <c r="T18" s="645"/>
      <c r="U18" s="762">
        <v>0</v>
      </c>
      <c r="V18" s="763"/>
      <c r="W18" s="656"/>
      <c r="X18" s="656"/>
      <c r="Y18" s="656"/>
      <c r="Z18" s="657">
        <v>0</v>
      </c>
      <c r="AA18" s="656"/>
      <c r="AB18" s="656"/>
      <c r="AC18" s="656"/>
      <c r="AD18" s="656"/>
      <c r="AE18" s="656"/>
      <c r="AF18" s="656"/>
      <c r="AG18" s="657">
        <v>0</v>
      </c>
      <c r="AH18" s="645"/>
      <c r="AI18" s="645"/>
      <c r="AJ18" s="645"/>
      <c r="AK18" s="776">
        <f t="shared" si="0"/>
        <v>42008</v>
      </c>
      <c r="AL18" s="777"/>
      <c r="AM18" s="24"/>
      <c r="AN18" s="30"/>
      <c r="AO18" s="24"/>
      <c r="AP18" s="25"/>
      <c r="AQ18" s="25"/>
      <c r="AR18" s="25"/>
    </row>
    <row r="19" spans="2:44" ht="9" customHeight="1">
      <c r="B19" s="29"/>
      <c r="C19" s="24"/>
      <c r="D19" s="761" t="s">
        <v>126</v>
      </c>
      <c r="E19" s="747"/>
      <c r="F19" s="747"/>
      <c r="G19" s="747"/>
      <c r="H19" s="747"/>
      <c r="I19" s="748"/>
      <c r="J19" s="24"/>
      <c r="K19" s="24"/>
      <c r="L19" s="762">
        <v>0</v>
      </c>
      <c r="M19" s="778"/>
      <c r="N19" s="778"/>
      <c r="O19" s="778"/>
      <c r="P19" s="763"/>
      <c r="Q19" s="645"/>
      <c r="R19" s="645"/>
      <c r="S19" s="645"/>
      <c r="T19" s="645"/>
      <c r="U19" s="657">
        <v>0</v>
      </c>
      <c r="V19" s="656"/>
      <c r="W19" s="656"/>
      <c r="X19" s="656"/>
      <c r="Y19" s="656"/>
      <c r="Z19" s="657">
        <v>0</v>
      </c>
      <c r="AA19" s="656"/>
      <c r="AB19" s="656"/>
      <c r="AC19" s="656"/>
      <c r="AD19" s="656"/>
      <c r="AE19" s="656"/>
      <c r="AF19" s="656"/>
      <c r="AG19" s="657">
        <v>0</v>
      </c>
      <c r="AH19" s="645"/>
      <c r="AI19" s="645"/>
      <c r="AJ19" s="645"/>
      <c r="AK19" s="776">
        <f t="shared" si="0"/>
        <v>0</v>
      </c>
      <c r="AL19" s="777"/>
      <c r="AM19" s="24"/>
      <c r="AN19" s="30"/>
      <c r="AO19" s="24"/>
      <c r="AP19" s="25"/>
      <c r="AQ19" s="25"/>
      <c r="AR19" s="25"/>
    </row>
    <row r="20" spans="2:44" ht="10.5" customHeight="1">
      <c r="B20" s="29"/>
      <c r="C20" s="24"/>
      <c r="D20" s="24"/>
      <c r="E20" s="24"/>
      <c r="F20" s="24"/>
      <c r="G20" s="24"/>
      <c r="H20" s="24"/>
      <c r="I20" s="24"/>
      <c r="J20" s="24"/>
      <c r="K20" s="24"/>
      <c r="L20" s="645"/>
      <c r="M20" s="645"/>
      <c r="N20" s="645"/>
      <c r="O20" s="645"/>
      <c r="P20" s="645"/>
      <c r="Q20" s="645"/>
      <c r="R20" s="645"/>
      <c r="S20" s="645"/>
      <c r="T20" s="645"/>
      <c r="U20" s="645"/>
      <c r="V20" s="645"/>
      <c r="W20" s="645"/>
      <c r="X20" s="645"/>
      <c r="Y20" s="645"/>
      <c r="Z20" s="645"/>
      <c r="AA20" s="645"/>
      <c r="AB20" s="645"/>
      <c r="AC20" s="645"/>
      <c r="AD20" s="645"/>
      <c r="AE20" s="645"/>
      <c r="AF20" s="645"/>
      <c r="AG20" s="645"/>
      <c r="AH20" s="645"/>
      <c r="AI20" s="645"/>
      <c r="AJ20" s="645"/>
      <c r="AK20" s="655"/>
      <c r="AL20" s="655"/>
      <c r="AM20" s="24"/>
      <c r="AN20" s="30"/>
      <c r="AO20" s="24"/>
      <c r="AP20" s="25"/>
      <c r="AQ20" s="25"/>
      <c r="AR20" s="25"/>
    </row>
    <row r="21" spans="2:44" ht="1.5" customHeight="1">
      <c r="B21" s="751" t="s">
        <v>1785</v>
      </c>
      <c r="C21" s="752"/>
      <c r="D21" s="752"/>
      <c r="E21" s="752"/>
      <c r="F21" s="752"/>
      <c r="G21" s="752"/>
      <c r="H21" s="752"/>
      <c r="I21" s="753"/>
      <c r="J21" s="24"/>
      <c r="K21" s="24"/>
      <c r="L21" s="645"/>
      <c r="M21" s="645"/>
      <c r="N21" s="645"/>
      <c r="O21" s="645"/>
      <c r="P21" s="645"/>
      <c r="Q21" s="645"/>
      <c r="R21" s="645"/>
      <c r="S21" s="645"/>
      <c r="T21" s="645"/>
      <c r="U21" s="645"/>
      <c r="V21" s="645"/>
      <c r="W21" s="645"/>
      <c r="X21" s="645"/>
      <c r="Y21" s="645"/>
      <c r="Z21" s="645"/>
      <c r="AA21" s="645"/>
      <c r="AB21" s="645"/>
      <c r="AC21" s="645"/>
      <c r="AD21" s="645"/>
      <c r="AE21" s="645"/>
      <c r="AF21" s="645"/>
      <c r="AG21" s="645"/>
      <c r="AH21" s="645"/>
      <c r="AI21" s="645"/>
      <c r="AJ21" s="645"/>
      <c r="AK21" s="655"/>
      <c r="AL21" s="655"/>
      <c r="AM21" s="24"/>
      <c r="AN21" s="30"/>
      <c r="AO21" s="24"/>
      <c r="AP21" s="25"/>
      <c r="AQ21" s="25"/>
      <c r="AR21" s="25"/>
    </row>
    <row r="22" spans="2:44" ht="9" customHeight="1">
      <c r="B22" s="757"/>
      <c r="C22" s="758"/>
      <c r="D22" s="758"/>
      <c r="E22" s="758"/>
      <c r="F22" s="758"/>
      <c r="G22" s="758"/>
      <c r="H22" s="758"/>
      <c r="I22" s="759"/>
      <c r="J22" s="24"/>
      <c r="K22" s="24"/>
      <c r="L22" s="645"/>
      <c r="M22" s="645"/>
      <c r="N22" s="645"/>
      <c r="O22" s="645"/>
      <c r="P22" s="781">
        <f>SUM(P24:Q28)</f>
        <v>0</v>
      </c>
      <c r="Q22" s="763"/>
      <c r="R22" s="645"/>
      <c r="S22" s="645"/>
      <c r="T22" s="779">
        <f>SUM(T24:U28)</f>
        <v>82036140.909999996</v>
      </c>
      <c r="U22" s="777"/>
      <c r="V22" s="645"/>
      <c r="W22" s="645"/>
      <c r="X22" s="645"/>
      <c r="Y22" s="779">
        <f>SUM(Y24:Z28)</f>
        <v>59250027</v>
      </c>
      <c r="Z22" s="777"/>
      <c r="AA22" s="645"/>
      <c r="AB22" s="645"/>
      <c r="AC22" s="645"/>
      <c r="AD22" s="645"/>
      <c r="AE22" s="645"/>
      <c r="AF22" s="645"/>
      <c r="AG22" s="781">
        <f>SUM(AG24:AH28)</f>
        <v>0</v>
      </c>
      <c r="AH22" s="763"/>
      <c r="AI22" s="645"/>
      <c r="AJ22" s="645"/>
      <c r="AK22" s="779">
        <f>SUM(L22:AG22)</f>
        <v>141286167.91</v>
      </c>
      <c r="AL22" s="777"/>
      <c r="AM22" s="24"/>
      <c r="AN22" s="30"/>
      <c r="AO22" s="24"/>
      <c r="AP22" s="25"/>
      <c r="AQ22" s="25"/>
      <c r="AR22" s="25"/>
    </row>
    <row r="23" spans="2:44" ht="0.75" customHeight="1">
      <c r="B23" s="29"/>
      <c r="C23" s="24"/>
      <c r="D23" s="24"/>
      <c r="E23" s="24"/>
      <c r="F23" s="24"/>
      <c r="G23" s="24"/>
      <c r="H23" s="24"/>
      <c r="I23" s="24"/>
      <c r="J23" s="24"/>
      <c r="K23" s="24"/>
      <c r="L23" s="645"/>
      <c r="M23" s="645"/>
      <c r="N23" s="645"/>
      <c r="O23" s="645"/>
      <c r="P23" s="650"/>
      <c r="Q23" s="650"/>
      <c r="R23" s="645"/>
      <c r="S23" s="645"/>
      <c r="T23" s="645"/>
      <c r="U23" s="645"/>
      <c r="V23" s="645"/>
      <c r="W23" s="645"/>
      <c r="X23" s="645"/>
      <c r="Y23" s="645"/>
      <c r="Z23" s="645"/>
      <c r="AA23" s="645"/>
      <c r="AB23" s="645"/>
      <c r="AC23" s="645"/>
      <c r="AD23" s="645"/>
      <c r="AE23" s="645"/>
      <c r="AF23" s="645"/>
      <c r="AG23" s="650"/>
      <c r="AH23" s="650"/>
      <c r="AI23" s="645"/>
      <c r="AJ23" s="645"/>
      <c r="AK23" s="776">
        <f t="shared" ref="AK23:AK27" si="1">SUM(L23:AG23)</f>
        <v>0</v>
      </c>
      <c r="AL23" s="777"/>
      <c r="AM23" s="24"/>
      <c r="AN23" s="30"/>
      <c r="AO23" s="24"/>
      <c r="AP23" s="25"/>
      <c r="AQ23" s="25"/>
      <c r="AR23" s="25"/>
    </row>
    <row r="24" spans="2:44" ht="9" customHeight="1">
      <c r="B24" s="29"/>
      <c r="C24" s="24"/>
      <c r="D24" s="761" t="s">
        <v>182</v>
      </c>
      <c r="E24" s="747"/>
      <c r="F24" s="747"/>
      <c r="G24" s="747"/>
      <c r="H24" s="747"/>
      <c r="I24" s="748"/>
      <c r="J24" s="24"/>
      <c r="K24" s="24"/>
      <c r="L24" s="645"/>
      <c r="M24" s="645"/>
      <c r="N24" s="645"/>
      <c r="O24" s="645"/>
      <c r="P24" s="762">
        <v>0</v>
      </c>
      <c r="Q24" s="763"/>
      <c r="R24" s="645"/>
      <c r="S24" s="645"/>
      <c r="T24" s="645"/>
      <c r="U24" s="793">
        <v>0</v>
      </c>
      <c r="V24" s="794"/>
      <c r="W24" s="645"/>
      <c r="X24" s="645"/>
      <c r="Y24" s="776">
        <f>'2. Edo. de situación financiera'!AA39</f>
        <v>59250027</v>
      </c>
      <c r="Z24" s="777"/>
      <c r="AA24" s="645"/>
      <c r="AB24" s="645"/>
      <c r="AC24" s="645"/>
      <c r="AD24" s="645"/>
      <c r="AE24" s="645"/>
      <c r="AF24" s="645"/>
      <c r="AG24" s="762">
        <v>0</v>
      </c>
      <c r="AH24" s="763"/>
      <c r="AI24" s="645"/>
      <c r="AJ24" s="645"/>
      <c r="AK24" s="776">
        <f>SUM(L24:AG24)</f>
        <v>59250027</v>
      </c>
      <c r="AL24" s="777"/>
      <c r="AM24" s="24"/>
      <c r="AN24" s="30"/>
      <c r="AO24" s="24"/>
      <c r="AP24" s="25"/>
      <c r="AQ24" s="25"/>
      <c r="AR24" s="25"/>
    </row>
    <row r="25" spans="2:44" ht="9" customHeight="1">
      <c r="B25" s="29"/>
      <c r="C25" s="24"/>
      <c r="D25" s="761" t="s">
        <v>129</v>
      </c>
      <c r="E25" s="747"/>
      <c r="F25" s="747"/>
      <c r="G25" s="747"/>
      <c r="H25" s="747"/>
      <c r="I25" s="748"/>
      <c r="J25" s="24"/>
      <c r="K25" s="24"/>
      <c r="L25" s="645"/>
      <c r="M25" s="645"/>
      <c r="N25" s="645"/>
      <c r="O25" s="645"/>
      <c r="P25" s="762">
        <v>0</v>
      </c>
      <c r="Q25" s="763"/>
      <c r="R25" s="645"/>
      <c r="S25" s="645"/>
      <c r="T25" s="776">
        <f>'2. Edo. de situación financiera'!AA40</f>
        <v>82036140.909999996</v>
      </c>
      <c r="U25" s="777"/>
      <c r="V25" s="645"/>
      <c r="W25" s="645"/>
      <c r="X25" s="645"/>
      <c r="Y25" s="645"/>
      <c r="Z25" s="762">
        <v>0</v>
      </c>
      <c r="AA25" s="763"/>
      <c r="AB25" s="645"/>
      <c r="AC25" s="645"/>
      <c r="AD25" s="645"/>
      <c r="AE25" s="645"/>
      <c r="AF25" s="645"/>
      <c r="AG25" s="762">
        <v>0</v>
      </c>
      <c r="AH25" s="763"/>
      <c r="AI25" s="645"/>
      <c r="AJ25" s="645"/>
      <c r="AK25" s="776">
        <f>SUM(L25:AG25)</f>
        <v>82036140.909999996</v>
      </c>
      <c r="AL25" s="777"/>
      <c r="AM25" s="24"/>
      <c r="AN25" s="30"/>
      <c r="AO25" s="24"/>
      <c r="AP25" s="25"/>
      <c r="AQ25" s="25"/>
      <c r="AR25" s="25"/>
    </row>
    <row r="26" spans="2:44" ht="9" customHeight="1">
      <c r="B26" s="29"/>
      <c r="C26" s="24"/>
      <c r="D26" s="761" t="s">
        <v>130</v>
      </c>
      <c r="E26" s="747"/>
      <c r="F26" s="747"/>
      <c r="G26" s="747"/>
      <c r="H26" s="747"/>
      <c r="I26" s="748"/>
      <c r="J26" s="24"/>
      <c r="K26" s="24"/>
      <c r="L26" s="645"/>
      <c r="M26" s="645"/>
      <c r="N26" s="645"/>
      <c r="O26" s="645"/>
      <c r="P26" s="762">
        <v>0</v>
      </c>
      <c r="Q26" s="763"/>
      <c r="R26" s="645"/>
      <c r="S26" s="645"/>
      <c r="T26" s="762">
        <v>0</v>
      </c>
      <c r="U26" s="763"/>
      <c r="V26" s="645"/>
      <c r="W26" s="645"/>
      <c r="X26" s="645"/>
      <c r="Y26" s="645"/>
      <c r="Z26" s="762">
        <v>0</v>
      </c>
      <c r="AA26" s="763"/>
      <c r="AB26" s="645"/>
      <c r="AC26" s="645"/>
      <c r="AD26" s="645"/>
      <c r="AE26" s="645"/>
      <c r="AF26" s="645"/>
      <c r="AG26" s="762">
        <v>0</v>
      </c>
      <c r="AH26" s="763"/>
      <c r="AI26" s="645"/>
      <c r="AJ26" s="645"/>
      <c r="AK26" s="776">
        <f t="shared" si="1"/>
        <v>0</v>
      </c>
      <c r="AL26" s="777"/>
      <c r="AM26" s="24"/>
      <c r="AN26" s="30"/>
      <c r="AO26" s="24"/>
      <c r="AP26" s="25"/>
      <c r="AQ26" s="25"/>
      <c r="AR26" s="25"/>
    </row>
    <row r="27" spans="2:44" ht="9" customHeight="1">
      <c r="B27" s="29"/>
      <c r="C27" s="24"/>
      <c r="D27" s="761" t="s">
        <v>131</v>
      </c>
      <c r="E27" s="747"/>
      <c r="F27" s="747"/>
      <c r="G27" s="747"/>
      <c r="H27" s="747"/>
      <c r="I27" s="748"/>
      <c r="J27" s="24"/>
      <c r="K27" s="24"/>
      <c r="L27" s="645"/>
      <c r="M27" s="645"/>
      <c r="N27" s="645"/>
      <c r="O27" s="645"/>
      <c r="P27" s="762">
        <v>0</v>
      </c>
      <c r="Q27" s="763"/>
      <c r="R27" s="645"/>
      <c r="S27" s="645"/>
      <c r="T27" s="762">
        <v>0</v>
      </c>
      <c r="U27" s="763"/>
      <c r="V27" s="645"/>
      <c r="W27" s="645"/>
      <c r="X27" s="645"/>
      <c r="Y27" s="645"/>
      <c r="Z27" s="762">
        <v>0</v>
      </c>
      <c r="AA27" s="763"/>
      <c r="AB27" s="645"/>
      <c r="AC27" s="645"/>
      <c r="AD27" s="645"/>
      <c r="AE27" s="645"/>
      <c r="AF27" s="645"/>
      <c r="AG27" s="762">
        <v>0</v>
      </c>
      <c r="AH27" s="763"/>
      <c r="AI27" s="645"/>
      <c r="AJ27" s="645"/>
      <c r="AK27" s="776">
        <f t="shared" si="1"/>
        <v>0</v>
      </c>
      <c r="AL27" s="777"/>
      <c r="AM27" s="24"/>
      <c r="AN27" s="30"/>
      <c r="AO27" s="24"/>
      <c r="AP27" s="25"/>
      <c r="AQ27" s="25"/>
      <c r="AR27" s="25"/>
    </row>
    <row r="28" spans="2:44" ht="9" customHeight="1">
      <c r="B28" s="29"/>
      <c r="C28" s="24"/>
      <c r="D28" s="761" t="s">
        <v>132</v>
      </c>
      <c r="E28" s="747"/>
      <c r="F28" s="747"/>
      <c r="G28" s="747"/>
      <c r="H28" s="747"/>
      <c r="I28" s="748"/>
      <c r="J28" s="24"/>
      <c r="K28" s="24"/>
      <c r="L28" s="645"/>
      <c r="M28" s="645"/>
      <c r="N28" s="645"/>
      <c r="O28" s="645"/>
      <c r="P28" s="762">
        <v>0</v>
      </c>
      <c r="Q28" s="763"/>
      <c r="R28" s="645"/>
      <c r="S28" s="645"/>
      <c r="T28" s="762">
        <v>0</v>
      </c>
      <c r="U28" s="763"/>
      <c r="V28" s="645"/>
      <c r="W28" s="645"/>
      <c r="X28" s="645"/>
      <c r="Y28" s="645"/>
      <c r="Z28" s="762">
        <v>0</v>
      </c>
      <c r="AA28" s="763"/>
      <c r="AB28" s="645"/>
      <c r="AC28" s="645"/>
      <c r="AD28" s="645"/>
      <c r="AE28" s="645"/>
      <c r="AF28" s="645"/>
      <c r="AG28" s="762">
        <v>0</v>
      </c>
      <c r="AH28" s="763"/>
      <c r="AI28" s="645"/>
      <c r="AJ28" s="645"/>
      <c r="AK28" s="776">
        <v>0</v>
      </c>
      <c r="AL28" s="777"/>
      <c r="AM28" s="24"/>
      <c r="AN28" s="30"/>
      <c r="AO28" s="24"/>
      <c r="AP28" s="25"/>
      <c r="AQ28" s="25"/>
      <c r="AR28" s="25"/>
    </row>
    <row r="29" spans="2:44" ht="6.75" customHeight="1">
      <c r="B29" s="29"/>
      <c r="C29" s="24"/>
      <c r="D29" s="24"/>
      <c r="E29" s="24"/>
      <c r="F29" s="24"/>
      <c r="G29" s="24"/>
      <c r="H29" s="24"/>
      <c r="I29" s="24"/>
      <c r="J29" s="24"/>
      <c r="K29" s="24"/>
      <c r="L29" s="645"/>
      <c r="M29" s="645"/>
      <c r="N29" s="645"/>
      <c r="O29" s="645"/>
      <c r="P29" s="645"/>
      <c r="Q29" s="645"/>
      <c r="R29" s="645"/>
      <c r="S29" s="645"/>
      <c r="T29" s="645"/>
      <c r="U29" s="645"/>
      <c r="V29" s="645"/>
      <c r="W29" s="645"/>
      <c r="X29" s="645"/>
      <c r="Y29" s="645"/>
      <c r="Z29" s="645"/>
      <c r="AA29" s="645"/>
      <c r="AB29" s="645"/>
      <c r="AC29" s="645"/>
      <c r="AD29" s="645"/>
      <c r="AE29" s="645"/>
      <c r="AF29" s="645"/>
      <c r="AG29" s="645"/>
      <c r="AH29" s="645"/>
      <c r="AI29" s="645"/>
      <c r="AJ29" s="645"/>
      <c r="AK29" s="645"/>
      <c r="AL29" s="645"/>
      <c r="AM29" s="24"/>
      <c r="AN29" s="30"/>
      <c r="AO29" s="24"/>
      <c r="AP29" s="25"/>
      <c r="AQ29" s="25"/>
      <c r="AR29" s="25"/>
    </row>
    <row r="30" spans="2:44" ht="3.75" customHeight="1">
      <c r="B30" s="751" t="s">
        <v>1786</v>
      </c>
      <c r="C30" s="752"/>
      <c r="D30" s="752"/>
      <c r="E30" s="752"/>
      <c r="F30" s="752"/>
      <c r="G30" s="752"/>
      <c r="H30" s="752"/>
      <c r="I30" s="753"/>
      <c r="J30" s="24"/>
      <c r="K30" s="24"/>
      <c r="L30" s="645"/>
      <c r="M30" s="645"/>
      <c r="N30" s="645"/>
      <c r="O30" s="645"/>
      <c r="P30" s="645"/>
      <c r="Q30" s="645"/>
      <c r="R30" s="645"/>
      <c r="S30" s="645"/>
      <c r="T30" s="645"/>
      <c r="U30" s="645"/>
      <c r="V30" s="645"/>
      <c r="W30" s="645"/>
      <c r="X30" s="645"/>
      <c r="Y30" s="645"/>
      <c r="Z30" s="645"/>
      <c r="AA30" s="645"/>
      <c r="AB30" s="645"/>
      <c r="AC30" s="645"/>
      <c r="AD30" s="645"/>
      <c r="AE30" s="645"/>
      <c r="AF30" s="645"/>
      <c r="AG30" s="645"/>
      <c r="AH30" s="645"/>
      <c r="AI30" s="645"/>
      <c r="AJ30" s="645"/>
      <c r="AK30" s="645"/>
      <c r="AL30" s="645"/>
      <c r="AM30" s="24"/>
      <c r="AN30" s="30"/>
      <c r="AO30" s="24"/>
      <c r="AP30" s="25"/>
      <c r="AQ30" s="25"/>
      <c r="AR30" s="25"/>
    </row>
    <row r="31" spans="2:44" ht="9" customHeight="1">
      <c r="B31" s="754"/>
      <c r="C31" s="755"/>
      <c r="D31" s="755"/>
      <c r="E31" s="755"/>
      <c r="F31" s="755"/>
      <c r="G31" s="755"/>
      <c r="H31" s="755"/>
      <c r="I31" s="756"/>
      <c r="J31" s="24"/>
      <c r="K31" s="24"/>
      <c r="L31" s="645"/>
      <c r="M31" s="645"/>
      <c r="N31" s="645"/>
      <c r="O31" s="645"/>
      <c r="P31" s="781">
        <f>SUM(P33:Q34)</f>
        <v>0</v>
      </c>
      <c r="Q31" s="763"/>
      <c r="R31" s="650"/>
      <c r="S31" s="650"/>
      <c r="T31" s="650"/>
      <c r="U31" s="781">
        <f>SUM(U33:V34)</f>
        <v>0</v>
      </c>
      <c r="V31" s="763"/>
      <c r="W31" s="650"/>
      <c r="X31" s="650"/>
      <c r="Y31" s="650"/>
      <c r="Z31" s="781">
        <f>SUM(Z33:AA34)</f>
        <v>0</v>
      </c>
      <c r="AA31" s="763"/>
      <c r="AB31" s="650"/>
      <c r="AC31" s="650"/>
      <c r="AD31" s="781">
        <f>SUM(AD33:AG34)</f>
        <v>0</v>
      </c>
      <c r="AE31" s="778"/>
      <c r="AF31" s="778"/>
      <c r="AG31" s="763"/>
      <c r="AH31" s="645"/>
      <c r="AI31" s="645"/>
      <c r="AJ31" s="645"/>
      <c r="AK31" s="781">
        <f>SUM(AK33:AL34)</f>
        <v>0</v>
      </c>
      <c r="AL31" s="763"/>
      <c r="AM31" s="24"/>
      <c r="AN31" s="30"/>
      <c r="AO31" s="24"/>
      <c r="AP31" s="25"/>
      <c r="AQ31" s="25"/>
      <c r="AR31" s="25"/>
    </row>
    <row r="32" spans="2:44" ht="6.75" customHeight="1">
      <c r="B32" s="757"/>
      <c r="C32" s="758"/>
      <c r="D32" s="758"/>
      <c r="E32" s="758"/>
      <c r="F32" s="758"/>
      <c r="G32" s="758"/>
      <c r="H32" s="758"/>
      <c r="I32" s="759"/>
      <c r="J32" s="24"/>
      <c r="K32" s="24"/>
      <c r="L32" s="24"/>
      <c r="M32" s="24"/>
      <c r="N32" s="24"/>
      <c r="O32" s="24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24"/>
      <c r="AI32" s="24"/>
      <c r="AJ32" s="24"/>
      <c r="AK32" s="40"/>
      <c r="AL32" s="40"/>
      <c r="AM32" s="24"/>
      <c r="AN32" s="30"/>
      <c r="AO32" s="24"/>
      <c r="AP32" s="25"/>
      <c r="AQ32" s="25"/>
      <c r="AR32" s="25"/>
    </row>
    <row r="33" spans="2:44" ht="7.5" customHeight="1">
      <c r="B33" s="29"/>
      <c r="C33" s="24"/>
      <c r="D33" s="24"/>
      <c r="E33" s="761" t="s">
        <v>134</v>
      </c>
      <c r="F33" s="747"/>
      <c r="G33" s="747"/>
      <c r="H33" s="747"/>
      <c r="I33" s="747"/>
      <c r="J33" s="748"/>
      <c r="K33" s="24"/>
      <c r="L33" s="24"/>
      <c r="M33" s="24"/>
      <c r="N33" s="24"/>
      <c r="O33" s="24"/>
      <c r="P33" s="750">
        <v>0</v>
      </c>
      <c r="Q33" s="748"/>
      <c r="R33" s="40"/>
      <c r="S33" s="40"/>
      <c r="T33" s="40"/>
      <c r="U33" s="750">
        <v>0</v>
      </c>
      <c r="V33" s="748"/>
      <c r="W33" s="40"/>
      <c r="X33" s="40"/>
      <c r="Y33" s="40"/>
      <c r="Z33" s="750">
        <v>0</v>
      </c>
      <c r="AA33" s="748"/>
      <c r="AB33" s="40"/>
      <c r="AC33" s="40"/>
      <c r="AD33" s="750">
        <v>0</v>
      </c>
      <c r="AE33" s="747"/>
      <c r="AF33" s="747"/>
      <c r="AG33" s="748"/>
      <c r="AH33" s="24"/>
      <c r="AI33" s="24"/>
      <c r="AJ33" s="24"/>
      <c r="AK33" s="750">
        <f t="shared" ref="AK33:AK34" si="2">SUM(L33:AG33)</f>
        <v>0</v>
      </c>
      <c r="AL33" s="748"/>
      <c r="AM33" s="24"/>
      <c r="AN33" s="30"/>
      <c r="AO33" s="24"/>
      <c r="AP33" s="25"/>
      <c r="AQ33" s="25"/>
      <c r="AR33" s="25"/>
    </row>
    <row r="34" spans="2:44" ht="9" customHeight="1">
      <c r="B34" s="29"/>
      <c r="C34" s="24"/>
      <c r="D34" s="24"/>
      <c r="E34" s="761" t="s">
        <v>135</v>
      </c>
      <c r="F34" s="747"/>
      <c r="G34" s="747"/>
      <c r="H34" s="747"/>
      <c r="I34" s="747"/>
      <c r="J34" s="748"/>
      <c r="K34" s="24"/>
      <c r="L34" s="24"/>
      <c r="M34" s="24"/>
      <c r="N34" s="24"/>
      <c r="O34" s="24"/>
      <c r="P34" s="750">
        <v>0</v>
      </c>
      <c r="Q34" s="748"/>
      <c r="R34" s="40"/>
      <c r="S34" s="40"/>
      <c r="T34" s="40"/>
      <c r="U34" s="750">
        <v>0</v>
      </c>
      <c r="V34" s="748"/>
      <c r="W34" s="40"/>
      <c r="X34" s="40"/>
      <c r="Y34" s="40"/>
      <c r="Z34" s="750">
        <v>0</v>
      </c>
      <c r="AA34" s="748"/>
      <c r="AB34" s="40"/>
      <c r="AC34" s="40"/>
      <c r="AD34" s="750">
        <v>0</v>
      </c>
      <c r="AE34" s="747"/>
      <c r="AF34" s="747"/>
      <c r="AG34" s="748"/>
      <c r="AH34" s="24"/>
      <c r="AI34" s="24"/>
      <c r="AJ34" s="24"/>
      <c r="AK34" s="750">
        <f t="shared" si="2"/>
        <v>0</v>
      </c>
      <c r="AL34" s="748"/>
      <c r="AM34" s="24"/>
      <c r="AN34" s="30"/>
      <c r="AO34" s="24"/>
      <c r="AP34" s="25"/>
      <c r="AQ34" s="25"/>
      <c r="AR34" s="25"/>
    </row>
    <row r="35" spans="2:44" ht="6" customHeight="1">
      <c r="B35" s="29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30"/>
      <c r="AO35" s="24"/>
      <c r="AP35" s="25"/>
      <c r="AQ35" s="25"/>
      <c r="AR35" s="25"/>
    </row>
    <row r="36" spans="2:44" ht="4.5" customHeight="1">
      <c r="B36" s="784" t="s">
        <v>79</v>
      </c>
      <c r="C36" s="785"/>
      <c r="D36" s="785"/>
      <c r="E36" s="785"/>
      <c r="F36" s="785"/>
      <c r="G36" s="785"/>
      <c r="H36" s="785"/>
      <c r="I36" s="785"/>
      <c r="J36" s="785"/>
      <c r="K36" s="785"/>
      <c r="L36" s="785"/>
      <c r="M36" s="785"/>
      <c r="N36" s="785"/>
      <c r="O36" s="785"/>
      <c r="P36" s="785"/>
      <c r="Q36" s="785"/>
      <c r="R36" s="785"/>
      <c r="S36" s="785"/>
      <c r="T36" s="785"/>
      <c r="U36" s="785"/>
      <c r="V36" s="785"/>
      <c r="W36" s="785"/>
      <c r="X36" s="785"/>
      <c r="Y36" s="785"/>
      <c r="Z36" s="785"/>
      <c r="AA36" s="785"/>
      <c r="AB36" s="785"/>
      <c r="AC36" s="785"/>
      <c r="AD36" s="785"/>
      <c r="AE36" s="785"/>
      <c r="AF36" s="785"/>
      <c r="AG36" s="785"/>
      <c r="AH36" s="785"/>
      <c r="AI36" s="785"/>
      <c r="AJ36" s="785"/>
      <c r="AK36" s="785"/>
      <c r="AL36" s="785"/>
      <c r="AM36" s="786"/>
      <c r="AN36" s="30"/>
      <c r="AO36" s="24"/>
      <c r="AP36" s="25"/>
      <c r="AQ36" s="25"/>
      <c r="AR36" s="25"/>
    </row>
    <row r="37" spans="2:44" ht="3.75" customHeight="1">
      <c r="B37" s="29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30"/>
      <c r="AO37" s="24"/>
      <c r="AP37" s="25"/>
      <c r="AQ37" s="25"/>
      <c r="AR37" s="25"/>
    </row>
    <row r="38" spans="2:44" ht="1.5" customHeight="1">
      <c r="B38" s="29"/>
      <c r="C38" s="771" t="s">
        <v>1787</v>
      </c>
      <c r="D38" s="752"/>
      <c r="E38" s="752"/>
      <c r="F38" s="752"/>
      <c r="G38" s="752"/>
      <c r="H38" s="752"/>
      <c r="I38" s="752"/>
      <c r="J38" s="752"/>
      <c r="K38" s="753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30"/>
      <c r="AO38" s="24"/>
      <c r="AP38" s="25"/>
      <c r="AQ38" s="25"/>
      <c r="AR38" s="25"/>
    </row>
    <row r="39" spans="2:44" ht="9" customHeight="1">
      <c r="B39" s="29"/>
      <c r="C39" s="772"/>
      <c r="D39" s="758"/>
      <c r="E39" s="758"/>
      <c r="F39" s="758"/>
      <c r="G39" s="758"/>
      <c r="H39" s="758"/>
      <c r="I39" s="758"/>
      <c r="J39" s="758"/>
      <c r="K39" s="759"/>
      <c r="L39" s="764">
        <f>L15+P22+P31</f>
        <v>42008</v>
      </c>
      <c r="M39" s="765"/>
      <c r="N39" s="765"/>
      <c r="O39" s="765"/>
      <c r="P39" s="766"/>
      <c r="Q39" s="44"/>
      <c r="R39" s="44"/>
      <c r="S39" s="44"/>
      <c r="T39" s="764">
        <f>U15+T22+U31</f>
        <v>82036140.909999996</v>
      </c>
      <c r="U39" s="766"/>
      <c r="V39" s="44"/>
      <c r="W39" s="44"/>
      <c r="X39" s="44"/>
      <c r="Y39" s="764">
        <f>Z15+Y22+Z31</f>
        <v>59250027</v>
      </c>
      <c r="Z39" s="766"/>
      <c r="AA39" s="44"/>
      <c r="AB39" s="44"/>
      <c r="AC39" s="44"/>
      <c r="AD39" s="760">
        <f>AE15+AG22+AD31</f>
        <v>0</v>
      </c>
      <c r="AE39" s="747"/>
      <c r="AF39" s="747"/>
      <c r="AG39" s="748"/>
      <c r="AH39" s="44"/>
      <c r="AI39" s="44"/>
      <c r="AJ39" s="44"/>
      <c r="AK39" s="764">
        <f>AK13+AK22+AK31+AK15</f>
        <v>141328175.91</v>
      </c>
      <c r="AL39" s="766"/>
      <c r="AM39" s="24"/>
      <c r="AN39" s="30"/>
      <c r="AO39" s="24"/>
      <c r="AP39" s="25"/>
      <c r="AQ39" s="25"/>
      <c r="AR39" s="25"/>
    </row>
    <row r="40" spans="2:44" ht="3" customHeight="1">
      <c r="B40" s="29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30"/>
      <c r="AO40" s="24"/>
      <c r="AP40" s="25"/>
      <c r="AQ40" s="25"/>
      <c r="AR40" s="25"/>
    </row>
    <row r="41" spans="2:44" ht="4.5" customHeight="1">
      <c r="B41" s="767" t="s">
        <v>79</v>
      </c>
      <c r="C41" s="768"/>
      <c r="D41" s="768"/>
      <c r="E41" s="768"/>
      <c r="F41" s="768"/>
      <c r="G41" s="768"/>
      <c r="H41" s="768"/>
      <c r="I41" s="768"/>
      <c r="J41" s="768"/>
      <c r="K41" s="768"/>
      <c r="L41" s="768"/>
      <c r="M41" s="768"/>
      <c r="N41" s="768"/>
      <c r="O41" s="768"/>
      <c r="P41" s="768"/>
      <c r="Q41" s="768"/>
      <c r="R41" s="768"/>
      <c r="S41" s="768"/>
      <c r="T41" s="768"/>
      <c r="U41" s="768"/>
      <c r="V41" s="768"/>
      <c r="W41" s="768"/>
      <c r="X41" s="768"/>
      <c r="Y41" s="768"/>
      <c r="Z41" s="768"/>
      <c r="AA41" s="768"/>
      <c r="AB41" s="768"/>
      <c r="AC41" s="768"/>
      <c r="AD41" s="768"/>
      <c r="AE41" s="768"/>
      <c r="AF41" s="768"/>
      <c r="AG41" s="768"/>
      <c r="AH41" s="768"/>
      <c r="AI41" s="768"/>
      <c r="AJ41" s="768"/>
      <c r="AK41" s="768"/>
      <c r="AL41" s="768"/>
      <c r="AM41" s="769"/>
      <c r="AN41" s="30"/>
      <c r="AO41" s="24"/>
      <c r="AP41" s="25"/>
      <c r="AQ41" s="25"/>
      <c r="AR41" s="25"/>
    </row>
    <row r="42" spans="2:44" ht="9.75" customHeight="1">
      <c r="B42" s="29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30"/>
      <c r="AO42" s="24"/>
      <c r="AP42" s="25"/>
      <c r="AQ42" s="25"/>
      <c r="AR42" s="25"/>
    </row>
    <row r="43" spans="2:44" ht="4.5" customHeight="1">
      <c r="B43" s="751" t="s">
        <v>1788</v>
      </c>
      <c r="C43" s="752"/>
      <c r="D43" s="752"/>
      <c r="E43" s="752"/>
      <c r="F43" s="752"/>
      <c r="G43" s="752"/>
      <c r="H43" s="752"/>
      <c r="I43" s="753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30"/>
      <c r="AO43" s="24"/>
      <c r="AP43" s="25">
        <v>12</v>
      </c>
      <c r="AQ43" s="25"/>
      <c r="AR43" s="25"/>
    </row>
    <row r="44" spans="2:44" ht="9" customHeight="1">
      <c r="B44" s="754"/>
      <c r="C44" s="755"/>
      <c r="D44" s="755"/>
      <c r="E44" s="755"/>
      <c r="F44" s="755"/>
      <c r="G44" s="755"/>
      <c r="H44" s="755"/>
      <c r="I44" s="756"/>
      <c r="J44" s="24"/>
      <c r="K44" s="24"/>
      <c r="L44" s="764">
        <f>SUM(L46:P48)</f>
        <v>0</v>
      </c>
      <c r="M44" s="765"/>
      <c r="N44" s="765"/>
      <c r="O44" s="765"/>
      <c r="P44" s="766"/>
      <c r="Q44" s="24"/>
      <c r="R44" s="24"/>
      <c r="S44" s="24"/>
      <c r="T44" s="24"/>
      <c r="U44" s="45">
        <f>SUM(U46:V48)</f>
        <v>0</v>
      </c>
      <c r="V44" s="33"/>
      <c r="W44" s="24"/>
      <c r="X44" s="24"/>
      <c r="Y44" s="24"/>
      <c r="Z44" s="45">
        <f>SUM(Z46:AA48)</f>
        <v>0</v>
      </c>
      <c r="AA44" s="40"/>
      <c r="AB44" s="40"/>
      <c r="AC44" s="40"/>
      <c r="AD44" s="40"/>
      <c r="AE44" s="40"/>
      <c r="AF44" s="40"/>
      <c r="AG44" s="45">
        <f>SUM(AG46:AH48)</f>
        <v>0</v>
      </c>
      <c r="AH44" s="40"/>
      <c r="AI44" s="24"/>
      <c r="AJ44" s="24"/>
      <c r="AK44" s="764">
        <f>L44+U44+Z44+AG44</f>
        <v>0</v>
      </c>
      <c r="AL44" s="766"/>
      <c r="AM44" s="24"/>
      <c r="AN44" s="30"/>
      <c r="AO44" s="24"/>
      <c r="AP44" s="25"/>
      <c r="AQ44" s="25"/>
      <c r="AR44" s="25"/>
    </row>
    <row r="45" spans="2:44" ht="6.75" customHeight="1">
      <c r="B45" s="757"/>
      <c r="C45" s="758"/>
      <c r="D45" s="758"/>
      <c r="E45" s="758"/>
      <c r="F45" s="758"/>
      <c r="G45" s="758"/>
      <c r="H45" s="758"/>
      <c r="I45" s="759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33"/>
      <c r="V45" s="33"/>
      <c r="W45" s="24"/>
      <c r="X45" s="24"/>
      <c r="Y45" s="24"/>
      <c r="Z45" s="40"/>
      <c r="AA45" s="40"/>
      <c r="AB45" s="40"/>
      <c r="AC45" s="40"/>
      <c r="AD45" s="40"/>
      <c r="AE45" s="40"/>
      <c r="AF45" s="40"/>
      <c r="AG45" s="40"/>
      <c r="AH45" s="40"/>
      <c r="AI45" s="24"/>
      <c r="AJ45" s="24"/>
      <c r="AK45" s="24"/>
      <c r="AL45" s="24"/>
      <c r="AM45" s="24"/>
      <c r="AN45" s="30"/>
      <c r="AO45" s="24"/>
      <c r="AP45" s="461"/>
      <c r="AQ45" s="25"/>
      <c r="AR45" s="25"/>
    </row>
    <row r="46" spans="2:44" ht="9" customHeight="1">
      <c r="B46" s="29"/>
      <c r="C46" s="24"/>
      <c r="D46" s="761" t="s">
        <v>59</v>
      </c>
      <c r="E46" s="747"/>
      <c r="F46" s="747"/>
      <c r="G46" s="747"/>
      <c r="H46" s="747"/>
      <c r="I46" s="748"/>
      <c r="J46" s="24"/>
      <c r="K46" s="24"/>
      <c r="L46" s="770">
        <f>'2. Edo. de situación financiera'!W33-'2. Edo. de situación financiera'!AA33</f>
        <v>0</v>
      </c>
      <c r="M46" s="765"/>
      <c r="N46" s="765"/>
      <c r="O46" s="765"/>
      <c r="P46" s="766"/>
      <c r="Q46" s="24"/>
      <c r="R46" s="24"/>
      <c r="S46" s="24"/>
      <c r="T46" s="24"/>
      <c r="U46" s="750">
        <v>0</v>
      </c>
      <c r="V46" s="748"/>
      <c r="W46" s="24"/>
      <c r="X46" s="24"/>
      <c r="Y46" s="24"/>
      <c r="Z46" s="750">
        <f>+'2. Edo. de situación financiera'!W34</f>
        <v>0</v>
      </c>
      <c r="AA46" s="748"/>
      <c r="AB46" s="40"/>
      <c r="AC46" s="40"/>
      <c r="AD46" s="40"/>
      <c r="AE46" s="40"/>
      <c r="AF46" s="40"/>
      <c r="AG46" s="750">
        <v>0</v>
      </c>
      <c r="AH46" s="748"/>
      <c r="AI46" s="24"/>
      <c r="AJ46" s="24"/>
      <c r="AK46" s="750">
        <v>0</v>
      </c>
      <c r="AL46" s="748"/>
      <c r="AM46" s="24"/>
      <c r="AN46" s="30"/>
      <c r="AO46" s="24"/>
      <c r="AP46" s="25"/>
      <c r="AQ46" s="25"/>
      <c r="AR46" s="25"/>
    </row>
    <row r="47" spans="2:44" ht="9" customHeight="1">
      <c r="B47" s="29"/>
      <c r="C47" s="24"/>
      <c r="D47" s="761" t="s">
        <v>125</v>
      </c>
      <c r="E47" s="747"/>
      <c r="F47" s="747"/>
      <c r="G47" s="747"/>
      <c r="H47" s="747"/>
      <c r="I47" s="748"/>
      <c r="J47" s="24"/>
      <c r="K47" s="24"/>
      <c r="L47" s="773">
        <v>0</v>
      </c>
      <c r="M47" s="774"/>
      <c r="N47" s="774"/>
      <c r="O47" s="774"/>
      <c r="P47" s="775"/>
      <c r="Q47" s="24"/>
      <c r="R47" s="24"/>
      <c r="S47" s="24"/>
      <c r="T47" s="24"/>
      <c r="U47" s="750">
        <v>0</v>
      </c>
      <c r="V47" s="748"/>
      <c r="W47" s="24"/>
      <c r="X47" s="24"/>
      <c r="Y47" s="24"/>
      <c r="Z47" s="750">
        <v>0</v>
      </c>
      <c r="AA47" s="748"/>
      <c r="AB47" s="40"/>
      <c r="AC47" s="40"/>
      <c r="AD47" s="40"/>
      <c r="AE47" s="40"/>
      <c r="AF47" s="40"/>
      <c r="AG47" s="750">
        <v>0</v>
      </c>
      <c r="AH47" s="748"/>
      <c r="AI47" s="24"/>
      <c r="AJ47" s="24"/>
      <c r="AK47" s="750">
        <v>0</v>
      </c>
      <c r="AL47" s="748"/>
      <c r="AM47" s="24"/>
      <c r="AN47" s="30"/>
      <c r="AO47" s="24"/>
      <c r="AP47" s="25"/>
      <c r="AQ47" s="25"/>
      <c r="AR47" s="25"/>
    </row>
    <row r="48" spans="2:44" ht="9" customHeight="1">
      <c r="B48" s="29"/>
      <c r="C48" s="24"/>
      <c r="D48" s="761" t="s">
        <v>126</v>
      </c>
      <c r="E48" s="747"/>
      <c r="F48" s="747"/>
      <c r="G48" s="747"/>
      <c r="H48" s="747"/>
      <c r="I48" s="748"/>
      <c r="J48" s="24"/>
      <c r="K48" s="24"/>
      <c r="L48" s="750">
        <v>0</v>
      </c>
      <c r="M48" s="747"/>
      <c r="N48" s="747"/>
      <c r="O48" s="747"/>
      <c r="P48" s="748"/>
      <c r="Q48" s="24"/>
      <c r="R48" s="24"/>
      <c r="S48" s="24"/>
      <c r="T48" s="24"/>
      <c r="U48" s="750">
        <v>0</v>
      </c>
      <c r="V48" s="748"/>
      <c r="W48" s="24"/>
      <c r="X48" s="24"/>
      <c r="Y48" s="24"/>
      <c r="Z48" s="750">
        <v>0</v>
      </c>
      <c r="AA48" s="748"/>
      <c r="AB48" s="40"/>
      <c r="AC48" s="40"/>
      <c r="AD48" s="40"/>
      <c r="AE48" s="40"/>
      <c r="AF48" s="40"/>
      <c r="AG48" s="750">
        <v>0</v>
      </c>
      <c r="AH48" s="748"/>
      <c r="AI48" s="24"/>
      <c r="AJ48" s="24"/>
      <c r="AK48" s="750">
        <v>0</v>
      </c>
      <c r="AL48" s="748"/>
      <c r="AM48" s="24"/>
      <c r="AN48" s="30"/>
      <c r="AO48" s="24"/>
      <c r="AP48" s="461"/>
      <c r="AQ48" s="25"/>
      <c r="AR48" s="25"/>
    </row>
    <row r="49" spans="2:44" ht="6" customHeight="1">
      <c r="B49" s="29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30"/>
      <c r="AO49" s="24"/>
      <c r="AP49" s="25"/>
      <c r="AQ49" s="25"/>
      <c r="AR49" s="25"/>
    </row>
    <row r="50" spans="2:44" ht="7.5" customHeight="1">
      <c r="B50" s="751" t="s">
        <v>1789</v>
      </c>
      <c r="C50" s="752"/>
      <c r="D50" s="752"/>
      <c r="E50" s="752"/>
      <c r="F50" s="752"/>
      <c r="G50" s="752"/>
      <c r="H50" s="752"/>
      <c r="I50" s="753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30"/>
      <c r="AO50" s="24"/>
      <c r="AP50" s="25"/>
      <c r="AQ50" s="25"/>
      <c r="AR50" s="25"/>
    </row>
    <row r="51" spans="2:44" ht="9" customHeight="1">
      <c r="B51" s="754"/>
      <c r="C51" s="755"/>
      <c r="D51" s="755"/>
      <c r="E51" s="755"/>
      <c r="F51" s="755"/>
      <c r="G51" s="755"/>
      <c r="H51" s="755"/>
      <c r="I51" s="756"/>
      <c r="J51" s="24"/>
      <c r="K51" s="24"/>
      <c r="L51" s="24"/>
      <c r="M51" s="24"/>
      <c r="N51" s="24"/>
      <c r="O51" s="24"/>
      <c r="P51" s="46">
        <f>SUM(P53:P57)</f>
        <v>0</v>
      </c>
      <c r="Q51" s="24"/>
      <c r="R51" s="24"/>
      <c r="S51" s="24"/>
      <c r="T51" s="25"/>
      <c r="U51" s="764">
        <f>SUM(T53:V57)</f>
        <v>35962169.090000004</v>
      </c>
      <c r="V51" s="766"/>
      <c r="W51" s="24"/>
      <c r="X51" s="24"/>
      <c r="Y51" s="764">
        <f>SUM(Y53:Z57)</f>
        <v>-100659388</v>
      </c>
      <c r="Z51" s="766"/>
      <c r="AA51" s="24"/>
      <c r="AB51" s="24"/>
      <c r="AC51" s="24"/>
      <c r="AD51" s="40"/>
      <c r="AE51" s="40"/>
      <c r="AF51" s="40"/>
      <c r="AG51" s="760">
        <f>SUM(AG53:AG57)</f>
        <v>0</v>
      </c>
      <c r="AH51" s="748"/>
      <c r="AI51" s="24"/>
      <c r="AJ51" s="24"/>
      <c r="AK51" s="764">
        <f>SUM(P51:AH51)</f>
        <v>-64697218.909999996</v>
      </c>
      <c r="AL51" s="766"/>
      <c r="AM51" s="24"/>
      <c r="AN51" s="30"/>
      <c r="AO51" s="24"/>
      <c r="AP51" s="25"/>
      <c r="AQ51" s="25"/>
      <c r="AR51" s="25"/>
    </row>
    <row r="52" spans="2:44" ht="9" customHeight="1">
      <c r="B52" s="757"/>
      <c r="C52" s="758"/>
      <c r="D52" s="758"/>
      <c r="E52" s="758"/>
      <c r="F52" s="758"/>
      <c r="G52" s="758"/>
      <c r="H52" s="758"/>
      <c r="I52" s="759"/>
      <c r="J52" s="24"/>
      <c r="K52" s="24"/>
      <c r="L52" s="24"/>
      <c r="M52" s="24"/>
      <c r="N52" s="24"/>
      <c r="O52" s="24"/>
      <c r="P52" s="40"/>
      <c r="Q52" s="24"/>
      <c r="R52" s="24"/>
      <c r="S52" s="24"/>
      <c r="T52" s="24"/>
      <c r="U52" s="24"/>
      <c r="V52" s="24"/>
      <c r="W52" s="24"/>
      <c r="X52" s="24"/>
      <c r="Y52" s="645"/>
      <c r="Z52" s="645"/>
      <c r="AA52" s="24"/>
      <c r="AB52" s="24"/>
      <c r="AC52" s="24"/>
      <c r="AD52" s="40"/>
      <c r="AE52" s="40"/>
      <c r="AF52" s="40"/>
      <c r="AG52" s="40"/>
      <c r="AH52" s="40"/>
      <c r="AI52" s="24"/>
      <c r="AJ52" s="24"/>
      <c r="AK52" s="24"/>
      <c r="AL52" s="24"/>
      <c r="AM52" s="24"/>
      <c r="AN52" s="30"/>
      <c r="AO52" s="24"/>
      <c r="AP52" s="25"/>
      <c r="AQ52" s="25"/>
      <c r="AR52" s="25"/>
    </row>
    <row r="53" spans="2:44" ht="15.6" customHeight="1">
      <c r="B53" s="29"/>
      <c r="C53" s="24"/>
      <c r="D53" s="24"/>
      <c r="E53" s="761" t="s">
        <v>182</v>
      </c>
      <c r="F53" s="747"/>
      <c r="G53" s="747"/>
      <c r="H53" s="747"/>
      <c r="I53" s="747"/>
      <c r="J53" s="748"/>
      <c r="K53" s="24"/>
      <c r="L53" s="24"/>
      <c r="M53" s="24"/>
      <c r="N53" s="24"/>
      <c r="O53" s="24"/>
      <c r="P53" s="43">
        <v>0</v>
      </c>
      <c r="Q53" s="24"/>
      <c r="R53" s="24"/>
      <c r="S53" s="24"/>
      <c r="T53" s="645"/>
      <c r="U53" s="782">
        <v>0</v>
      </c>
      <c r="V53" s="783"/>
      <c r="W53" s="645"/>
      <c r="X53" s="645"/>
      <c r="Y53" s="646"/>
      <c r="Z53" s="647">
        <v>-41409361</v>
      </c>
      <c r="AA53" s="645"/>
      <c r="AB53" s="645"/>
      <c r="AC53" s="645"/>
      <c r="AD53" s="650"/>
      <c r="AE53" s="650"/>
      <c r="AF53" s="650"/>
      <c r="AG53" s="762">
        <v>0</v>
      </c>
      <c r="AH53" s="763"/>
      <c r="AI53" s="645"/>
      <c r="AJ53" s="645"/>
      <c r="AK53" s="782">
        <f>+Z53</f>
        <v>-41409361</v>
      </c>
      <c r="AL53" s="783"/>
      <c r="AM53" s="24"/>
      <c r="AN53" s="30"/>
      <c r="AO53" s="24"/>
      <c r="AP53" s="25"/>
      <c r="AQ53" s="25"/>
      <c r="AR53" s="25"/>
    </row>
    <row r="54" spans="2:44" ht="13.15" customHeight="1">
      <c r="B54" s="29"/>
      <c r="C54" s="24"/>
      <c r="D54" s="24"/>
      <c r="E54" s="761" t="s">
        <v>129</v>
      </c>
      <c r="F54" s="747"/>
      <c r="G54" s="747"/>
      <c r="H54" s="747"/>
      <c r="I54" s="747"/>
      <c r="J54" s="748"/>
      <c r="K54" s="24"/>
      <c r="L54" s="24"/>
      <c r="M54" s="24"/>
      <c r="N54" s="24"/>
      <c r="O54" s="24"/>
      <c r="P54" s="43">
        <v>0</v>
      </c>
      <c r="Q54" s="24"/>
      <c r="R54" s="24"/>
      <c r="S54" s="24"/>
      <c r="T54" s="776">
        <f>'2. Edo. de situación financiera'!W40-'2. Edo. de situación financiera'!AA40</f>
        <v>35962169.090000004</v>
      </c>
      <c r="U54" s="777"/>
      <c r="V54" s="645"/>
      <c r="W54" s="645"/>
      <c r="X54" s="645"/>
      <c r="Y54" s="648"/>
      <c r="Z54" s="649">
        <v>-59250027</v>
      </c>
      <c r="AA54" s="650"/>
      <c r="AB54" s="645"/>
      <c r="AC54" s="645"/>
      <c r="AD54" s="650"/>
      <c r="AE54" s="650"/>
      <c r="AF54" s="650"/>
      <c r="AG54" s="762">
        <v>0</v>
      </c>
      <c r="AH54" s="763"/>
      <c r="AI54" s="645"/>
      <c r="AJ54" s="645"/>
      <c r="AK54" s="782">
        <f>+T54+Z54</f>
        <v>-23287857.909999996</v>
      </c>
      <c r="AL54" s="783"/>
      <c r="AM54" s="24"/>
      <c r="AN54" s="30"/>
      <c r="AO54" s="24"/>
      <c r="AP54" s="461"/>
      <c r="AQ54" s="25"/>
      <c r="AR54" s="25"/>
    </row>
    <row r="55" spans="2:44" ht="9" customHeight="1">
      <c r="B55" s="29"/>
      <c r="C55" s="24"/>
      <c r="D55" s="24"/>
      <c r="E55" s="761" t="s">
        <v>130</v>
      </c>
      <c r="F55" s="747"/>
      <c r="G55" s="747"/>
      <c r="H55" s="747"/>
      <c r="I55" s="747"/>
      <c r="J55" s="748"/>
      <c r="K55" s="24"/>
      <c r="L55" s="24"/>
      <c r="M55" s="24"/>
      <c r="N55" s="24"/>
      <c r="O55" s="24"/>
      <c r="P55" s="43">
        <v>0</v>
      </c>
      <c r="Q55" s="24"/>
      <c r="R55" s="24"/>
      <c r="S55" s="24"/>
      <c r="T55" s="645"/>
      <c r="U55" s="762">
        <v>0</v>
      </c>
      <c r="V55" s="763"/>
      <c r="W55" s="645"/>
      <c r="X55" s="645"/>
      <c r="Y55" s="762">
        <v>0</v>
      </c>
      <c r="Z55" s="763"/>
      <c r="AA55" s="650"/>
      <c r="AB55" s="645"/>
      <c r="AC55" s="645"/>
      <c r="AD55" s="650"/>
      <c r="AE55" s="650"/>
      <c r="AF55" s="650"/>
      <c r="AG55" s="762">
        <v>0</v>
      </c>
      <c r="AH55" s="763"/>
      <c r="AI55" s="645"/>
      <c r="AJ55" s="645"/>
      <c r="AK55" s="762">
        <v>0</v>
      </c>
      <c r="AL55" s="763"/>
      <c r="AM55" s="24"/>
      <c r="AN55" s="30"/>
      <c r="AO55" s="24"/>
      <c r="AP55" s="461"/>
      <c r="AQ55" s="25"/>
      <c r="AR55" s="25"/>
    </row>
    <row r="56" spans="2:44" ht="9" customHeight="1">
      <c r="B56" s="29"/>
      <c r="C56" s="24"/>
      <c r="D56" s="24"/>
      <c r="E56" s="761" t="s">
        <v>131</v>
      </c>
      <c r="F56" s="747"/>
      <c r="G56" s="747"/>
      <c r="H56" s="747"/>
      <c r="I56" s="747"/>
      <c r="J56" s="747"/>
      <c r="K56" s="747"/>
      <c r="L56" s="747"/>
      <c r="M56" s="747"/>
      <c r="N56" s="748"/>
      <c r="O56" s="24"/>
      <c r="P56" s="43">
        <v>0</v>
      </c>
      <c r="Q56" s="24"/>
      <c r="R56" s="24"/>
      <c r="S56" s="24"/>
      <c r="T56" s="645"/>
      <c r="U56" s="762">
        <v>0</v>
      </c>
      <c r="V56" s="763"/>
      <c r="W56" s="645"/>
      <c r="X56" s="645"/>
      <c r="Y56" s="762">
        <v>0</v>
      </c>
      <c r="Z56" s="763"/>
      <c r="AA56" s="650"/>
      <c r="AB56" s="645"/>
      <c r="AC56" s="645"/>
      <c r="AD56" s="650"/>
      <c r="AE56" s="650"/>
      <c r="AF56" s="650"/>
      <c r="AG56" s="762">
        <v>0</v>
      </c>
      <c r="AH56" s="763"/>
      <c r="AI56" s="645"/>
      <c r="AJ56" s="645"/>
      <c r="AK56" s="762">
        <v>0</v>
      </c>
      <c r="AL56" s="763"/>
      <c r="AM56" s="24"/>
      <c r="AN56" s="30"/>
      <c r="AO56" s="24"/>
      <c r="AP56" s="25"/>
      <c r="AQ56" s="25"/>
      <c r="AR56" s="25"/>
    </row>
    <row r="57" spans="2:44" ht="9" customHeight="1">
      <c r="B57" s="29"/>
      <c r="C57" s="24"/>
      <c r="D57" s="24"/>
      <c r="E57" s="761" t="s">
        <v>132</v>
      </c>
      <c r="F57" s="747"/>
      <c r="G57" s="747"/>
      <c r="H57" s="747"/>
      <c r="I57" s="747"/>
      <c r="J57" s="748"/>
      <c r="K57" s="24"/>
      <c r="L57" s="24"/>
      <c r="M57" s="24"/>
      <c r="N57" s="24"/>
      <c r="O57" s="24"/>
      <c r="P57" s="43">
        <v>0</v>
      </c>
      <c r="Q57" s="24"/>
      <c r="R57" s="24"/>
      <c r="S57" s="24"/>
      <c r="T57" s="24"/>
      <c r="U57" s="750">
        <v>0</v>
      </c>
      <c r="V57" s="748"/>
      <c r="W57" s="24"/>
      <c r="X57" s="24"/>
      <c r="Y57" s="750">
        <v>0</v>
      </c>
      <c r="Z57" s="748"/>
      <c r="AA57" s="40"/>
      <c r="AB57" s="24"/>
      <c r="AC57" s="24"/>
      <c r="AD57" s="40"/>
      <c r="AE57" s="40"/>
      <c r="AF57" s="40"/>
      <c r="AG57" s="750">
        <v>0</v>
      </c>
      <c r="AH57" s="748"/>
      <c r="AI57" s="24"/>
      <c r="AJ57" s="24"/>
      <c r="AK57" s="750">
        <v>0</v>
      </c>
      <c r="AL57" s="748"/>
      <c r="AM57" s="24"/>
      <c r="AN57" s="30"/>
      <c r="AO57" s="24"/>
      <c r="AP57" s="25"/>
      <c r="AQ57" s="25"/>
      <c r="AR57" s="25"/>
    </row>
    <row r="58" spans="2:44" ht="6.75" customHeight="1">
      <c r="B58" s="29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40"/>
      <c r="Q58" s="24"/>
      <c r="R58" s="24"/>
      <c r="S58" s="24"/>
      <c r="T58" s="24"/>
      <c r="U58" s="40"/>
      <c r="V58" s="40"/>
      <c r="W58" s="24"/>
      <c r="X58" s="24"/>
      <c r="Y58" s="40"/>
      <c r="Z58" s="40"/>
      <c r="AA58" s="40"/>
      <c r="AB58" s="24"/>
      <c r="AC58" s="24"/>
      <c r="AD58" s="40"/>
      <c r="AE58" s="40"/>
      <c r="AF58" s="40"/>
      <c r="AG58" s="40"/>
      <c r="AH58" s="40"/>
      <c r="AI58" s="24"/>
      <c r="AJ58" s="24"/>
      <c r="AK58" s="40"/>
      <c r="AL58" s="40"/>
      <c r="AM58" s="24"/>
      <c r="AN58" s="30"/>
      <c r="AO58" s="24"/>
      <c r="AP58" s="25"/>
      <c r="AQ58" s="25"/>
      <c r="AR58" s="25"/>
    </row>
    <row r="59" spans="2:44" ht="9" customHeight="1">
      <c r="B59" s="751" t="s">
        <v>1790</v>
      </c>
      <c r="C59" s="752"/>
      <c r="D59" s="752"/>
      <c r="E59" s="752"/>
      <c r="F59" s="752"/>
      <c r="G59" s="752"/>
      <c r="H59" s="752"/>
      <c r="I59" s="753"/>
      <c r="J59" s="24"/>
      <c r="K59" s="24"/>
      <c r="L59" s="24"/>
      <c r="M59" s="24"/>
      <c r="N59" s="24"/>
      <c r="O59" s="24"/>
      <c r="P59" s="40"/>
      <c r="Q59" s="24"/>
      <c r="R59" s="24"/>
      <c r="S59" s="24"/>
      <c r="T59" s="24"/>
      <c r="U59" s="40"/>
      <c r="V59" s="40"/>
      <c r="W59" s="24"/>
      <c r="X59" s="24"/>
      <c r="Y59" s="40"/>
      <c r="Z59" s="40"/>
      <c r="AA59" s="40"/>
      <c r="AB59" s="24"/>
      <c r="AC59" s="24"/>
      <c r="AD59" s="40"/>
      <c r="AE59" s="40"/>
      <c r="AF59" s="40"/>
      <c r="AG59" s="40"/>
      <c r="AH59" s="40"/>
      <c r="AI59" s="24"/>
      <c r="AJ59" s="24"/>
      <c r="AK59" s="40"/>
      <c r="AL59" s="40"/>
      <c r="AM59" s="24"/>
      <c r="AN59" s="30"/>
      <c r="AO59" s="24"/>
      <c r="AP59" s="25"/>
      <c r="AQ59" s="25"/>
      <c r="AR59" s="25"/>
    </row>
    <row r="60" spans="2:44" ht="9" customHeight="1">
      <c r="B60" s="754"/>
      <c r="C60" s="755"/>
      <c r="D60" s="755"/>
      <c r="E60" s="755"/>
      <c r="F60" s="755"/>
      <c r="G60" s="755"/>
      <c r="H60" s="755"/>
      <c r="I60" s="756"/>
      <c r="J60" s="24"/>
      <c r="K60" s="24"/>
      <c r="L60" s="24"/>
      <c r="M60" s="24"/>
      <c r="N60" s="24"/>
      <c r="O60" s="24"/>
      <c r="P60" s="47">
        <f>SUM(P62:P63)</f>
        <v>0</v>
      </c>
      <c r="Q60" s="24"/>
      <c r="R60" s="24"/>
      <c r="S60" s="24"/>
      <c r="T60" s="24"/>
      <c r="U60" s="760">
        <f>SUM(U62:U63)</f>
        <v>0</v>
      </c>
      <c r="V60" s="748"/>
      <c r="W60" s="24"/>
      <c r="X60" s="24"/>
      <c r="Y60" s="40"/>
      <c r="Z60" s="760">
        <f>SUM(Z62:Z63)</f>
        <v>0</v>
      </c>
      <c r="AA60" s="748"/>
      <c r="AB60" s="24"/>
      <c r="AC60" s="24"/>
      <c r="AD60" s="760">
        <v>0</v>
      </c>
      <c r="AE60" s="747"/>
      <c r="AF60" s="747"/>
      <c r="AG60" s="748"/>
      <c r="AH60" s="40"/>
      <c r="AI60" s="24"/>
      <c r="AJ60" s="24"/>
      <c r="AK60" s="760">
        <f>L60+U60+Z60+AG60</f>
        <v>0</v>
      </c>
      <c r="AL60" s="748"/>
      <c r="AM60" s="24"/>
      <c r="AN60" s="30"/>
      <c r="AO60" s="24"/>
      <c r="AP60" s="25"/>
      <c r="AQ60" s="25"/>
      <c r="AR60" s="25"/>
    </row>
    <row r="61" spans="2:44" ht="15.75" customHeight="1">
      <c r="B61" s="757"/>
      <c r="C61" s="758"/>
      <c r="D61" s="758"/>
      <c r="E61" s="758"/>
      <c r="F61" s="758"/>
      <c r="G61" s="758"/>
      <c r="H61" s="758"/>
      <c r="I61" s="759"/>
      <c r="J61" s="24"/>
      <c r="K61" s="24"/>
      <c r="L61" s="24"/>
      <c r="M61" s="24"/>
      <c r="N61" s="24"/>
      <c r="O61" s="24"/>
      <c r="P61" s="40"/>
      <c r="Q61" s="24"/>
      <c r="R61" s="24"/>
      <c r="S61" s="24"/>
      <c r="T61" s="24"/>
      <c r="U61" s="40"/>
      <c r="V61" s="40"/>
      <c r="W61" s="24"/>
      <c r="X61" s="24"/>
      <c r="Y61" s="40"/>
      <c r="Z61" s="40"/>
      <c r="AA61" s="40"/>
      <c r="AB61" s="24"/>
      <c r="AC61" s="24"/>
      <c r="AD61" s="40"/>
      <c r="AE61" s="40"/>
      <c r="AF61" s="40"/>
      <c r="AG61" s="40"/>
      <c r="AH61" s="40"/>
      <c r="AI61" s="24"/>
      <c r="AJ61" s="24"/>
      <c r="AK61" s="40"/>
      <c r="AL61" s="40"/>
      <c r="AM61" s="24"/>
      <c r="AN61" s="30"/>
      <c r="AO61" s="24"/>
      <c r="AP61" s="25"/>
      <c r="AQ61" s="25"/>
      <c r="AR61" s="25"/>
    </row>
    <row r="62" spans="2:44" ht="9" customHeight="1">
      <c r="B62" s="29"/>
      <c r="C62" s="24"/>
      <c r="D62" s="24"/>
      <c r="E62" s="761" t="s">
        <v>134</v>
      </c>
      <c r="F62" s="747"/>
      <c r="G62" s="747"/>
      <c r="H62" s="747"/>
      <c r="I62" s="747"/>
      <c r="J62" s="748"/>
      <c r="K62" s="24"/>
      <c r="L62" s="24"/>
      <c r="M62" s="24"/>
      <c r="N62" s="24"/>
      <c r="O62" s="24"/>
      <c r="P62" s="48">
        <v>0</v>
      </c>
      <c r="Q62" s="24"/>
      <c r="R62" s="24"/>
      <c r="S62" s="24"/>
      <c r="T62" s="24"/>
      <c r="U62" s="43">
        <v>0</v>
      </c>
      <c r="V62" s="40"/>
      <c r="W62" s="24"/>
      <c r="X62" s="24"/>
      <c r="Y62" s="40"/>
      <c r="Z62" s="750">
        <v>0</v>
      </c>
      <c r="AA62" s="748"/>
      <c r="AB62" s="24"/>
      <c r="AC62" s="24"/>
      <c r="AD62" s="750">
        <v>0</v>
      </c>
      <c r="AE62" s="747"/>
      <c r="AF62" s="747"/>
      <c r="AG62" s="748"/>
      <c r="AH62" s="40"/>
      <c r="AI62" s="24"/>
      <c r="AJ62" s="24"/>
      <c r="AK62" s="750">
        <v>0</v>
      </c>
      <c r="AL62" s="748"/>
      <c r="AM62" s="24"/>
      <c r="AN62" s="30"/>
      <c r="AO62" s="24"/>
      <c r="AP62" s="25"/>
      <c r="AQ62" s="25"/>
      <c r="AR62" s="25"/>
    </row>
    <row r="63" spans="2:44" ht="9" customHeight="1">
      <c r="B63" s="29"/>
      <c r="C63" s="24"/>
      <c r="D63" s="24"/>
      <c r="E63" s="761" t="s">
        <v>135</v>
      </c>
      <c r="F63" s="747"/>
      <c r="G63" s="747"/>
      <c r="H63" s="747"/>
      <c r="I63" s="747"/>
      <c r="J63" s="748"/>
      <c r="K63" s="24"/>
      <c r="L63" s="24"/>
      <c r="M63" s="24"/>
      <c r="N63" s="24"/>
      <c r="O63" s="24"/>
      <c r="P63" s="48">
        <v>0</v>
      </c>
      <c r="Q63" s="24"/>
      <c r="R63" s="24"/>
      <c r="S63" s="24"/>
      <c r="T63" s="24"/>
      <c r="U63" s="43">
        <v>0</v>
      </c>
      <c r="V63" s="40"/>
      <c r="W63" s="24"/>
      <c r="X63" s="24"/>
      <c r="Y63" s="40"/>
      <c r="Z63" s="750">
        <v>0</v>
      </c>
      <c r="AA63" s="748"/>
      <c r="AB63" s="24"/>
      <c r="AC63" s="24"/>
      <c r="AD63" s="750">
        <v>0</v>
      </c>
      <c r="AE63" s="747"/>
      <c r="AF63" s="747"/>
      <c r="AG63" s="748"/>
      <c r="AH63" s="40"/>
      <c r="AI63" s="24"/>
      <c r="AJ63" s="24"/>
      <c r="AK63" s="750">
        <v>0</v>
      </c>
      <c r="AL63" s="748"/>
      <c r="AM63" s="24"/>
      <c r="AN63" s="30"/>
      <c r="AO63" s="24"/>
      <c r="AP63" s="25"/>
      <c r="AQ63" s="25"/>
      <c r="AR63" s="25"/>
    </row>
    <row r="64" spans="2:44" ht="9.75" customHeight="1"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49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0"/>
      <c r="AO64" s="24"/>
      <c r="AP64" s="25"/>
      <c r="AQ64" s="25"/>
      <c r="AR64" s="25"/>
    </row>
    <row r="65" spans="2:44" ht="4.5" customHeight="1">
      <c r="B65" s="746" t="s">
        <v>79</v>
      </c>
      <c r="C65" s="747"/>
      <c r="D65" s="747"/>
      <c r="E65" s="747"/>
      <c r="F65" s="747"/>
      <c r="G65" s="747"/>
      <c r="H65" s="747"/>
      <c r="I65" s="747"/>
      <c r="J65" s="747"/>
      <c r="K65" s="747"/>
      <c r="L65" s="747"/>
      <c r="M65" s="747"/>
      <c r="N65" s="747"/>
      <c r="O65" s="747"/>
      <c r="P65" s="747"/>
      <c r="Q65" s="747"/>
      <c r="R65" s="747"/>
      <c r="S65" s="747"/>
      <c r="T65" s="747"/>
      <c r="U65" s="747"/>
      <c r="V65" s="747"/>
      <c r="W65" s="747"/>
      <c r="X65" s="747"/>
      <c r="Y65" s="747"/>
      <c r="Z65" s="747"/>
      <c r="AA65" s="747"/>
      <c r="AB65" s="747"/>
      <c r="AC65" s="747"/>
      <c r="AD65" s="747"/>
      <c r="AE65" s="747"/>
      <c r="AF65" s="747"/>
      <c r="AG65" s="747"/>
      <c r="AH65" s="747"/>
      <c r="AI65" s="747"/>
      <c r="AJ65" s="747"/>
      <c r="AK65" s="747"/>
      <c r="AL65" s="747"/>
      <c r="AM65" s="748"/>
      <c r="AN65" s="24"/>
      <c r="AO65" s="24"/>
      <c r="AP65" s="25"/>
      <c r="AQ65" s="25"/>
      <c r="AR65" s="25"/>
    </row>
    <row r="66" spans="2:44" ht="1.5" customHeight="1">
      <c r="B66" s="26"/>
      <c r="C66" s="787" t="s">
        <v>1791</v>
      </c>
      <c r="D66" s="788"/>
      <c r="E66" s="788"/>
      <c r="F66" s="788"/>
      <c r="G66" s="788"/>
      <c r="H66" s="788"/>
      <c r="I66" s="788"/>
      <c r="J66" s="788"/>
      <c r="K66" s="789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8"/>
      <c r="AO66" s="24"/>
      <c r="AP66" s="25"/>
      <c r="AQ66" s="25"/>
      <c r="AR66" s="25"/>
    </row>
    <row r="67" spans="2:44" ht="16.5" customHeight="1">
      <c r="B67" s="29"/>
      <c r="C67" s="772"/>
      <c r="D67" s="758"/>
      <c r="E67" s="758"/>
      <c r="F67" s="758"/>
      <c r="G67" s="758"/>
      <c r="H67" s="758"/>
      <c r="I67" s="758"/>
      <c r="J67" s="758"/>
      <c r="K67" s="759"/>
      <c r="L67" s="24"/>
      <c r="M67" s="24"/>
      <c r="N67" s="764">
        <f>+L39</f>
        <v>42008</v>
      </c>
      <c r="O67" s="765"/>
      <c r="P67" s="765"/>
      <c r="Q67" s="765"/>
      <c r="R67" s="766"/>
      <c r="S67" s="44"/>
      <c r="T67" s="44"/>
      <c r="U67" s="358">
        <f>T39+U51</f>
        <v>117998310</v>
      </c>
      <c r="V67" s="50"/>
      <c r="W67" s="44"/>
      <c r="X67" s="44"/>
      <c r="Y67" s="44"/>
      <c r="Z67" s="764">
        <f>+Y39+Y51</f>
        <v>-41409361</v>
      </c>
      <c r="AA67" s="766"/>
      <c r="AB67" s="44"/>
      <c r="AC67" s="44"/>
      <c r="AD67" s="760">
        <f>+AG44</f>
        <v>0</v>
      </c>
      <c r="AE67" s="747"/>
      <c r="AF67" s="747"/>
      <c r="AG67" s="748"/>
      <c r="AH67" s="44"/>
      <c r="AI67" s="44"/>
      <c r="AJ67" s="44"/>
      <c r="AK67" s="764">
        <f>N67+U67+Z67+AD67-1</f>
        <v>76630956</v>
      </c>
      <c r="AL67" s="766"/>
      <c r="AM67" s="24"/>
      <c r="AN67" s="30"/>
      <c r="AO67" s="24"/>
      <c r="AP67" s="463"/>
      <c r="AQ67" s="25"/>
      <c r="AR67" s="25"/>
    </row>
    <row r="68" spans="2:44" ht="6" customHeight="1">
      <c r="B68" s="37"/>
      <c r="C68" s="38">
        <v>1</v>
      </c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38"/>
      <c r="AN68" s="39"/>
      <c r="AO68" s="24"/>
      <c r="AP68" s="25"/>
      <c r="AQ68" s="25"/>
      <c r="AR68" s="25"/>
    </row>
    <row r="69" spans="2:44" ht="10.5" customHeight="1">
      <c r="B69" s="746" t="s">
        <v>183</v>
      </c>
      <c r="C69" s="747"/>
      <c r="D69" s="747"/>
      <c r="E69" s="747"/>
      <c r="F69" s="747"/>
      <c r="G69" s="747"/>
      <c r="H69" s="747"/>
      <c r="I69" s="747"/>
      <c r="J69" s="747"/>
      <c r="K69" s="747"/>
      <c r="L69" s="747"/>
      <c r="M69" s="747"/>
      <c r="N69" s="747"/>
      <c r="O69" s="747"/>
      <c r="P69" s="747"/>
      <c r="Q69" s="747"/>
      <c r="R69" s="747"/>
      <c r="S69" s="747"/>
      <c r="T69" s="747"/>
      <c r="U69" s="747"/>
      <c r="V69" s="747"/>
      <c r="W69" s="747"/>
      <c r="X69" s="747"/>
      <c r="Y69" s="747"/>
      <c r="Z69" s="747"/>
      <c r="AA69" s="747"/>
      <c r="AB69" s="747"/>
      <c r="AC69" s="747"/>
      <c r="AD69" s="747"/>
      <c r="AE69" s="747"/>
      <c r="AF69" s="747"/>
      <c r="AG69" s="747"/>
      <c r="AH69" s="747"/>
      <c r="AI69" s="747"/>
      <c r="AJ69" s="747"/>
      <c r="AK69" s="747"/>
      <c r="AL69" s="747"/>
      <c r="AM69" s="748"/>
      <c r="AN69" s="24"/>
      <c r="AO69" s="24"/>
      <c r="AP69" s="604"/>
      <c r="AQ69" s="25"/>
      <c r="AR69" s="25"/>
    </row>
    <row r="70" spans="2:44" ht="36" customHeight="1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5"/>
      <c r="AQ70" s="25"/>
      <c r="AR70" s="25"/>
    </row>
    <row r="71" spans="2:44" ht="36" customHeight="1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5"/>
      <c r="AQ71" s="25"/>
      <c r="AR71" s="25"/>
    </row>
    <row r="72" spans="2:44" ht="16.5" customHeight="1">
      <c r="B72" s="24"/>
      <c r="C72" s="24"/>
      <c r="D72" s="24"/>
      <c r="E72" s="24"/>
      <c r="F72" s="749" t="s">
        <v>79</v>
      </c>
      <c r="G72" s="747"/>
      <c r="H72" s="747"/>
      <c r="I72" s="747"/>
      <c r="J72" s="747"/>
      <c r="K72" s="747"/>
      <c r="L72" s="747"/>
      <c r="M72" s="747"/>
      <c r="N72" s="747"/>
      <c r="O72" s="748"/>
      <c r="P72" s="24"/>
      <c r="Q72" s="24"/>
      <c r="R72" s="24"/>
      <c r="S72" s="24"/>
      <c r="T72" s="24"/>
      <c r="U72" s="24"/>
      <c r="V72" s="24"/>
      <c r="W72" s="749" t="s">
        <v>79</v>
      </c>
      <c r="X72" s="747"/>
      <c r="Y72" s="747"/>
      <c r="Z72" s="747"/>
      <c r="AA72" s="747"/>
      <c r="AB72" s="747"/>
      <c r="AC72" s="747"/>
      <c r="AD72" s="747"/>
      <c r="AE72" s="747"/>
      <c r="AF72" s="747"/>
      <c r="AG72" s="747"/>
      <c r="AH72" s="747"/>
      <c r="AI72" s="747"/>
      <c r="AJ72" s="747"/>
      <c r="AK72" s="748"/>
      <c r="AL72" s="24"/>
      <c r="AM72" s="24"/>
      <c r="AN72" s="24"/>
      <c r="AO72" s="24"/>
      <c r="AP72" s="25"/>
      <c r="AQ72" s="25"/>
      <c r="AR72" s="25"/>
    </row>
    <row r="73" spans="2:44" ht="12.75" customHeight="1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</row>
    <row r="74" spans="2:44" ht="12.75" customHeight="1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</row>
    <row r="75" spans="2:44" ht="12.75" customHeight="1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</row>
    <row r="76" spans="2:44" ht="12.75" customHeight="1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</row>
    <row r="77" spans="2:44" ht="12.75" customHeight="1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</row>
    <row r="78" spans="2:44" ht="12.75" customHeight="1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</row>
    <row r="79" spans="2:44" ht="12.75" customHeight="1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</row>
    <row r="80" spans="2:44" ht="12.75" customHeight="1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</row>
    <row r="81" spans="2:44" ht="12.75" customHeight="1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</row>
    <row r="82" spans="2:44" ht="12.75" customHeight="1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</row>
    <row r="83" spans="2:44" ht="12.75" customHeight="1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</row>
    <row r="84" spans="2:44" ht="12.75" customHeight="1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</row>
    <row r="85" spans="2:44" ht="12.75" customHeight="1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</row>
    <row r="86" spans="2:44" ht="12.75" customHeight="1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</row>
    <row r="87" spans="2:44" ht="12.75" customHeight="1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</row>
    <row r="88" spans="2:44" ht="12.75" customHeight="1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</row>
    <row r="89" spans="2:44" ht="12.75" customHeight="1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</row>
    <row r="90" spans="2:44" ht="12.75" customHeight="1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</row>
    <row r="91" spans="2:44" ht="12.75" customHeight="1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</row>
    <row r="92" spans="2:44" ht="12.75" customHeight="1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</row>
    <row r="93" spans="2:44" ht="12.75" customHeight="1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</row>
    <row r="94" spans="2:44" ht="12.75" customHeight="1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</row>
    <row r="95" spans="2:44" ht="12.75" customHeight="1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</row>
    <row r="96" spans="2:44" ht="12.75" customHeight="1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</row>
    <row r="97" spans="2:44" ht="12.75" customHeight="1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</row>
  </sheetData>
  <mergeCells count="162">
    <mergeCell ref="B2:AO4"/>
    <mergeCell ref="B5:AO5"/>
    <mergeCell ref="B6:AO7"/>
    <mergeCell ref="AB11:AB14"/>
    <mergeCell ref="AC10:AI10"/>
    <mergeCell ref="R11:S14"/>
    <mergeCell ref="W11:W14"/>
    <mergeCell ref="AJ10:AN10"/>
    <mergeCell ref="AI11:AI14"/>
    <mergeCell ref="B10:L10"/>
    <mergeCell ref="M10:S10"/>
    <mergeCell ref="T10:W10"/>
    <mergeCell ref="X10:AB10"/>
    <mergeCell ref="D18:I18"/>
    <mergeCell ref="D17:I17"/>
    <mergeCell ref="L17:P17"/>
    <mergeCell ref="P27:Q27"/>
    <mergeCell ref="P28:Q28"/>
    <mergeCell ref="D25:I25"/>
    <mergeCell ref="D26:I26"/>
    <mergeCell ref="B21:I22"/>
    <mergeCell ref="D24:I24"/>
    <mergeCell ref="P25:Q25"/>
    <mergeCell ref="P26:Q26"/>
    <mergeCell ref="AK33:AL33"/>
    <mergeCell ref="AK27:AL27"/>
    <mergeCell ref="Z34:AA34"/>
    <mergeCell ref="Y39:Z39"/>
    <mergeCell ref="U33:V33"/>
    <mergeCell ref="U31:V31"/>
    <mergeCell ref="AK39:AL39"/>
    <mergeCell ref="L15:P15"/>
    <mergeCell ref="B12:I14"/>
    <mergeCell ref="L11:L14"/>
    <mergeCell ref="D19:I19"/>
    <mergeCell ref="D27:I27"/>
    <mergeCell ref="D28:I28"/>
    <mergeCell ref="AK28:AL28"/>
    <mergeCell ref="U24:V24"/>
    <mergeCell ref="P24:Q24"/>
    <mergeCell ref="AK13:AL13"/>
    <mergeCell ref="AK17:AL17"/>
    <mergeCell ref="U18:V18"/>
    <mergeCell ref="AE15:AG15"/>
    <mergeCell ref="Y24:Z24"/>
    <mergeCell ref="T27:U27"/>
    <mergeCell ref="T28:U28"/>
    <mergeCell ref="AG27:AH27"/>
    <mergeCell ref="Z67:AA67"/>
    <mergeCell ref="AD67:AG67"/>
    <mergeCell ref="AK67:AL67"/>
    <mergeCell ref="Z63:AA63"/>
    <mergeCell ref="Y51:Z51"/>
    <mergeCell ref="AK51:AL51"/>
    <mergeCell ref="AK55:AL55"/>
    <mergeCell ref="Z25:AA25"/>
    <mergeCell ref="Z26:AA26"/>
    <mergeCell ref="Z31:AA31"/>
    <mergeCell ref="AD39:AG39"/>
    <mergeCell ref="AD31:AG31"/>
    <mergeCell ref="AD33:AG33"/>
    <mergeCell ref="B36:AM36"/>
    <mergeCell ref="Z33:AA33"/>
    <mergeCell ref="AD34:AG34"/>
    <mergeCell ref="B30:I32"/>
    <mergeCell ref="E33:J33"/>
    <mergeCell ref="P33:Q33"/>
    <mergeCell ref="P34:Q34"/>
    <mergeCell ref="U34:V34"/>
    <mergeCell ref="P31:Q31"/>
    <mergeCell ref="AK31:AL31"/>
    <mergeCell ref="C66:K67"/>
    <mergeCell ref="AG54:AH54"/>
    <mergeCell ref="B50:I52"/>
    <mergeCell ref="AG55:AH55"/>
    <mergeCell ref="E63:J63"/>
    <mergeCell ref="Y57:Z57"/>
    <mergeCell ref="AK57:AL57"/>
    <mergeCell ref="U57:V57"/>
    <mergeCell ref="AG56:AH56"/>
    <mergeCell ref="AG57:AH57"/>
    <mergeCell ref="AD63:AG63"/>
    <mergeCell ref="AK63:AL63"/>
    <mergeCell ref="AK53:AL53"/>
    <mergeCell ref="AK54:AL54"/>
    <mergeCell ref="Y55:Z55"/>
    <mergeCell ref="E53:J53"/>
    <mergeCell ref="U53:V53"/>
    <mergeCell ref="U55:V55"/>
    <mergeCell ref="U51:V51"/>
    <mergeCell ref="E55:J55"/>
    <mergeCell ref="E54:J54"/>
    <mergeCell ref="T54:U54"/>
    <mergeCell ref="AG24:AH24"/>
    <mergeCell ref="AG25:AH25"/>
    <mergeCell ref="AK18:AL18"/>
    <mergeCell ref="L19:P19"/>
    <mergeCell ref="AK19:AL19"/>
    <mergeCell ref="Z27:AA27"/>
    <mergeCell ref="Z28:AA28"/>
    <mergeCell ref="AK25:AL25"/>
    <mergeCell ref="AK26:AL26"/>
    <mergeCell ref="AK22:AL22"/>
    <mergeCell ref="AK24:AL24"/>
    <mergeCell ref="AK23:AL23"/>
    <mergeCell ref="AG26:AH26"/>
    <mergeCell ref="L18:P18"/>
    <mergeCell ref="AG28:AH28"/>
    <mergeCell ref="T25:U25"/>
    <mergeCell ref="T26:U26"/>
    <mergeCell ref="T22:U22"/>
    <mergeCell ref="Y22:Z22"/>
    <mergeCell ref="AG22:AH22"/>
    <mergeCell ref="P22:Q22"/>
    <mergeCell ref="AK34:AL34"/>
    <mergeCell ref="B41:AM41"/>
    <mergeCell ref="B43:I45"/>
    <mergeCell ref="L46:P46"/>
    <mergeCell ref="AK47:AL47"/>
    <mergeCell ref="AK48:AL48"/>
    <mergeCell ref="AK44:AL44"/>
    <mergeCell ref="U46:V46"/>
    <mergeCell ref="Z46:AA46"/>
    <mergeCell ref="AG46:AH46"/>
    <mergeCell ref="U47:V47"/>
    <mergeCell ref="Z47:AA47"/>
    <mergeCell ref="AG47:AH47"/>
    <mergeCell ref="D47:I47"/>
    <mergeCell ref="D46:I46"/>
    <mergeCell ref="C38:K39"/>
    <mergeCell ref="L39:P39"/>
    <mergeCell ref="AK46:AL46"/>
    <mergeCell ref="T39:U39"/>
    <mergeCell ref="E34:J34"/>
    <mergeCell ref="L47:P47"/>
    <mergeCell ref="D48:I48"/>
    <mergeCell ref="L48:P48"/>
    <mergeCell ref="L44:P44"/>
    <mergeCell ref="B69:AM69"/>
    <mergeCell ref="F72:O72"/>
    <mergeCell ref="W72:AK72"/>
    <mergeCell ref="B65:AM65"/>
    <mergeCell ref="U48:V48"/>
    <mergeCell ref="Z48:AA48"/>
    <mergeCell ref="AG48:AH48"/>
    <mergeCell ref="B59:I61"/>
    <mergeCell ref="AD60:AG60"/>
    <mergeCell ref="U60:V60"/>
    <mergeCell ref="Z60:AA60"/>
    <mergeCell ref="AK60:AL60"/>
    <mergeCell ref="E62:J62"/>
    <mergeCell ref="AD62:AG62"/>
    <mergeCell ref="AK62:AL62"/>
    <mergeCell ref="Z62:AA62"/>
    <mergeCell ref="E56:N56"/>
    <mergeCell ref="Y56:Z56"/>
    <mergeCell ref="N67:R67"/>
    <mergeCell ref="U56:V56"/>
    <mergeCell ref="AK56:AL56"/>
    <mergeCell ref="E57:J57"/>
    <mergeCell ref="AG51:AH51"/>
    <mergeCell ref="AG53:AH53"/>
  </mergeCells>
  <pageMargins left="0.23622047244094491" right="0.23622047244094491" top="0.23622047244094491" bottom="0.23622047244094491" header="0" footer="0"/>
  <pageSetup scale="79" orientation="landscape" r:id="rId1"/>
  <headerFooter>
    <oddFooter>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B1:AA100"/>
  <sheetViews>
    <sheetView showGridLines="0" view="pageBreakPreview" zoomScale="67" zoomScaleNormal="100" zoomScaleSheetLayoutView="67" workbookViewId="0">
      <pane ySplit="5" topLeftCell="A33" activePane="bottomLeft" state="frozen"/>
      <selection pane="bottomLeft" activeCell="O59" sqref="O59:P59"/>
    </sheetView>
  </sheetViews>
  <sheetFormatPr baseColWidth="10" defaultColWidth="14.42578125" defaultRowHeight="15" customHeight="1"/>
  <cols>
    <col min="1" max="1" width="12.140625" style="271" customWidth="1"/>
    <col min="2" max="2" width="0.85546875" style="271" customWidth="1"/>
    <col min="3" max="3" width="0.28515625" style="271" customWidth="1"/>
    <col min="4" max="5" width="0.42578125" style="271" customWidth="1"/>
    <col min="6" max="6" width="0.7109375" style="271" customWidth="1"/>
    <col min="7" max="7" width="1.140625" style="271" customWidth="1"/>
    <col min="8" max="8" width="7.5703125" style="271" customWidth="1"/>
    <col min="9" max="9" width="33.28515625" style="271" customWidth="1"/>
    <col min="10" max="10" width="21.28515625" style="271" customWidth="1"/>
    <col min="11" max="11" width="7.7109375" style="271" customWidth="1"/>
    <col min="12" max="12" width="0.42578125" style="271" customWidth="1"/>
    <col min="13" max="13" width="1" style="271" customWidth="1"/>
    <col min="14" max="14" width="0.5703125" style="271" customWidth="1"/>
    <col min="15" max="15" width="8" style="271" customWidth="1"/>
    <col min="16" max="16" width="6.7109375" style="271" customWidth="1"/>
    <col min="17" max="17" width="0.42578125" style="271" customWidth="1"/>
    <col min="18" max="18" width="2.42578125" style="271" customWidth="1"/>
    <col min="19" max="19" width="2.140625" style="271" customWidth="1"/>
    <col min="20" max="20" width="10.5703125" style="271" customWidth="1"/>
    <col min="21" max="21" width="1.85546875" style="271" customWidth="1"/>
    <col min="22" max="22" width="0.140625" style="271" customWidth="1"/>
    <col min="23" max="23" width="0.5703125" style="271" customWidth="1"/>
    <col min="24" max="24" width="1" style="271" customWidth="1"/>
    <col min="25" max="26" width="9.85546875" style="271" hidden="1" customWidth="1"/>
    <col min="27" max="27" width="9.85546875" style="271" customWidth="1"/>
    <col min="28" max="16384" width="14.42578125" style="271"/>
  </cols>
  <sheetData>
    <row r="1" spans="2:27" ht="4.5" customHeight="1">
      <c r="B1" s="824" t="s">
        <v>1659</v>
      </c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  <c r="Q1" s="703"/>
      <c r="R1" s="703"/>
      <c r="S1" s="703"/>
      <c r="T1" s="703"/>
      <c r="U1" s="703"/>
      <c r="V1" s="703"/>
      <c r="W1" s="703"/>
      <c r="X1" s="703"/>
      <c r="Y1" s="704"/>
      <c r="Z1" s="275"/>
      <c r="AA1" s="275"/>
    </row>
    <row r="2" spans="2:27" ht="7.5" customHeight="1">
      <c r="B2" s="705"/>
      <c r="C2" s="706"/>
      <c r="D2" s="706"/>
      <c r="E2" s="706"/>
      <c r="F2" s="706"/>
      <c r="G2" s="706"/>
      <c r="H2" s="706"/>
      <c r="I2" s="706"/>
      <c r="J2" s="706"/>
      <c r="K2" s="706"/>
      <c r="L2" s="706"/>
      <c r="M2" s="706"/>
      <c r="N2" s="706"/>
      <c r="O2" s="706"/>
      <c r="P2" s="706"/>
      <c r="Q2" s="706"/>
      <c r="R2" s="706"/>
      <c r="S2" s="706"/>
      <c r="T2" s="706"/>
      <c r="U2" s="706"/>
      <c r="V2" s="706"/>
      <c r="W2" s="706"/>
      <c r="X2" s="706"/>
      <c r="Y2" s="707"/>
      <c r="Z2" s="275"/>
      <c r="AA2" s="275"/>
    </row>
    <row r="3" spans="2:27" ht="0.75" customHeight="1"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718"/>
      <c r="Q3" s="710"/>
      <c r="R3" s="710"/>
      <c r="S3" s="710"/>
      <c r="T3" s="710"/>
      <c r="U3" s="710"/>
      <c r="V3" s="710"/>
      <c r="W3" s="710"/>
      <c r="X3" s="711"/>
      <c r="Y3" s="274"/>
      <c r="Z3" s="275"/>
      <c r="AA3" s="275"/>
    </row>
    <row r="4" spans="2:27" ht="13.5" customHeight="1">
      <c r="B4" s="820" t="s">
        <v>138</v>
      </c>
      <c r="C4" s="710"/>
      <c r="D4" s="710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1"/>
      <c r="Z4" s="275"/>
      <c r="AA4" s="275"/>
    </row>
    <row r="5" spans="2:27" ht="24.75" customHeight="1">
      <c r="B5" s="719" t="s">
        <v>1783</v>
      </c>
      <c r="C5" s="710"/>
      <c r="D5" s="710"/>
      <c r="E5" s="710"/>
      <c r="F5" s="710"/>
      <c r="G5" s="710"/>
      <c r="H5" s="710"/>
      <c r="I5" s="710"/>
      <c r="J5" s="710"/>
      <c r="K5" s="710"/>
      <c r="L5" s="710"/>
      <c r="M5" s="710"/>
      <c r="N5" s="710"/>
      <c r="O5" s="710"/>
      <c r="P5" s="710"/>
      <c r="Q5" s="710"/>
      <c r="R5" s="710"/>
      <c r="S5" s="710"/>
      <c r="T5" s="710"/>
      <c r="U5" s="710"/>
      <c r="V5" s="710"/>
      <c r="W5" s="710"/>
      <c r="X5" s="710"/>
      <c r="Y5" s="711"/>
      <c r="Z5" s="275"/>
      <c r="AA5" s="275"/>
    </row>
    <row r="6" spans="2:27" ht="1.5" customHeight="1"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5"/>
      <c r="AA6" s="275"/>
    </row>
    <row r="7" spans="2:27" ht="4.5" customHeight="1">
      <c r="B7" s="276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8"/>
      <c r="Y7" s="274"/>
      <c r="Z7" s="275"/>
      <c r="AA7" s="275"/>
    </row>
    <row r="8" spans="2:27" ht="16.5" customHeight="1">
      <c r="B8" s="279"/>
      <c r="C8" s="274"/>
      <c r="D8" s="731" t="s">
        <v>81</v>
      </c>
      <c r="E8" s="710"/>
      <c r="F8" s="710"/>
      <c r="G8" s="710"/>
      <c r="H8" s="710"/>
      <c r="I8" s="710"/>
      <c r="J8" s="710"/>
      <c r="K8" s="711"/>
      <c r="L8" s="274"/>
      <c r="M8" s="274"/>
      <c r="N8" s="274"/>
      <c r="O8" s="825" t="s">
        <v>139</v>
      </c>
      <c r="P8" s="710"/>
      <c r="Q8" s="711"/>
      <c r="R8" s="274"/>
      <c r="S8" s="825" t="s">
        <v>140</v>
      </c>
      <c r="T8" s="710"/>
      <c r="U8" s="710"/>
      <c r="V8" s="711"/>
      <c r="W8" s="274"/>
      <c r="X8" s="280"/>
      <c r="Y8" s="274"/>
      <c r="Z8" s="275"/>
      <c r="AA8" s="275"/>
    </row>
    <row r="9" spans="2:27" ht="10.5" customHeight="1">
      <c r="B9" s="279"/>
      <c r="C9" s="274"/>
      <c r="D9" s="274"/>
      <c r="E9" s="274"/>
      <c r="F9" s="274"/>
      <c r="G9" s="714" t="s">
        <v>83</v>
      </c>
      <c r="H9" s="710"/>
      <c r="I9" s="710"/>
      <c r="J9" s="710"/>
      <c r="K9" s="711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80"/>
      <c r="Y9" s="274"/>
      <c r="Z9" s="275"/>
      <c r="AA9" s="275"/>
    </row>
    <row r="10" spans="2:27" ht="0.75" customHeight="1">
      <c r="B10" s="279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80"/>
      <c r="Y10" s="274"/>
      <c r="Z10" s="275"/>
      <c r="AA10" s="275"/>
    </row>
    <row r="11" spans="2:27" ht="9" customHeight="1">
      <c r="B11" s="279"/>
      <c r="C11" s="274"/>
      <c r="D11" s="274"/>
      <c r="E11" s="274"/>
      <c r="F11" s="274"/>
      <c r="G11" s="274"/>
      <c r="H11" s="713" t="s">
        <v>85</v>
      </c>
      <c r="I11" s="710"/>
      <c r="J11" s="710"/>
      <c r="K11" s="710"/>
      <c r="L11" s="710"/>
      <c r="M11" s="711"/>
      <c r="N11" s="274"/>
      <c r="O11" s="818">
        <f t="shared" ref="O11:O17" si="0">ABS(IF(Z11&lt;0,Z11,0))</f>
        <v>41838456.610000007</v>
      </c>
      <c r="P11" s="819"/>
      <c r="Q11" s="274"/>
      <c r="R11" s="274"/>
      <c r="S11" s="818">
        <f t="shared" ref="S11:S17" si="1">ABS(IF(Z11&gt;0,Z11,0))</f>
        <v>0</v>
      </c>
      <c r="T11" s="821"/>
      <c r="U11" s="821"/>
      <c r="V11" s="819"/>
      <c r="W11" s="274"/>
      <c r="X11" s="280"/>
      <c r="Y11" s="274"/>
      <c r="Z11" s="303">
        <f>'2. Edo. de situación financiera'!J8-'2. Edo. de situación financiera'!M8</f>
        <v>-41838456.610000007</v>
      </c>
      <c r="AA11" s="283"/>
    </row>
    <row r="12" spans="2:27" ht="9" customHeight="1">
      <c r="B12" s="279"/>
      <c r="C12" s="274"/>
      <c r="D12" s="274"/>
      <c r="E12" s="274"/>
      <c r="F12" s="274"/>
      <c r="G12" s="274"/>
      <c r="H12" s="713" t="s">
        <v>87</v>
      </c>
      <c r="I12" s="710"/>
      <c r="J12" s="710"/>
      <c r="K12" s="710"/>
      <c r="L12" s="710"/>
      <c r="M12" s="711"/>
      <c r="N12" s="274"/>
      <c r="O12" s="736">
        <f t="shared" si="0"/>
        <v>0</v>
      </c>
      <c r="P12" s="711"/>
      <c r="Q12" s="274"/>
      <c r="R12" s="274"/>
      <c r="S12" s="822">
        <f t="shared" si="1"/>
        <v>1617771.6300000001</v>
      </c>
      <c r="T12" s="738"/>
      <c r="U12" s="738"/>
      <c r="V12" s="732"/>
      <c r="W12" s="274"/>
      <c r="X12" s="280"/>
      <c r="Y12" s="274"/>
      <c r="Z12" s="303">
        <f>'2. Edo. de situación financiera'!J9-'2. Edo. de situación financiera'!M9</f>
        <v>1617771.6300000001</v>
      </c>
      <c r="AA12" s="275"/>
    </row>
    <row r="13" spans="2:27" ht="9" customHeight="1">
      <c r="B13" s="279"/>
      <c r="C13" s="274"/>
      <c r="D13" s="274"/>
      <c r="E13" s="274"/>
      <c r="F13" s="274"/>
      <c r="G13" s="274"/>
      <c r="H13" s="713" t="s">
        <v>89</v>
      </c>
      <c r="I13" s="710"/>
      <c r="J13" s="710"/>
      <c r="K13" s="710"/>
      <c r="L13" s="710"/>
      <c r="M13" s="711"/>
      <c r="N13" s="274"/>
      <c r="O13" s="736">
        <f t="shared" si="0"/>
        <v>0</v>
      </c>
      <c r="P13" s="711"/>
      <c r="Q13" s="274"/>
      <c r="R13" s="274"/>
      <c r="S13" s="736">
        <f t="shared" si="1"/>
        <v>0</v>
      </c>
      <c r="T13" s="710"/>
      <c r="U13" s="710"/>
      <c r="V13" s="711"/>
      <c r="W13" s="274"/>
      <c r="X13" s="280"/>
      <c r="Y13" s="274"/>
      <c r="Z13" s="303">
        <f>'2. Edo. de situación financiera'!J10-'2. Edo. de situación financiera'!M10</f>
        <v>0</v>
      </c>
      <c r="AA13" s="275"/>
    </row>
    <row r="14" spans="2:27" ht="9" customHeight="1">
      <c r="B14" s="279"/>
      <c r="C14" s="274"/>
      <c r="D14" s="274"/>
      <c r="E14" s="274"/>
      <c r="F14" s="274"/>
      <c r="G14" s="274"/>
      <c r="H14" s="713" t="s">
        <v>91</v>
      </c>
      <c r="I14" s="710"/>
      <c r="J14" s="710"/>
      <c r="K14" s="710"/>
      <c r="L14" s="710"/>
      <c r="M14" s="711"/>
      <c r="N14" s="274"/>
      <c r="O14" s="736">
        <f t="shared" si="0"/>
        <v>0</v>
      </c>
      <c r="P14" s="711"/>
      <c r="Q14" s="274"/>
      <c r="R14" s="274"/>
      <c r="S14" s="736">
        <f t="shared" si="1"/>
        <v>0</v>
      </c>
      <c r="T14" s="710"/>
      <c r="U14" s="710"/>
      <c r="V14" s="711"/>
      <c r="W14" s="274"/>
      <c r="X14" s="280"/>
      <c r="Y14" s="274"/>
      <c r="Z14" s="303">
        <f>'2. Edo. de situación financiera'!J11-'2. Edo. de situación financiera'!M11</f>
        <v>0</v>
      </c>
      <c r="AA14" s="275"/>
    </row>
    <row r="15" spans="2:27" ht="9" customHeight="1">
      <c r="B15" s="279"/>
      <c r="C15" s="274"/>
      <c r="D15" s="274"/>
      <c r="E15" s="274"/>
      <c r="F15" s="274"/>
      <c r="G15" s="274"/>
      <c r="H15" s="713" t="s">
        <v>93</v>
      </c>
      <c r="I15" s="710"/>
      <c r="J15" s="710"/>
      <c r="K15" s="710"/>
      <c r="L15" s="710"/>
      <c r="M15" s="711"/>
      <c r="N15" s="274"/>
      <c r="O15" s="736">
        <f t="shared" si="0"/>
        <v>0</v>
      </c>
      <c r="P15" s="711"/>
      <c r="Q15" s="274"/>
      <c r="R15" s="274"/>
      <c r="S15" s="736">
        <f t="shared" si="1"/>
        <v>0</v>
      </c>
      <c r="T15" s="710"/>
      <c r="U15" s="710"/>
      <c r="V15" s="711"/>
      <c r="W15" s="274"/>
      <c r="X15" s="280"/>
      <c r="Y15" s="274"/>
      <c r="Z15" s="303">
        <f>'2. Edo. de situación financiera'!J12-'2. Edo. de situación financiera'!M12</f>
        <v>0</v>
      </c>
      <c r="AA15" s="275"/>
    </row>
    <row r="16" spans="2:27" ht="9" customHeight="1">
      <c r="B16" s="279"/>
      <c r="C16" s="274"/>
      <c r="D16" s="274"/>
      <c r="E16" s="274"/>
      <c r="F16" s="274"/>
      <c r="G16" s="274"/>
      <c r="H16" s="713" t="s">
        <v>95</v>
      </c>
      <c r="I16" s="710"/>
      <c r="J16" s="710"/>
      <c r="K16" s="710"/>
      <c r="L16" s="710"/>
      <c r="M16" s="711"/>
      <c r="N16" s="274"/>
      <c r="O16" s="736">
        <f t="shared" si="0"/>
        <v>0</v>
      </c>
      <c r="P16" s="711"/>
      <c r="Q16" s="274"/>
      <c r="R16" s="274"/>
      <c r="S16" s="736">
        <f t="shared" si="1"/>
        <v>0</v>
      </c>
      <c r="T16" s="710"/>
      <c r="U16" s="710"/>
      <c r="V16" s="711"/>
      <c r="W16" s="274"/>
      <c r="X16" s="280"/>
      <c r="Y16" s="274"/>
      <c r="Z16" s="303">
        <f>'2. Edo. de situación financiera'!J13-'2. Edo. de situación financiera'!M13</f>
        <v>0</v>
      </c>
      <c r="AA16" s="275"/>
    </row>
    <row r="17" spans="2:27" ht="9" customHeight="1">
      <c r="B17" s="279"/>
      <c r="C17" s="274"/>
      <c r="D17" s="274"/>
      <c r="E17" s="274"/>
      <c r="F17" s="274"/>
      <c r="G17" s="274"/>
      <c r="H17" s="713" t="s">
        <v>97</v>
      </c>
      <c r="I17" s="710"/>
      <c r="J17" s="710"/>
      <c r="K17" s="710"/>
      <c r="L17" s="710"/>
      <c r="M17" s="711"/>
      <c r="N17" s="274"/>
      <c r="O17" s="736">
        <f t="shared" si="0"/>
        <v>0</v>
      </c>
      <c r="P17" s="711"/>
      <c r="Q17" s="274"/>
      <c r="R17" s="274"/>
      <c r="S17" s="736">
        <f t="shared" si="1"/>
        <v>0</v>
      </c>
      <c r="T17" s="710"/>
      <c r="U17" s="710"/>
      <c r="V17" s="711"/>
      <c r="W17" s="274"/>
      <c r="X17" s="280"/>
      <c r="Y17" s="274"/>
      <c r="Z17" s="303">
        <f>'2. Edo. de situación financiera'!J14-'2. Edo. de situación financiera'!M14</f>
        <v>0</v>
      </c>
      <c r="AA17" s="275"/>
    </row>
    <row r="18" spans="2:27" ht="1.5" customHeight="1">
      <c r="B18" s="279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80"/>
      <c r="Y18" s="274"/>
      <c r="Z18" s="303"/>
      <c r="AA18" s="275"/>
    </row>
    <row r="19" spans="2:27" ht="13.5" customHeight="1">
      <c r="B19" s="279"/>
      <c r="C19" s="274"/>
      <c r="D19" s="274"/>
      <c r="E19" s="274"/>
      <c r="F19" s="714" t="s">
        <v>102</v>
      </c>
      <c r="G19" s="710"/>
      <c r="H19" s="710"/>
      <c r="I19" s="710"/>
      <c r="J19" s="710"/>
      <c r="K19" s="710"/>
      <c r="L19" s="710"/>
      <c r="M19" s="710"/>
      <c r="N19" s="710"/>
      <c r="O19" s="710"/>
      <c r="P19" s="710"/>
      <c r="Q19" s="710"/>
      <c r="R19" s="710"/>
      <c r="S19" s="710"/>
      <c r="T19" s="711"/>
      <c r="U19" s="274"/>
      <c r="V19" s="274"/>
      <c r="W19" s="274"/>
      <c r="X19" s="280"/>
      <c r="Y19" s="274"/>
      <c r="Z19" s="303"/>
      <c r="AA19" s="275"/>
    </row>
    <row r="20" spans="2:27" ht="9" customHeight="1">
      <c r="B20" s="279"/>
      <c r="C20" s="274"/>
      <c r="D20" s="274"/>
      <c r="E20" s="274"/>
      <c r="F20" s="274"/>
      <c r="G20" s="274"/>
      <c r="H20" s="713" t="s">
        <v>104</v>
      </c>
      <c r="I20" s="710"/>
      <c r="J20" s="710"/>
      <c r="K20" s="710"/>
      <c r="L20" s="710"/>
      <c r="M20" s="711"/>
      <c r="N20" s="274"/>
      <c r="O20" s="736">
        <f t="shared" ref="O20:O29" si="2">ABS(IF(Z20&lt;0,Z20,0))</f>
        <v>0</v>
      </c>
      <c r="P20" s="711"/>
      <c r="Q20" s="274"/>
      <c r="R20" s="274"/>
      <c r="S20" s="736">
        <f t="shared" ref="S20:S29" si="3">ABS(IF(Z20&gt;0,Z20,0))</f>
        <v>0</v>
      </c>
      <c r="T20" s="710"/>
      <c r="U20" s="710"/>
      <c r="V20" s="711"/>
      <c r="W20" s="274"/>
      <c r="X20" s="280"/>
      <c r="Y20" s="274"/>
      <c r="Z20" s="303">
        <f>'2. Edo. de situación financiera'!J19-'2. Edo. de situación financiera'!M19</f>
        <v>0</v>
      </c>
      <c r="AA20" s="275"/>
    </row>
    <row r="21" spans="2:27" ht="9" customHeight="1">
      <c r="B21" s="279"/>
      <c r="C21" s="274"/>
      <c r="D21" s="274"/>
      <c r="E21" s="274"/>
      <c r="F21" s="274"/>
      <c r="G21" s="274"/>
      <c r="H21" s="713" t="s">
        <v>106</v>
      </c>
      <c r="I21" s="710"/>
      <c r="J21" s="710"/>
      <c r="K21" s="710"/>
      <c r="L21" s="710"/>
      <c r="M21" s="711"/>
      <c r="N21" s="274"/>
      <c r="O21" s="736">
        <f t="shared" si="2"/>
        <v>0</v>
      </c>
      <c r="P21" s="711"/>
      <c r="Q21" s="274"/>
      <c r="R21" s="274"/>
      <c r="S21" s="822">
        <f t="shared" si="3"/>
        <v>0</v>
      </c>
      <c r="T21" s="738"/>
      <c r="U21" s="738"/>
      <c r="V21" s="732"/>
      <c r="W21" s="274"/>
      <c r="X21" s="280"/>
      <c r="Y21" s="274"/>
      <c r="Z21" s="303">
        <f>'2. Edo. de situación financiera'!J20-'2. Edo. de situación financiera'!M20</f>
        <v>0</v>
      </c>
      <c r="AA21" s="275"/>
    </row>
    <row r="22" spans="2:27" ht="0.75" customHeight="1">
      <c r="B22" s="279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736">
        <f t="shared" si="2"/>
        <v>0</v>
      </c>
      <c r="P22" s="711"/>
      <c r="Q22" s="274"/>
      <c r="R22" s="274"/>
      <c r="S22" s="823">
        <f t="shared" si="3"/>
        <v>0</v>
      </c>
      <c r="T22" s="710"/>
      <c r="U22" s="710"/>
      <c r="V22" s="711"/>
      <c r="W22" s="274"/>
      <c r="X22" s="280"/>
      <c r="Y22" s="274"/>
      <c r="Z22" s="303">
        <f>'2. Edo. de situación financiera'!J21-'2. Edo. de situación financiera'!M21</f>
        <v>0</v>
      </c>
      <c r="AA22" s="275"/>
    </row>
    <row r="23" spans="2:27" ht="9" customHeight="1">
      <c r="B23" s="279"/>
      <c r="C23" s="274"/>
      <c r="D23" s="274"/>
      <c r="E23" s="274"/>
      <c r="F23" s="274"/>
      <c r="G23" s="274"/>
      <c r="H23" s="713" t="s">
        <v>108</v>
      </c>
      <c r="I23" s="710"/>
      <c r="J23" s="710"/>
      <c r="K23" s="710"/>
      <c r="L23" s="710"/>
      <c r="M23" s="711"/>
      <c r="N23" s="274"/>
      <c r="O23" s="736">
        <f t="shared" si="2"/>
        <v>0</v>
      </c>
      <c r="P23" s="711"/>
      <c r="Q23" s="274"/>
      <c r="R23" s="274"/>
      <c r="S23" s="822">
        <f t="shared" si="3"/>
        <v>5591141.3000000119</v>
      </c>
      <c r="T23" s="738"/>
      <c r="U23" s="738"/>
      <c r="V23" s="732"/>
      <c r="W23" s="274"/>
      <c r="X23" s="280"/>
      <c r="Y23" s="274"/>
      <c r="Z23" s="303">
        <f>'2. Edo. de situación financiera'!J22-'2. Edo. de situación financiera'!M22</f>
        <v>5591141.3000000119</v>
      </c>
      <c r="AA23" s="275"/>
    </row>
    <row r="24" spans="2:27" ht="9" customHeight="1">
      <c r="B24" s="279"/>
      <c r="C24" s="274"/>
      <c r="D24" s="274"/>
      <c r="E24" s="274"/>
      <c r="F24" s="274"/>
      <c r="G24" s="274"/>
      <c r="H24" s="713" t="s">
        <v>110</v>
      </c>
      <c r="I24" s="710"/>
      <c r="J24" s="710"/>
      <c r="K24" s="710"/>
      <c r="L24" s="710"/>
      <c r="M24" s="711"/>
      <c r="N24" s="274"/>
      <c r="O24" s="736">
        <f t="shared" si="2"/>
        <v>0</v>
      </c>
      <c r="P24" s="711"/>
      <c r="Q24" s="274"/>
      <c r="R24" s="274"/>
      <c r="S24" s="822">
        <f t="shared" si="3"/>
        <v>1190102</v>
      </c>
      <c r="T24" s="738"/>
      <c r="U24" s="738"/>
      <c r="V24" s="732"/>
      <c r="W24" s="274"/>
      <c r="X24" s="280"/>
      <c r="Y24" s="274"/>
      <c r="Z24" s="303">
        <f>'2. Edo. de situación financiera'!J23-'2. Edo. de situación financiera'!M23</f>
        <v>1190102</v>
      </c>
      <c r="AA24" s="275"/>
    </row>
    <row r="25" spans="2:27" ht="9" customHeight="1">
      <c r="B25" s="279"/>
      <c r="C25" s="274"/>
      <c r="D25" s="274"/>
      <c r="E25" s="274"/>
      <c r="F25" s="274"/>
      <c r="G25" s="274"/>
      <c r="H25" s="713" t="s">
        <v>112</v>
      </c>
      <c r="I25" s="710"/>
      <c r="J25" s="710"/>
      <c r="K25" s="710"/>
      <c r="L25" s="710"/>
      <c r="M25" s="711"/>
      <c r="N25" s="274"/>
      <c r="O25" s="736">
        <f t="shared" si="2"/>
        <v>0</v>
      </c>
      <c r="P25" s="711"/>
      <c r="Q25" s="274"/>
      <c r="R25" s="274"/>
      <c r="S25" s="736">
        <f t="shared" si="3"/>
        <v>0</v>
      </c>
      <c r="T25" s="710"/>
      <c r="U25" s="710"/>
      <c r="V25" s="711"/>
      <c r="W25" s="274"/>
      <c r="X25" s="280"/>
      <c r="Y25" s="274"/>
      <c r="Z25" s="303">
        <f>'2. Edo. de situación financiera'!J24-'2. Edo. de situación financiera'!M24</f>
        <v>0</v>
      </c>
      <c r="AA25" s="275"/>
    </row>
    <row r="26" spans="2:27" ht="9" customHeight="1">
      <c r="B26" s="279"/>
      <c r="C26" s="274"/>
      <c r="D26" s="274"/>
      <c r="E26" s="274"/>
      <c r="F26" s="274"/>
      <c r="G26" s="274"/>
      <c r="H26" s="713" t="s">
        <v>114</v>
      </c>
      <c r="I26" s="710"/>
      <c r="J26" s="710"/>
      <c r="K26" s="710"/>
      <c r="L26" s="710"/>
      <c r="M26" s="711"/>
      <c r="N26" s="274"/>
      <c r="O26" s="818">
        <f t="shared" si="2"/>
        <v>41719570.900000006</v>
      </c>
      <c r="P26" s="819"/>
      <c r="Q26" s="274"/>
      <c r="R26" s="274"/>
      <c r="S26" s="736">
        <f t="shared" si="3"/>
        <v>0</v>
      </c>
      <c r="T26" s="710"/>
      <c r="U26" s="710"/>
      <c r="V26" s="711"/>
      <c r="W26" s="274"/>
      <c r="X26" s="280"/>
      <c r="Y26" s="274"/>
      <c r="Z26" s="303">
        <f>'2. Edo. de situación financiera'!J25-'2. Edo. de situación financiera'!M25</f>
        <v>-41719570.900000006</v>
      </c>
      <c r="AA26" s="275"/>
    </row>
    <row r="27" spans="2:27" ht="9" customHeight="1">
      <c r="B27" s="279"/>
      <c r="C27" s="274"/>
      <c r="D27" s="274"/>
      <c r="E27" s="274"/>
      <c r="F27" s="274"/>
      <c r="G27" s="274"/>
      <c r="H27" s="713" t="s">
        <v>116</v>
      </c>
      <c r="I27" s="710"/>
      <c r="J27" s="710"/>
      <c r="K27" s="710"/>
      <c r="L27" s="710"/>
      <c r="M27" s="711"/>
      <c r="N27" s="274"/>
      <c r="O27" s="818">
        <f t="shared" si="2"/>
        <v>2032107.3900000001</v>
      </c>
      <c r="P27" s="819"/>
      <c r="Q27" s="274"/>
      <c r="R27" s="274"/>
      <c r="S27" s="818">
        <f t="shared" si="3"/>
        <v>0</v>
      </c>
      <c r="T27" s="821"/>
      <c r="U27" s="821"/>
      <c r="V27" s="819"/>
      <c r="W27" s="274"/>
      <c r="X27" s="280"/>
      <c r="Y27" s="274"/>
      <c r="Z27" s="303">
        <f>'2. Edo. de situación financiera'!J26-'2. Edo. de situación financiera'!M26</f>
        <v>-2032107.3900000001</v>
      </c>
      <c r="AA27" s="275"/>
    </row>
    <row r="28" spans="2:27" ht="9" customHeight="1">
      <c r="B28" s="279"/>
      <c r="C28" s="274"/>
      <c r="D28" s="274"/>
      <c r="E28" s="274"/>
      <c r="F28" s="274"/>
      <c r="G28" s="274"/>
      <c r="H28" s="713" t="s">
        <v>118</v>
      </c>
      <c r="I28" s="710"/>
      <c r="J28" s="710"/>
      <c r="K28" s="710"/>
      <c r="L28" s="710"/>
      <c r="M28" s="711"/>
      <c r="N28" s="274"/>
      <c r="O28" s="736">
        <f t="shared" si="2"/>
        <v>0</v>
      </c>
      <c r="P28" s="711"/>
      <c r="Q28" s="274"/>
      <c r="R28" s="274"/>
      <c r="S28" s="736">
        <f t="shared" si="3"/>
        <v>0</v>
      </c>
      <c r="T28" s="710"/>
      <c r="U28" s="710"/>
      <c r="V28" s="711"/>
      <c r="W28" s="274"/>
      <c r="X28" s="280"/>
      <c r="Y28" s="274"/>
      <c r="Z28" s="303">
        <f>'2. Edo. de situación financiera'!J27-'2. Edo. de situación financiera'!M27</f>
        <v>0</v>
      </c>
      <c r="AA28" s="275"/>
    </row>
    <row r="29" spans="2:27" ht="9" customHeight="1">
      <c r="B29" s="279"/>
      <c r="C29" s="274"/>
      <c r="D29" s="274"/>
      <c r="E29" s="274"/>
      <c r="F29" s="274"/>
      <c r="G29" s="274"/>
      <c r="H29" s="713" t="s">
        <v>119</v>
      </c>
      <c r="I29" s="710"/>
      <c r="J29" s="710"/>
      <c r="K29" s="710"/>
      <c r="L29" s="710"/>
      <c r="M29" s="711"/>
      <c r="N29" s="274"/>
      <c r="O29" s="818">
        <f t="shared" si="2"/>
        <v>0</v>
      </c>
      <c r="P29" s="819"/>
      <c r="Q29" s="274"/>
      <c r="R29" s="274"/>
      <c r="S29" s="736">
        <f t="shared" si="3"/>
        <v>0</v>
      </c>
      <c r="T29" s="710"/>
      <c r="U29" s="710"/>
      <c r="V29" s="711"/>
      <c r="W29" s="274"/>
      <c r="X29" s="280"/>
      <c r="Y29" s="274"/>
      <c r="Z29" s="303">
        <f>'2. Edo. de situación financiera'!J28-'2. Edo. de situación financiera'!M28</f>
        <v>0</v>
      </c>
      <c r="AA29" s="275"/>
    </row>
    <row r="30" spans="2:27" ht="9.75" customHeight="1">
      <c r="B30" s="279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80"/>
      <c r="Y30" s="274"/>
      <c r="Z30" s="303"/>
      <c r="AA30" s="275"/>
    </row>
    <row r="31" spans="2:27" ht="16.5" customHeight="1">
      <c r="B31" s="279"/>
      <c r="C31" s="274"/>
      <c r="D31" s="731" t="s">
        <v>82</v>
      </c>
      <c r="E31" s="710"/>
      <c r="F31" s="710"/>
      <c r="G31" s="710"/>
      <c r="H31" s="710"/>
      <c r="I31" s="710"/>
      <c r="J31" s="710"/>
      <c r="K31" s="711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80"/>
      <c r="Y31" s="274"/>
      <c r="Z31" s="303"/>
      <c r="AA31" s="275"/>
    </row>
    <row r="32" spans="2:27" ht="12" customHeight="1">
      <c r="B32" s="279"/>
      <c r="C32" s="274"/>
      <c r="D32" s="274"/>
      <c r="E32" s="274"/>
      <c r="F32" s="274"/>
      <c r="G32" s="714" t="s">
        <v>84</v>
      </c>
      <c r="H32" s="710"/>
      <c r="I32" s="710"/>
      <c r="J32" s="710"/>
      <c r="K32" s="711"/>
      <c r="L32" s="274"/>
      <c r="M32" s="274"/>
      <c r="N32" s="274"/>
      <c r="O32" s="274"/>
      <c r="P32" s="274"/>
      <c r="Q32" s="274"/>
      <c r="R32" s="274"/>
      <c r="S32" s="304"/>
      <c r="T32" s="304"/>
      <c r="U32" s="304"/>
      <c r="V32" s="304"/>
      <c r="W32" s="274"/>
      <c r="X32" s="280"/>
      <c r="Y32" s="274"/>
      <c r="Z32" s="303"/>
      <c r="AA32" s="275"/>
    </row>
    <row r="33" spans="2:27" ht="9" customHeight="1">
      <c r="B33" s="279"/>
      <c r="C33" s="274"/>
      <c r="D33" s="274"/>
      <c r="E33" s="274"/>
      <c r="F33" s="274"/>
      <c r="G33" s="274"/>
      <c r="H33" s="713" t="s">
        <v>86</v>
      </c>
      <c r="I33" s="710"/>
      <c r="J33" s="710"/>
      <c r="K33" s="710"/>
      <c r="L33" s="710"/>
      <c r="M33" s="711"/>
      <c r="N33" s="274"/>
      <c r="O33" s="818">
        <f>ABS(IF(Z33&gt;0,Z33,0))</f>
        <v>0</v>
      </c>
      <c r="P33" s="819"/>
      <c r="Q33" s="274"/>
      <c r="R33" s="274"/>
      <c r="S33" s="818">
        <f t="shared" ref="S33:S40" si="4">ABS(IF(Z33&lt;0,Z33,0))</f>
        <v>12493900.049999999</v>
      </c>
      <c r="T33" s="821"/>
      <c r="U33" s="821"/>
      <c r="V33" s="819"/>
      <c r="W33" s="274"/>
      <c r="X33" s="280"/>
      <c r="Y33" s="274"/>
      <c r="Z33" s="303">
        <f>'2. Edo. de situación financiera'!W8-'2. Edo. de situación financiera'!AA8</f>
        <v>-12493900.049999999</v>
      </c>
      <c r="AA33" s="275"/>
    </row>
    <row r="34" spans="2:27" ht="9" customHeight="1">
      <c r="B34" s="279"/>
      <c r="C34" s="274"/>
      <c r="D34" s="274"/>
      <c r="E34" s="274"/>
      <c r="F34" s="274"/>
      <c r="G34" s="274"/>
      <c r="H34" s="713" t="s">
        <v>88</v>
      </c>
      <c r="I34" s="710"/>
      <c r="J34" s="710"/>
      <c r="K34" s="710"/>
      <c r="L34" s="710"/>
      <c r="M34" s="711"/>
      <c r="N34" s="274"/>
      <c r="O34" s="736">
        <f t="shared" ref="O34:O40" si="5">ABS(IF(Z34&gt;0,Z34,0))</f>
        <v>0</v>
      </c>
      <c r="P34" s="711"/>
      <c r="Q34" s="274"/>
      <c r="R34" s="274"/>
      <c r="S34" s="818">
        <f t="shared" si="4"/>
        <v>0</v>
      </c>
      <c r="T34" s="821"/>
      <c r="U34" s="821"/>
      <c r="V34" s="819"/>
      <c r="W34" s="274"/>
      <c r="X34" s="280"/>
      <c r="Y34" s="274"/>
      <c r="Z34" s="303">
        <f>'2. Edo. de situación financiera'!W9-'2. Edo. de situación financiera'!AA9</f>
        <v>0</v>
      </c>
      <c r="AA34" s="275"/>
    </row>
    <row r="35" spans="2:27" ht="9" customHeight="1">
      <c r="B35" s="279"/>
      <c r="C35" s="274"/>
      <c r="D35" s="274"/>
      <c r="E35" s="274"/>
      <c r="F35" s="274"/>
      <c r="G35" s="274"/>
      <c r="H35" s="713" t="s">
        <v>90</v>
      </c>
      <c r="I35" s="710"/>
      <c r="J35" s="710"/>
      <c r="K35" s="710"/>
      <c r="L35" s="710"/>
      <c r="M35" s="711"/>
      <c r="N35" s="274"/>
      <c r="O35" s="736">
        <f t="shared" si="5"/>
        <v>0</v>
      </c>
      <c r="P35" s="711"/>
      <c r="Q35" s="274"/>
      <c r="R35" s="274"/>
      <c r="S35" s="736">
        <f t="shared" si="4"/>
        <v>0</v>
      </c>
      <c r="T35" s="710"/>
      <c r="U35" s="710"/>
      <c r="V35" s="711"/>
      <c r="W35" s="274"/>
      <c r="X35" s="280"/>
      <c r="Y35" s="274"/>
      <c r="Z35" s="303">
        <f>'2. Edo. de situación financiera'!W10-'2. Edo. de situación financiera'!AA10</f>
        <v>0</v>
      </c>
      <c r="AA35" s="275"/>
    </row>
    <row r="36" spans="2:27" ht="9" customHeight="1">
      <c r="B36" s="279"/>
      <c r="C36" s="274"/>
      <c r="D36" s="274"/>
      <c r="E36" s="274"/>
      <c r="F36" s="274"/>
      <c r="G36" s="274"/>
      <c r="H36" s="713" t="s">
        <v>92</v>
      </c>
      <c r="I36" s="710"/>
      <c r="J36" s="710"/>
      <c r="K36" s="710"/>
      <c r="L36" s="710"/>
      <c r="M36" s="711"/>
      <c r="N36" s="274"/>
      <c r="O36" s="736">
        <f t="shared" si="5"/>
        <v>0</v>
      </c>
      <c r="P36" s="711"/>
      <c r="Q36" s="274"/>
      <c r="R36" s="274"/>
      <c r="S36" s="736">
        <f t="shared" si="4"/>
        <v>0</v>
      </c>
      <c r="T36" s="710"/>
      <c r="U36" s="710"/>
      <c r="V36" s="711"/>
      <c r="W36" s="274"/>
      <c r="X36" s="280"/>
      <c r="Y36" s="274"/>
      <c r="Z36" s="303">
        <f>'2. Edo. de situación financiera'!W11-'2. Edo. de situación financiera'!AA11</f>
        <v>0</v>
      </c>
      <c r="AA36" s="275"/>
    </row>
    <row r="37" spans="2:27" ht="9" customHeight="1">
      <c r="B37" s="279"/>
      <c r="C37" s="274"/>
      <c r="D37" s="274"/>
      <c r="E37" s="274"/>
      <c r="F37" s="274"/>
      <c r="G37" s="274"/>
      <c r="H37" s="713" t="s">
        <v>94</v>
      </c>
      <c r="I37" s="710"/>
      <c r="J37" s="710"/>
      <c r="K37" s="710"/>
      <c r="L37" s="710"/>
      <c r="M37" s="711"/>
      <c r="N37" s="274"/>
      <c r="O37" s="736">
        <f t="shared" si="5"/>
        <v>0</v>
      </c>
      <c r="P37" s="711"/>
      <c r="Q37" s="274"/>
      <c r="R37" s="274"/>
      <c r="S37" s="736">
        <f t="shared" si="4"/>
        <v>0</v>
      </c>
      <c r="T37" s="710"/>
      <c r="U37" s="710"/>
      <c r="V37" s="711"/>
      <c r="W37" s="274"/>
      <c r="X37" s="280"/>
      <c r="Y37" s="274"/>
      <c r="Z37" s="303">
        <f>'2. Edo. de situación financiera'!W12-'2. Edo. de situación financiera'!AA12</f>
        <v>0</v>
      </c>
      <c r="AA37" s="275"/>
    </row>
    <row r="38" spans="2:27" ht="9" customHeight="1">
      <c r="B38" s="279"/>
      <c r="C38" s="274"/>
      <c r="D38" s="274"/>
      <c r="E38" s="274"/>
      <c r="F38" s="274"/>
      <c r="G38" s="274"/>
      <c r="H38" s="713" t="s">
        <v>96</v>
      </c>
      <c r="I38" s="710"/>
      <c r="J38" s="710"/>
      <c r="K38" s="710"/>
      <c r="L38" s="710"/>
      <c r="M38" s="711"/>
      <c r="N38" s="274"/>
      <c r="O38" s="736">
        <f t="shared" si="5"/>
        <v>0</v>
      </c>
      <c r="P38" s="711"/>
      <c r="Q38" s="274"/>
      <c r="R38" s="274"/>
      <c r="S38" s="736">
        <f t="shared" si="4"/>
        <v>0</v>
      </c>
      <c r="T38" s="710"/>
      <c r="U38" s="710"/>
      <c r="V38" s="711"/>
      <c r="W38" s="274"/>
      <c r="X38" s="280"/>
      <c r="Y38" s="274"/>
      <c r="Z38" s="303">
        <f>'2. Edo. de situación financiera'!W13-'2. Edo. de situación financiera'!AA13</f>
        <v>0</v>
      </c>
      <c r="AA38" s="275"/>
    </row>
    <row r="39" spans="2:27" ht="9" customHeight="1">
      <c r="B39" s="279"/>
      <c r="C39" s="274"/>
      <c r="D39" s="274"/>
      <c r="E39" s="274"/>
      <c r="F39" s="274"/>
      <c r="G39" s="274"/>
      <c r="H39" s="713" t="s">
        <v>99</v>
      </c>
      <c r="I39" s="710"/>
      <c r="J39" s="710"/>
      <c r="K39" s="710"/>
      <c r="L39" s="710"/>
      <c r="M39" s="711"/>
      <c r="N39" s="274"/>
      <c r="O39" s="736">
        <f t="shared" si="5"/>
        <v>0</v>
      </c>
      <c r="P39" s="711"/>
      <c r="Q39" s="274"/>
      <c r="R39" s="274"/>
      <c r="S39" s="736">
        <f t="shared" si="4"/>
        <v>0</v>
      </c>
      <c r="T39" s="710"/>
      <c r="U39" s="710"/>
      <c r="V39" s="711"/>
      <c r="W39" s="274"/>
      <c r="X39" s="280"/>
      <c r="Y39" s="274"/>
      <c r="Z39" s="303">
        <f>'2. Edo. de situación financiera'!W14-'2. Edo. de situación financiera'!AA14</f>
        <v>0</v>
      </c>
      <c r="AA39" s="275"/>
    </row>
    <row r="40" spans="2:27" ht="9" customHeight="1">
      <c r="B40" s="279"/>
      <c r="C40" s="274"/>
      <c r="D40" s="274"/>
      <c r="E40" s="274"/>
      <c r="F40" s="274"/>
      <c r="G40" s="274"/>
      <c r="H40" s="713" t="s">
        <v>100</v>
      </c>
      <c r="I40" s="710"/>
      <c r="J40" s="710"/>
      <c r="K40" s="710"/>
      <c r="L40" s="710"/>
      <c r="M40" s="711"/>
      <c r="N40" s="274"/>
      <c r="O40" s="736">
        <f t="shared" si="5"/>
        <v>0</v>
      </c>
      <c r="P40" s="711"/>
      <c r="Q40" s="274"/>
      <c r="R40" s="274"/>
      <c r="S40" s="736">
        <f t="shared" si="4"/>
        <v>0</v>
      </c>
      <c r="T40" s="710"/>
      <c r="U40" s="710"/>
      <c r="V40" s="711"/>
      <c r="W40" s="274"/>
      <c r="X40" s="280"/>
      <c r="Y40" s="274"/>
      <c r="Z40" s="303">
        <f>'2. Edo. de situación financiera'!W15-'2. Edo. de situación financiera'!AA15</f>
        <v>0</v>
      </c>
      <c r="AA40" s="275"/>
    </row>
    <row r="41" spans="2:27" ht="3" customHeight="1">
      <c r="B41" s="279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304"/>
      <c r="T41" s="304"/>
      <c r="U41" s="304"/>
      <c r="V41" s="304"/>
      <c r="W41" s="274"/>
      <c r="X41" s="280"/>
      <c r="Y41" s="274"/>
      <c r="Z41" s="303"/>
      <c r="AA41" s="275"/>
    </row>
    <row r="42" spans="2:27" ht="10.5" customHeight="1">
      <c r="B42" s="279"/>
      <c r="C42" s="274"/>
      <c r="D42" s="274"/>
      <c r="E42" s="274"/>
      <c r="F42" s="274"/>
      <c r="G42" s="714" t="s">
        <v>141</v>
      </c>
      <c r="H42" s="710"/>
      <c r="I42" s="710"/>
      <c r="J42" s="710"/>
      <c r="K42" s="711"/>
      <c r="L42" s="274"/>
      <c r="M42" s="274"/>
      <c r="N42" s="274"/>
      <c r="O42" s="274"/>
      <c r="P42" s="274"/>
      <c r="Q42" s="274"/>
      <c r="R42" s="274"/>
      <c r="S42" s="304"/>
      <c r="T42" s="304"/>
      <c r="U42" s="304"/>
      <c r="V42" s="304"/>
      <c r="W42" s="274"/>
      <c r="X42" s="280"/>
      <c r="Y42" s="274"/>
      <c r="Z42" s="303"/>
      <c r="AA42" s="275"/>
    </row>
    <row r="43" spans="2:27" ht="9" customHeight="1">
      <c r="B43" s="279"/>
      <c r="C43" s="274"/>
      <c r="D43" s="274"/>
      <c r="E43" s="274"/>
      <c r="F43" s="274"/>
      <c r="G43" s="274"/>
      <c r="H43" s="713" t="s">
        <v>105</v>
      </c>
      <c r="I43" s="710"/>
      <c r="J43" s="710"/>
      <c r="K43" s="710"/>
      <c r="L43" s="710"/>
      <c r="M43" s="711"/>
      <c r="N43" s="274"/>
      <c r="O43" s="736">
        <f t="shared" ref="O43:O48" si="6">ABS(IF(Z43&gt;0,Z43,0))</f>
        <v>0</v>
      </c>
      <c r="P43" s="711"/>
      <c r="Q43" s="274"/>
      <c r="R43" s="274"/>
      <c r="S43" s="736">
        <f t="shared" ref="S43:S48" si="7">ABS(IF(Z43&lt;0,Z43,0))</f>
        <v>0</v>
      </c>
      <c r="T43" s="710"/>
      <c r="U43" s="710"/>
      <c r="V43" s="711"/>
      <c r="W43" s="274"/>
      <c r="X43" s="280"/>
      <c r="Y43" s="274"/>
      <c r="Z43" s="303">
        <f>'2. Edo. de situación financiera'!W19-'2. Edo. de situación financiera'!AA19</f>
        <v>0</v>
      </c>
      <c r="AA43" s="275"/>
    </row>
    <row r="44" spans="2:27" ht="9" customHeight="1">
      <c r="B44" s="279"/>
      <c r="C44" s="274"/>
      <c r="D44" s="274"/>
      <c r="E44" s="274"/>
      <c r="F44" s="274"/>
      <c r="G44" s="274"/>
      <c r="H44" s="713" t="s">
        <v>107</v>
      </c>
      <c r="I44" s="710"/>
      <c r="J44" s="710"/>
      <c r="K44" s="710"/>
      <c r="L44" s="710"/>
      <c r="M44" s="711"/>
      <c r="N44" s="274"/>
      <c r="O44" s="736">
        <f t="shared" si="6"/>
        <v>0</v>
      </c>
      <c r="P44" s="711"/>
      <c r="Q44" s="274"/>
      <c r="R44" s="274"/>
      <c r="S44" s="736">
        <f t="shared" si="7"/>
        <v>0</v>
      </c>
      <c r="T44" s="710"/>
      <c r="U44" s="710"/>
      <c r="V44" s="711"/>
      <c r="W44" s="274"/>
      <c r="X44" s="280"/>
      <c r="Y44" s="274"/>
      <c r="Z44" s="303">
        <f>'2. Edo. de situación financiera'!W20-'2. Edo. de situación financiera'!AA20</f>
        <v>0</v>
      </c>
      <c r="AA44" s="275"/>
    </row>
    <row r="45" spans="2:27" ht="9" customHeight="1">
      <c r="B45" s="279"/>
      <c r="C45" s="274"/>
      <c r="D45" s="274"/>
      <c r="E45" s="274"/>
      <c r="F45" s="274"/>
      <c r="G45" s="274"/>
      <c r="H45" s="713" t="s">
        <v>109</v>
      </c>
      <c r="I45" s="710"/>
      <c r="J45" s="710"/>
      <c r="K45" s="710"/>
      <c r="L45" s="710"/>
      <c r="M45" s="711"/>
      <c r="N45" s="274"/>
      <c r="O45" s="736">
        <f t="shared" si="6"/>
        <v>0</v>
      </c>
      <c r="P45" s="711"/>
      <c r="Q45" s="274"/>
      <c r="R45" s="274"/>
      <c r="S45" s="736">
        <f t="shared" si="7"/>
        <v>0</v>
      </c>
      <c r="T45" s="710"/>
      <c r="U45" s="710"/>
      <c r="V45" s="711"/>
      <c r="W45" s="274"/>
      <c r="X45" s="280"/>
      <c r="Y45" s="274"/>
      <c r="Z45" s="303">
        <f>'2. Edo. de situación financiera'!W21-'2. Edo. de situación financiera'!AA21</f>
        <v>0</v>
      </c>
      <c r="AA45" s="275"/>
    </row>
    <row r="46" spans="2:27" ht="9" customHeight="1">
      <c r="B46" s="279"/>
      <c r="C46" s="274"/>
      <c r="D46" s="274"/>
      <c r="E46" s="274"/>
      <c r="F46" s="274"/>
      <c r="G46" s="274"/>
      <c r="H46" s="713" t="s">
        <v>111</v>
      </c>
      <c r="I46" s="710"/>
      <c r="J46" s="710"/>
      <c r="K46" s="710"/>
      <c r="L46" s="710"/>
      <c r="M46" s="711"/>
      <c r="N46" s="274"/>
      <c r="O46" s="736">
        <f t="shared" si="6"/>
        <v>0</v>
      </c>
      <c r="P46" s="711"/>
      <c r="Q46" s="274"/>
      <c r="R46" s="274"/>
      <c r="S46" s="736">
        <f t="shared" si="7"/>
        <v>0</v>
      </c>
      <c r="T46" s="710"/>
      <c r="U46" s="710"/>
      <c r="V46" s="711"/>
      <c r="W46" s="274"/>
      <c r="X46" s="280"/>
      <c r="Y46" s="274"/>
      <c r="Z46" s="303">
        <f>'2. Edo. de situación financiera'!W22-'2. Edo. de situación financiera'!AA22</f>
        <v>0</v>
      </c>
      <c r="AA46" s="275"/>
    </row>
    <row r="47" spans="2:27" ht="9" customHeight="1">
      <c r="B47" s="279"/>
      <c r="C47" s="274"/>
      <c r="D47" s="274"/>
      <c r="E47" s="274"/>
      <c r="F47" s="274"/>
      <c r="G47" s="274"/>
      <c r="H47" s="713" t="s">
        <v>113</v>
      </c>
      <c r="I47" s="710"/>
      <c r="J47" s="710"/>
      <c r="K47" s="710"/>
      <c r="L47" s="710"/>
      <c r="M47" s="711"/>
      <c r="N47" s="274"/>
      <c r="O47" s="736">
        <f t="shared" si="6"/>
        <v>0</v>
      </c>
      <c r="P47" s="711"/>
      <c r="Q47" s="274"/>
      <c r="R47" s="274"/>
      <c r="S47" s="736">
        <f t="shared" si="7"/>
        <v>0</v>
      </c>
      <c r="T47" s="710"/>
      <c r="U47" s="710"/>
      <c r="V47" s="711"/>
      <c r="W47" s="274"/>
      <c r="X47" s="280"/>
      <c r="Y47" s="274"/>
      <c r="Z47" s="303">
        <f>'2. Edo. de situación financiera'!W23-'2. Edo. de situación financiera'!AA23</f>
        <v>0</v>
      </c>
      <c r="AA47" s="275"/>
    </row>
    <row r="48" spans="2:27" ht="9" customHeight="1">
      <c r="B48" s="279"/>
      <c r="C48" s="274"/>
      <c r="D48" s="274"/>
      <c r="E48" s="274"/>
      <c r="F48" s="274"/>
      <c r="G48" s="274"/>
      <c r="H48" s="713" t="s">
        <v>115</v>
      </c>
      <c r="I48" s="710"/>
      <c r="J48" s="710"/>
      <c r="K48" s="710"/>
      <c r="L48" s="710"/>
      <c r="M48" s="711"/>
      <c r="N48" s="274"/>
      <c r="O48" s="736">
        <f t="shared" si="6"/>
        <v>0</v>
      </c>
      <c r="P48" s="711"/>
      <c r="Q48" s="274"/>
      <c r="R48" s="274"/>
      <c r="S48" s="736">
        <f t="shared" si="7"/>
        <v>0</v>
      </c>
      <c r="T48" s="710"/>
      <c r="U48" s="710"/>
      <c r="V48" s="711"/>
      <c r="W48" s="274"/>
      <c r="X48" s="280"/>
      <c r="Y48" s="274"/>
      <c r="Z48" s="303">
        <f>'2. Edo. de situación financiera'!W24-'2. Edo. de situación financiera'!AA24</f>
        <v>0</v>
      </c>
      <c r="AA48" s="275"/>
    </row>
    <row r="49" spans="2:27" ht="12.75" customHeight="1">
      <c r="B49" s="279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304"/>
      <c r="T49" s="304"/>
      <c r="U49" s="304"/>
      <c r="V49" s="304"/>
      <c r="W49" s="274"/>
      <c r="X49" s="280"/>
      <c r="Y49" s="274"/>
      <c r="Z49" s="303"/>
      <c r="AA49" s="275"/>
    </row>
    <row r="50" spans="2:27" ht="16.5" customHeight="1">
      <c r="B50" s="279"/>
      <c r="C50" s="274"/>
      <c r="D50" s="274"/>
      <c r="E50" s="731" t="s">
        <v>142</v>
      </c>
      <c r="F50" s="710"/>
      <c r="G50" s="710"/>
      <c r="H50" s="710"/>
      <c r="I50" s="710"/>
      <c r="J50" s="710"/>
      <c r="K50" s="710"/>
      <c r="L50" s="711"/>
      <c r="M50" s="274"/>
      <c r="N50" s="274"/>
      <c r="O50" s="274"/>
      <c r="P50" s="274"/>
      <c r="Q50" s="274"/>
      <c r="R50" s="274"/>
      <c r="S50" s="304"/>
      <c r="T50" s="304"/>
      <c r="U50" s="304"/>
      <c r="V50" s="304"/>
      <c r="W50" s="274"/>
      <c r="X50" s="280"/>
      <c r="Y50" s="274"/>
      <c r="Z50" s="303"/>
      <c r="AA50" s="275"/>
    </row>
    <row r="51" spans="2:27" ht="10.5" customHeight="1">
      <c r="B51" s="279"/>
      <c r="C51" s="274"/>
      <c r="D51" s="274"/>
      <c r="E51" s="274"/>
      <c r="F51" s="274"/>
      <c r="G51" s="714" t="s">
        <v>124</v>
      </c>
      <c r="H51" s="710"/>
      <c r="I51" s="710"/>
      <c r="J51" s="710"/>
      <c r="K51" s="711"/>
      <c r="L51" s="274"/>
      <c r="M51" s="274"/>
      <c r="N51" s="274"/>
      <c r="O51" s="274"/>
      <c r="P51" s="274"/>
      <c r="Q51" s="274"/>
      <c r="R51" s="274"/>
      <c r="S51" s="304"/>
      <c r="T51" s="304"/>
      <c r="U51" s="304"/>
      <c r="V51" s="304"/>
      <c r="W51" s="274"/>
      <c r="X51" s="280"/>
      <c r="Y51" s="274"/>
      <c r="Z51" s="303"/>
      <c r="AA51" s="275"/>
    </row>
    <row r="52" spans="2:27" ht="0.75" customHeight="1">
      <c r="B52" s="279"/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304"/>
      <c r="T52" s="304"/>
      <c r="U52" s="304"/>
      <c r="V52" s="304"/>
      <c r="W52" s="274"/>
      <c r="X52" s="280"/>
      <c r="Y52" s="274"/>
      <c r="Z52" s="303"/>
      <c r="AA52" s="275"/>
    </row>
    <row r="53" spans="2:27" ht="9" customHeight="1">
      <c r="B53" s="279"/>
      <c r="C53" s="274"/>
      <c r="D53" s="274"/>
      <c r="E53" s="274"/>
      <c r="F53" s="274"/>
      <c r="G53" s="274"/>
      <c r="H53" s="713" t="s">
        <v>59</v>
      </c>
      <c r="I53" s="710"/>
      <c r="J53" s="710"/>
      <c r="K53" s="710"/>
      <c r="L53" s="710"/>
      <c r="M53" s="711"/>
      <c r="N53" s="274"/>
      <c r="O53" s="736">
        <f t="shared" ref="O53:O55" si="8">ABS(IF(Z53&gt;0,Z53,0))</f>
        <v>0</v>
      </c>
      <c r="P53" s="711"/>
      <c r="Q53" s="274"/>
      <c r="R53" s="274"/>
      <c r="S53" s="736">
        <f t="shared" ref="S53:S62" si="9">ABS(IF(Z53&lt;0,Z53,0))</f>
        <v>0</v>
      </c>
      <c r="T53" s="710"/>
      <c r="U53" s="710"/>
      <c r="V53" s="711"/>
      <c r="W53" s="274"/>
      <c r="X53" s="280"/>
      <c r="Y53" s="274"/>
      <c r="Z53" s="303">
        <f>'2. Edo. de situación financiera'!W34-'2. Edo. de situación financiera'!AA34</f>
        <v>0</v>
      </c>
      <c r="AA53" s="275"/>
    </row>
    <row r="54" spans="2:27" ht="9" customHeight="1">
      <c r="B54" s="279"/>
      <c r="C54" s="274"/>
      <c r="D54" s="274"/>
      <c r="E54" s="274"/>
      <c r="F54" s="274"/>
      <c r="G54" s="274"/>
      <c r="H54" s="713" t="s">
        <v>125</v>
      </c>
      <c r="I54" s="710"/>
      <c r="J54" s="710"/>
      <c r="K54" s="710"/>
      <c r="L54" s="710"/>
      <c r="M54" s="711"/>
      <c r="N54" s="274"/>
      <c r="O54" s="818">
        <f t="shared" si="8"/>
        <v>0</v>
      </c>
      <c r="P54" s="819"/>
      <c r="Q54" s="274"/>
      <c r="R54" s="274"/>
      <c r="S54" s="736">
        <f t="shared" si="9"/>
        <v>0</v>
      </c>
      <c r="T54" s="710"/>
      <c r="U54" s="710"/>
      <c r="V54" s="711"/>
      <c r="W54" s="274"/>
      <c r="X54" s="280"/>
      <c r="Y54" s="274"/>
      <c r="Z54" s="303">
        <f>'2. Edo. de situación financiera'!W35-'2. Edo. de situación financiera'!AA35</f>
        <v>0</v>
      </c>
      <c r="AA54" s="275"/>
    </row>
    <row r="55" spans="2:27" ht="9" customHeight="1">
      <c r="B55" s="279"/>
      <c r="C55" s="274"/>
      <c r="D55" s="274"/>
      <c r="E55" s="274"/>
      <c r="F55" s="274"/>
      <c r="G55" s="274"/>
      <c r="H55" s="713" t="s">
        <v>126</v>
      </c>
      <c r="I55" s="710"/>
      <c r="J55" s="710"/>
      <c r="K55" s="710"/>
      <c r="L55" s="710"/>
      <c r="M55" s="711"/>
      <c r="N55" s="274"/>
      <c r="O55" s="736">
        <f t="shared" si="8"/>
        <v>0</v>
      </c>
      <c r="P55" s="711"/>
      <c r="Q55" s="274"/>
      <c r="R55" s="274"/>
      <c r="S55" s="736">
        <f t="shared" si="9"/>
        <v>0</v>
      </c>
      <c r="T55" s="710"/>
      <c r="U55" s="710"/>
      <c r="V55" s="711"/>
      <c r="W55" s="274"/>
      <c r="X55" s="280"/>
      <c r="Y55" s="274"/>
      <c r="Z55" s="303">
        <f>'2. Edo. de situación financiera'!W36-'2. Edo. de situación financiera'!AA36</f>
        <v>0</v>
      </c>
      <c r="AA55" s="275"/>
    </row>
    <row r="56" spans="2:27" ht="10.5" customHeight="1">
      <c r="B56" s="279"/>
      <c r="C56" s="274"/>
      <c r="D56" s="274"/>
      <c r="E56" s="274"/>
      <c r="F56" s="274"/>
      <c r="G56" s="714" t="s">
        <v>127</v>
      </c>
      <c r="H56" s="710"/>
      <c r="I56" s="710"/>
      <c r="J56" s="710"/>
      <c r="K56" s="711"/>
      <c r="L56" s="274"/>
      <c r="M56" s="274"/>
      <c r="N56" s="274"/>
      <c r="O56" s="274"/>
      <c r="P56" s="274"/>
      <c r="Q56" s="274"/>
      <c r="R56" s="274"/>
      <c r="S56" s="736">
        <f t="shared" si="9"/>
        <v>0</v>
      </c>
      <c r="T56" s="710"/>
      <c r="U56" s="710"/>
      <c r="V56" s="711"/>
      <c r="W56" s="274"/>
      <c r="X56" s="280"/>
      <c r="Y56" s="274"/>
      <c r="Z56" s="303"/>
      <c r="AA56" s="275"/>
    </row>
    <row r="57" spans="2:27" ht="0.75" customHeight="1">
      <c r="B57" s="279"/>
      <c r="C57" s="274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736">
        <f t="shared" si="9"/>
        <v>0</v>
      </c>
      <c r="T57" s="710"/>
      <c r="U57" s="710"/>
      <c r="V57" s="711"/>
      <c r="W57" s="274"/>
      <c r="X57" s="280"/>
      <c r="Y57" s="274"/>
      <c r="Z57" s="303"/>
      <c r="AA57" s="275"/>
    </row>
    <row r="58" spans="2:27" ht="9" customHeight="1">
      <c r="B58" s="279"/>
      <c r="C58" s="274"/>
      <c r="D58" s="274"/>
      <c r="E58" s="274"/>
      <c r="F58" s="274"/>
      <c r="G58" s="274"/>
      <c r="H58" s="713" t="s">
        <v>128</v>
      </c>
      <c r="I58" s="710"/>
      <c r="J58" s="710"/>
      <c r="K58" s="710"/>
      <c r="L58" s="710"/>
      <c r="M58" s="711"/>
      <c r="N58" s="274"/>
      <c r="O58" s="818">
        <f t="shared" ref="O58:O62" si="10">ABS(IF(Z58&gt;0,Z58,0))</f>
        <v>0</v>
      </c>
      <c r="P58" s="819"/>
      <c r="Q58" s="274"/>
      <c r="R58" s="274"/>
      <c r="S58" s="818">
        <f t="shared" si="9"/>
        <v>100659388.44</v>
      </c>
      <c r="T58" s="821"/>
      <c r="U58" s="821"/>
      <c r="V58" s="819"/>
      <c r="W58" s="274"/>
      <c r="X58" s="280"/>
      <c r="Y58" s="274"/>
      <c r="Z58" s="303">
        <f>'2. Edo. de situación financiera'!W39-'2. Edo. de situación financiera'!AA39</f>
        <v>-100659388.44</v>
      </c>
      <c r="AA58" s="275"/>
    </row>
    <row r="59" spans="2:27" ht="9" customHeight="1">
      <c r="B59" s="279"/>
      <c r="C59" s="274"/>
      <c r="D59" s="274"/>
      <c r="E59" s="274"/>
      <c r="F59" s="274"/>
      <c r="G59" s="274"/>
      <c r="H59" s="713" t="s">
        <v>129</v>
      </c>
      <c r="I59" s="710"/>
      <c r="J59" s="710"/>
      <c r="K59" s="710"/>
      <c r="L59" s="710"/>
      <c r="M59" s="711"/>
      <c r="N59" s="274"/>
      <c r="O59" s="818">
        <f t="shared" si="10"/>
        <v>35962169.090000004</v>
      </c>
      <c r="P59" s="819"/>
      <c r="Q59" s="274"/>
      <c r="R59" s="274"/>
      <c r="S59" s="818">
        <f t="shared" si="9"/>
        <v>0</v>
      </c>
      <c r="T59" s="821"/>
      <c r="U59" s="821"/>
      <c r="V59" s="819"/>
      <c r="W59" s="274"/>
      <c r="X59" s="280"/>
      <c r="Y59" s="274"/>
      <c r="Z59" s="303">
        <f>'2. Edo. de situación financiera'!W40-'2. Edo. de situación financiera'!AA40</f>
        <v>35962169.090000004</v>
      </c>
      <c r="AA59" s="275"/>
    </row>
    <row r="60" spans="2:27" ht="9" customHeight="1">
      <c r="B60" s="279"/>
      <c r="C60" s="274"/>
      <c r="D60" s="274"/>
      <c r="E60" s="274"/>
      <c r="F60" s="274"/>
      <c r="G60" s="274"/>
      <c r="H60" s="713" t="s">
        <v>130</v>
      </c>
      <c r="I60" s="710"/>
      <c r="J60" s="710"/>
      <c r="K60" s="710"/>
      <c r="L60" s="710"/>
      <c r="M60" s="711"/>
      <c r="N60" s="274"/>
      <c r="O60" s="736">
        <f t="shared" si="10"/>
        <v>0</v>
      </c>
      <c r="P60" s="711"/>
      <c r="Q60" s="274"/>
      <c r="R60" s="274"/>
      <c r="S60" s="736">
        <f t="shared" si="9"/>
        <v>0</v>
      </c>
      <c r="T60" s="710"/>
      <c r="U60" s="710"/>
      <c r="V60" s="711"/>
      <c r="W60" s="274"/>
      <c r="X60" s="280"/>
      <c r="Y60" s="274"/>
      <c r="Z60" s="303">
        <f>'2. Edo. de situación financiera'!W41-'2. Edo. de situación financiera'!AA41</f>
        <v>0</v>
      </c>
      <c r="AA60" s="275"/>
    </row>
    <row r="61" spans="2:27" ht="9" customHeight="1">
      <c r="B61" s="279"/>
      <c r="C61" s="274"/>
      <c r="D61" s="274"/>
      <c r="E61" s="274"/>
      <c r="F61" s="274"/>
      <c r="G61" s="274"/>
      <c r="H61" s="713" t="s">
        <v>131</v>
      </c>
      <c r="I61" s="710"/>
      <c r="J61" s="710"/>
      <c r="K61" s="710"/>
      <c r="L61" s="710"/>
      <c r="M61" s="711"/>
      <c r="N61" s="274"/>
      <c r="O61" s="736">
        <f t="shared" si="10"/>
        <v>0</v>
      </c>
      <c r="P61" s="711"/>
      <c r="Q61" s="274"/>
      <c r="R61" s="274"/>
      <c r="S61" s="736">
        <f t="shared" si="9"/>
        <v>0</v>
      </c>
      <c r="T61" s="710"/>
      <c r="U61" s="710"/>
      <c r="V61" s="711"/>
      <c r="W61" s="274"/>
      <c r="X61" s="280"/>
      <c r="Y61" s="274"/>
      <c r="Z61" s="303">
        <f>'2. Edo. de situación financiera'!W42-'2. Edo. de situación financiera'!AA42</f>
        <v>0</v>
      </c>
      <c r="AA61" s="275"/>
    </row>
    <row r="62" spans="2:27" ht="9" customHeight="1">
      <c r="B62" s="279"/>
      <c r="C62" s="274"/>
      <c r="D62" s="274"/>
      <c r="E62" s="274"/>
      <c r="F62" s="274"/>
      <c r="G62" s="274"/>
      <c r="H62" s="713" t="s">
        <v>132</v>
      </c>
      <c r="I62" s="710"/>
      <c r="J62" s="710"/>
      <c r="K62" s="710"/>
      <c r="L62" s="710"/>
      <c r="M62" s="711"/>
      <c r="N62" s="274"/>
      <c r="O62" s="736">
        <f t="shared" si="10"/>
        <v>0</v>
      </c>
      <c r="P62" s="711"/>
      <c r="Q62" s="274"/>
      <c r="R62" s="274"/>
      <c r="S62" s="736">
        <f t="shared" si="9"/>
        <v>0</v>
      </c>
      <c r="T62" s="710"/>
      <c r="U62" s="710"/>
      <c r="V62" s="711"/>
      <c r="W62" s="274"/>
      <c r="X62" s="280"/>
      <c r="Y62" s="274"/>
      <c r="Z62" s="303">
        <f>'2. Edo. de situación financiera'!W43-'2. Edo. de situación financiera'!AA43</f>
        <v>0</v>
      </c>
      <c r="AA62" s="275"/>
    </row>
    <row r="63" spans="2:27" ht="3" customHeight="1">
      <c r="B63" s="279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304"/>
      <c r="T63" s="304"/>
      <c r="U63" s="304"/>
      <c r="V63" s="304"/>
      <c r="W63" s="274"/>
      <c r="X63" s="280"/>
      <c r="Y63" s="274"/>
      <c r="Z63" s="303"/>
      <c r="AA63" s="275"/>
    </row>
    <row r="64" spans="2:27" ht="9.75" customHeight="1">
      <c r="B64" s="279"/>
      <c r="C64" s="274"/>
      <c r="D64" s="274"/>
      <c r="E64" s="274"/>
      <c r="F64" s="274"/>
      <c r="G64" s="714" t="s">
        <v>143</v>
      </c>
      <c r="H64" s="710"/>
      <c r="I64" s="710"/>
      <c r="J64" s="710"/>
      <c r="K64" s="711"/>
      <c r="L64" s="274"/>
      <c r="M64" s="274"/>
      <c r="N64" s="274"/>
      <c r="O64" s="274"/>
      <c r="P64" s="274"/>
      <c r="Q64" s="274"/>
      <c r="R64" s="274"/>
      <c r="S64" s="304"/>
      <c r="T64" s="304"/>
      <c r="U64" s="304"/>
      <c r="V64" s="304"/>
      <c r="W64" s="274"/>
      <c r="X64" s="280"/>
      <c r="Y64" s="274"/>
      <c r="Z64" s="303"/>
      <c r="AA64" s="275"/>
    </row>
    <row r="65" spans="2:27" ht="9" customHeight="1">
      <c r="B65" s="279"/>
      <c r="C65" s="274"/>
      <c r="D65" s="274"/>
      <c r="E65" s="274"/>
      <c r="F65" s="274"/>
      <c r="G65" s="274"/>
      <c r="H65" s="713" t="s">
        <v>134</v>
      </c>
      <c r="I65" s="710"/>
      <c r="J65" s="710"/>
      <c r="K65" s="710"/>
      <c r="L65" s="710"/>
      <c r="M65" s="711"/>
      <c r="N65" s="274"/>
      <c r="O65" s="736">
        <f t="shared" ref="O65:O66" si="11">ABS(IF(Z65&gt;0,Z65,0))</f>
        <v>0</v>
      </c>
      <c r="P65" s="711"/>
      <c r="Q65" s="304"/>
      <c r="R65" s="304"/>
      <c r="S65" s="736">
        <f t="shared" ref="S65:S66" si="12">ABS(IF(Z65&lt;0,Z65,0))</f>
        <v>0</v>
      </c>
      <c r="T65" s="710"/>
      <c r="U65" s="710"/>
      <c r="V65" s="711"/>
      <c r="W65" s="274"/>
      <c r="X65" s="280"/>
      <c r="Y65" s="274"/>
      <c r="Z65" s="303">
        <f>'2. Edo. de situación financiera'!W46-'2. Edo. de situación financiera'!AA46</f>
        <v>0</v>
      </c>
      <c r="AA65" s="275"/>
    </row>
    <row r="66" spans="2:27" ht="9" customHeight="1">
      <c r="B66" s="279"/>
      <c r="C66" s="274"/>
      <c r="D66" s="274"/>
      <c r="E66" s="274"/>
      <c r="F66" s="274"/>
      <c r="G66" s="274"/>
      <c r="H66" s="713" t="s">
        <v>135</v>
      </c>
      <c r="I66" s="710"/>
      <c r="J66" s="710"/>
      <c r="K66" s="710"/>
      <c r="L66" s="710"/>
      <c r="M66" s="711"/>
      <c r="N66" s="274"/>
      <c r="O66" s="736">
        <f t="shared" si="11"/>
        <v>0</v>
      </c>
      <c r="P66" s="711"/>
      <c r="Q66" s="304"/>
      <c r="R66" s="304"/>
      <c r="S66" s="736">
        <f t="shared" si="12"/>
        <v>0</v>
      </c>
      <c r="T66" s="710"/>
      <c r="U66" s="710"/>
      <c r="V66" s="711"/>
      <c r="W66" s="274"/>
      <c r="X66" s="280"/>
      <c r="Y66" s="274"/>
      <c r="Z66" s="303">
        <f>'2. Edo. de situación financiera'!W47-'2. Edo. de situación financiera'!AA47</f>
        <v>0</v>
      </c>
      <c r="AA66" s="275"/>
    </row>
    <row r="67" spans="2:27" ht="48.75" customHeight="1">
      <c r="B67" s="290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2"/>
      <c r="Y67" s="274"/>
      <c r="Z67" s="275"/>
      <c r="AA67" s="275"/>
    </row>
    <row r="68" spans="2:27" ht="10.5" customHeight="1">
      <c r="B68" s="274"/>
      <c r="C68" s="274"/>
      <c r="D68" s="817" t="s">
        <v>78</v>
      </c>
      <c r="E68" s="710"/>
      <c r="F68" s="710"/>
      <c r="G68" s="710"/>
      <c r="H68" s="710"/>
      <c r="I68" s="710"/>
      <c r="J68" s="710"/>
      <c r="K68" s="710"/>
      <c r="L68" s="710"/>
      <c r="M68" s="710"/>
      <c r="N68" s="710"/>
      <c r="O68" s="710"/>
      <c r="P68" s="710"/>
      <c r="Q68" s="710"/>
      <c r="R68" s="710"/>
      <c r="S68" s="710"/>
      <c r="T68" s="710"/>
      <c r="U68" s="710"/>
      <c r="V68" s="710"/>
      <c r="W68" s="711"/>
      <c r="X68" s="274"/>
      <c r="Y68" s="274"/>
      <c r="Z68" s="275"/>
      <c r="AA68" s="275"/>
    </row>
    <row r="69" spans="2:27" ht="1.5" customHeight="1"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5"/>
      <c r="AA69" s="275"/>
    </row>
    <row r="70" spans="2:27" ht="10.5" customHeight="1">
      <c r="B70" s="274"/>
      <c r="C70" s="820" t="s">
        <v>79</v>
      </c>
      <c r="D70" s="710"/>
      <c r="E70" s="710"/>
      <c r="F70" s="710"/>
      <c r="G70" s="710"/>
      <c r="H70" s="710"/>
      <c r="I70" s="710"/>
      <c r="J70" s="710"/>
      <c r="K70" s="710"/>
      <c r="L70" s="710"/>
      <c r="M70" s="710"/>
      <c r="N70" s="710"/>
      <c r="O70" s="710"/>
      <c r="P70" s="710"/>
      <c r="Q70" s="710"/>
      <c r="R70" s="710"/>
      <c r="S70" s="710"/>
      <c r="T70" s="710"/>
      <c r="U70" s="710"/>
      <c r="V70" s="710"/>
      <c r="W70" s="711"/>
      <c r="X70" s="274"/>
      <c r="Y70" s="274"/>
      <c r="Z70" s="275"/>
      <c r="AA70" s="275"/>
    </row>
    <row r="71" spans="2:27" ht="54" customHeight="1"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5"/>
      <c r="AA71" s="275"/>
    </row>
    <row r="72" spans="2:27" ht="16.5" customHeight="1">
      <c r="B72" s="274"/>
      <c r="C72" s="274"/>
      <c r="D72" s="274"/>
      <c r="E72" s="274"/>
      <c r="F72" s="274"/>
      <c r="G72" s="820" t="s">
        <v>79</v>
      </c>
      <c r="H72" s="710"/>
      <c r="I72" s="711"/>
      <c r="J72" s="274"/>
      <c r="K72" s="820" t="s">
        <v>79</v>
      </c>
      <c r="L72" s="710"/>
      <c r="M72" s="710"/>
      <c r="N72" s="710"/>
      <c r="O72" s="710"/>
      <c r="P72" s="710"/>
      <c r="Q72" s="710"/>
      <c r="R72" s="710"/>
      <c r="S72" s="710"/>
      <c r="T72" s="710"/>
      <c r="U72" s="711"/>
      <c r="V72" s="274"/>
      <c r="W72" s="274"/>
      <c r="X72" s="274"/>
      <c r="Y72" s="274"/>
      <c r="Z72" s="275"/>
      <c r="AA72" s="275"/>
    </row>
    <row r="73" spans="2:27" ht="10.5" customHeight="1"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5"/>
      <c r="AA73" s="275"/>
    </row>
    <row r="74" spans="2:27" ht="12.75" customHeight="1">
      <c r="B74" s="275"/>
      <c r="C74" s="275"/>
      <c r="D74" s="275"/>
      <c r="E74" s="275"/>
      <c r="F74" s="275"/>
      <c r="G74" s="275"/>
      <c r="H74" s="275"/>
      <c r="I74" s="275"/>
      <c r="J74" s="275"/>
      <c r="K74" s="275"/>
      <c r="L74" s="275"/>
      <c r="M74" s="275"/>
      <c r="N74" s="275"/>
      <c r="O74" s="275"/>
      <c r="P74" s="275"/>
      <c r="Q74" s="275"/>
      <c r="R74" s="275"/>
      <c r="S74" s="275"/>
      <c r="T74" s="275"/>
      <c r="U74" s="275"/>
      <c r="V74" s="275"/>
      <c r="W74" s="275"/>
      <c r="X74" s="275"/>
      <c r="Y74" s="275"/>
      <c r="Z74" s="275"/>
      <c r="AA74" s="275"/>
    </row>
    <row r="75" spans="2:27" ht="12.75" customHeight="1">
      <c r="B75" s="275"/>
      <c r="C75" s="275"/>
      <c r="D75" s="275"/>
      <c r="E75" s="275"/>
      <c r="F75" s="275"/>
      <c r="G75" s="275"/>
      <c r="H75" s="275"/>
      <c r="I75" s="275"/>
      <c r="J75" s="275"/>
      <c r="K75" s="275"/>
      <c r="L75" s="275"/>
      <c r="M75" s="275"/>
      <c r="N75" s="275"/>
      <c r="O75" s="275"/>
      <c r="P75" s="275"/>
      <c r="Q75" s="275"/>
      <c r="R75" s="275"/>
      <c r="S75" s="275"/>
      <c r="T75" s="275"/>
      <c r="U75" s="275"/>
      <c r="V75" s="275"/>
      <c r="W75" s="275"/>
      <c r="X75" s="275"/>
      <c r="Y75" s="275"/>
      <c r="Z75" s="275"/>
      <c r="AA75" s="275"/>
    </row>
    <row r="76" spans="2:27" ht="12.75" customHeight="1">
      <c r="B76" s="275"/>
      <c r="C76" s="275"/>
      <c r="D76" s="275"/>
      <c r="E76" s="275"/>
      <c r="F76" s="275"/>
      <c r="G76" s="275"/>
      <c r="H76" s="275"/>
      <c r="I76" s="275"/>
      <c r="J76" s="275"/>
      <c r="K76" s="275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275"/>
      <c r="Y76" s="275"/>
      <c r="Z76" s="275"/>
      <c r="AA76" s="275"/>
    </row>
    <row r="77" spans="2:27" ht="12.75" customHeight="1">
      <c r="B77" s="275"/>
      <c r="C77" s="275"/>
      <c r="D77" s="275"/>
      <c r="E77" s="275"/>
      <c r="F77" s="275"/>
      <c r="G77" s="275"/>
      <c r="H77" s="275"/>
      <c r="I77" s="275"/>
      <c r="J77" s="275"/>
      <c r="K77" s="275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275"/>
      <c r="Z77" s="275"/>
      <c r="AA77" s="275"/>
    </row>
    <row r="78" spans="2:27" ht="12.75" customHeight="1">
      <c r="B78" s="275"/>
      <c r="C78" s="275"/>
      <c r="D78" s="275"/>
      <c r="E78" s="275"/>
      <c r="F78" s="275"/>
      <c r="G78" s="275"/>
      <c r="H78" s="275"/>
      <c r="I78" s="275"/>
      <c r="J78" s="275"/>
      <c r="K78" s="275"/>
      <c r="L78" s="275"/>
      <c r="M78" s="275"/>
      <c r="N78" s="275"/>
      <c r="O78" s="275"/>
      <c r="P78" s="275"/>
      <c r="Q78" s="275"/>
      <c r="R78" s="275"/>
      <c r="S78" s="275"/>
      <c r="T78" s="275"/>
      <c r="U78" s="275"/>
      <c r="V78" s="275"/>
      <c r="W78" s="275"/>
      <c r="X78" s="275"/>
      <c r="Y78" s="275"/>
      <c r="Z78" s="275"/>
      <c r="AA78" s="275"/>
    </row>
    <row r="79" spans="2:27" ht="12.75" customHeight="1">
      <c r="B79" s="275"/>
      <c r="C79" s="275"/>
      <c r="D79" s="275"/>
      <c r="E79" s="275"/>
      <c r="F79" s="275"/>
      <c r="G79" s="275"/>
      <c r="H79" s="275"/>
      <c r="I79" s="275"/>
      <c r="J79" s="275"/>
      <c r="K79" s="275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5"/>
      <c r="X79" s="275"/>
      <c r="Y79" s="275"/>
      <c r="Z79" s="275"/>
      <c r="AA79" s="275"/>
    </row>
    <row r="80" spans="2:27" ht="12.75" customHeight="1">
      <c r="B80" s="275"/>
      <c r="C80" s="275"/>
      <c r="D80" s="275"/>
      <c r="E80" s="275"/>
      <c r="F80" s="275"/>
      <c r="G80" s="275"/>
      <c r="H80" s="275"/>
      <c r="I80" s="275"/>
      <c r="J80" s="275"/>
      <c r="K80" s="275"/>
      <c r="L80" s="275"/>
      <c r="M80" s="275"/>
      <c r="N80" s="275"/>
      <c r="O80" s="275"/>
      <c r="P80" s="275"/>
      <c r="Q80" s="275"/>
      <c r="R80" s="275"/>
      <c r="S80" s="275"/>
      <c r="T80" s="275"/>
      <c r="U80" s="275"/>
      <c r="V80" s="275"/>
      <c r="W80" s="275"/>
      <c r="X80" s="275"/>
      <c r="Y80" s="275"/>
      <c r="Z80" s="275"/>
      <c r="AA80" s="275"/>
    </row>
    <row r="81" spans="2:27" ht="12.75" customHeight="1">
      <c r="B81" s="275"/>
      <c r="C81" s="275"/>
      <c r="D81" s="275"/>
      <c r="E81" s="275"/>
      <c r="F81" s="275"/>
      <c r="G81" s="275"/>
      <c r="H81" s="275"/>
      <c r="I81" s="275"/>
      <c r="J81" s="275"/>
      <c r="K81" s="275"/>
      <c r="L81" s="275"/>
      <c r="M81" s="275"/>
      <c r="N81" s="275"/>
      <c r="O81" s="275"/>
      <c r="P81" s="275"/>
      <c r="Q81" s="275"/>
      <c r="R81" s="275"/>
      <c r="S81" s="275"/>
      <c r="T81" s="275"/>
      <c r="U81" s="275"/>
      <c r="V81" s="275"/>
      <c r="W81" s="275"/>
      <c r="X81" s="275"/>
      <c r="Y81" s="275"/>
      <c r="Z81" s="275"/>
      <c r="AA81" s="275"/>
    </row>
    <row r="82" spans="2:27" ht="12.75" customHeight="1">
      <c r="B82" s="275"/>
      <c r="C82" s="275"/>
      <c r="D82" s="275"/>
      <c r="E82" s="275"/>
      <c r="F82" s="275"/>
      <c r="G82" s="275"/>
      <c r="H82" s="275"/>
      <c r="I82" s="275"/>
      <c r="J82" s="275"/>
      <c r="K82" s="275"/>
      <c r="L82" s="275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</row>
    <row r="83" spans="2:27" ht="12.75" customHeight="1">
      <c r="B83" s="275"/>
      <c r="C83" s="275"/>
      <c r="D83" s="275"/>
      <c r="E83" s="275"/>
      <c r="F83" s="275"/>
      <c r="G83" s="275"/>
      <c r="H83" s="275"/>
      <c r="I83" s="275"/>
      <c r="J83" s="275"/>
      <c r="K83" s="275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5"/>
      <c r="X83" s="275"/>
      <c r="Y83" s="275"/>
      <c r="Z83" s="275"/>
      <c r="AA83" s="275"/>
    </row>
    <row r="84" spans="2:27" ht="12.75" customHeight="1">
      <c r="B84" s="275"/>
      <c r="C84" s="275"/>
      <c r="D84" s="275"/>
      <c r="E84" s="275"/>
      <c r="F84" s="275"/>
      <c r="G84" s="275"/>
      <c r="H84" s="275"/>
      <c r="I84" s="275"/>
      <c r="J84" s="275"/>
      <c r="K84" s="275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275"/>
      <c r="X84" s="275"/>
      <c r="Y84" s="275"/>
      <c r="Z84" s="275"/>
      <c r="AA84" s="275"/>
    </row>
    <row r="85" spans="2:27" ht="12.75" customHeight="1">
      <c r="B85" s="275"/>
      <c r="C85" s="275"/>
      <c r="D85" s="275"/>
      <c r="E85" s="275"/>
      <c r="F85" s="275"/>
      <c r="G85" s="275"/>
      <c r="H85" s="275"/>
      <c r="I85" s="275"/>
      <c r="J85" s="275"/>
      <c r="K85" s="275"/>
      <c r="L85" s="275"/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  <c r="Z85" s="275"/>
      <c r="AA85" s="275"/>
    </row>
    <row r="86" spans="2:27" ht="12.75" customHeight="1">
      <c r="B86" s="275"/>
      <c r="C86" s="275"/>
      <c r="D86" s="275"/>
      <c r="E86" s="275"/>
      <c r="F86" s="275"/>
      <c r="G86" s="275"/>
      <c r="H86" s="275"/>
      <c r="I86" s="275"/>
      <c r="J86" s="275"/>
      <c r="K86" s="275"/>
      <c r="L86" s="275"/>
      <c r="M86" s="275"/>
      <c r="N86" s="275"/>
      <c r="O86" s="275"/>
      <c r="P86" s="275"/>
      <c r="Q86" s="275"/>
      <c r="R86" s="275"/>
      <c r="S86" s="275"/>
      <c r="T86" s="275"/>
      <c r="U86" s="275"/>
      <c r="V86" s="275"/>
      <c r="W86" s="275"/>
      <c r="X86" s="275"/>
      <c r="Y86" s="275"/>
      <c r="Z86" s="275"/>
      <c r="AA86" s="275"/>
    </row>
    <row r="87" spans="2:27" ht="12.75" customHeight="1"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  <c r="X87" s="275"/>
      <c r="Y87" s="275"/>
      <c r="Z87" s="275"/>
      <c r="AA87" s="275"/>
    </row>
    <row r="88" spans="2:27" ht="12.75" customHeight="1">
      <c r="B88" s="275"/>
      <c r="C88" s="275"/>
      <c r="D88" s="275"/>
      <c r="E88" s="275"/>
      <c r="F88" s="275"/>
      <c r="G88" s="275"/>
      <c r="H88" s="275"/>
      <c r="I88" s="275"/>
      <c r="J88" s="275"/>
      <c r="K88" s="275"/>
      <c r="L88" s="275"/>
      <c r="M88" s="275"/>
      <c r="N88" s="275"/>
      <c r="O88" s="275"/>
      <c r="P88" s="275"/>
      <c r="Q88" s="275"/>
      <c r="R88" s="275"/>
      <c r="S88" s="275"/>
      <c r="T88" s="275"/>
      <c r="U88" s="275"/>
      <c r="V88" s="275"/>
      <c r="W88" s="275"/>
      <c r="X88" s="275"/>
      <c r="Y88" s="275"/>
      <c r="Z88" s="275"/>
      <c r="AA88" s="275"/>
    </row>
    <row r="89" spans="2:27" ht="12.75" customHeight="1">
      <c r="B89" s="275"/>
      <c r="C89" s="275"/>
      <c r="D89" s="275"/>
      <c r="E89" s="275"/>
      <c r="F89" s="275"/>
      <c r="G89" s="275"/>
      <c r="H89" s="275"/>
      <c r="I89" s="275"/>
      <c r="J89" s="275"/>
      <c r="K89" s="275"/>
      <c r="L89" s="275"/>
      <c r="M89" s="275"/>
      <c r="N89" s="275"/>
      <c r="O89" s="275"/>
      <c r="P89" s="275"/>
      <c r="Q89" s="275"/>
      <c r="R89" s="275"/>
      <c r="S89" s="275"/>
      <c r="T89" s="275"/>
      <c r="U89" s="275"/>
      <c r="V89" s="275"/>
      <c r="W89" s="275"/>
      <c r="X89" s="275"/>
      <c r="Y89" s="275"/>
      <c r="Z89" s="275"/>
      <c r="AA89" s="275"/>
    </row>
    <row r="90" spans="2:27" ht="12.75" customHeight="1">
      <c r="B90" s="275"/>
      <c r="C90" s="275"/>
      <c r="D90" s="275"/>
      <c r="E90" s="275"/>
      <c r="F90" s="275"/>
      <c r="G90" s="275"/>
      <c r="H90" s="275"/>
      <c r="I90" s="275"/>
      <c r="J90" s="275"/>
      <c r="K90" s="275"/>
      <c r="L90" s="275"/>
      <c r="M90" s="275"/>
      <c r="N90" s="275"/>
      <c r="O90" s="275"/>
      <c r="P90" s="275"/>
      <c r="Q90" s="275"/>
      <c r="R90" s="275"/>
      <c r="S90" s="275"/>
      <c r="T90" s="275"/>
      <c r="U90" s="275"/>
      <c r="V90" s="275"/>
      <c r="W90" s="275"/>
      <c r="X90" s="275"/>
      <c r="Y90" s="275"/>
      <c r="Z90" s="275"/>
      <c r="AA90" s="275"/>
    </row>
    <row r="91" spans="2:27" ht="12.75" customHeight="1">
      <c r="B91" s="275"/>
      <c r="C91" s="275"/>
      <c r="D91" s="275"/>
      <c r="E91" s="275"/>
      <c r="F91" s="275"/>
      <c r="G91" s="275"/>
      <c r="H91" s="275"/>
      <c r="I91" s="275"/>
      <c r="J91" s="275"/>
      <c r="K91" s="275"/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275"/>
      <c r="X91" s="275"/>
      <c r="Y91" s="275"/>
      <c r="Z91" s="275"/>
      <c r="AA91" s="275"/>
    </row>
    <row r="92" spans="2:27" ht="12.75" customHeight="1">
      <c r="B92" s="275"/>
      <c r="C92" s="275"/>
      <c r="D92" s="275"/>
      <c r="E92" s="275"/>
      <c r="F92" s="275"/>
      <c r="G92" s="275"/>
      <c r="H92" s="275"/>
      <c r="I92" s="275"/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</row>
    <row r="93" spans="2:27" ht="12.75" customHeight="1">
      <c r="B93" s="275"/>
      <c r="C93" s="275"/>
      <c r="D93" s="275"/>
      <c r="E93" s="275"/>
      <c r="F93" s="275"/>
      <c r="G93" s="275"/>
      <c r="H93" s="275"/>
      <c r="I93" s="275"/>
      <c r="J93" s="275"/>
      <c r="K93" s="275"/>
      <c r="L93" s="275"/>
      <c r="M93" s="275"/>
      <c r="N93" s="275"/>
      <c r="O93" s="275"/>
      <c r="P93" s="275"/>
      <c r="Q93" s="275"/>
      <c r="R93" s="275"/>
      <c r="S93" s="275"/>
      <c r="T93" s="275"/>
      <c r="U93" s="275"/>
      <c r="V93" s="275"/>
      <c r="W93" s="275"/>
      <c r="X93" s="275"/>
      <c r="Y93" s="275"/>
      <c r="Z93" s="275"/>
      <c r="AA93" s="275"/>
    </row>
    <row r="94" spans="2:27" ht="12.75" customHeight="1">
      <c r="B94" s="275"/>
      <c r="C94" s="275"/>
      <c r="D94" s="275"/>
      <c r="E94" s="275"/>
      <c r="F94" s="275"/>
      <c r="G94" s="275"/>
      <c r="H94" s="275"/>
      <c r="I94" s="275"/>
      <c r="J94" s="275"/>
      <c r="K94" s="275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275"/>
      <c r="X94" s="275"/>
      <c r="Y94" s="275"/>
      <c r="Z94" s="275"/>
      <c r="AA94" s="275"/>
    </row>
    <row r="95" spans="2:27" ht="12.75" customHeight="1">
      <c r="B95" s="275"/>
      <c r="C95" s="275"/>
      <c r="D95" s="275"/>
      <c r="E95" s="275"/>
      <c r="F95" s="275"/>
      <c r="G95" s="275"/>
      <c r="H95" s="275"/>
      <c r="I95" s="275"/>
      <c r="J95" s="275"/>
      <c r="K95" s="275"/>
      <c r="L95" s="275"/>
      <c r="M95" s="275"/>
      <c r="N95" s="275"/>
      <c r="O95" s="275"/>
      <c r="P95" s="275"/>
      <c r="Q95" s="275"/>
      <c r="R95" s="275"/>
      <c r="S95" s="275"/>
      <c r="T95" s="275"/>
      <c r="U95" s="275"/>
      <c r="V95" s="275"/>
      <c r="W95" s="275"/>
      <c r="X95" s="275"/>
      <c r="Y95" s="275"/>
      <c r="Z95" s="275"/>
      <c r="AA95" s="275"/>
    </row>
    <row r="96" spans="2:27" ht="12.75" customHeight="1">
      <c r="B96" s="275"/>
      <c r="C96" s="275"/>
      <c r="D96" s="275"/>
      <c r="E96" s="275"/>
      <c r="F96" s="275"/>
      <c r="G96" s="275"/>
      <c r="H96" s="275"/>
      <c r="I96" s="275"/>
      <c r="J96" s="275"/>
      <c r="K96" s="275"/>
      <c r="L96" s="275"/>
      <c r="M96" s="275"/>
      <c r="N96" s="275"/>
      <c r="O96" s="275"/>
      <c r="P96" s="275"/>
      <c r="Q96" s="275"/>
      <c r="R96" s="275"/>
      <c r="S96" s="275"/>
      <c r="T96" s="275"/>
      <c r="U96" s="275"/>
      <c r="V96" s="275"/>
      <c r="W96" s="275"/>
      <c r="X96" s="275"/>
      <c r="Y96" s="275"/>
      <c r="Z96" s="275"/>
      <c r="AA96" s="275"/>
    </row>
    <row r="97" spans="2:27" ht="12.75" customHeight="1">
      <c r="B97" s="275"/>
      <c r="C97" s="275"/>
      <c r="D97" s="275"/>
      <c r="E97" s="275"/>
      <c r="F97" s="275"/>
      <c r="G97" s="275"/>
      <c r="H97" s="275"/>
      <c r="I97" s="275"/>
      <c r="J97" s="275"/>
      <c r="K97" s="275"/>
      <c r="L97" s="275"/>
      <c r="M97" s="275"/>
      <c r="N97" s="275"/>
      <c r="O97" s="275"/>
      <c r="P97" s="275"/>
      <c r="Q97" s="275"/>
      <c r="R97" s="275"/>
      <c r="S97" s="275"/>
      <c r="T97" s="275"/>
      <c r="U97" s="275"/>
      <c r="V97" s="275"/>
      <c r="W97" s="275"/>
      <c r="X97" s="275"/>
      <c r="Y97" s="275"/>
      <c r="Z97" s="275"/>
      <c r="AA97" s="275"/>
    </row>
    <row r="98" spans="2:27" ht="12.75" customHeight="1">
      <c r="B98" s="275"/>
      <c r="C98" s="275"/>
      <c r="D98" s="275"/>
      <c r="E98" s="275"/>
      <c r="F98" s="275"/>
      <c r="G98" s="275"/>
      <c r="H98" s="275"/>
      <c r="I98" s="275"/>
      <c r="J98" s="275"/>
      <c r="K98" s="275"/>
      <c r="L98" s="275"/>
      <c r="M98" s="275"/>
      <c r="N98" s="275"/>
      <c r="O98" s="275"/>
      <c r="P98" s="275"/>
      <c r="Q98" s="275"/>
      <c r="R98" s="275"/>
      <c r="S98" s="275"/>
      <c r="T98" s="275"/>
      <c r="U98" s="275"/>
      <c r="V98" s="275"/>
      <c r="W98" s="275"/>
      <c r="X98" s="275"/>
      <c r="Y98" s="275"/>
      <c r="Z98" s="275"/>
      <c r="AA98" s="275"/>
    </row>
    <row r="99" spans="2:27" ht="12.75" customHeight="1">
      <c r="B99" s="275"/>
      <c r="C99" s="275"/>
      <c r="D99" s="275"/>
      <c r="E99" s="275"/>
      <c r="F99" s="275"/>
      <c r="G99" s="275"/>
      <c r="H99" s="275"/>
      <c r="I99" s="275"/>
      <c r="J99" s="275"/>
      <c r="K99" s="275"/>
      <c r="L99" s="275"/>
      <c r="M99" s="275"/>
      <c r="N99" s="275"/>
      <c r="O99" s="275"/>
      <c r="P99" s="275"/>
      <c r="Q99" s="275"/>
      <c r="R99" s="275"/>
      <c r="S99" s="275"/>
      <c r="T99" s="275"/>
      <c r="U99" s="275"/>
      <c r="V99" s="275"/>
      <c r="W99" s="275"/>
      <c r="X99" s="275"/>
      <c r="Y99" s="275"/>
      <c r="Z99" s="275"/>
      <c r="AA99" s="275"/>
    </row>
    <row r="100" spans="2:27" ht="12.75" customHeight="1"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  <c r="L100" s="275"/>
      <c r="M100" s="275"/>
      <c r="N100" s="275"/>
      <c r="O100" s="275"/>
      <c r="P100" s="275"/>
      <c r="Q100" s="275"/>
      <c r="R100" s="275"/>
      <c r="S100" s="275"/>
      <c r="T100" s="275"/>
      <c r="U100" s="275"/>
      <c r="V100" s="275"/>
      <c r="W100" s="275"/>
      <c r="X100" s="275"/>
      <c r="Y100" s="275"/>
      <c r="Z100" s="275"/>
      <c r="AA100" s="275"/>
    </row>
  </sheetData>
  <mergeCells count="144">
    <mergeCell ref="S27:V27"/>
    <mergeCell ref="S28:V28"/>
    <mergeCell ref="H21:M21"/>
    <mergeCell ref="H20:M20"/>
    <mergeCell ref="O21:P21"/>
    <mergeCell ref="O20:P20"/>
    <mergeCell ref="H39:M39"/>
    <mergeCell ref="O39:P39"/>
    <mergeCell ref="S35:V35"/>
    <mergeCell ref="S33:V33"/>
    <mergeCell ref="S34:V34"/>
    <mergeCell ref="S29:V29"/>
    <mergeCell ref="S26:V26"/>
    <mergeCell ref="G32:K32"/>
    <mergeCell ref="H27:M27"/>
    <mergeCell ref="H29:M29"/>
    <mergeCell ref="D31:K31"/>
    <mergeCell ref="H35:M35"/>
    <mergeCell ref="O35:P35"/>
    <mergeCell ref="H36:M36"/>
    <mergeCell ref="O36:P36"/>
    <mergeCell ref="O33:P33"/>
    <mergeCell ref="O34:P34"/>
    <mergeCell ref="S39:V39"/>
    <mergeCell ref="S40:V40"/>
    <mergeCell ref="S37:V37"/>
    <mergeCell ref="S38:V38"/>
    <mergeCell ref="H43:M43"/>
    <mergeCell ref="O43:P43"/>
    <mergeCell ref="H37:M37"/>
    <mergeCell ref="H38:M38"/>
    <mergeCell ref="S36:V36"/>
    <mergeCell ref="B1:Y2"/>
    <mergeCell ref="B4:Y4"/>
    <mergeCell ref="B5:Y5"/>
    <mergeCell ref="P3:X3"/>
    <mergeCell ref="H13:M13"/>
    <mergeCell ref="H14:M14"/>
    <mergeCell ref="D8:K8"/>
    <mergeCell ref="H15:M15"/>
    <mergeCell ref="G9:K9"/>
    <mergeCell ref="H11:M11"/>
    <mergeCell ref="H12:M12"/>
    <mergeCell ref="O13:P13"/>
    <mergeCell ref="O14:P14"/>
    <mergeCell ref="O8:Q8"/>
    <mergeCell ref="S8:V8"/>
    <mergeCell ref="O11:P11"/>
    <mergeCell ref="S11:V11"/>
    <mergeCell ref="O12:P12"/>
    <mergeCell ref="O15:P15"/>
    <mergeCell ref="S13:V13"/>
    <mergeCell ref="S14:V14"/>
    <mergeCell ref="S12:V12"/>
    <mergeCell ref="S16:V16"/>
    <mergeCell ref="S15:V15"/>
    <mergeCell ref="F19:T19"/>
    <mergeCell ref="H16:M16"/>
    <mergeCell ref="O25:P25"/>
    <mergeCell ref="O23:P23"/>
    <mergeCell ref="O24:P24"/>
    <mergeCell ref="O22:P22"/>
    <mergeCell ref="O17:P17"/>
    <mergeCell ref="O16:P16"/>
    <mergeCell ref="H25:M25"/>
    <mergeCell ref="S21:V21"/>
    <mergeCell ref="S23:V23"/>
    <mergeCell ref="S22:V22"/>
    <mergeCell ref="S25:V25"/>
    <mergeCell ref="S24:V24"/>
    <mergeCell ref="S17:V17"/>
    <mergeCell ref="S20:V20"/>
    <mergeCell ref="H23:M23"/>
    <mergeCell ref="H24:M24"/>
    <mergeCell ref="H17:M17"/>
    <mergeCell ref="H26:M26"/>
    <mergeCell ref="O26:P26"/>
    <mergeCell ref="O28:P28"/>
    <mergeCell ref="O27:P27"/>
    <mergeCell ref="H33:M33"/>
    <mergeCell ref="H34:M34"/>
    <mergeCell ref="H28:M28"/>
    <mergeCell ref="O29:P29"/>
    <mergeCell ref="S53:V53"/>
    <mergeCell ref="O45:P45"/>
    <mergeCell ref="S45:V45"/>
    <mergeCell ref="H46:M46"/>
    <mergeCell ref="O46:P46"/>
    <mergeCell ref="S46:V46"/>
    <mergeCell ref="G42:K42"/>
    <mergeCell ref="O44:P44"/>
    <mergeCell ref="H45:M45"/>
    <mergeCell ref="H44:M44"/>
    <mergeCell ref="H40:M40"/>
    <mergeCell ref="O40:P40"/>
    <mergeCell ref="O37:P37"/>
    <mergeCell ref="O38:P38"/>
    <mergeCell ref="S43:V43"/>
    <mergeCell ref="S44:V44"/>
    <mergeCell ref="E50:L50"/>
    <mergeCell ref="H47:M47"/>
    <mergeCell ref="O47:P47"/>
    <mergeCell ref="S47:V47"/>
    <mergeCell ref="H48:M48"/>
    <mergeCell ref="O48:P48"/>
    <mergeCell ref="S48:V48"/>
    <mergeCell ref="H55:M55"/>
    <mergeCell ref="H53:M53"/>
    <mergeCell ref="H54:M54"/>
    <mergeCell ref="C70:W70"/>
    <mergeCell ref="G72:I72"/>
    <mergeCell ref="K72:U72"/>
    <mergeCell ref="G64:K64"/>
    <mergeCell ref="H65:M65"/>
    <mergeCell ref="S66:V66"/>
    <mergeCell ref="S55:V55"/>
    <mergeCell ref="S56:V56"/>
    <mergeCell ref="O59:P59"/>
    <mergeCell ref="S59:V59"/>
    <mergeCell ref="O58:P58"/>
    <mergeCell ref="S58:V58"/>
    <mergeCell ref="S61:V61"/>
    <mergeCell ref="O62:P62"/>
    <mergeCell ref="S62:V62"/>
    <mergeCell ref="H59:M59"/>
    <mergeCell ref="H60:M60"/>
    <mergeCell ref="S60:V60"/>
    <mergeCell ref="O65:P65"/>
    <mergeCell ref="S65:V65"/>
    <mergeCell ref="H66:M66"/>
    <mergeCell ref="O66:P66"/>
    <mergeCell ref="H62:M62"/>
    <mergeCell ref="S57:V57"/>
    <mergeCell ref="O61:P61"/>
    <mergeCell ref="O60:P60"/>
    <mergeCell ref="O55:P55"/>
    <mergeCell ref="G56:K56"/>
    <mergeCell ref="H58:M58"/>
    <mergeCell ref="G51:K51"/>
    <mergeCell ref="O53:P53"/>
    <mergeCell ref="H61:M61"/>
    <mergeCell ref="D68:W68"/>
    <mergeCell ref="O54:P54"/>
    <mergeCell ref="S54:V54"/>
  </mergeCells>
  <printOptions horizontalCentered="1"/>
  <pageMargins left="0.23622047244094491" right="0.23622047244094491" top="0.15748031496062992" bottom="0.11811023622047245" header="0" footer="0"/>
  <pageSetup scale="77" orientation="landscape" r:id="rId1"/>
  <headerFooter>
    <oddFooter>&amp;R&amp;P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U106"/>
  <sheetViews>
    <sheetView view="pageBreakPreview" topLeftCell="A15" zoomScale="81" zoomScaleNormal="100" zoomScaleSheetLayoutView="81" workbookViewId="0">
      <selection activeCell="M52" sqref="M52"/>
    </sheetView>
  </sheetViews>
  <sheetFormatPr baseColWidth="10" defaultColWidth="14.42578125" defaultRowHeight="15" customHeight="1"/>
  <cols>
    <col min="1" max="1" width="14.42578125" style="271" customWidth="1"/>
    <col min="2" max="3" width="25.28515625" style="271" customWidth="1"/>
    <col min="4" max="4" width="13.28515625" style="271" customWidth="1"/>
    <col min="5" max="5" width="16.7109375" style="271" customWidth="1"/>
    <col min="6" max="8" width="13.28515625" style="271" customWidth="1"/>
    <col min="9" max="21" width="11.42578125" style="271" customWidth="1"/>
    <col min="22" max="16384" width="14.42578125" style="271"/>
  </cols>
  <sheetData>
    <row r="1" spans="2:21" ht="16.5" customHeight="1">
      <c r="B1" s="826" t="s">
        <v>1659</v>
      </c>
      <c r="C1" s="826"/>
      <c r="D1" s="826"/>
      <c r="E1" s="826"/>
      <c r="F1" s="826"/>
      <c r="G1" s="826"/>
      <c r="H1" s="826"/>
      <c r="I1" s="826"/>
      <c r="J1" s="305"/>
      <c r="K1" s="305"/>
      <c r="L1" s="305"/>
      <c r="M1" s="306"/>
      <c r="N1" s="306"/>
      <c r="O1" s="306"/>
      <c r="P1" s="306"/>
      <c r="Q1" s="306"/>
      <c r="R1" s="306"/>
      <c r="S1" s="306"/>
      <c r="T1" s="306"/>
      <c r="U1" s="306"/>
    </row>
    <row r="2" spans="2:21" ht="12.75" customHeight="1">
      <c r="B2" s="820" t="s">
        <v>144</v>
      </c>
      <c r="C2" s="820"/>
      <c r="D2" s="820"/>
      <c r="E2" s="820"/>
      <c r="F2" s="820"/>
      <c r="G2" s="820"/>
      <c r="H2" s="820"/>
      <c r="I2" s="307"/>
      <c r="J2" s="307"/>
      <c r="K2" s="307"/>
      <c r="L2" s="307"/>
      <c r="M2" s="306"/>
      <c r="N2" s="306"/>
      <c r="O2" s="306"/>
      <c r="P2" s="306"/>
      <c r="Q2" s="306"/>
      <c r="R2" s="306"/>
      <c r="S2" s="306"/>
      <c r="T2" s="306"/>
      <c r="U2" s="306"/>
    </row>
    <row r="3" spans="2:21" ht="39" customHeight="1">
      <c r="B3" s="719" t="s">
        <v>1783</v>
      </c>
      <c r="C3" s="710"/>
      <c r="D3" s="710"/>
      <c r="E3" s="710"/>
      <c r="F3" s="710"/>
      <c r="G3" s="710"/>
      <c r="H3" s="711"/>
      <c r="I3" s="307"/>
      <c r="J3" s="307"/>
      <c r="K3" s="307"/>
      <c r="L3" s="307"/>
      <c r="M3" s="306"/>
      <c r="N3" s="306"/>
      <c r="O3" s="306"/>
      <c r="P3" s="306"/>
      <c r="Q3" s="306"/>
      <c r="R3" s="306"/>
      <c r="S3" s="306"/>
      <c r="T3" s="306"/>
      <c r="U3" s="306"/>
    </row>
    <row r="4" spans="2:21" ht="9" customHeight="1">
      <c r="B4" s="829" t="s">
        <v>145</v>
      </c>
      <c r="C4" s="830"/>
      <c r="D4" s="833" t="s">
        <v>146</v>
      </c>
      <c r="E4" s="833" t="s">
        <v>147</v>
      </c>
      <c r="F4" s="833" t="s">
        <v>148</v>
      </c>
      <c r="G4" s="308" t="s">
        <v>149</v>
      </c>
      <c r="H4" s="308" t="s">
        <v>150</v>
      </c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</row>
    <row r="5" spans="2:21" ht="9" customHeight="1">
      <c r="B5" s="831"/>
      <c r="C5" s="832"/>
      <c r="D5" s="834"/>
      <c r="E5" s="834"/>
      <c r="F5" s="834"/>
      <c r="G5" s="309" t="s">
        <v>151</v>
      </c>
      <c r="H5" s="309" t="s">
        <v>152</v>
      </c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</row>
    <row r="6" spans="2:21" ht="9" customHeight="1">
      <c r="B6" s="836"/>
      <c r="C6" s="837"/>
      <c r="D6" s="310"/>
      <c r="E6" s="310"/>
      <c r="F6" s="310"/>
      <c r="G6" s="310"/>
      <c r="H6" s="310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</row>
    <row r="7" spans="2:21" ht="9" customHeight="1">
      <c r="B7" s="838" t="s">
        <v>153</v>
      </c>
      <c r="C7" s="828"/>
      <c r="D7" s="310"/>
      <c r="E7" s="310"/>
      <c r="F7" s="310"/>
      <c r="G7" s="310"/>
      <c r="H7" s="310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</row>
    <row r="8" spans="2:21" ht="9" customHeight="1">
      <c r="B8" s="311"/>
      <c r="C8" s="312"/>
      <c r="D8" s="310"/>
      <c r="E8" s="310"/>
      <c r="F8" s="310"/>
      <c r="G8" s="310"/>
      <c r="H8" s="310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</row>
    <row r="9" spans="2:21" ht="15" customHeight="1">
      <c r="B9" s="835" t="s">
        <v>154</v>
      </c>
      <c r="C9" s="828"/>
      <c r="D9" s="356">
        <f t="shared" ref="D9:F9" si="0">SUM(D10:D16)</f>
        <v>76999465.960000008</v>
      </c>
      <c r="E9" s="356">
        <f t="shared" si="0"/>
        <v>53424166.470000006</v>
      </c>
      <c r="F9" s="356">
        <f t="shared" si="0"/>
        <v>69555166.439999998</v>
      </c>
      <c r="G9" s="356">
        <f t="shared" ref="G9:G16" si="1">D9+E9-F9</f>
        <v>60868465.99000001</v>
      </c>
      <c r="H9" s="356">
        <f>SUM(H10:H16)</f>
        <v>-16130999.970000008</v>
      </c>
      <c r="I9" s="313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</row>
    <row r="10" spans="2:21" ht="15" customHeight="1">
      <c r="B10" s="827" t="s">
        <v>85</v>
      </c>
      <c r="C10" s="828"/>
      <c r="D10" s="357">
        <f>+'2022'!C8</f>
        <v>73954892.680000007</v>
      </c>
      <c r="E10" s="357">
        <f>+'2022'!E8</f>
        <v>52739559.380000003</v>
      </c>
      <c r="F10" s="357">
        <f>+'2022'!F8</f>
        <v>69101306.019999996</v>
      </c>
      <c r="G10" s="357">
        <f>+'2022'!G8</f>
        <v>57593146.039999999</v>
      </c>
      <c r="H10" s="357">
        <f t="shared" ref="H10:H16" si="2">G10-D10</f>
        <v>-16361746.640000008</v>
      </c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</row>
    <row r="11" spans="2:21" ht="18" customHeight="1">
      <c r="B11" s="827" t="s">
        <v>87</v>
      </c>
      <c r="C11" s="828"/>
      <c r="D11" s="357">
        <f>+'2022'!C12</f>
        <v>3044573.28</v>
      </c>
      <c r="E11" s="357">
        <f>+'2022'!E12</f>
        <v>684607.09</v>
      </c>
      <c r="F11" s="357">
        <f>+'2022'!F12</f>
        <v>453860.42000000004</v>
      </c>
      <c r="G11" s="357">
        <f>+'2022'!G12</f>
        <v>3275319.95</v>
      </c>
      <c r="H11" s="357">
        <f t="shared" si="2"/>
        <v>230746.67000000039</v>
      </c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</row>
    <row r="12" spans="2:21" ht="19.5" customHeight="1">
      <c r="B12" s="827" t="s">
        <v>89</v>
      </c>
      <c r="C12" s="828"/>
      <c r="D12" s="314">
        <v>0</v>
      </c>
      <c r="E12" s="314">
        <v>0</v>
      </c>
      <c r="F12" s="314">
        <v>0</v>
      </c>
      <c r="G12" s="314">
        <f t="shared" si="1"/>
        <v>0</v>
      </c>
      <c r="H12" s="314">
        <f t="shared" si="2"/>
        <v>0</v>
      </c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</row>
    <row r="13" spans="2:21" ht="15" customHeight="1">
      <c r="B13" s="827" t="s">
        <v>91</v>
      </c>
      <c r="C13" s="828"/>
      <c r="D13" s="314">
        <v>0</v>
      </c>
      <c r="E13" s="314">
        <v>0</v>
      </c>
      <c r="F13" s="314">
        <v>0</v>
      </c>
      <c r="G13" s="314">
        <f t="shared" si="1"/>
        <v>0</v>
      </c>
      <c r="H13" s="314">
        <f t="shared" si="2"/>
        <v>0</v>
      </c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</row>
    <row r="14" spans="2:21" ht="15" customHeight="1">
      <c r="B14" s="827" t="s">
        <v>93</v>
      </c>
      <c r="C14" s="828"/>
      <c r="D14" s="314">
        <v>0</v>
      </c>
      <c r="E14" s="314">
        <v>0</v>
      </c>
      <c r="F14" s="314">
        <v>0</v>
      </c>
      <c r="G14" s="314">
        <f t="shared" si="1"/>
        <v>0</v>
      </c>
      <c r="H14" s="314">
        <f t="shared" si="2"/>
        <v>0</v>
      </c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</row>
    <row r="15" spans="2:21" ht="19.5" customHeight="1">
      <c r="B15" s="827" t="s">
        <v>95</v>
      </c>
      <c r="C15" s="828"/>
      <c r="D15" s="314">
        <v>0</v>
      </c>
      <c r="E15" s="314">
        <v>0</v>
      </c>
      <c r="F15" s="314">
        <v>0</v>
      </c>
      <c r="G15" s="314">
        <f t="shared" si="1"/>
        <v>0</v>
      </c>
      <c r="H15" s="314">
        <f t="shared" si="2"/>
        <v>0</v>
      </c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</row>
    <row r="16" spans="2:21" ht="15" customHeight="1">
      <c r="B16" s="827" t="s">
        <v>97</v>
      </c>
      <c r="C16" s="828"/>
      <c r="D16" s="314">
        <v>0</v>
      </c>
      <c r="E16" s="314">
        <v>0</v>
      </c>
      <c r="F16" s="314">
        <v>0</v>
      </c>
      <c r="G16" s="314">
        <f t="shared" si="1"/>
        <v>0</v>
      </c>
      <c r="H16" s="314">
        <f t="shared" si="2"/>
        <v>0</v>
      </c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</row>
    <row r="17" spans="2:21" ht="9" customHeight="1">
      <c r="B17" s="311"/>
      <c r="C17" s="312"/>
      <c r="D17" s="315"/>
      <c r="E17" s="315"/>
      <c r="F17" s="315"/>
      <c r="G17" s="315"/>
      <c r="H17" s="315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</row>
    <row r="18" spans="2:21" ht="15" customHeight="1">
      <c r="B18" s="835" t="s">
        <v>155</v>
      </c>
      <c r="C18" s="828"/>
      <c r="D18" s="356">
        <f t="shared" ref="D18:F18" si="3">SUM(D19:D27)</f>
        <v>200433978.58000001</v>
      </c>
      <c r="E18" s="356">
        <f t="shared" si="3"/>
        <v>4658238.82</v>
      </c>
      <c r="F18" s="356">
        <f t="shared" si="3"/>
        <v>0</v>
      </c>
      <c r="G18" s="356">
        <f t="shared" ref="G18:G27" si="4">D18+E18-F18</f>
        <v>205092217.40000001</v>
      </c>
      <c r="H18" s="356">
        <f t="shared" ref="H18:H27" si="5">G18-D18</f>
        <v>4658238.8199999928</v>
      </c>
      <c r="I18" s="313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</row>
    <row r="19" spans="2:21" ht="21.75" customHeight="1">
      <c r="B19" s="827" t="s">
        <v>104</v>
      </c>
      <c r="C19" s="828"/>
      <c r="D19" s="357">
        <v>0</v>
      </c>
      <c r="E19" s="357">
        <v>0</v>
      </c>
      <c r="F19" s="357">
        <v>0</v>
      </c>
      <c r="G19" s="357">
        <f t="shared" si="4"/>
        <v>0</v>
      </c>
      <c r="H19" s="357">
        <f t="shared" si="5"/>
        <v>0</v>
      </c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</row>
    <row r="20" spans="2:21" ht="21" customHeight="1">
      <c r="B20" s="827" t="s">
        <v>106</v>
      </c>
      <c r="C20" s="828"/>
      <c r="D20" s="357">
        <v>0</v>
      </c>
      <c r="E20" s="357">
        <v>0</v>
      </c>
      <c r="F20" s="357">
        <v>0</v>
      </c>
      <c r="G20" s="357">
        <f t="shared" si="4"/>
        <v>0</v>
      </c>
      <c r="H20" s="357">
        <f t="shared" si="5"/>
        <v>0</v>
      </c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</row>
    <row r="21" spans="2:21" ht="17.25" customHeight="1">
      <c r="B21" s="827" t="s">
        <v>108</v>
      </c>
      <c r="C21" s="828"/>
      <c r="D21" s="357">
        <v>0</v>
      </c>
      <c r="E21" s="357">
        <v>0</v>
      </c>
      <c r="F21" s="357">
        <v>0</v>
      </c>
      <c r="G21" s="357">
        <f t="shared" si="4"/>
        <v>0</v>
      </c>
      <c r="H21" s="357">
        <f t="shared" si="5"/>
        <v>0</v>
      </c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</row>
    <row r="22" spans="2:21" ht="15" customHeight="1">
      <c r="B22" s="827" t="s">
        <v>110</v>
      </c>
      <c r="C22" s="828"/>
      <c r="D22" s="357">
        <f>+'2022'!C19</f>
        <v>193050509.67000002</v>
      </c>
      <c r="E22" s="357">
        <f>+'2022'!E19</f>
        <v>3468136.8200000003</v>
      </c>
      <c r="F22" s="357">
        <f>+'Dic21'!F10+'Dic21'!F13+'Dic21'!F14+'Dic21'!F15+'Dic21'!F17</f>
        <v>0</v>
      </c>
      <c r="G22" s="357">
        <f>+'2022'!G19</f>
        <v>196518646.49000001</v>
      </c>
      <c r="H22" s="357">
        <f t="shared" si="5"/>
        <v>3468136.8199999928</v>
      </c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</row>
    <row r="23" spans="2:21" ht="15" customHeight="1">
      <c r="B23" s="827" t="s">
        <v>112</v>
      </c>
      <c r="C23" s="828"/>
      <c r="D23" s="357">
        <f>+'2022'!C30</f>
        <v>7383468.9100000001</v>
      </c>
      <c r="E23" s="357">
        <f>+'2022'!E30</f>
        <v>1190102</v>
      </c>
      <c r="F23" s="357">
        <v>0</v>
      </c>
      <c r="G23" s="357">
        <f t="shared" si="4"/>
        <v>8573570.9100000001</v>
      </c>
      <c r="H23" s="357">
        <f t="shared" si="5"/>
        <v>1190102</v>
      </c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</row>
    <row r="24" spans="2:21" ht="20.25" customHeight="1">
      <c r="B24" s="827" t="s">
        <v>114</v>
      </c>
      <c r="C24" s="828"/>
      <c r="D24" s="357">
        <f>+'2022'!C31</f>
        <v>0</v>
      </c>
      <c r="E24" s="357">
        <v>0</v>
      </c>
      <c r="F24" s="357">
        <v>0</v>
      </c>
      <c r="G24" s="357">
        <f t="shared" si="4"/>
        <v>0</v>
      </c>
      <c r="H24" s="357">
        <f t="shared" si="5"/>
        <v>0</v>
      </c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</row>
    <row r="25" spans="2:21" ht="15" customHeight="1">
      <c r="B25" s="827" t="s">
        <v>116</v>
      </c>
      <c r="C25" s="828"/>
      <c r="D25" s="357">
        <v>0</v>
      </c>
      <c r="E25" s="357">
        <v>0</v>
      </c>
      <c r="F25" s="357">
        <v>0</v>
      </c>
      <c r="G25" s="357">
        <f t="shared" si="4"/>
        <v>0</v>
      </c>
      <c r="H25" s="357">
        <f t="shared" si="5"/>
        <v>0</v>
      </c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</row>
    <row r="26" spans="2:21" ht="15" customHeight="1">
      <c r="B26" s="827" t="s">
        <v>118</v>
      </c>
      <c r="C26" s="828"/>
      <c r="D26" s="357">
        <v>0</v>
      </c>
      <c r="E26" s="357">
        <v>0</v>
      </c>
      <c r="F26" s="357">
        <v>0</v>
      </c>
      <c r="G26" s="357">
        <f t="shared" si="4"/>
        <v>0</v>
      </c>
      <c r="H26" s="357">
        <f t="shared" si="5"/>
        <v>0</v>
      </c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</row>
    <row r="27" spans="2:21" ht="15" customHeight="1">
      <c r="B27" s="827" t="s">
        <v>119</v>
      </c>
      <c r="C27" s="828"/>
      <c r="D27" s="357">
        <v>0</v>
      </c>
      <c r="E27" s="357">
        <v>0</v>
      </c>
      <c r="F27" s="357">
        <v>0</v>
      </c>
      <c r="G27" s="357">
        <f t="shared" si="4"/>
        <v>0</v>
      </c>
      <c r="H27" s="357">
        <f t="shared" si="5"/>
        <v>0</v>
      </c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</row>
    <row r="28" spans="2:21" ht="9" customHeight="1">
      <c r="B28" s="316"/>
      <c r="C28" s="317"/>
      <c r="D28" s="317"/>
      <c r="E28" s="317"/>
      <c r="F28" s="317"/>
      <c r="G28" s="317"/>
      <c r="H28" s="317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</row>
    <row r="29" spans="2:21" ht="10.5" customHeight="1">
      <c r="B29" s="726" t="s">
        <v>78</v>
      </c>
      <c r="C29" s="716"/>
      <c r="D29" s="716"/>
      <c r="E29" s="716"/>
      <c r="F29" s="716"/>
      <c r="G29" s="716"/>
      <c r="H29" s="717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</row>
    <row r="30" spans="2:21" ht="10.5" customHeight="1">
      <c r="B30" s="532"/>
      <c r="C30" s="392"/>
      <c r="D30" s="392"/>
      <c r="E30" s="392"/>
      <c r="F30" s="392"/>
      <c r="G30" s="392"/>
      <c r="H30" s="392"/>
      <c r="I30" s="533"/>
      <c r="J30" s="533"/>
      <c r="K30" s="533"/>
      <c r="L30" s="533"/>
      <c r="M30" s="533"/>
      <c r="N30" s="533"/>
      <c r="O30" s="533"/>
      <c r="P30" s="533"/>
      <c r="Q30" s="533"/>
      <c r="R30" s="533"/>
      <c r="S30" s="533"/>
      <c r="T30" s="533"/>
      <c r="U30" s="533"/>
    </row>
    <row r="31" spans="2:21" s="601" customFormat="1" ht="15" customHeight="1">
      <c r="B31" s="596"/>
      <c r="C31" s="597"/>
      <c r="D31" s="598"/>
      <c r="E31" s="599"/>
      <c r="F31" s="599"/>
      <c r="G31" s="599"/>
      <c r="H31" s="599"/>
      <c r="I31" s="600"/>
      <c r="J31" s="600"/>
      <c r="K31" s="600"/>
      <c r="L31" s="600"/>
      <c r="M31" s="600"/>
      <c r="N31" s="600"/>
      <c r="O31" s="600"/>
      <c r="P31" s="600"/>
      <c r="Q31" s="600"/>
      <c r="R31" s="600"/>
      <c r="S31" s="600"/>
      <c r="T31" s="600"/>
      <c r="U31" s="600"/>
    </row>
    <row r="32" spans="2:21" ht="10.5" customHeight="1">
      <c r="B32" s="532"/>
      <c r="C32" s="392"/>
      <c r="D32" s="602"/>
      <c r="E32" s="392"/>
      <c r="F32" s="392"/>
      <c r="G32" s="392"/>
      <c r="H32" s="392"/>
      <c r="I32" s="533"/>
      <c r="J32" s="533"/>
      <c r="K32" s="533"/>
      <c r="L32" s="533"/>
      <c r="M32" s="533"/>
      <c r="N32" s="533"/>
      <c r="O32" s="533"/>
      <c r="P32" s="533"/>
      <c r="Q32" s="533"/>
      <c r="R32" s="533"/>
      <c r="S32" s="533"/>
      <c r="T32" s="533"/>
      <c r="U32" s="533"/>
    </row>
    <row r="33" spans="2:21" ht="10.5" customHeight="1">
      <c r="B33" s="532"/>
      <c r="C33" s="392"/>
      <c r="D33" s="392"/>
      <c r="E33" s="392"/>
      <c r="F33" s="392"/>
      <c r="G33" s="595"/>
      <c r="H33" s="392"/>
      <c r="I33" s="533"/>
      <c r="J33" s="533"/>
      <c r="K33" s="533"/>
      <c r="L33" s="533"/>
      <c r="M33" s="533"/>
      <c r="N33" s="533"/>
      <c r="O33" s="533"/>
      <c r="P33" s="533"/>
      <c r="Q33" s="533"/>
      <c r="R33" s="533"/>
      <c r="S33" s="533"/>
      <c r="T33" s="533"/>
      <c r="U33" s="533"/>
    </row>
    <row r="34" spans="2:21" ht="10.5" customHeight="1">
      <c r="B34" s="532"/>
      <c r="C34" s="392"/>
      <c r="D34" s="392"/>
      <c r="E34" s="392"/>
      <c r="F34" s="392"/>
      <c r="G34" s="392"/>
      <c r="H34" s="392"/>
      <c r="I34" s="533"/>
      <c r="J34" s="533"/>
      <c r="K34" s="533"/>
      <c r="L34" s="533"/>
      <c r="M34" s="533"/>
      <c r="N34" s="533"/>
      <c r="O34" s="533"/>
      <c r="P34" s="533"/>
      <c r="Q34" s="533"/>
      <c r="R34" s="533"/>
      <c r="S34" s="533"/>
      <c r="T34" s="533"/>
      <c r="U34" s="533"/>
    </row>
    <row r="35" spans="2:21" ht="10.5" customHeight="1">
      <c r="B35" s="532"/>
      <c r="C35" s="392"/>
      <c r="D35" s="392"/>
      <c r="E35" s="392"/>
      <c r="F35" s="392"/>
      <c r="G35" s="392"/>
      <c r="H35" s="392"/>
      <c r="I35" s="533"/>
      <c r="J35" s="533"/>
      <c r="K35" s="533"/>
      <c r="L35" s="533"/>
      <c r="M35" s="533"/>
      <c r="N35" s="533"/>
      <c r="O35" s="533"/>
      <c r="P35" s="533"/>
      <c r="Q35" s="533"/>
      <c r="R35" s="533"/>
      <c r="S35" s="533"/>
      <c r="T35" s="533"/>
      <c r="U35" s="533"/>
    </row>
    <row r="36" spans="2:21" ht="9" customHeight="1"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</row>
    <row r="37" spans="2:21" ht="9" customHeight="1">
      <c r="B37" s="306"/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</row>
    <row r="38" spans="2:21" ht="9" customHeight="1">
      <c r="B38" s="306"/>
      <c r="C38" s="306"/>
      <c r="D38" s="313"/>
      <c r="E38" s="313"/>
      <c r="F38" s="313"/>
      <c r="G38" s="313"/>
      <c r="H38" s="313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</row>
    <row r="39" spans="2:21" ht="9.75" customHeight="1">
      <c r="B39" s="306" t="s">
        <v>79</v>
      </c>
      <c r="C39" s="306"/>
      <c r="D39" s="306"/>
      <c r="E39" s="306"/>
      <c r="F39" s="306" t="s">
        <v>79</v>
      </c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</row>
    <row r="40" spans="2:21" ht="9.75" customHeight="1">
      <c r="B40" s="306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</row>
    <row r="41" spans="2:21" ht="9" customHeight="1">
      <c r="B41" s="306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</row>
    <row r="42" spans="2:21" ht="9" customHeight="1">
      <c r="B42" s="306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</row>
    <row r="43" spans="2:21" ht="9" customHeight="1">
      <c r="B43" s="306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</row>
    <row r="44" spans="2:21" ht="9" customHeight="1">
      <c r="B44" s="306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</row>
    <row r="45" spans="2:21" ht="9" customHeight="1"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</row>
    <row r="46" spans="2:21" ht="9" customHeight="1">
      <c r="B46" s="306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</row>
    <row r="47" spans="2:21" ht="9" customHeight="1">
      <c r="B47" s="306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</row>
    <row r="48" spans="2:21" ht="9" customHeight="1">
      <c r="B48" s="306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</row>
    <row r="49" spans="2:21" ht="9" customHeight="1">
      <c r="B49" s="306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</row>
    <row r="50" spans="2:21" ht="9" customHeight="1">
      <c r="B50" s="306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</row>
    <row r="51" spans="2:21" ht="9" customHeight="1">
      <c r="B51" s="306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</row>
    <row r="52" spans="2:21" ht="9" customHeight="1">
      <c r="B52" s="306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</row>
    <row r="53" spans="2:21" ht="9" customHeight="1">
      <c r="B53" s="306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</row>
    <row r="54" spans="2:21" ht="9" customHeight="1">
      <c r="B54" s="306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</row>
    <row r="55" spans="2:21" ht="9" customHeight="1">
      <c r="B55" s="306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</row>
    <row r="56" spans="2:21" ht="9" customHeight="1">
      <c r="B56" s="306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</row>
    <row r="57" spans="2:21" ht="9" customHeight="1">
      <c r="B57" s="306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</row>
    <row r="58" spans="2:21" ht="9" customHeight="1">
      <c r="B58" s="306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</row>
    <row r="59" spans="2:21" ht="9" customHeight="1">
      <c r="B59" s="306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</row>
    <row r="60" spans="2:21" ht="9" customHeight="1">
      <c r="B60" s="306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</row>
    <row r="61" spans="2:21" ht="9" customHeight="1">
      <c r="B61" s="306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</row>
    <row r="62" spans="2:21" ht="9" customHeight="1">
      <c r="B62" s="306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</row>
    <row r="63" spans="2:21" ht="9" customHeight="1">
      <c r="B63" s="306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</row>
    <row r="64" spans="2:21" ht="9" customHeight="1">
      <c r="B64" s="306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</row>
    <row r="65" spans="2:21" ht="9" customHeight="1">
      <c r="B65" s="306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</row>
    <row r="66" spans="2:21" ht="9" customHeight="1">
      <c r="B66" s="306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</row>
    <row r="67" spans="2:21" ht="9" customHeight="1">
      <c r="B67" s="306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</row>
    <row r="68" spans="2:21" ht="9" customHeight="1">
      <c r="B68" s="306"/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</row>
    <row r="69" spans="2:21" ht="9" customHeight="1">
      <c r="B69" s="306"/>
      <c r="C69" s="306"/>
      <c r="D69" s="306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</row>
    <row r="70" spans="2:21" ht="9" customHeight="1">
      <c r="B70" s="306"/>
      <c r="C70" s="306"/>
      <c r="D70" s="306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</row>
    <row r="71" spans="2:21" ht="9" customHeight="1">
      <c r="B71" s="306"/>
      <c r="C71" s="306"/>
      <c r="D71" s="306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</row>
    <row r="72" spans="2:21" ht="9" customHeight="1">
      <c r="B72" s="306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</row>
    <row r="73" spans="2:21" ht="9" customHeight="1">
      <c r="B73" s="306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</row>
    <row r="74" spans="2:21" ht="9" customHeight="1">
      <c r="B74" s="306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</row>
    <row r="75" spans="2:21" ht="9" customHeight="1">
      <c r="B75" s="306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</row>
    <row r="76" spans="2:21" ht="9" customHeight="1">
      <c r="B76" s="306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</row>
    <row r="77" spans="2:21" ht="9" customHeight="1">
      <c r="B77" s="306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</row>
    <row r="78" spans="2:21" ht="9" customHeight="1">
      <c r="B78" s="306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</row>
    <row r="79" spans="2:21" ht="9" customHeight="1">
      <c r="B79" s="306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</row>
    <row r="80" spans="2:21" ht="9" customHeight="1">
      <c r="B80" s="306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</row>
    <row r="81" spans="2:21" ht="9" customHeight="1">
      <c r="B81" s="306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</row>
    <row r="82" spans="2:21" ht="9" customHeight="1">
      <c r="B82" s="306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</row>
    <row r="83" spans="2:21" ht="9" customHeight="1">
      <c r="B83" s="306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</row>
    <row r="84" spans="2:21" ht="9" customHeight="1">
      <c r="B84" s="306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</row>
    <row r="85" spans="2:21" ht="9" customHeight="1">
      <c r="B85" s="306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</row>
    <row r="86" spans="2:21" ht="9" customHeight="1">
      <c r="B86" s="306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</row>
    <row r="87" spans="2:21" ht="9" customHeight="1">
      <c r="B87" s="306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</row>
    <row r="88" spans="2:21" ht="9" customHeight="1">
      <c r="B88" s="306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</row>
    <row r="89" spans="2:21" ht="9" customHeight="1">
      <c r="B89" s="306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</row>
    <row r="90" spans="2:21" ht="9" customHeight="1">
      <c r="B90" s="306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</row>
    <row r="91" spans="2:21" ht="9" customHeight="1">
      <c r="B91" s="306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</row>
    <row r="92" spans="2:21" ht="9" customHeight="1">
      <c r="B92" s="306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</row>
    <row r="93" spans="2:21" ht="9" customHeight="1">
      <c r="B93" s="306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</row>
    <row r="94" spans="2:21" ht="9" customHeight="1">
      <c r="B94" s="306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</row>
    <row r="95" spans="2:21" ht="9" customHeight="1">
      <c r="B95" s="306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</row>
    <row r="96" spans="2:21" ht="9" customHeight="1">
      <c r="B96" s="306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</row>
    <row r="97" spans="2:21" ht="9" customHeight="1">
      <c r="B97" s="306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</row>
    <row r="98" spans="2:21" ht="9" customHeight="1">
      <c r="B98" s="306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</row>
    <row r="99" spans="2:21" ht="9" customHeight="1">
      <c r="B99" s="306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</row>
    <row r="100" spans="2:21" ht="9" customHeight="1"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</row>
    <row r="101" spans="2:21" ht="9" customHeight="1">
      <c r="B101" s="306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</row>
    <row r="102" spans="2:21" ht="9" customHeight="1">
      <c r="B102" s="306"/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</row>
    <row r="103" spans="2:21" ht="9" customHeight="1">
      <c r="B103" s="306"/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</row>
    <row r="104" spans="2:21" ht="9" customHeight="1">
      <c r="B104" s="306"/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</row>
    <row r="105" spans="2:21" ht="9" customHeight="1">
      <c r="B105" s="306"/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</row>
    <row r="106" spans="2:21" ht="9" customHeight="1">
      <c r="B106" s="306"/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</row>
  </sheetData>
  <mergeCells count="28">
    <mergeCell ref="B6:C6"/>
    <mergeCell ref="B7:C7"/>
    <mergeCell ref="B9:C9"/>
    <mergeCell ref="B10:C10"/>
    <mergeCell ref="F4:F5"/>
    <mergeCell ref="B22:C22"/>
    <mergeCell ref="B13:C13"/>
    <mergeCell ref="B14:C14"/>
    <mergeCell ref="B15:C15"/>
    <mergeCell ref="B16:C16"/>
    <mergeCell ref="B18:C18"/>
    <mergeCell ref="B19:C19"/>
    <mergeCell ref="B1:I1"/>
    <mergeCell ref="B29:H29"/>
    <mergeCell ref="B26:C26"/>
    <mergeCell ref="B27:C27"/>
    <mergeCell ref="B3:H3"/>
    <mergeCell ref="B23:C23"/>
    <mergeCell ref="B24:C24"/>
    <mergeCell ref="B25:C25"/>
    <mergeCell ref="B11:C11"/>
    <mergeCell ref="B12:C12"/>
    <mergeCell ref="B4:C5"/>
    <mergeCell ref="D4:D5"/>
    <mergeCell ref="E4:E5"/>
    <mergeCell ref="B2:H2"/>
    <mergeCell ref="B20:C20"/>
    <mergeCell ref="B21:C21"/>
  </mergeCells>
  <pageMargins left="0.70866141732283472" right="0.70866141732283472" top="0.74803149606299213" bottom="0.74803149606299213" header="0" footer="0"/>
  <pageSetup scale="83" orientation="landscape" r:id="rId1"/>
  <headerFooter>
    <oddFooter>&amp;R&amp;P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L101"/>
  <sheetViews>
    <sheetView view="pageBreakPreview" topLeftCell="A43" zoomScaleNormal="100" zoomScaleSheetLayoutView="100" workbookViewId="0">
      <selection sqref="A1:H55"/>
    </sheetView>
  </sheetViews>
  <sheetFormatPr baseColWidth="10" defaultColWidth="14.42578125" defaultRowHeight="15" customHeight="1"/>
  <cols>
    <col min="1" max="1" width="15.28515625" style="271" customWidth="1"/>
    <col min="2" max="2" width="7.42578125" style="271" customWidth="1"/>
    <col min="3" max="3" width="28" style="271" customWidth="1"/>
    <col min="4" max="4" width="14.28515625" style="271" customWidth="1"/>
    <col min="5" max="5" width="15" style="271" customWidth="1"/>
    <col min="6" max="7" width="14.140625" style="271" customWidth="1"/>
    <col min="8" max="8" width="22.5703125" style="271" customWidth="1"/>
    <col min="9" max="12" width="11.42578125" style="271" customWidth="1"/>
    <col min="13" max="16384" width="14.42578125" style="271"/>
  </cols>
  <sheetData>
    <row r="1" spans="2:12" ht="6.75" customHeight="1"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</row>
    <row r="2" spans="2:12" ht="19.5" customHeight="1">
      <c r="B2" s="820" t="s">
        <v>1660</v>
      </c>
      <c r="C2" s="820"/>
      <c r="D2" s="820"/>
      <c r="E2" s="820"/>
      <c r="F2" s="820"/>
      <c r="G2" s="820"/>
      <c r="H2" s="820"/>
      <c r="I2" s="305"/>
      <c r="J2" s="305"/>
      <c r="K2" s="305"/>
      <c r="L2" s="305"/>
    </row>
    <row r="3" spans="2:12" ht="12.75" customHeight="1">
      <c r="B3" s="820" t="s">
        <v>156</v>
      </c>
      <c r="C3" s="710"/>
      <c r="D3" s="710"/>
      <c r="E3" s="710"/>
      <c r="F3" s="710"/>
      <c r="G3" s="711"/>
      <c r="H3" s="307"/>
      <c r="I3" s="307"/>
      <c r="J3" s="307"/>
      <c r="K3" s="307"/>
      <c r="L3" s="307"/>
    </row>
    <row r="4" spans="2:12" ht="13.5" customHeight="1">
      <c r="B4" s="820" t="s">
        <v>1784</v>
      </c>
      <c r="C4" s="710"/>
      <c r="D4" s="710"/>
      <c r="E4" s="710"/>
      <c r="F4" s="710"/>
      <c r="G4" s="711"/>
      <c r="H4" s="307"/>
      <c r="I4" s="307"/>
      <c r="J4" s="307"/>
      <c r="K4" s="307"/>
      <c r="L4" s="307"/>
    </row>
    <row r="5" spans="2:12" ht="17.25" customHeight="1"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</row>
    <row r="6" spans="2:12" ht="26.25" customHeight="1">
      <c r="B6" s="842" t="s">
        <v>157</v>
      </c>
      <c r="C6" s="843"/>
      <c r="D6" s="319" t="s">
        <v>158</v>
      </c>
      <c r="E6" s="320" t="s">
        <v>159</v>
      </c>
      <c r="F6" s="320" t="s">
        <v>160</v>
      </c>
      <c r="G6" s="320" t="s">
        <v>161</v>
      </c>
      <c r="H6" s="306"/>
      <c r="I6" s="306"/>
      <c r="J6" s="306"/>
      <c r="K6" s="306"/>
      <c r="L6" s="306"/>
    </row>
    <row r="7" spans="2:12" ht="9" customHeight="1">
      <c r="B7" s="845" t="s">
        <v>162</v>
      </c>
      <c r="C7" s="830"/>
      <c r="D7" s="321"/>
      <c r="E7" s="321"/>
      <c r="F7" s="321"/>
      <c r="G7" s="321"/>
      <c r="H7" s="306"/>
      <c r="I7" s="306"/>
      <c r="J7" s="306"/>
      <c r="K7" s="306"/>
      <c r="L7" s="306"/>
    </row>
    <row r="8" spans="2:12" ht="9" customHeight="1">
      <c r="B8" s="839" t="s">
        <v>163</v>
      </c>
      <c r="C8" s="840"/>
      <c r="D8" s="322"/>
      <c r="E8" s="322"/>
      <c r="F8" s="322"/>
      <c r="G8" s="322"/>
      <c r="H8" s="306"/>
      <c r="I8" s="306"/>
      <c r="J8" s="306"/>
      <c r="K8" s="306"/>
      <c r="L8" s="306"/>
    </row>
    <row r="9" spans="2:12" ht="9" customHeight="1">
      <c r="B9" s="839" t="s">
        <v>164</v>
      </c>
      <c r="C9" s="840"/>
      <c r="D9" s="323">
        <v>0</v>
      </c>
      <c r="E9" s="323">
        <v>0</v>
      </c>
      <c r="F9" s="323">
        <f t="shared" ref="F9:G9" si="0">SUM(F10:F12)</f>
        <v>0</v>
      </c>
      <c r="G9" s="323">
        <f t="shared" si="0"/>
        <v>0</v>
      </c>
      <c r="H9" s="306"/>
      <c r="I9" s="306"/>
      <c r="J9" s="306"/>
      <c r="K9" s="306"/>
      <c r="L9" s="306"/>
    </row>
    <row r="10" spans="2:12" ht="9" customHeight="1">
      <c r="B10" s="324"/>
      <c r="C10" s="325" t="s">
        <v>165</v>
      </c>
      <c r="D10" s="323">
        <v>0</v>
      </c>
      <c r="E10" s="323">
        <v>0</v>
      </c>
      <c r="F10" s="326">
        <v>0</v>
      </c>
      <c r="G10" s="326">
        <v>0</v>
      </c>
      <c r="H10" s="306"/>
      <c r="I10" s="306"/>
      <c r="J10" s="306"/>
      <c r="K10" s="306"/>
      <c r="L10" s="306"/>
    </row>
    <row r="11" spans="2:12" ht="9" customHeight="1">
      <c r="B11" s="327"/>
      <c r="C11" s="325" t="s">
        <v>166</v>
      </c>
      <c r="D11" s="326">
        <v>0</v>
      </c>
      <c r="E11" s="326">
        <v>0</v>
      </c>
      <c r="F11" s="326">
        <v>0</v>
      </c>
      <c r="G11" s="326">
        <v>0</v>
      </c>
      <c r="H11" s="306"/>
      <c r="I11" s="306"/>
      <c r="J11" s="306"/>
      <c r="K11" s="306"/>
      <c r="L11" s="306"/>
    </row>
    <row r="12" spans="2:12" ht="9" customHeight="1">
      <c r="B12" s="327"/>
      <c r="C12" s="325" t="s">
        <v>167</v>
      </c>
      <c r="D12" s="326">
        <v>0</v>
      </c>
      <c r="E12" s="326">
        <v>0</v>
      </c>
      <c r="F12" s="326">
        <v>0</v>
      </c>
      <c r="G12" s="326">
        <v>0</v>
      </c>
      <c r="H12" s="306"/>
      <c r="I12" s="306"/>
      <c r="J12" s="306"/>
      <c r="K12" s="306"/>
      <c r="L12" s="306"/>
    </row>
    <row r="13" spans="2:12" ht="9" customHeight="1">
      <c r="B13" s="327"/>
      <c r="C13" s="325"/>
      <c r="D13" s="326"/>
      <c r="E13" s="326"/>
      <c r="F13" s="326"/>
      <c r="G13" s="326"/>
      <c r="H13" s="306"/>
      <c r="I13" s="306"/>
      <c r="J13" s="306"/>
      <c r="K13" s="306"/>
      <c r="L13" s="306"/>
    </row>
    <row r="14" spans="2:12" ht="9" customHeight="1">
      <c r="B14" s="839" t="s">
        <v>168</v>
      </c>
      <c r="C14" s="840"/>
      <c r="D14" s="323">
        <v>0</v>
      </c>
      <c r="E14" s="323">
        <v>0</v>
      </c>
      <c r="F14" s="323">
        <f t="shared" ref="F14:G14" si="1">SUM(F15:F18)</f>
        <v>0</v>
      </c>
      <c r="G14" s="323">
        <f t="shared" si="1"/>
        <v>0</v>
      </c>
      <c r="H14" s="306"/>
      <c r="I14" s="306"/>
      <c r="J14" s="306"/>
      <c r="K14" s="306"/>
      <c r="L14" s="306"/>
    </row>
    <row r="15" spans="2:12" ht="9" customHeight="1">
      <c r="B15" s="327"/>
      <c r="C15" s="325" t="s">
        <v>169</v>
      </c>
      <c r="D15" s="326">
        <v>0</v>
      </c>
      <c r="E15" s="326">
        <v>0</v>
      </c>
      <c r="F15" s="326">
        <v>0</v>
      </c>
      <c r="G15" s="326">
        <v>0</v>
      </c>
      <c r="H15" s="306"/>
      <c r="I15" s="306"/>
      <c r="J15" s="306"/>
      <c r="K15" s="306"/>
      <c r="L15" s="306"/>
    </row>
    <row r="16" spans="2:12" ht="9" customHeight="1">
      <c r="B16" s="324"/>
      <c r="C16" s="325" t="s">
        <v>170</v>
      </c>
      <c r="D16" s="326">
        <v>0</v>
      </c>
      <c r="E16" s="326">
        <v>0</v>
      </c>
      <c r="F16" s="326">
        <v>0</v>
      </c>
      <c r="G16" s="326">
        <v>0</v>
      </c>
      <c r="H16" s="306"/>
      <c r="I16" s="306"/>
      <c r="J16" s="306"/>
      <c r="K16" s="306"/>
      <c r="L16" s="306"/>
    </row>
    <row r="17" spans="2:12" ht="9" customHeight="1">
      <c r="B17" s="324"/>
      <c r="C17" s="325" t="s">
        <v>166</v>
      </c>
      <c r="D17" s="323">
        <v>0</v>
      </c>
      <c r="E17" s="323">
        <v>0</v>
      </c>
      <c r="F17" s="326">
        <v>0</v>
      </c>
      <c r="G17" s="326">
        <v>0</v>
      </c>
      <c r="H17" s="306"/>
      <c r="I17" s="306"/>
      <c r="J17" s="306"/>
      <c r="K17" s="306"/>
      <c r="L17" s="306"/>
    </row>
    <row r="18" spans="2:12" ht="9" customHeight="1">
      <c r="B18" s="327"/>
      <c r="C18" s="325" t="s">
        <v>167</v>
      </c>
      <c r="D18" s="326">
        <v>0</v>
      </c>
      <c r="E18" s="326">
        <v>0</v>
      </c>
      <c r="F18" s="326">
        <v>0</v>
      </c>
      <c r="G18" s="326">
        <v>0</v>
      </c>
      <c r="H18" s="306"/>
      <c r="I18" s="306"/>
      <c r="J18" s="306"/>
      <c r="K18" s="306"/>
      <c r="L18" s="306"/>
    </row>
    <row r="19" spans="2:12" ht="9" customHeight="1">
      <c r="B19" s="324"/>
      <c r="C19" s="322"/>
      <c r="D19" s="323"/>
      <c r="E19" s="323"/>
      <c r="F19" s="323"/>
      <c r="G19" s="323"/>
      <c r="H19" s="306"/>
      <c r="I19" s="306"/>
      <c r="J19" s="306"/>
      <c r="K19" s="306"/>
      <c r="L19" s="306"/>
    </row>
    <row r="20" spans="2:12" ht="9" customHeight="1">
      <c r="B20" s="328"/>
      <c r="C20" s="329" t="s">
        <v>171</v>
      </c>
      <c r="D20" s="330">
        <v>0</v>
      </c>
      <c r="E20" s="330">
        <v>0</v>
      </c>
      <c r="F20" s="331">
        <f t="shared" ref="F20:G20" si="2">F9+F14</f>
        <v>0</v>
      </c>
      <c r="G20" s="331">
        <f t="shared" si="2"/>
        <v>0</v>
      </c>
      <c r="H20" s="306"/>
      <c r="I20" s="306"/>
      <c r="J20" s="306"/>
      <c r="K20" s="306"/>
      <c r="L20" s="306"/>
    </row>
    <row r="21" spans="2:12" ht="9" customHeight="1">
      <c r="B21" s="839" t="s">
        <v>172</v>
      </c>
      <c r="C21" s="840"/>
      <c r="D21" s="323"/>
      <c r="E21" s="323"/>
      <c r="F21" s="323"/>
      <c r="G21" s="323"/>
      <c r="H21" s="306"/>
      <c r="I21" s="306"/>
      <c r="J21" s="306"/>
      <c r="K21" s="306"/>
      <c r="L21" s="306"/>
    </row>
    <row r="22" spans="2:12" ht="9" customHeight="1">
      <c r="B22" s="839" t="s">
        <v>164</v>
      </c>
      <c r="C22" s="840"/>
      <c r="D22" s="323">
        <v>0</v>
      </c>
      <c r="E22" s="323">
        <v>0</v>
      </c>
      <c r="F22" s="323">
        <f t="shared" ref="F22:G22" si="3">SUM(F23:F25)</f>
        <v>0</v>
      </c>
      <c r="G22" s="323">
        <f t="shared" si="3"/>
        <v>0</v>
      </c>
      <c r="H22" s="306"/>
      <c r="I22" s="306"/>
      <c r="J22" s="306"/>
      <c r="K22" s="306"/>
      <c r="L22" s="306"/>
    </row>
    <row r="23" spans="2:12" ht="9" customHeight="1">
      <c r="B23" s="324"/>
      <c r="C23" s="325" t="s">
        <v>165</v>
      </c>
      <c r="D23" s="323">
        <v>0</v>
      </c>
      <c r="E23" s="323">
        <v>0</v>
      </c>
      <c r="F23" s="326">
        <v>0</v>
      </c>
      <c r="G23" s="326">
        <v>0</v>
      </c>
      <c r="H23" s="306"/>
      <c r="I23" s="306"/>
      <c r="J23" s="306"/>
      <c r="K23" s="306"/>
      <c r="L23" s="306"/>
    </row>
    <row r="24" spans="2:12" ht="9" customHeight="1">
      <c r="B24" s="327"/>
      <c r="C24" s="325" t="s">
        <v>166</v>
      </c>
      <c r="D24" s="326">
        <v>0</v>
      </c>
      <c r="E24" s="326">
        <v>0</v>
      </c>
      <c r="F24" s="326">
        <v>0</v>
      </c>
      <c r="G24" s="326">
        <v>0</v>
      </c>
      <c r="H24" s="306"/>
      <c r="I24" s="306"/>
      <c r="J24" s="306"/>
      <c r="K24" s="306"/>
      <c r="L24" s="306"/>
    </row>
    <row r="25" spans="2:12" ht="9" customHeight="1">
      <c r="B25" s="327"/>
      <c r="C25" s="325" t="s">
        <v>167</v>
      </c>
      <c r="D25" s="326">
        <v>0</v>
      </c>
      <c r="E25" s="326">
        <v>0</v>
      </c>
      <c r="F25" s="326">
        <v>0</v>
      </c>
      <c r="G25" s="326">
        <v>0</v>
      </c>
      <c r="H25" s="306"/>
      <c r="I25" s="306"/>
      <c r="J25" s="306"/>
      <c r="K25" s="306"/>
      <c r="L25" s="306"/>
    </row>
    <row r="26" spans="2:12" ht="9" customHeight="1">
      <c r="B26" s="327"/>
      <c r="C26" s="325"/>
      <c r="D26" s="326"/>
      <c r="E26" s="326"/>
      <c r="F26" s="326"/>
      <c r="G26" s="326"/>
      <c r="H26" s="306"/>
      <c r="I26" s="306"/>
      <c r="J26" s="306"/>
      <c r="K26" s="306"/>
      <c r="L26" s="306"/>
    </row>
    <row r="27" spans="2:12" ht="9" customHeight="1">
      <c r="B27" s="839" t="s">
        <v>168</v>
      </c>
      <c r="C27" s="840"/>
      <c r="D27" s="323">
        <v>0</v>
      </c>
      <c r="E27" s="323">
        <v>0</v>
      </c>
      <c r="F27" s="323">
        <f t="shared" ref="F27:G27" si="4">SUM(F28:F31)</f>
        <v>0</v>
      </c>
      <c r="G27" s="323">
        <f t="shared" si="4"/>
        <v>0</v>
      </c>
      <c r="H27" s="306"/>
      <c r="I27" s="306"/>
      <c r="J27" s="306"/>
      <c r="K27" s="306"/>
      <c r="L27" s="306"/>
    </row>
    <row r="28" spans="2:12" ht="9" customHeight="1">
      <c r="B28" s="327"/>
      <c r="C28" s="325" t="s">
        <v>169</v>
      </c>
      <c r="D28" s="326">
        <v>0</v>
      </c>
      <c r="E28" s="326">
        <v>0</v>
      </c>
      <c r="F28" s="326">
        <v>0</v>
      </c>
      <c r="G28" s="326">
        <v>0</v>
      </c>
      <c r="H28" s="306"/>
      <c r="I28" s="306"/>
      <c r="J28" s="306"/>
      <c r="K28" s="306"/>
      <c r="L28" s="306"/>
    </row>
    <row r="29" spans="2:12" ht="9" customHeight="1">
      <c r="B29" s="324"/>
      <c r="C29" s="325" t="s">
        <v>170</v>
      </c>
      <c r="D29" s="326">
        <v>0</v>
      </c>
      <c r="E29" s="326">
        <v>0</v>
      </c>
      <c r="F29" s="326">
        <v>0</v>
      </c>
      <c r="G29" s="326">
        <v>0</v>
      </c>
      <c r="H29" s="306"/>
      <c r="I29" s="306"/>
      <c r="J29" s="306"/>
      <c r="K29" s="306"/>
      <c r="L29" s="306"/>
    </row>
    <row r="30" spans="2:12" ht="9" customHeight="1">
      <c r="B30" s="324"/>
      <c r="C30" s="325" t="s">
        <v>166</v>
      </c>
      <c r="D30" s="323">
        <v>0</v>
      </c>
      <c r="E30" s="323">
        <v>0</v>
      </c>
      <c r="F30" s="326">
        <v>0</v>
      </c>
      <c r="G30" s="326">
        <v>0</v>
      </c>
      <c r="H30" s="306"/>
      <c r="I30" s="306"/>
      <c r="J30" s="306"/>
      <c r="K30" s="306"/>
      <c r="L30" s="306"/>
    </row>
    <row r="31" spans="2:12" ht="9" customHeight="1">
      <c r="B31" s="327"/>
      <c r="C31" s="325" t="s">
        <v>167</v>
      </c>
      <c r="D31" s="326">
        <v>0</v>
      </c>
      <c r="E31" s="326">
        <v>0</v>
      </c>
      <c r="F31" s="326">
        <v>0</v>
      </c>
      <c r="G31" s="326">
        <v>0</v>
      </c>
      <c r="H31" s="306"/>
      <c r="I31" s="306"/>
      <c r="J31" s="306"/>
      <c r="K31" s="306"/>
      <c r="L31" s="306"/>
    </row>
    <row r="32" spans="2:12" ht="9" customHeight="1">
      <c r="B32" s="324"/>
      <c r="C32" s="322"/>
      <c r="D32" s="322"/>
      <c r="E32" s="322"/>
      <c r="F32" s="332"/>
      <c r="G32" s="322"/>
      <c r="H32" s="306"/>
      <c r="I32" s="306"/>
      <c r="J32" s="306"/>
      <c r="K32" s="306"/>
      <c r="L32" s="306"/>
    </row>
    <row r="33" spans="2:12" ht="9" customHeight="1">
      <c r="B33" s="328"/>
      <c r="C33" s="329" t="s">
        <v>173</v>
      </c>
      <c r="D33" s="329"/>
      <c r="E33" s="329"/>
      <c r="F33" s="333"/>
      <c r="G33" s="329"/>
      <c r="H33" s="306"/>
      <c r="I33" s="306"/>
      <c r="J33" s="306"/>
      <c r="K33" s="306"/>
      <c r="L33" s="306"/>
    </row>
    <row r="34" spans="2:12" ht="9" customHeight="1">
      <c r="B34" s="327"/>
      <c r="C34" s="325"/>
      <c r="D34" s="325"/>
      <c r="E34" s="325"/>
      <c r="F34" s="334"/>
      <c r="G34" s="325"/>
      <c r="H34" s="306"/>
      <c r="I34" s="306"/>
      <c r="J34" s="306"/>
      <c r="K34" s="306"/>
      <c r="L34" s="306"/>
    </row>
    <row r="35" spans="2:12" ht="9" customHeight="1">
      <c r="B35" s="839" t="s">
        <v>174</v>
      </c>
      <c r="C35" s="840"/>
      <c r="D35" s="326">
        <v>0</v>
      </c>
      <c r="E35" s="326">
        <v>0</v>
      </c>
      <c r="F35" s="534">
        <v>3261554</v>
      </c>
      <c r="G35" s="534">
        <f>+'2. Edo. de situación financiera'!W29</f>
        <v>4090765.5700000003</v>
      </c>
      <c r="H35" s="306"/>
      <c r="I35" s="306"/>
      <c r="J35" s="306"/>
      <c r="K35" s="306"/>
      <c r="L35" s="306"/>
    </row>
    <row r="36" spans="2:12" ht="9" customHeight="1">
      <c r="B36" s="327"/>
      <c r="C36" s="325"/>
      <c r="D36" s="326"/>
      <c r="E36" s="326"/>
      <c r="F36" s="534"/>
      <c r="G36" s="534"/>
      <c r="H36" s="306"/>
      <c r="I36" s="306"/>
      <c r="J36" s="306"/>
      <c r="K36" s="306"/>
      <c r="L36" s="306"/>
    </row>
    <row r="37" spans="2:12" ht="9" customHeight="1">
      <c r="B37" s="324"/>
      <c r="C37" s="322" t="s">
        <v>175</v>
      </c>
      <c r="D37" s="323">
        <v>0</v>
      </c>
      <c r="E37" s="323">
        <v>0</v>
      </c>
      <c r="F37" s="535">
        <f t="shared" ref="F37:G37" si="5">F20+F33+F35</f>
        <v>3261554</v>
      </c>
      <c r="G37" s="535">
        <f t="shared" si="5"/>
        <v>4090765.5700000003</v>
      </c>
      <c r="H37" s="306"/>
      <c r="I37" s="306"/>
      <c r="J37" s="306"/>
      <c r="K37" s="306"/>
      <c r="L37" s="306"/>
    </row>
    <row r="38" spans="2:12" ht="9" customHeight="1">
      <c r="B38" s="844"/>
      <c r="C38" s="832"/>
      <c r="D38" s="335"/>
      <c r="E38" s="335"/>
      <c r="F38" s="335"/>
      <c r="G38" s="335"/>
      <c r="H38" s="306"/>
      <c r="I38" s="306"/>
      <c r="J38" s="306"/>
      <c r="K38" s="306"/>
      <c r="L38" s="306"/>
    </row>
    <row r="39" spans="2:12" ht="9" customHeight="1">
      <c r="B39" s="306"/>
      <c r="C39" s="306"/>
      <c r="D39" s="306"/>
      <c r="E39" s="306"/>
      <c r="F39" s="306"/>
      <c r="G39" s="306"/>
      <c r="H39" s="306"/>
      <c r="I39" s="306"/>
      <c r="J39" s="306"/>
      <c r="K39" s="306"/>
      <c r="L39" s="306"/>
    </row>
    <row r="40" spans="2:12" ht="22.5" customHeight="1">
      <c r="B40" s="841" t="s">
        <v>78</v>
      </c>
      <c r="C40" s="716"/>
      <c r="D40" s="716"/>
      <c r="E40" s="716"/>
      <c r="F40" s="716"/>
      <c r="G40" s="717"/>
      <c r="H40" s="318"/>
      <c r="I40" s="306"/>
      <c r="J40" s="306"/>
      <c r="K40" s="306"/>
      <c r="L40" s="306"/>
    </row>
    <row r="41" spans="2:12" ht="10.9" customHeight="1">
      <c r="B41" s="306"/>
      <c r="C41" s="306"/>
      <c r="D41" s="306"/>
      <c r="E41" s="306"/>
      <c r="F41" s="306"/>
      <c r="G41" s="306"/>
      <c r="H41" s="306"/>
      <c r="I41" s="306"/>
      <c r="J41" s="306"/>
      <c r="K41" s="306"/>
      <c r="L41" s="306"/>
    </row>
    <row r="42" spans="2:12" ht="9" customHeight="1">
      <c r="B42" s="306"/>
      <c r="C42" s="306"/>
      <c r="D42" s="306"/>
      <c r="E42" s="306"/>
      <c r="F42" s="306"/>
      <c r="G42" s="306"/>
      <c r="H42" s="306"/>
      <c r="I42" s="306"/>
      <c r="J42" s="306"/>
      <c r="K42" s="306"/>
      <c r="L42" s="306"/>
    </row>
    <row r="43" spans="2:12" ht="9" customHeight="1">
      <c r="B43" s="306"/>
      <c r="C43" s="306"/>
      <c r="D43" s="306"/>
      <c r="E43" s="306"/>
      <c r="F43" s="306"/>
      <c r="G43" s="306"/>
      <c r="H43" s="306"/>
      <c r="I43" s="306"/>
      <c r="J43" s="306"/>
      <c r="K43" s="306"/>
      <c r="L43" s="306"/>
    </row>
    <row r="44" spans="2:12" ht="9" customHeight="1">
      <c r="B44" s="306"/>
      <c r="C44" s="306"/>
      <c r="D44" s="306"/>
      <c r="E44" s="306"/>
      <c r="F44" s="306"/>
      <c r="G44" s="306"/>
      <c r="H44" s="306"/>
      <c r="I44" s="306"/>
      <c r="J44" s="306"/>
      <c r="K44" s="306"/>
      <c r="L44" s="306"/>
    </row>
    <row r="45" spans="2:12" ht="9" customHeight="1"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6"/>
    </row>
    <row r="46" spans="2:12" ht="9" customHeight="1">
      <c r="B46" s="306"/>
      <c r="C46" s="306"/>
      <c r="D46" s="306"/>
      <c r="E46" s="306"/>
      <c r="F46" s="306"/>
      <c r="G46" s="306"/>
      <c r="H46" s="306"/>
      <c r="I46" s="306"/>
      <c r="J46" s="306"/>
      <c r="K46" s="306"/>
      <c r="L46" s="306"/>
    </row>
    <row r="47" spans="2:12" ht="9" customHeight="1">
      <c r="B47" s="306"/>
      <c r="C47" s="306"/>
      <c r="D47" s="306"/>
      <c r="E47" s="306"/>
      <c r="F47" s="306"/>
      <c r="G47" s="306"/>
      <c r="H47" s="306"/>
      <c r="I47" s="306"/>
      <c r="J47" s="306"/>
      <c r="K47" s="306"/>
      <c r="L47" s="306"/>
    </row>
    <row r="48" spans="2:12" ht="9" customHeight="1">
      <c r="B48" s="306"/>
      <c r="C48" s="306"/>
      <c r="D48" s="306"/>
      <c r="E48" s="306"/>
      <c r="F48" s="306"/>
      <c r="G48" s="306"/>
      <c r="H48" s="306"/>
      <c r="I48" s="306"/>
      <c r="J48" s="306"/>
      <c r="K48" s="306"/>
      <c r="L48" s="306"/>
    </row>
    <row r="49" spans="2:12" ht="9" customHeight="1">
      <c r="B49" s="306"/>
      <c r="C49" s="306"/>
      <c r="D49" s="306"/>
      <c r="E49" s="306"/>
      <c r="F49" s="306"/>
      <c r="G49" s="306"/>
      <c r="H49" s="306"/>
      <c r="I49" s="306"/>
      <c r="J49" s="306"/>
      <c r="K49" s="306"/>
      <c r="L49" s="306"/>
    </row>
    <row r="50" spans="2:12" ht="9" customHeight="1">
      <c r="B50" s="306"/>
      <c r="C50" s="306"/>
      <c r="D50" s="306"/>
      <c r="E50" s="306"/>
      <c r="F50" s="306"/>
      <c r="G50" s="306"/>
      <c r="H50" s="306"/>
      <c r="I50" s="306"/>
      <c r="J50" s="306"/>
      <c r="K50" s="306"/>
      <c r="L50" s="306"/>
    </row>
    <row r="51" spans="2:12" ht="9" customHeight="1">
      <c r="B51" s="306"/>
      <c r="C51" s="306"/>
      <c r="D51" s="306"/>
      <c r="E51" s="306"/>
      <c r="F51" s="306"/>
      <c r="G51" s="306"/>
      <c r="H51" s="306"/>
      <c r="I51" s="306"/>
      <c r="J51" s="306"/>
      <c r="K51" s="306"/>
      <c r="L51" s="306"/>
    </row>
    <row r="52" spans="2:12" ht="9" customHeight="1">
      <c r="B52" s="306"/>
      <c r="C52" s="306"/>
      <c r="D52" s="306"/>
      <c r="E52" s="306"/>
      <c r="F52" s="306"/>
      <c r="G52" s="306"/>
      <c r="H52" s="306"/>
      <c r="I52" s="306"/>
      <c r="J52" s="306"/>
      <c r="K52" s="306"/>
      <c r="L52" s="306"/>
    </row>
    <row r="53" spans="2:12" ht="9" customHeight="1">
      <c r="B53" s="306"/>
      <c r="C53" s="306"/>
      <c r="D53" s="306"/>
      <c r="E53" s="306"/>
      <c r="F53" s="306"/>
      <c r="G53" s="306"/>
      <c r="H53" s="306"/>
      <c r="I53" s="306"/>
      <c r="J53" s="306"/>
      <c r="K53" s="306"/>
      <c r="L53" s="306"/>
    </row>
    <row r="54" spans="2:12" ht="9" customHeight="1">
      <c r="B54" s="306"/>
      <c r="C54" s="306"/>
      <c r="D54" s="306"/>
      <c r="E54" s="306"/>
      <c r="F54" s="306"/>
      <c r="G54" s="306"/>
      <c r="H54" s="306"/>
      <c r="I54" s="306"/>
      <c r="J54" s="306"/>
      <c r="K54" s="306"/>
      <c r="L54" s="306"/>
    </row>
    <row r="55" spans="2:12" ht="9" customHeight="1">
      <c r="B55" s="306"/>
      <c r="C55" s="306"/>
      <c r="D55" s="306"/>
      <c r="E55" s="306"/>
      <c r="F55" s="306"/>
      <c r="G55" s="306"/>
      <c r="H55" s="306"/>
      <c r="I55" s="306"/>
      <c r="J55" s="306"/>
      <c r="K55" s="306"/>
      <c r="L55" s="306"/>
    </row>
    <row r="56" spans="2:12" ht="9" customHeight="1">
      <c r="B56" s="306"/>
      <c r="C56" s="306"/>
      <c r="D56" s="306"/>
      <c r="E56" s="306"/>
      <c r="F56" s="306"/>
      <c r="G56" s="306"/>
      <c r="H56" s="306"/>
      <c r="I56" s="306"/>
      <c r="J56" s="306"/>
      <c r="K56" s="306"/>
      <c r="L56" s="306"/>
    </row>
    <row r="57" spans="2:12" ht="9" customHeight="1">
      <c r="B57" s="306"/>
      <c r="C57" s="306"/>
      <c r="D57" s="306"/>
      <c r="E57" s="306"/>
      <c r="F57" s="306"/>
      <c r="G57" s="306"/>
      <c r="H57" s="306"/>
      <c r="I57" s="306"/>
      <c r="J57" s="306"/>
      <c r="K57" s="306"/>
      <c r="L57" s="306"/>
    </row>
    <row r="58" spans="2:12" ht="9" customHeight="1">
      <c r="B58" s="306"/>
      <c r="C58" s="306"/>
      <c r="D58" s="306"/>
      <c r="E58" s="306"/>
      <c r="F58" s="306"/>
      <c r="G58" s="306"/>
      <c r="H58" s="306"/>
      <c r="I58" s="306"/>
      <c r="J58" s="306"/>
      <c r="K58" s="306"/>
      <c r="L58" s="306"/>
    </row>
    <row r="59" spans="2:12" ht="9" customHeight="1">
      <c r="B59" s="306"/>
      <c r="C59" s="306"/>
      <c r="D59" s="306"/>
      <c r="E59" s="306"/>
      <c r="F59" s="306"/>
      <c r="G59" s="306"/>
      <c r="H59" s="306"/>
      <c r="I59" s="306"/>
      <c r="J59" s="306"/>
      <c r="K59" s="306"/>
      <c r="L59" s="306"/>
    </row>
    <row r="60" spans="2:12" ht="9" customHeight="1">
      <c r="B60" s="306"/>
      <c r="C60" s="306"/>
      <c r="D60" s="306"/>
      <c r="E60" s="306"/>
      <c r="F60" s="306"/>
      <c r="G60" s="306"/>
      <c r="H60" s="306"/>
      <c r="I60" s="306"/>
      <c r="J60" s="306"/>
      <c r="K60" s="306"/>
      <c r="L60" s="306"/>
    </row>
    <row r="61" spans="2:12" ht="9" customHeight="1">
      <c r="B61" s="306"/>
      <c r="C61" s="306"/>
      <c r="D61" s="306"/>
      <c r="E61" s="306"/>
      <c r="F61" s="306"/>
      <c r="G61" s="306"/>
      <c r="H61" s="306"/>
      <c r="I61" s="306"/>
      <c r="J61" s="306"/>
      <c r="K61" s="306"/>
      <c r="L61" s="306"/>
    </row>
    <row r="62" spans="2:12" ht="9" customHeight="1">
      <c r="B62" s="306"/>
      <c r="C62" s="306"/>
      <c r="D62" s="306"/>
      <c r="E62" s="306"/>
      <c r="F62" s="306"/>
      <c r="G62" s="306"/>
      <c r="H62" s="306"/>
      <c r="I62" s="306"/>
      <c r="J62" s="306"/>
      <c r="K62" s="306"/>
      <c r="L62" s="306"/>
    </row>
    <row r="63" spans="2:12" ht="9" customHeight="1">
      <c r="B63" s="306"/>
      <c r="C63" s="306"/>
      <c r="D63" s="306"/>
      <c r="E63" s="306"/>
      <c r="F63" s="306"/>
      <c r="G63" s="306"/>
      <c r="H63" s="306"/>
      <c r="I63" s="306"/>
      <c r="J63" s="306"/>
      <c r="K63" s="306"/>
      <c r="L63" s="306"/>
    </row>
    <row r="64" spans="2:12" ht="9" customHeight="1">
      <c r="B64" s="306"/>
      <c r="C64" s="306"/>
      <c r="D64" s="306"/>
      <c r="E64" s="306"/>
      <c r="F64" s="306"/>
      <c r="G64" s="306"/>
      <c r="H64" s="306"/>
      <c r="I64" s="306"/>
      <c r="J64" s="306"/>
      <c r="K64" s="306"/>
      <c r="L64" s="306"/>
    </row>
    <row r="65" spans="2:12" ht="9" customHeight="1">
      <c r="B65" s="306"/>
      <c r="C65" s="306"/>
      <c r="D65" s="306"/>
      <c r="E65" s="306"/>
      <c r="F65" s="306"/>
      <c r="G65" s="306"/>
      <c r="H65" s="306"/>
      <c r="I65" s="306"/>
      <c r="J65" s="306"/>
      <c r="K65" s="306"/>
      <c r="L65" s="306"/>
    </row>
    <row r="66" spans="2:12" ht="9" customHeight="1">
      <c r="B66" s="306"/>
      <c r="C66" s="306"/>
      <c r="D66" s="306"/>
      <c r="E66" s="306"/>
      <c r="F66" s="306"/>
      <c r="G66" s="306"/>
      <c r="H66" s="306"/>
      <c r="I66" s="306"/>
      <c r="J66" s="306"/>
      <c r="K66" s="306"/>
      <c r="L66" s="306"/>
    </row>
    <row r="67" spans="2:12" ht="9" customHeight="1">
      <c r="B67" s="306"/>
      <c r="C67" s="306"/>
      <c r="D67" s="306"/>
      <c r="E67" s="306"/>
      <c r="F67" s="306"/>
      <c r="G67" s="306"/>
      <c r="H67" s="306"/>
      <c r="I67" s="306"/>
      <c r="J67" s="306"/>
      <c r="K67" s="306"/>
      <c r="L67" s="306"/>
    </row>
    <row r="68" spans="2:12" ht="9" customHeight="1">
      <c r="B68" s="306"/>
      <c r="C68" s="306"/>
      <c r="D68" s="306"/>
      <c r="E68" s="306"/>
      <c r="F68" s="306"/>
      <c r="G68" s="306"/>
      <c r="H68" s="306"/>
      <c r="I68" s="306"/>
      <c r="J68" s="306"/>
      <c r="K68" s="306"/>
      <c r="L68" s="306"/>
    </row>
    <row r="69" spans="2:12" ht="9" customHeight="1">
      <c r="B69" s="306"/>
      <c r="C69" s="306"/>
      <c r="D69" s="306"/>
      <c r="E69" s="306"/>
      <c r="F69" s="306"/>
      <c r="G69" s="306"/>
      <c r="H69" s="306"/>
      <c r="I69" s="306"/>
      <c r="J69" s="306"/>
      <c r="K69" s="306"/>
      <c r="L69" s="306"/>
    </row>
    <row r="70" spans="2:12" ht="9" customHeight="1">
      <c r="B70" s="306"/>
      <c r="C70" s="306"/>
      <c r="D70" s="306"/>
      <c r="E70" s="306"/>
      <c r="F70" s="306"/>
      <c r="G70" s="306"/>
      <c r="H70" s="306"/>
      <c r="I70" s="306"/>
      <c r="J70" s="306"/>
      <c r="K70" s="306"/>
      <c r="L70" s="306"/>
    </row>
    <row r="71" spans="2:12" ht="9" customHeight="1">
      <c r="B71" s="306"/>
      <c r="C71" s="306"/>
      <c r="D71" s="306"/>
      <c r="E71" s="306"/>
      <c r="F71" s="306"/>
      <c r="G71" s="306"/>
      <c r="H71" s="306"/>
      <c r="I71" s="306"/>
      <c r="J71" s="306"/>
      <c r="K71" s="306"/>
      <c r="L71" s="306"/>
    </row>
    <row r="72" spans="2:12" ht="9" customHeight="1">
      <c r="B72" s="306"/>
      <c r="C72" s="306"/>
      <c r="D72" s="306"/>
      <c r="E72" s="306"/>
      <c r="F72" s="306"/>
      <c r="G72" s="306"/>
      <c r="H72" s="306"/>
      <c r="I72" s="306"/>
      <c r="J72" s="306"/>
      <c r="K72" s="306"/>
      <c r="L72" s="306"/>
    </row>
    <row r="73" spans="2:12" ht="9" customHeight="1">
      <c r="B73" s="306"/>
      <c r="C73" s="306"/>
      <c r="D73" s="306"/>
      <c r="E73" s="306"/>
      <c r="F73" s="306"/>
      <c r="G73" s="306"/>
      <c r="H73" s="306"/>
      <c r="I73" s="306"/>
      <c r="J73" s="306"/>
      <c r="K73" s="306"/>
      <c r="L73" s="306"/>
    </row>
    <row r="74" spans="2:12" ht="9" customHeight="1">
      <c r="B74" s="306"/>
      <c r="C74" s="306"/>
      <c r="D74" s="306"/>
      <c r="E74" s="306"/>
      <c r="F74" s="306"/>
      <c r="G74" s="306"/>
      <c r="H74" s="306"/>
      <c r="I74" s="306"/>
      <c r="J74" s="306"/>
      <c r="K74" s="306"/>
      <c r="L74" s="306"/>
    </row>
    <row r="75" spans="2:12" ht="9" customHeight="1">
      <c r="B75" s="306"/>
      <c r="C75" s="306"/>
      <c r="D75" s="306"/>
      <c r="E75" s="306"/>
      <c r="F75" s="306"/>
      <c r="G75" s="306"/>
      <c r="H75" s="306"/>
      <c r="I75" s="306"/>
      <c r="J75" s="306"/>
      <c r="K75" s="306"/>
      <c r="L75" s="306"/>
    </row>
    <row r="76" spans="2:12" ht="9" customHeight="1">
      <c r="B76" s="306"/>
      <c r="C76" s="306"/>
      <c r="D76" s="306"/>
      <c r="E76" s="306"/>
      <c r="F76" s="306"/>
      <c r="G76" s="306"/>
      <c r="H76" s="306"/>
      <c r="I76" s="306"/>
      <c r="J76" s="306"/>
      <c r="K76" s="306"/>
      <c r="L76" s="306"/>
    </row>
    <row r="77" spans="2:12" ht="9" customHeight="1">
      <c r="B77" s="306"/>
      <c r="C77" s="306"/>
      <c r="D77" s="306"/>
      <c r="E77" s="306"/>
      <c r="F77" s="306"/>
      <c r="G77" s="306"/>
      <c r="H77" s="306"/>
      <c r="I77" s="306"/>
      <c r="J77" s="306"/>
      <c r="K77" s="306"/>
      <c r="L77" s="306"/>
    </row>
    <row r="78" spans="2:12" ht="9" customHeight="1">
      <c r="B78" s="306"/>
      <c r="C78" s="306"/>
      <c r="D78" s="306"/>
      <c r="E78" s="306"/>
      <c r="F78" s="306"/>
      <c r="G78" s="306"/>
      <c r="H78" s="306"/>
      <c r="I78" s="306"/>
      <c r="J78" s="306"/>
      <c r="K78" s="306"/>
      <c r="L78" s="306"/>
    </row>
    <row r="79" spans="2:12" ht="9" customHeight="1">
      <c r="B79" s="306"/>
      <c r="C79" s="306"/>
      <c r="D79" s="306"/>
      <c r="E79" s="306"/>
      <c r="F79" s="306"/>
      <c r="G79" s="306"/>
      <c r="H79" s="306"/>
      <c r="I79" s="306"/>
      <c r="J79" s="306"/>
      <c r="K79" s="306"/>
      <c r="L79" s="306"/>
    </row>
    <row r="80" spans="2:12" ht="9" customHeight="1">
      <c r="B80" s="306"/>
      <c r="C80" s="306"/>
      <c r="D80" s="306"/>
      <c r="E80" s="306"/>
      <c r="F80" s="306"/>
      <c r="G80" s="306"/>
      <c r="H80" s="306"/>
      <c r="I80" s="306"/>
      <c r="J80" s="306"/>
      <c r="K80" s="306"/>
      <c r="L80" s="306"/>
    </row>
    <row r="81" spans="2:12" ht="9" customHeight="1">
      <c r="B81" s="306"/>
      <c r="C81" s="306"/>
      <c r="D81" s="306"/>
      <c r="E81" s="306"/>
      <c r="F81" s="306"/>
      <c r="G81" s="306"/>
      <c r="H81" s="306"/>
      <c r="I81" s="306"/>
      <c r="J81" s="306"/>
      <c r="K81" s="306"/>
      <c r="L81" s="306"/>
    </row>
    <row r="82" spans="2:12" ht="9" customHeight="1">
      <c r="B82" s="306"/>
      <c r="C82" s="306"/>
      <c r="D82" s="306"/>
      <c r="E82" s="306"/>
      <c r="F82" s="306"/>
      <c r="G82" s="306"/>
      <c r="H82" s="306"/>
      <c r="I82" s="306"/>
      <c r="J82" s="306"/>
      <c r="K82" s="306"/>
      <c r="L82" s="306"/>
    </row>
    <row r="83" spans="2:12" ht="9" customHeight="1">
      <c r="B83" s="306"/>
      <c r="C83" s="306"/>
      <c r="D83" s="306"/>
      <c r="E83" s="306"/>
      <c r="F83" s="306"/>
      <c r="G83" s="306"/>
      <c r="H83" s="306"/>
      <c r="I83" s="306"/>
      <c r="J83" s="306"/>
      <c r="K83" s="306"/>
      <c r="L83" s="306"/>
    </row>
    <row r="84" spans="2:12" ht="9" customHeight="1">
      <c r="B84" s="306"/>
      <c r="C84" s="306"/>
      <c r="D84" s="306"/>
      <c r="E84" s="306"/>
      <c r="F84" s="306"/>
      <c r="G84" s="306"/>
      <c r="H84" s="306"/>
      <c r="I84" s="306"/>
      <c r="J84" s="306"/>
      <c r="K84" s="306"/>
      <c r="L84" s="306"/>
    </row>
    <row r="85" spans="2:12" ht="9" customHeight="1">
      <c r="B85" s="306"/>
      <c r="C85" s="306"/>
      <c r="D85" s="306"/>
      <c r="E85" s="306"/>
      <c r="F85" s="306"/>
      <c r="G85" s="306"/>
      <c r="H85" s="306"/>
      <c r="I85" s="306"/>
      <c r="J85" s="306"/>
      <c r="K85" s="306"/>
      <c r="L85" s="306"/>
    </row>
    <row r="86" spans="2:12" ht="9" customHeight="1">
      <c r="B86" s="306"/>
      <c r="C86" s="306"/>
      <c r="D86" s="306"/>
      <c r="E86" s="306"/>
      <c r="F86" s="306"/>
      <c r="G86" s="306"/>
      <c r="H86" s="306"/>
      <c r="I86" s="306"/>
      <c r="J86" s="306"/>
      <c r="K86" s="306"/>
      <c r="L86" s="306"/>
    </row>
    <row r="87" spans="2:12" ht="9" customHeight="1">
      <c r="B87" s="306"/>
      <c r="C87" s="306"/>
      <c r="D87" s="306"/>
      <c r="E87" s="306"/>
      <c r="F87" s="306"/>
      <c r="G87" s="306"/>
      <c r="H87" s="306"/>
      <c r="I87" s="306"/>
      <c r="J87" s="306"/>
      <c r="K87" s="306"/>
      <c r="L87" s="306"/>
    </row>
    <row r="88" spans="2:12" ht="9" customHeight="1">
      <c r="B88" s="306"/>
      <c r="C88" s="306"/>
      <c r="D88" s="306"/>
      <c r="E88" s="306"/>
      <c r="F88" s="306"/>
      <c r="G88" s="306"/>
      <c r="H88" s="306"/>
      <c r="I88" s="306"/>
      <c r="J88" s="306"/>
      <c r="K88" s="306"/>
      <c r="L88" s="306"/>
    </row>
    <row r="89" spans="2:12" ht="9" customHeight="1">
      <c r="B89" s="306"/>
      <c r="C89" s="306"/>
      <c r="D89" s="306"/>
      <c r="E89" s="306"/>
      <c r="F89" s="306"/>
      <c r="G89" s="306"/>
      <c r="H89" s="306"/>
      <c r="I89" s="306"/>
      <c r="J89" s="306"/>
      <c r="K89" s="306"/>
      <c r="L89" s="306"/>
    </row>
    <row r="90" spans="2:12" ht="9" customHeight="1">
      <c r="B90" s="306"/>
      <c r="C90" s="306"/>
      <c r="D90" s="306"/>
      <c r="E90" s="306"/>
      <c r="F90" s="306"/>
      <c r="G90" s="306"/>
      <c r="H90" s="306"/>
      <c r="I90" s="306"/>
      <c r="J90" s="306"/>
      <c r="K90" s="306"/>
      <c r="L90" s="306"/>
    </row>
    <row r="91" spans="2:12" ht="9" customHeight="1">
      <c r="B91" s="306"/>
      <c r="C91" s="306"/>
      <c r="D91" s="306"/>
      <c r="E91" s="306"/>
      <c r="F91" s="306"/>
      <c r="G91" s="306"/>
      <c r="H91" s="306"/>
      <c r="I91" s="306"/>
      <c r="J91" s="306"/>
      <c r="K91" s="306"/>
      <c r="L91" s="306"/>
    </row>
    <row r="92" spans="2:12" ht="9" customHeight="1">
      <c r="B92" s="306"/>
      <c r="C92" s="306"/>
      <c r="D92" s="306"/>
      <c r="E92" s="306"/>
      <c r="F92" s="306"/>
      <c r="G92" s="306"/>
      <c r="H92" s="306"/>
      <c r="I92" s="306"/>
      <c r="J92" s="306"/>
      <c r="K92" s="306"/>
      <c r="L92" s="306"/>
    </row>
    <row r="93" spans="2:12" ht="9" customHeight="1">
      <c r="B93" s="306"/>
      <c r="C93" s="306"/>
      <c r="D93" s="306"/>
      <c r="E93" s="306"/>
      <c r="F93" s="306"/>
      <c r="G93" s="306"/>
      <c r="H93" s="306"/>
      <c r="I93" s="306"/>
      <c r="J93" s="306"/>
      <c r="K93" s="306"/>
      <c r="L93" s="306"/>
    </row>
    <row r="94" spans="2:12" ht="9" customHeight="1">
      <c r="B94" s="306"/>
      <c r="C94" s="306"/>
      <c r="D94" s="306"/>
      <c r="E94" s="306"/>
      <c r="F94" s="306"/>
      <c r="G94" s="306"/>
      <c r="H94" s="306"/>
      <c r="I94" s="306"/>
      <c r="J94" s="306"/>
      <c r="K94" s="306"/>
      <c r="L94" s="306"/>
    </row>
    <row r="95" spans="2:12" ht="9" customHeight="1">
      <c r="B95" s="306"/>
      <c r="C95" s="306"/>
      <c r="D95" s="306"/>
      <c r="E95" s="306"/>
      <c r="F95" s="306"/>
      <c r="G95" s="306"/>
      <c r="H95" s="306"/>
      <c r="I95" s="306"/>
      <c r="J95" s="306"/>
      <c r="K95" s="306"/>
      <c r="L95" s="306"/>
    </row>
    <row r="96" spans="2:12" ht="9" customHeight="1">
      <c r="B96" s="306"/>
      <c r="C96" s="306"/>
      <c r="D96" s="306"/>
      <c r="E96" s="306"/>
      <c r="F96" s="306"/>
      <c r="G96" s="306"/>
      <c r="H96" s="306"/>
      <c r="I96" s="306"/>
      <c r="J96" s="306"/>
      <c r="K96" s="306"/>
      <c r="L96" s="306"/>
    </row>
    <row r="97" spans="2:12" ht="9" customHeight="1">
      <c r="B97" s="306"/>
      <c r="C97" s="306"/>
      <c r="D97" s="306"/>
      <c r="E97" s="306"/>
      <c r="F97" s="306"/>
      <c r="G97" s="306"/>
      <c r="H97" s="306"/>
      <c r="I97" s="306"/>
      <c r="J97" s="306"/>
      <c r="K97" s="306"/>
      <c r="L97" s="306"/>
    </row>
    <row r="98" spans="2:12" ht="9" customHeight="1">
      <c r="B98" s="306"/>
      <c r="C98" s="306"/>
      <c r="D98" s="306"/>
      <c r="E98" s="306"/>
      <c r="F98" s="306"/>
      <c r="G98" s="306"/>
      <c r="H98" s="306"/>
      <c r="I98" s="306"/>
      <c r="J98" s="306"/>
      <c r="K98" s="306"/>
      <c r="L98" s="306"/>
    </row>
    <row r="99" spans="2:12" ht="9" customHeight="1">
      <c r="B99" s="306"/>
      <c r="C99" s="306"/>
      <c r="D99" s="306"/>
      <c r="E99" s="306"/>
      <c r="F99" s="306"/>
      <c r="G99" s="306"/>
      <c r="H99" s="306"/>
      <c r="I99" s="306"/>
      <c r="J99" s="306"/>
      <c r="K99" s="306"/>
      <c r="L99" s="306"/>
    </row>
    <row r="100" spans="2:12" ht="9" customHeight="1"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</row>
    <row r="101" spans="2:12" ht="9" customHeight="1">
      <c r="B101" s="306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</row>
  </sheetData>
  <mergeCells count="14">
    <mergeCell ref="B2:H2"/>
    <mergeCell ref="B35:C35"/>
    <mergeCell ref="B3:G3"/>
    <mergeCell ref="B4:G4"/>
    <mergeCell ref="B40:G40"/>
    <mergeCell ref="B6:C6"/>
    <mergeCell ref="B22:C22"/>
    <mergeCell ref="B9:C9"/>
    <mergeCell ref="B38:C38"/>
    <mergeCell ref="B21:C21"/>
    <mergeCell ref="B14:C14"/>
    <mergeCell ref="B7:C7"/>
    <mergeCell ref="B8:C8"/>
    <mergeCell ref="B27:C27"/>
  </mergeCells>
  <pageMargins left="0.70866141732283472" right="0.70866141732283472" top="0.74803149606299213" bottom="0.74803149606299213" header="0" footer="0"/>
  <pageSetup scale="9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B1:AB103"/>
  <sheetViews>
    <sheetView showGridLines="0" view="pageBreakPreview" topLeftCell="C1" zoomScale="106" zoomScaleNormal="100" zoomScaleSheetLayoutView="106" workbookViewId="0">
      <pane ySplit="5" topLeftCell="A6" activePane="bottomLeft" state="frozen"/>
      <selection pane="bottomLeft" activeCell="R21" sqref="R21"/>
    </sheetView>
  </sheetViews>
  <sheetFormatPr baseColWidth="10" defaultColWidth="14.42578125" defaultRowHeight="15" customHeight="1"/>
  <cols>
    <col min="1" max="1" width="19.42578125" customWidth="1"/>
    <col min="2" max="2" width="0.5703125" customWidth="1"/>
    <col min="3" max="4" width="0.28515625" customWidth="1"/>
    <col min="5" max="5" width="1.5703125" customWidth="1"/>
    <col min="6" max="6" width="1.140625" customWidth="1"/>
    <col min="7" max="7" width="2.140625" customWidth="1"/>
    <col min="8" max="8" width="5.42578125" customWidth="1"/>
    <col min="9" max="9" width="32" customWidth="1"/>
    <col min="10" max="10" width="18.42578125" customWidth="1"/>
    <col min="11" max="11" width="7.140625" customWidth="1"/>
    <col min="12" max="12" width="0.5703125" customWidth="1"/>
    <col min="13" max="13" width="1.42578125" customWidth="1"/>
    <col min="14" max="14" width="0.42578125" customWidth="1"/>
    <col min="15" max="15" width="0.140625" customWidth="1"/>
    <col min="16" max="16" width="4.85546875" customWidth="1"/>
    <col min="17" max="17" width="1" customWidth="1"/>
    <col min="18" max="18" width="13" customWidth="1"/>
    <col min="19" max="19" width="0.42578125" customWidth="1"/>
    <col min="20" max="20" width="2.42578125" customWidth="1"/>
    <col min="21" max="21" width="14.5703125" customWidth="1"/>
    <col min="22" max="22" width="0.28515625" customWidth="1"/>
    <col min="23" max="23" width="0.5703125" customWidth="1"/>
    <col min="24" max="24" width="0.7109375" customWidth="1"/>
    <col min="25" max="26" width="0.28515625" customWidth="1"/>
    <col min="27" max="27" width="18.85546875" customWidth="1"/>
    <col min="28" max="28" width="12.7109375" customWidth="1"/>
  </cols>
  <sheetData>
    <row r="1" spans="2:28" ht="13.5" customHeight="1">
      <c r="B1" s="270"/>
      <c r="C1" s="268"/>
      <c r="D1" s="268"/>
      <c r="E1" s="864" t="s">
        <v>1659</v>
      </c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25"/>
      <c r="AB1" s="25"/>
    </row>
    <row r="2" spans="2:28" ht="15.75" customHeight="1">
      <c r="B2" s="866" t="s">
        <v>184</v>
      </c>
      <c r="C2" s="747"/>
      <c r="D2" s="747"/>
      <c r="E2" s="747"/>
      <c r="F2" s="747"/>
      <c r="G2" s="747"/>
      <c r="H2" s="747"/>
      <c r="I2" s="747"/>
      <c r="J2" s="747"/>
      <c r="K2" s="747"/>
      <c r="L2" s="747"/>
      <c r="M2" s="747"/>
      <c r="N2" s="747"/>
      <c r="O2" s="747"/>
      <c r="P2" s="747"/>
      <c r="Q2" s="747"/>
      <c r="R2" s="747"/>
      <c r="S2" s="747"/>
      <c r="T2" s="747"/>
      <c r="U2" s="747"/>
      <c r="V2" s="747"/>
      <c r="W2" s="747"/>
      <c r="X2" s="747"/>
      <c r="Y2" s="747"/>
      <c r="Z2" s="748"/>
      <c r="AA2" s="25"/>
      <c r="AB2" s="25"/>
    </row>
    <row r="3" spans="2:28" ht="6.75" customHeight="1">
      <c r="B3" s="867" t="s">
        <v>1784</v>
      </c>
      <c r="C3" s="752"/>
      <c r="D3" s="752"/>
      <c r="E3" s="752"/>
      <c r="F3" s="752"/>
      <c r="G3" s="752"/>
      <c r="H3" s="752"/>
      <c r="I3" s="752"/>
      <c r="J3" s="752"/>
      <c r="K3" s="752"/>
      <c r="L3" s="752"/>
      <c r="M3" s="752"/>
      <c r="N3" s="752"/>
      <c r="O3" s="752"/>
      <c r="P3" s="752"/>
      <c r="Q3" s="752"/>
      <c r="R3" s="752"/>
      <c r="S3" s="752"/>
      <c r="T3" s="752"/>
      <c r="U3" s="752"/>
      <c r="V3" s="752"/>
      <c r="W3" s="752"/>
      <c r="X3" s="752"/>
      <c r="Y3" s="752"/>
      <c r="Z3" s="753"/>
      <c r="AA3" s="25"/>
      <c r="AB3" s="25"/>
    </row>
    <row r="4" spans="2:28" ht="18.75" customHeight="1">
      <c r="B4" s="772"/>
      <c r="C4" s="758"/>
      <c r="D4" s="758"/>
      <c r="E4" s="758"/>
      <c r="F4" s="758"/>
      <c r="G4" s="758"/>
      <c r="H4" s="758"/>
      <c r="I4" s="758"/>
      <c r="J4" s="758"/>
      <c r="K4" s="758"/>
      <c r="L4" s="758"/>
      <c r="M4" s="758"/>
      <c r="N4" s="758"/>
      <c r="O4" s="758"/>
      <c r="P4" s="758"/>
      <c r="Q4" s="758"/>
      <c r="R4" s="758"/>
      <c r="S4" s="758"/>
      <c r="T4" s="758"/>
      <c r="U4" s="758"/>
      <c r="V4" s="758"/>
      <c r="W4" s="758"/>
      <c r="X4" s="758"/>
      <c r="Y4" s="758"/>
      <c r="Z4" s="759"/>
      <c r="AA4" s="25"/>
      <c r="AB4" s="25"/>
    </row>
    <row r="5" spans="2:28" ht="1.5" customHeight="1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5"/>
      <c r="AB5" s="25"/>
    </row>
    <row r="6" spans="2:28" ht="1.5" customHeight="1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5"/>
      <c r="AB6" s="25"/>
    </row>
    <row r="7" spans="2:28" ht="0.75" customHeight="1"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8"/>
      <c r="Z7" s="24"/>
      <c r="AA7" s="25"/>
      <c r="AB7" s="25"/>
    </row>
    <row r="8" spans="2:28" ht="16.5" customHeight="1">
      <c r="B8" s="29"/>
      <c r="C8" s="24"/>
      <c r="D8" s="24"/>
      <c r="E8" s="862" t="s">
        <v>185</v>
      </c>
      <c r="F8" s="747"/>
      <c r="G8" s="747"/>
      <c r="H8" s="747"/>
      <c r="I8" s="747"/>
      <c r="J8" s="747"/>
      <c r="K8" s="747"/>
      <c r="L8" s="748"/>
      <c r="M8" s="24"/>
      <c r="N8" s="24"/>
      <c r="O8" s="24"/>
      <c r="P8" s="868">
        <v>2022</v>
      </c>
      <c r="Q8" s="747"/>
      <c r="R8" s="747"/>
      <c r="S8" s="748"/>
      <c r="T8" s="24"/>
      <c r="U8" s="868">
        <v>2021</v>
      </c>
      <c r="V8" s="748"/>
      <c r="W8" s="24"/>
      <c r="X8" s="24"/>
      <c r="Y8" s="30"/>
      <c r="Z8" s="24"/>
      <c r="AA8" s="25"/>
      <c r="AB8" s="25"/>
    </row>
    <row r="9" spans="2:28" ht="10.5" customHeight="1">
      <c r="B9" s="29"/>
      <c r="C9" s="24"/>
      <c r="D9" s="24"/>
      <c r="E9" s="24"/>
      <c r="F9" s="863" t="s">
        <v>186</v>
      </c>
      <c r="G9" s="747"/>
      <c r="H9" s="747"/>
      <c r="I9" s="747"/>
      <c r="J9" s="747"/>
      <c r="K9" s="747"/>
      <c r="L9" s="748"/>
      <c r="M9" s="24"/>
      <c r="N9" s="24"/>
      <c r="O9" s="24"/>
      <c r="P9" s="24"/>
      <c r="Q9" s="24"/>
      <c r="R9" s="360">
        <f>SUM(R11:R25)</f>
        <v>251753165.22</v>
      </c>
      <c r="S9" s="24"/>
      <c r="T9" s="24"/>
      <c r="U9" s="359">
        <f>SUM(U11:U25)</f>
        <v>861161782.63999999</v>
      </c>
      <c r="V9" s="24"/>
      <c r="W9" s="24"/>
      <c r="X9" s="24"/>
      <c r="Y9" s="30"/>
      <c r="Z9" s="24"/>
      <c r="AA9" s="25"/>
      <c r="AB9" s="25"/>
    </row>
    <row r="10" spans="2:28" ht="0.75" customHeight="1">
      <c r="B10" s="29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361"/>
      <c r="S10" s="24"/>
      <c r="T10" s="24"/>
      <c r="U10" s="24"/>
      <c r="V10" s="24"/>
      <c r="W10" s="24"/>
      <c r="X10" s="24"/>
      <c r="Y10" s="30"/>
      <c r="Z10" s="24"/>
      <c r="AA10" s="25"/>
      <c r="AB10" s="25"/>
    </row>
    <row r="11" spans="2:28" ht="9" customHeight="1">
      <c r="B11" s="29"/>
      <c r="C11" s="24"/>
      <c r="D11" s="24"/>
      <c r="E11" s="24"/>
      <c r="F11" s="24"/>
      <c r="G11" s="713" t="s">
        <v>24</v>
      </c>
      <c r="H11" s="710"/>
      <c r="I11" s="710"/>
      <c r="J11" s="710"/>
      <c r="K11" s="710"/>
      <c r="L11" s="710"/>
      <c r="M11" s="711"/>
      <c r="N11" s="24"/>
      <c r="O11" s="24"/>
      <c r="P11" s="25"/>
      <c r="Q11" s="34"/>
      <c r="R11" s="362">
        <v>0</v>
      </c>
      <c r="S11" s="24"/>
      <c r="T11" s="24"/>
      <c r="U11" s="36">
        <v>0</v>
      </c>
      <c r="V11" s="34"/>
      <c r="W11" s="24"/>
      <c r="X11" s="24"/>
      <c r="Y11" s="30"/>
      <c r="Z11" s="24"/>
      <c r="AA11" s="25"/>
      <c r="AB11" s="25"/>
    </row>
    <row r="12" spans="2:28" ht="9" customHeight="1">
      <c r="B12" s="29"/>
      <c r="C12" s="24"/>
      <c r="D12" s="24"/>
      <c r="E12" s="24"/>
      <c r="F12" s="24"/>
      <c r="G12" s="761" t="s">
        <v>25</v>
      </c>
      <c r="H12" s="747"/>
      <c r="I12" s="747"/>
      <c r="J12" s="747"/>
      <c r="K12" s="747"/>
      <c r="L12" s="747"/>
      <c r="M12" s="748"/>
      <c r="N12" s="24"/>
      <c r="O12" s="24"/>
      <c r="P12" s="25"/>
      <c r="Q12" s="34"/>
      <c r="R12" s="362">
        <v>0</v>
      </c>
      <c r="S12" s="24"/>
      <c r="T12" s="24"/>
      <c r="U12" s="36">
        <v>0</v>
      </c>
      <c r="V12" s="34"/>
      <c r="W12" s="24"/>
      <c r="X12" s="24"/>
      <c r="Y12" s="30"/>
      <c r="Z12" s="24"/>
      <c r="AA12" s="25"/>
      <c r="AB12" s="25"/>
    </row>
    <row r="13" spans="2:28" ht="9" customHeight="1">
      <c r="B13" s="29"/>
      <c r="C13" s="24"/>
      <c r="D13" s="24"/>
      <c r="E13" s="24"/>
      <c r="F13" s="24"/>
      <c r="G13" s="761" t="s">
        <v>26</v>
      </c>
      <c r="H13" s="747"/>
      <c r="I13" s="747"/>
      <c r="J13" s="747"/>
      <c r="K13" s="747"/>
      <c r="L13" s="747"/>
      <c r="M13" s="748"/>
      <c r="N13" s="24"/>
      <c r="O13" s="24"/>
      <c r="P13" s="25"/>
      <c r="Q13" s="34"/>
      <c r="R13" s="362">
        <v>0</v>
      </c>
      <c r="S13" s="24"/>
      <c r="T13" s="24"/>
      <c r="U13" s="36">
        <v>0</v>
      </c>
      <c r="V13" s="34"/>
      <c r="W13" s="24"/>
      <c r="X13" s="24"/>
      <c r="Y13" s="30"/>
      <c r="Z13" s="24"/>
      <c r="AA13" s="25"/>
      <c r="AB13" s="25"/>
    </row>
    <row r="14" spans="2:28" ht="9" customHeight="1">
      <c r="B14" s="29"/>
      <c r="C14" s="24"/>
      <c r="D14" s="24"/>
      <c r="E14" s="24"/>
      <c r="F14" s="24"/>
      <c r="G14" s="761" t="s">
        <v>27</v>
      </c>
      <c r="H14" s="747"/>
      <c r="I14" s="747"/>
      <c r="J14" s="747"/>
      <c r="K14" s="747"/>
      <c r="L14" s="747"/>
      <c r="M14" s="748"/>
      <c r="N14" s="24"/>
      <c r="O14" s="24"/>
      <c r="P14" s="25"/>
      <c r="Q14" s="34"/>
      <c r="R14" s="362">
        <v>0</v>
      </c>
      <c r="S14" s="24"/>
      <c r="T14" s="24"/>
      <c r="U14" s="36">
        <v>0</v>
      </c>
      <c r="V14" s="34"/>
      <c r="W14" s="24"/>
      <c r="X14" s="24"/>
      <c r="Y14" s="30"/>
      <c r="Z14" s="24"/>
      <c r="AA14" s="25"/>
      <c r="AB14" s="25"/>
    </row>
    <row r="15" spans="2:28" ht="9" customHeight="1">
      <c r="B15" s="29"/>
      <c r="C15" s="24"/>
      <c r="D15" s="24"/>
      <c r="E15" s="24"/>
      <c r="F15" s="24"/>
      <c r="G15" s="761" t="s">
        <v>28</v>
      </c>
      <c r="H15" s="747"/>
      <c r="I15" s="747"/>
      <c r="J15" s="747"/>
      <c r="K15" s="747"/>
      <c r="L15" s="747"/>
      <c r="M15" s="748"/>
      <c r="N15" s="24"/>
      <c r="O15" s="24"/>
      <c r="P15" s="25"/>
      <c r="Q15" s="34"/>
      <c r="R15" s="362">
        <v>0</v>
      </c>
      <c r="S15" s="24"/>
      <c r="T15" s="24"/>
      <c r="U15" s="36">
        <v>0</v>
      </c>
      <c r="V15" s="34"/>
      <c r="W15" s="24"/>
      <c r="X15" s="24"/>
      <c r="Y15" s="30"/>
      <c r="Z15" s="24"/>
      <c r="AA15" s="25"/>
      <c r="AB15" s="25"/>
    </row>
    <row r="16" spans="2:28" ht="9" customHeight="1">
      <c r="B16" s="29"/>
      <c r="C16" s="24"/>
      <c r="D16" s="24"/>
      <c r="E16" s="24"/>
      <c r="F16" s="24"/>
      <c r="G16" s="761" t="s">
        <v>29</v>
      </c>
      <c r="H16" s="747"/>
      <c r="I16" s="747"/>
      <c r="J16" s="747"/>
      <c r="K16" s="747"/>
      <c r="L16" s="747"/>
      <c r="M16" s="748"/>
      <c r="N16" s="24"/>
      <c r="O16" s="24"/>
      <c r="P16" s="25"/>
      <c r="Q16" s="34"/>
      <c r="R16" s="362">
        <v>0</v>
      </c>
      <c r="S16" s="24"/>
      <c r="T16" s="24"/>
      <c r="U16" s="36">
        <v>0</v>
      </c>
      <c r="V16" s="34"/>
      <c r="W16" s="24"/>
      <c r="X16" s="24"/>
      <c r="Y16" s="30"/>
      <c r="Z16" s="24"/>
      <c r="AA16" s="25"/>
      <c r="AB16" s="25"/>
    </row>
    <row r="17" spans="2:28" ht="9" customHeight="1">
      <c r="B17" s="29"/>
      <c r="C17" s="24"/>
      <c r="D17" s="24"/>
      <c r="E17" s="24"/>
      <c r="F17" s="24"/>
      <c r="G17" s="761" t="s">
        <v>30</v>
      </c>
      <c r="H17" s="747"/>
      <c r="I17" s="747"/>
      <c r="J17" s="747"/>
      <c r="K17" s="747"/>
      <c r="L17" s="747"/>
      <c r="M17" s="748"/>
      <c r="N17" s="24"/>
      <c r="O17" s="24"/>
      <c r="P17" s="25"/>
      <c r="Q17" s="34"/>
      <c r="R17" s="362">
        <f>+'1. Estado de actividades'!S26</f>
        <v>5483513.5</v>
      </c>
      <c r="S17" s="24"/>
      <c r="T17" s="24"/>
      <c r="U17" s="266">
        <v>6952137.29</v>
      </c>
      <c r="V17" s="34"/>
      <c r="W17" s="24"/>
      <c r="X17" s="24"/>
      <c r="Y17" s="30"/>
      <c r="Z17" s="24"/>
      <c r="AA17" s="25"/>
      <c r="AB17" s="25"/>
    </row>
    <row r="18" spans="2:28" ht="9" customHeight="1">
      <c r="B18" s="29"/>
      <c r="C18" s="24"/>
      <c r="D18" s="24"/>
      <c r="E18" s="24"/>
      <c r="F18" s="24"/>
      <c r="G18" s="865" t="s">
        <v>31</v>
      </c>
      <c r="H18" s="752"/>
      <c r="I18" s="752"/>
      <c r="J18" s="752"/>
      <c r="K18" s="752"/>
      <c r="L18" s="752"/>
      <c r="M18" s="752"/>
      <c r="N18" s="752"/>
      <c r="O18" s="752"/>
      <c r="P18" s="752"/>
      <c r="Q18" s="753"/>
      <c r="R18" s="363">
        <v>0</v>
      </c>
      <c r="S18" s="24"/>
      <c r="T18" s="24"/>
      <c r="U18" s="36">
        <v>0</v>
      </c>
      <c r="V18" s="34"/>
      <c r="W18" s="24"/>
      <c r="X18" s="24"/>
      <c r="Y18" s="30"/>
      <c r="Z18" s="24"/>
      <c r="AA18" s="25"/>
      <c r="AB18" s="25"/>
    </row>
    <row r="19" spans="2:28" ht="10.5" customHeight="1">
      <c r="B19" s="29"/>
      <c r="C19" s="24"/>
      <c r="D19" s="24"/>
      <c r="E19" s="24"/>
      <c r="F19" s="24"/>
      <c r="G19" s="772"/>
      <c r="H19" s="758"/>
      <c r="I19" s="758"/>
      <c r="J19" s="758"/>
      <c r="K19" s="758"/>
      <c r="L19" s="758"/>
      <c r="M19" s="758"/>
      <c r="N19" s="758"/>
      <c r="O19" s="758"/>
      <c r="P19" s="758"/>
      <c r="Q19" s="759"/>
      <c r="R19" s="363">
        <v>0</v>
      </c>
      <c r="S19" s="24"/>
      <c r="T19" s="24"/>
      <c r="U19" s="36">
        <v>0</v>
      </c>
      <c r="V19" s="34"/>
      <c r="W19" s="24"/>
      <c r="X19" s="24"/>
      <c r="Y19" s="30"/>
      <c r="Z19" s="24"/>
      <c r="AA19" s="25"/>
      <c r="AB19" s="25"/>
    </row>
    <row r="20" spans="2:28" ht="3.75" customHeight="1">
      <c r="B20" s="29"/>
      <c r="C20" s="24"/>
      <c r="D20" s="24"/>
      <c r="E20" s="24"/>
      <c r="F20" s="24"/>
      <c r="G20" s="865" t="s">
        <v>33</v>
      </c>
      <c r="H20" s="752"/>
      <c r="I20" s="752"/>
      <c r="J20" s="752"/>
      <c r="K20" s="752"/>
      <c r="L20" s="752"/>
      <c r="M20" s="753"/>
      <c r="N20" s="24"/>
      <c r="O20" s="24"/>
      <c r="P20" s="25"/>
      <c r="Q20" s="34"/>
      <c r="R20" s="362"/>
      <c r="S20" s="24"/>
      <c r="T20" s="24"/>
      <c r="U20" s="34"/>
      <c r="V20" s="34"/>
      <c r="W20" s="24"/>
      <c r="X20" s="24"/>
      <c r="Y20" s="30"/>
      <c r="Z20" s="24"/>
      <c r="AA20" s="25"/>
      <c r="AB20" s="25"/>
    </row>
    <row r="21" spans="2:28" ht="10.5" customHeight="1">
      <c r="B21" s="29"/>
      <c r="C21" s="24"/>
      <c r="D21" s="24"/>
      <c r="E21" s="24"/>
      <c r="F21" s="24"/>
      <c r="G21" s="848"/>
      <c r="H21" s="755"/>
      <c r="I21" s="755"/>
      <c r="J21" s="755"/>
      <c r="K21" s="755"/>
      <c r="L21" s="755"/>
      <c r="M21" s="756"/>
      <c r="N21" s="24"/>
      <c r="O21" s="24"/>
      <c r="P21" s="34"/>
      <c r="Q21" s="34"/>
      <c r="R21" s="362">
        <f>'1. Estado de actividades'!S24</f>
        <v>246269651.72</v>
      </c>
      <c r="S21" s="24"/>
      <c r="T21" s="24"/>
      <c r="U21" s="266">
        <v>854209645.35000002</v>
      </c>
      <c r="V21" s="34"/>
      <c r="W21" s="24"/>
      <c r="X21" s="24"/>
      <c r="Y21" s="30"/>
      <c r="Z21" s="24"/>
      <c r="AA21" s="25"/>
      <c r="AB21" s="25"/>
    </row>
    <row r="22" spans="2:28" ht="10.5" customHeight="1">
      <c r="B22" s="29"/>
      <c r="C22" s="24"/>
      <c r="D22" s="24"/>
      <c r="E22" s="24"/>
      <c r="F22" s="24"/>
      <c r="G22" s="848"/>
      <c r="H22" s="755"/>
      <c r="I22" s="755"/>
      <c r="J22" s="755"/>
      <c r="K22" s="755"/>
      <c r="L22" s="755"/>
      <c r="M22" s="756"/>
      <c r="N22" s="24"/>
      <c r="O22" s="24"/>
      <c r="P22" s="24"/>
      <c r="Q22" s="24"/>
      <c r="R22" s="24"/>
      <c r="S22" s="24"/>
      <c r="T22" s="24"/>
      <c r="U22" s="34"/>
      <c r="V22" s="34"/>
      <c r="W22" s="24"/>
      <c r="X22" s="24"/>
      <c r="Y22" s="30"/>
      <c r="Z22" s="24"/>
      <c r="AA22" s="25"/>
      <c r="AB22" s="25"/>
    </row>
    <row r="23" spans="2:28" ht="2.25" customHeight="1">
      <c r="B23" s="29"/>
      <c r="C23" s="24"/>
      <c r="D23" s="24"/>
      <c r="E23" s="24"/>
      <c r="F23" s="24"/>
      <c r="G23" s="772"/>
      <c r="H23" s="758"/>
      <c r="I23" s="758"/>
      <c r="J23" s="758"/>
      <c r="K23" s="758"/>
      <c r="L23" s="758"/>
      <c r="M23" s="759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30"/>
      <c r="Z23" s="24"/>
      <c r="AA23" s="25"/>
      <c r="AB23" s="25"/>
    </row>
    <row r="24" spans="2:28" ht="10.5" customHeight="1">
      <c r="B24" s="29"/>
      <c r="C24" s="24"/>
      <c r="D24" s="24"/>
      <c r="E24" s="24"/>
      <c r="F24" s="24"/>
      <c r="G24" s="761" t="s">
        <v>34</v>
      </c>
      <c r="H24" s="747"/>
      <c r="I24" s="747"/>
      <c r="J24" s="747"/>
      <c r="K24" s="747"/>
      <c r="L24" s="747"/>
      <c r="M24" s="748"/>
      <c r="N24" s="24"/>
      <c r="O24" s="24"/>
      <c r="P24" s="25"/>
      <c r="Q24" s="34"/>
      <c r="R24" s="36">
        <v>0</v>
      </c>
      <c r="S24" s="40"/>
      <c r="T24" s="40"/>
      <c r="U24" s="36">
        <v>0</v>
      </c>
      <c r="V24" s="34"/>
      <c r="W24" s="24"/>
      <c r="X24" s="24"/>
      <c r="Y24" s="30"/>
      <c r="Z24" s="24"/>
      <c r="AA24" s="25"/>
      <c r="AB24" s="25"/>
    </row>
    <row r="25" spans="2:28" ht="10.5" customHeight="1">
      <c r="B25" s="29"/>
      <c r="C25" s="24"/>
      <c r="D25" s="24"/>
      <c r="E25" s="24"/>
      <c r="F25" s="24"/>
      <c r="G25" s="761" t="s">
        <v>187</v>
      </c>
      <c r="H25" s="747"/>
      <c r="I25" s="747"/>
      <c r="J25" s="747"/>
      <c r="K25" s="747"/>
      <c r="L25" s="747"/>
      <c r="M25" s="748"/>
      <c r="N25" s="24"/>
      <c r="O25" s="24"/>
      <c r="P25" s="25"/>
      <c r="Q25" s="34"/>
      <c r="R25" s="36">
        <v>0</v>
      </c>
      <c r="S25" s="40"/>
      <c r="T25" s="40"/>
      <c r="U25" s="36">
        <v>0</v>
      </c>
      <c r="V25" s="24"/>
      <c r="W25" s="24"/>
      <c r="X25" s="24"/>
      <c r="Y25" s="30"/>
      <c r="Z25" s="24"/>
      <c r="AA25" s="25"/>
      <c r="AB25" s="25"/>
    </row>
    <row r="26" spans="2:28" ht="10.5" customHeight="1">
      <c r="B26" s="29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30"/>
      <c r="Z26" s="24"/>
      <c r="AA26" s="25"/>
      <c r="AB26" s="25"/>
    </row>
    <row r="27" spans="2:28" ht="10.5" customHeight="1">
      <c r="B27" s="29"/>
      <c r="C27" s="24"/>
      <c r="D27" s="24"/>
      <c r="E27" s="24"/>
      <c r="F27" s="863" t="s">
        <v>188</v>
      </c>
      <c r="G27" s="747"/>
      <c r="H27" s="747"/>
      <c r="I27" s="747"/>
      <c r="J27" s="747"/>
      <c r="K27" s="747"/>
      <c r="L27" s="748"/>
      <c r="M27" s="24"/>
      <c r="N27" s="24"/>
      <c r="O27" s="24"/>
      <c r="P27" s="24"/>
      <c r="Q27" s="24"/>
      <c r="R27" s="364">
        <f>SUM(R28:R43)</f>
        <v>250653814.51999998</v>
      </c>
      <c r="S27" s="24"/>
      <c r="T27" s="24"/>
      <c r="U27" s="364">
        <f>SUM(U28:U43)</f>
        <v>803180249.15522265</v>
      </c>
      <c r="V27" s="24"/>
      <c r="W27" s="24"/>
      <c r="X27" s="24"/>
      <c r="Y27" s="30"/>
      <c r="Z27" s="24"/>
      <c r="AA27" s="25"/>
      <c r="AB27" s="25"/>
    </row>
    <row r="28" spans="2:28" ht="10.5" customHeight="1">
      <c r="B28" s="29"/>
      <c r="C28" s="24"/>
      <c r="D28" s="24"/>
      <c r="E28" s="24"/>
      <c r="F28" s="24"/>
      <c r="G28" s="761" t="s">
        <v>44</v>
      </c>
      <c r="H28" s="747"/>
      <c r="I28" s="747"/>
      <c r="J28" s="747"/>
      <c r="K28" s="747"/>
      <c r="L28" s="747"/>
      <c r="M28" s="748"/>
      <c r="N28" s="24"/>
      <c r="O28" s="24"/>
      <c r="P28" s="25"/>
      <c r="Q28" s="34"/>
      <c r="R28" s="266">
        <f>'1. Estado de actividades'!S40</f>
        <v>73633256</v>
      </c>
      <c r="S28" s="24"/>
      <c r="T28" s="24"/>
      <c r="U28" s="266">
        <v>280386748.10000002</v>
      </c>
      <c r="V28" s="34"/>
      <c r="W28" s="24"/>
      <c r="X28" s="24"/>
      <c r="Y28" s="30"/>
      <c r="Z28" s="24"/>
      <c r="AA28" s="25"/>
      <c r="AB28" s="25"/>
    </row>
    <row r="29" spans="2:28" ht="10.5" customHeight="1">
      <c r="B29" s="29"/>
      <c r="C29" s="24"/>
      <c r="D29" s="24"/>
      <c r="E29" s="24"/>
      <c r="F29" s="24"/>
      <c r="G29" s="761" t="s">
        <v>45</v>
      </c>
      <c r="H29" s="747"/>
      <c r="I29" s="747"/>
      <c r="J29" s="747"/>
      <c r="K29" s="747"/>
      <c r="L29" s="747"/>
      <c r="M29" s="748"/>
      <c r="N29" s="24"/>
      <c r="O29" s="24"/>
      <c r="P29" s="25"/>
      <c r="Q29" s="34"/>
      <c r="R29" s="266">
        <f>'1. Estado de actividades'!S41</f>
        <v>7323600.3200000003</v>
      </c>
      <c r="S29" s="24"/>
      <c r="T29" s="24"/>
      <c r="U29" s="266">
        <v>89463414.880000025</v>
      </c>
      <c r="V29" s="34"/>
      <c r="W29" s="24"/>
      <c r="X29" s="24"/>
      <c r="Y29" s="30"/>
      <c r="Z29" s="24"/>
      <c r="AA29" s="25"/>
      <c r="AB29" s="25"/>
    </row>
    <row r="30" spans="2:28" ht="10.5" customHeight="1">
      <c r="B30" s="29"/>
      <c r="C30" s="24"/>
      <c r="D30" s="24"/>
      <c r="E30" s="24"/>
      <c r="F30" s="24"/>
      <c r="G30" s="761" t="s">
        <v>46</v>
      </c>
      <c r="H30" s="747"/>
      <c r="I30" s="747"/>
      <c r="J30" s="747"/>
      <c r="K30" s="747"/>
      <c r="L30" s="747"/>
      <c r="M30" s="748"/>
      <c r="N30" s="24"/>
      <c r="O30" s="24"/>
      <c r="P30" s="25"/>
      <c r="Q30" s="34"/>
      <c r="R30" s="266">
        <f>'1. Estado de actividades'!S42</f>
        <v>24127002.299999997</v>
      </c>
      <c r="S30" s="24"/>
      <c r="T30" s="24"/>
      <c r="U30" s="266">
        <v>115394675.37999998</v>
      </c>
      <c r="V30" s="34"/>
      <c r="W30" s="24"/>
      <c r="X30" s="24"/>
      <c r="Y30" s="30"/>
      <c r="Z30" s="24"/>
      <c r="AA30" s="25"/>
      <c r="AB30" s="25"/>
    </row>
    <row r="31" spans="2:28" ht="10.5" customHeight="1">
      <c r="B31" s="29"/>
      <c r="C31" s="24"/>
      <c r="D31" s="24"/>
      <c r="E31" s="24"/>
      <c r="F31" s="24"/>
      <c r="G31" s="761" t="s">
        <v>48</v>
      </c>
      <c r="H31" s="747"/>
      <c r="I31" s="747"/>
      <c r="J31" s="747"/>
      <c r="K31" s="747"/>
      <c r="L31" s="747"/>
      <c r="M31" s="748"/>
      <c r="N31" s="24"/>
      <c r="O31" s="24"/>
      <c r="P31" s="25"/>
      <c r="Q31" s="34"/>
      <c r="R31" s="462">
        <f>+'1. Estado de actividades'!S46</f>
        <v>145569955.89999998</v>
      </c>
      <c r="S31" s="24"/>
      <c r="T31" s="24"/>
      <c r="U31" s="658">
        <v>317935410.79522264</v>
      </c>
      <c r="V31" s="34"/>
      <c r="W31" s="24"/>
      <c r="X31" s="24"/>
      <c r="Y31" s="30"/>
      <c r="Z31" s="24"/>
      <c r="AA31" s="25"/>
      <c r="AB31" s="25"/>
    </row>
    <row r="32" spans="2:28" ht="10.5" customHeight="1">
      <c r="B32" s="29"/>
      <c r="C32" s="24"/>
      <c r="D32" s="24"/>
      <c r="E32" s="24"/>
      <c r="F32" s="24"/>
      <c r="G32" s="761" t="s">
        <v>49</v>
      </c>
      <c r="H32" s="747"/>
      <c r="I32" s="747"/>
      <c r="J32" s="747"/>
      <c r="K32" s="747"/>
      <c r="L32" s="747"/>
      <c r="M32" s="748"/>
      <c r="N32" s="24"/>
      <c r="O32" s="24"/>
      <c r="P32" s="25"/>
      <c r="Q32" s="34"/>
      <c r="R32" s="36">
        <v>0</v>
      </c>
      <c r="S32" s="24"/>
      <c r="T32" s="24"/>
      <c r="U32" s="36">
        <v>0</v>
      </c>
      <c r="V32" s="34"/>
      <c r="W32" s="24"/>
      <c r="X32" s="24"/>
      <c r="Y32" s="30"/>
      <c r="Z32" s="24"/>
      <c r="AA32" s="25"/>
      <c r="AB32" s="25"/>
    </row>
    <row r="33" spans="2:28" ht="10.5" customHeight="1">
      <c r="B33" s="29"/>
      <c r="C33" s="24"/>
      <c r="D33" s="24"/>
      <c r="E33" s="24"/>
      <c r="F33" s="24"/>
      <c r="G33" s="761" t="s">
        <v>50</v>
      </c>
      <c r="H33" s="747"/>
      <c r="I33" s="747"/>
      <c r="J33" s="747"/>
      <c r="K33" s="747"/>
      <c r="L33" s="747"/>
      <c r="M33" s="748"/>
      <c r="N33" s="24"/>
      <c r="O33" s="24"/>
      <c r="P33" s="25"/>
      <c r="Q33" s="34"/>
      <c r="R33" s="267">
        <f>'1. Estado de actividades'!S49</f>
        <v>0</v>
      </c>
      <c r="S33" s="265"/>
      <c r="T33" s="265"/>
      <c r="U33" s="266">
        <v>0</v>
      </c>
      <c r="V33" s="34"/>
      <c r="W33" s="24"/>
      <c r="X33" s="24"/>
      <c r="Y33" s="30"/>
      <c r="Z33" s="24"/>
      <c r="AA33" s="25"/>
      <c r="AB33" s="25"/>
    </row>
    <row r="34" spans="2:28" ht="10.5" customHeight="1">
      <c r="B34" s="29"/>
      <c r="C34" s="24"/>
      <c r="D34" s="24"/>
      <c r="E34" s="24"/>
      <c r="F34" s="24"/>
      <c r="G34" s="761" t="s">
        <v>51</v>
      </c>
      <c r="H34" s="747"/>
      <c r="I34" s="747"/>
      <c r="J34" s="747"/>
      <c r="K34" s="747"/>
      <c r="L34" s="747"/>
      <c r="M34" s="748"/>
      <c r="N34" s="24"/>
      <c r="O34" s="24"/>
      <c r="P34" s="25"/>
      <c r="Q34" s="34"/>
      <c r="R34" s="36">
        <v>0</v>
      </c>
      <c r="S34" s="24"/>
      <c r="T34" s="24"/>
      <c r="U34" s="36">
        <v>0</v>
      </c>
      <c r="V34" s="34"/>
      <c r="W34" s="24"/>
      <c r="X34" s="24"/>
      <c r="Y34" s="30"/>
      <c r="Z34" s="24"/>
      <c r="AA34" s="25"/>
      <c r="AB34" s="25"/>
    </row>
    <row r="35" spans="2:28" ht="10.5" customHeight="1">
      <c r="B35" s="29"/>
      <c r="C35" s="24"/>
      <c r="D35" s="24"/>
      <c r="E35" s="24"/>
      <c r="F35" s="24"/>
      <c r="G35" s="761" t="s">
        <v>52</v>
      </c>
      <c r="H35" s="747"/>
      <c r="I35" s="747"/>
      <c r="J35" s="747"/>
      <c r="K35" s="747"/>
      <c r="L35" s="747"/>
      <c r="M35" s="748"/>
      <c r="N35" s="24"/>
      <c r="O35" s="24"/>
      <c r="P35" s="25"/>
      <c r="Q35" s="34"/>
      <c r="R35" s="36">
        <v>0</v>
      </c>
      <c r="S35" s="24"/>
      <c r="T35" s="24"/>
      <c r="U35" s="36">
        <v>0</v>
      </c>
      <c r="V35" s="34"/>
      <c r="W35" s="24"/>
      <c r="X35" s="24"/>
      <c r="Y35" s="30"/>
      <c r="Z35" s="24"/>
      <c r="AA35" s="25"/>
      <c r="AB35" s="25"/>
    </row>
    <row r="36" spans="2:28" ht="10.5" customHeight="1">
      <c r="B36" s="29"/>
      <c r="C36" s="24"/>
      <c r="D36" s="24"/>
      <c r="E36" s="24"/>
      <c r="F36" s="24"/>
      <c r="G36" s="761" t="s">
        <v>53</v>
      </c>
      <c r="H36" s="747"/>
      <c r="I36" s="747"/>
      <c r="J36" s="747"/>
      <c r="K36" s="747"/>
      <c r="L36" s="747"/>
      <c r="M36" s="748"/>
      <c r="N36" s="24"/>
      <c r="O36" s="24"/>
      <c r="P36" s="25"/>
      <c r="Q36" s="34"/>
      <c r="R36" s="36">
        <v>0</v>
      </c>
      <c r="S36" s="24"/>
      <c r="T36" s="24"/>
      <c r="U36" s="36">
        <v>0</v>
      </c>
      <c r="V36" s="34"/>
      <c r="W36" s="24"/>
      <c r="X36" s="24"/>
      <c r="Y36" s="30"/>
      <c r="Z36" s="24"/>
      <c r="AA36" s="25"/>
      <c r="AB36" s="25"/>
    </row>
    <row r="37" spans="2:28" ht="10.5" customHeight="1">
      <c r="B37" s="29"/>
      <c r="C37" s="24"/>
      <c r="D37" s="24"/>
      <c r="E37" s="24"/>
      <c r="F37" s="24"/>
      <c r="G37" s="761" t="s">
        <v>54</v>
      </c>
      <c r="H37" s="747"/>
      <c r="I37" s="747"/>
      <c r="J37" s="747"/>
      <c r="K37" s="747"/>
      <c r="L37" s="747"/>
      <c r="M37" s="748"/>
      <c r="N37" s="24"/>
      <c r="O37" s="24"/>
      <c r="P37" s="25"/>
      <c r="Q37" s="34"/>
      <c r="R37" s="36">
        <v>0</v>
      </c>
      <c r="S37" s="24"/>
      <c r="T37" s="24"/>
      <c r="U37" s="36">
        <v>0</v>
      </c>
      <c r="V37" s="34"/>
      <c r="W37" s="24"/>
      <c r="X37" s="24"/>
      <c r="Y37" s="30"/>
      <c r="Z37" s="24"/>
      <c r="AA37" s="25"/>
      <c r="AB37" s="25"/>
    </row>
    <row r="38" spans="2:28" ht="10.5" customHeight="1">
      <c r="B38" s="29"/>
      <c r="C38" s="24"/>
      <c r="D38" s="24"/>
      <c r="E38" s="24"/>
      <c r="F38" s="24"/>
      <c r="G38" s="761" t="s">
        <v>55</v>
      </c>
      <c r="H38" s="747"/>
      <c r="I38" s="747"/>
      <c r="J38" s="747"/>
      <c r="K38" s="747"/>
      <c r="L38" s="747"/>
      <c r="M38" s="748"/>
      <c r="N38" s="24"/>
      <c r="O38" s="24"/>
      <c r="P38" s="25"/>
      <c r="Q38" s="34"/>
      <c r="R38" s="36">
        <v>0</v>
      </c>
      <c r="S38" s="24"/>
      <c r="T38" s="24"/>
      <c r="U38" s="36">
        <v>0</v>
      </c>
      <c r="V38" s="34"/>
      <c r="W38" s="24"/>
      <c r="X38" s="24"/>
      <c r="Y38" s="30"/>
      <c r="Z38" s="24"/>
      <c r="AA38" s="25"/>
      <c r="AB38" s="25"/>
    </row>
    <row r="39" spans="2:28" ht="10.5" customHeight="1">
      <c r="B39" s="29"/>
      <c r="C39" s="24"/>
      <c r="D39" s="24"/>
      <c r="E39" s="24"/>
      <c r="F39" s="24"/>
      <c r="G39" s="761" t="s">
        <v>56</v>
      </c>
      <c r="H39" s="747"/>
      <c r="I39" s="747"/>
      <c r="J39" s="747"/>
      <c r="K39" s="747"/>
      <c r="L39" s="747"/>
      <c r="M39" s="748"/>
      <c r="N39" s="24"/>
      <c r="O39" s="24"/>
      <c r="P39" s="25"/>
      <c r="Q39" s="34"/>
      <c r="R39" s="36">
        <v>0</v>
      </c>
      <c r="S39" s="24"/>
      <c r="T39" s="24"/>
      <c r="U39" s="36">
        <v>0</v>
      </c>
      <c r="V39" s="34"/>
      <c r="W39" s="24"/>
      <c r="X39" s="24"/>
      <c r="Y39" s="30"/>
      <c r="Z39" s="24"/>
      <c r="AA39" s="25"/>
      <c r="AB39" s="25"/>
    </row>
    <row r="40" spans="2:28" ht="10.5" customHeight="1">
      <c r="B40" s="29"/>
      <c r="C40" s="24"/>
      <c r="D40" s="24"/>
      <c r="E40" s="24"/>
      <c r="F40" s="24"/>
      <c r="G40" s="761" t="s">
        <v>58</v>
      </c>
      <c r="H40" s="747"/>
      <c r="I40" s="747"/>
      <c r="J40" s="747"/>
      <c r="K40" s="747"/>
      <c r="L40" s="747"/>
      <c r="M40" s="748"/>
      <c r="N40" s="24"/>
      <c r="O40" s="24"/>
      <c r="P40" s="25"/>
      <c r="Q40" s="34"/>
      <c r="R40" s="36">
        <v>0</v>
      </c>
      <c r="S40" s="24"/>
      <c r="T40" s="24"/>
      <c r="U40" s="36">
        <v>0</v>
      </c>
      <c r="V40" s="34"/>
      <c r="W40" s="24"/>
      <c r="X40" s="24"/>
      <c r="Y40" s="30"/>
      <c r="Z40" s="24"/>
      <c r="AA40" s="25"/>
      <c r="AB40" s="25"/>
    </row>
    <row r="41" spans="2:28" ht="10.5" customHeight="1">
      <c r="B41" s="29"/>
      <c r="C41" s="24"/>
      <c r="D41" s="24"/>
      <c r="E41" s="24"/>
      <c r="F41" s="24"/>
      <c r="G41" s="761" t="s">
        <v>59</v>
      </c>
      <c r="H41" s="747"/>
      <c r="I41" s="747"/>
      <c r="J41" s="747"/>
      <c r="K41" s="747"/>
      <c r="L41" s="747"/>
      <c r="M41" s="748"/>
      <c r="N41" s="24"/>
      <c r="O41" s="24"/>
      <c r="P41" s="25"/>
      <c r="Q41" s="34"/>
      <c r="R41" s="36">
        <v>0</v>
      </c>
      <c r="S41" s="24"/>
      <c r="T41" s="24"/>
      <c r="U41" s="36">
        <v>0</v>
      </c>
      <c r="V41" s="34"/>
      <c r="W41" s="24"/>
      <c r="X41" s="24"/>
      <c r="Y41" s="30"/>
      <c r="Z41" s="24"/>
      <c r="AA41" s="25"/>
      <c r="AB41" s="25"/>
    </row>
    <row r="42" spans="2:28" ht="10.5" customHeight="1">
      <c r="B42" s="29"/>
      <c r="C42" s="24"/>
      <c r="D42" s="24"/>
      <c r="E42" s="24"/>
      <c r="F42" s="24"/>
      <c r="G42" s="761" t="s">
        <v>60</v>
      </c>
      <c r="H42" s="747"/>
      <c r="I42" s="747"/>
      <c r="J42" s="747"/>
      <c r="K42" s="747"/>
      <c r="L42" s="747"/>
      <c r="M42" s="748"/>
      <c r="N42" s="24"/>
      <c r="O42" s="24"/>
      <c r="P42" s="25"/>
      <c r="Q42" s="34"/>
      <c r="R42" s="36">
        <v>0</v>
      </c>
      <c r="S42" s="24"/>
      <c r="T42" s="24"/>
      <c r="U42" s="36">
        <v>0</v>
      </c>
      <c r="V42" s="34"/>
      <c r="W42" s="24"/>
      <c r="X42" s="24"/>
      <c r="Y42" s="30"/>
      <c r="Z42" s="24"/>
      <c r="AA42" s="25"/>
      <c r="AB42" s="25"/>
    </row>
    <row r="43" spans="2:28" ht="10.5" customHeight="1">
      <c r="B43" s="29"/>
      <c r="C43" s="24"/>
      <c r="D43" s="24"/>
      <c r="E43" s="24"/>
      <c r="F43" s="24"/>
      <c r="G43" s="761" t="s">
        <v>189</v>
      </c>
      <c r="H43" s="747"/>
      <c r="I43" s="747"/>
      <c r="J43" s="747"/>
      <c r="K43" s="747"/>
      <c r="L43" s="747"/>
      <c r="M43" s="748"/>
      <c r="N43" s="24"/>
      <c r="O43" s="24"/>
      <c r="P43" s="25"/>
      <c r="Q43" s="34"/>
      <c r="R43" s="36">
        <v>0</v>
      </c>
      <c r="S43" s="24"/>
      <c r="T43" s="24"/>
      <c r="U43" s="36">
        <v>0</v>
      </c>
      <c r="V43" s="34"/>
      <c r="W43" s="24"/>
      <c r="X43" s="24"/>
      <c r="Y43" s="30"/>
      <c r="Z43" s="24"/>
      <c r="AA43" s="25"/>
      <c r="AB43" s="25"/>
    </row>
    <row r="44" spans="2:28" ht="10.5" customHeight="1">
      <c r="B44" s="29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30"/>
      <c r="Z44" s="24"/>
      <c r="AA44" s="25"/>
      <c r="AB44" s="25"/>
    </row>
    <row r="45" spans="2:28" ht="10.5" customHeight="1">
      <c r="B45" s="29"/>
      <c r="C45" s="24"/>
      <c r="D45" s="24"/>
      <c r="E45" s="855" t="s">
        <v>190</v>
      </c>
      <c r="F45" s="752"/>
      <c r="G45" s="752"/>
      <c r="H45" s="752"/>
      <c r="I45" s="752"/>
      <c r="J45" s="752"/>
      <c r="K45" s="752"/>
      <c r="L45" s="753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30"/>
      <c r="Z45" s="24"/>
      <c r="AA45" s="25"/>
      <c r="AB45" s="25"/>
    </row>
    <row r="46" spans="2:28" ht="10.5" customHeight="1">
      <c r="B46" s="29"/>
      <c r="C46" s="24"/>
      <c r="D46" s="24"/>
      <c r="E46" s="848"/>
      <c r="F46" s="755"/>
      <c r="G46" s="755"/>
      <c r="H46" s="755"/>
      <c r="I46" s="755"/>
      <c r="J46" s="755"/>
      <c r="K46" s="755"/>
      <c r="L46" s="756"/>
      <c r="M46" s="24"/>
      <c r="N46" s="24"/>
      <c r="O46" s="24"/>
      <c r="P46" s="846">
        <f>R9-R27</f>
        <v>1099350.7000000179</v>
      </c>
      <c r="Q46" s="765"/>
      <c r="R46" s="766"/>
      <c r="S46" s="265"/>
      <c r="T46" s="265"/>
      <c r="U46" s="846">
        <f>U9-U27</f>
        <v>57981533.484777331</v>
      </c>
      <c r="V46" s="766"/>
      <c r="W46" s="24"/>
      <c r="X46" s="24"/>
      <c r="Y46" s="30"/>
      <c r="Z46" s="24"/>
      <c r="AA46" s="25"/>
      <c r="AB46" s="25"/>
    </row>
    <row r="47" spans="2:28" ht="10.5" customHeight="1">
      <c r="B47" s="29"/>
      <c r="C47" s="24"/>
      <c r="D47" s="24"/>
      <c r="E47" s="772"/>
      <c r="F47" s="758"/>
      <c r="G47" s="758"/>
      <c r="H47" s="758"/>
      <c r="I47" s="758"/>
      <c r="J47" s="758"/>
      <c r="K47" s="758"/>
      <c r="L47" s="759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30"/>
      <c r="Z47" s="24"/>
      <c r="AA47" s="25"/>
      <c r="AB47" s="25"/>
    </row>
    <row r="48" spans="2:28" ht="10.5" customHeight="1">
      <c r="B48" s="29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30"/>
      <c r="Z48" s="24"/>
      <c r="AA48" s="25"/>
      <c r="AB48" s="25"/>
    </row>
    <row r="49" spans="2:28" ht="10.5" customHeight="1">
      <c r="B49" s="29"/>
      <c r="C49" s="24"/>
      <c r="D49" s="24"/>
      <c r="E49" s="862" t="s">
        <v>191</v>
      </c>
      <c r="F49" s="747"/>
      <c r="G49" s="747"/>
      <c r="H49" s="747"/>
      <c r="I49" s="747"/>
      <c r="J49" s="747"/>
      <c r="K49" s="747"/>
      <c r="L49" s="748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30"/>
      <c r="Z49" s="24"/>
      <c r="AA49" s="25"/>
      <c r="AB49" s="25"/>
    </row>
    <row r="50" spans="2:28" ht="10.5" customHeight="1">
      <c r="B50" s="29"/>
      <c r="C50" s="24"/>
      <c r="D50" s="24"/>
      <c r="E50" s="24"/>
      <c r="F50" s="863" t="s">
        <v>186</v>
      </c>
      <c r="G50" s="747"/>
      <c r="H50" s="747"/>
      <c r="I50" s="747"/>
      <c r="J50" s="747"/>
      <c r="K50" s="748"/>
      <c r="L50" s="24"/>
      <c r="M50" s="24"/>
      <c r="N50" s="24"/>
      <c r="O50" s="24"/>
      <c r="P50" s="365"/>
      <c r="Q50" s="365"/>
      <c r="R50" s="364">
        <f>SUM(P51:R53)</f>
        <v>0</v>
      </c>
      <c r="S50" s="365"/>
      <c r="T50" s="365"/>
      <c r="U50" s="364">
        <f>SUM(S51:U53)</f>
        <v>0</v>
      </c>
      <c r="V50" s="365"/>
      <c r="W50" s="24"/>
      <c r="X50" s="24"/>
      <c r="Y50" s="30"/>
      <c r="Z50" s="24"/>
      <c r="AA50" s="25"/>
      <c r="AB50" s="25"/>
    </row>
    <row r="51" spans="2:28" ht="9" customHeight="1">
      <c r="B51" s="29"/>
      <c r="C51" s="24"/>
      <c r="D51" s="24"/>
      <c r="E51" s="24"/>
      <c r="F51" s="24"/>
      <c r="G51" s="761" t="s">
        <v>108</v>
      </c>
      <c r="H51" s="747"/>
      <c r="I51" s="747"/>
      <c r="J51" s="747"/>
      <c r="K51" s="747"/>
      <c r="L51" s="747"/>
      <c r="M51" s="748"/>
      <c r="N51" s="24"/>
      <c r="O51" s="24"/>
      <c r="P51" s="859">
        <v>0</v>
      </c>
      <c r="Q51" s="861"/>
      <c r="R51" s="860"/>
      <c r="S51" s="365"/>
      <c r="T51" s="365"/>
      <c r="U51" s="859">
        <v>0</v>
      </c>
      <c r="V51" s="860"/>
      <c r="W51" s="24"/>
      <c r="X51" s="24"/>
      <c r="Y51" s="30"/>
      <c r="Z51" s="24"/>
      <c r="AA51" s="25"/>
      <c r="AB51" s="25"/>
    </row>
    <row r="52" spans="2:28" ht="9" customHeight="1">
      <c r="B52" s="29"/>
      <c r="C52" s="24"/>
      <c r="D52" s="24"/>
      <c r="E52" s="24"/>
      <c r="F52" s="24"/>
      <c r="G52" s="761" t="s">
        <v>110</v>
      </c>
      <c r="H52" s="747"/>
      <c r="I52" s="747"/>
      <c r="J52" s="747"/>
      <c r="K52" s="747"/>
      <c r="L52" s="747"/>
      <c r="M52" s="748"/>
      <c r="N52" s="24"/>
      <c r="O52" s="24"/>
      <c r="P52" s="859">
        <v>0</v>
      </c>
      <c r="Q52" s="861"/>
      <c r="R52" s="860"/>
      <c r="S52" s="365"/>
      <c r="T52" s="365"/>
      <c r="U52" s="859">
        <v>0</v>
      </c>
      <c r="V52" s="860"/>
      <c r="W52" s="24"/>
      <c r="X52" s="24"/>
      <c r="Y52" s="30"/>
      <c r="Z52" s="24"/>
      <c r="AA52" s="25"/>
      <c r="AB52" s="25"/>
    </row>
    <row r="53" spans="2:28" ht="9" customHeight="1">
      <c r="B53" s="29"/>
      <c r="C53" s="24"/>
      <c r="D53" s="24"/>
      <c r="E53" s="24"/>
      <c r="F53" s="24"/>
      <c r="G53" s="761" t="s">
        <v>192</v>
      </c>
      <c r="H53" s="747"/>
      <c r="I53" s="747"/>
      <c r="J53" s="747"/>
      <c r="K53" s="747"/>
      <c r="L53" s="747"/>
      <c r="M53" s="748"/>
      <c r="N53" s="24"/>
      <c r="O53" s="24"/>
      <c r="P53" s="859">
        <v>0</v>
      </c>
      <c r="Q53" s="861"/>
      <c r="R53" s="860"/>
      <c r="S53" s="365"/>
      <c r="T53" s="365"/>
      <c r="U53" s="859"/>
      <c r="V53" s="860"/>
      <c r="W53" s="24"/>
      <c r="X53" s="24"/>
      <c r="Y53" s="30"/>
      <c r="Z53" s="24"/>
      <c r="AA53" s="25"/>
      <c r="AB53" s="25"/>
    </row>
    <row r="54" spans="2:28" ht="10.5" customHeight="1">
      <c r="B54" s="29"/>
      <c r="C54" s="24"/>
      <c r="D54" s="24"/>
      <c r="E54" s="24"/>
      <c r="F54" s="863" t="s">
        <v>188</v>
      </c>
      <c r="G54" s="747"/>
      <c r="H54" s="747"/>
      <c r="I54" s="747"/>
      <c r="J54" s="747"/>
      <c r="K54" s="747"/>
      <c r="L54" s="748"/>
      <c r="M54" s="24"/>
      <c r="N54" s="24"/>
      <c r="O54" s="24"/>
      <c r="P54" s="365"/>
      <c r="Q54" s="365"/>
      <c r="R54" s="364">
        <f>SUM(P55:R57)</f>
        <v>0</v>
      </c>
      <c r="S54" s="365"/>
      <c r="T54" s="365"/>
      <c r="U54" s="364">
        <f>SUM(S55:U57)</f>
        <v>0</v>
      </c>
      <c r="V54" s="365"/>
      <c r="W54" s="24"/>
      <c r="X54" s="24"/>
      <c r="Y54" s="30"/>
      <c r="Z54" s="24"/>
      <c r="AA54" s="25"/>
      <c r="AB54" s="25"/>
    </row>
    <row r="55" spans="2:28" ht="9" customHeight="1">
      <c r="B55" s="29"/>
      <c r="C55" s="24"/>
      <c r="D55" s="24"/>
      <c r="E55" s="24"/>
      <c r="F55" s="24"/>
      <c r="G55" s="761" t="s">
        <v>108</v>
      </c>
      <c r="H55" s="747"/>
      <c r="I55" s="747"/>
      <c r="J55" s="747"/>
      <c r="K55" s="747"/>
      <c r="L55" s="747"/>
      <c r="M55" s="748"/>
      <c r="N55" s="24"/>
      <c r="O55" s="24"/>
      <c r="P55" s="859">
        <v>0</v>
      </c>
      <c r="Q55" s="861"/>
      <c r="R55" s="860"/>
      <c r="S55" s="365"/>
      <c r="T55" s="365"/>
      <c r="U55" s="859">
        <v>0</v>
      </c>
      <c r="V55" s="860"/>
      <c r="W55" s="24"/>
      <c r="X55" s="24"/>
      <c r="Y55" s="30"/>
      <c r="Z55" s="24"/>
      <c r="AA55" s="25"/>
      <c r="AB55" s="25"/>
    </row>
    <row r="56" spans="2:28" ht="9" customHeight="1">
      <c r="B56" s="29"/>
      <c r="C56" s="24"/>
      <c r="D56" s="24"/>
      <c r="E56" s="24"/>
      <c r="F56" s="24"/>
      <c r="G56" s="761" t="s">
        <v>110</v>
      </c>
      <c r="H56" s="747"/>
      <c r="I56" s="747"/>
      <c r="J56" s="747"/>
      <c r="K56" s="747"/>
      <c r="L56" s="747"/>
      <c r="M56" s="748"/>
      <c r="N56" s="24"/>
      <c r="O56" s="24"/>
      <c r="P56" s="859">
        <v>0</v>
      </c>
      <c r="Q56" s="861"/>
      <c r="R56" s="860"/>
      <c r="S56" s="365"/>
      <c r="T56" s="365"/>
      <c r="U56" s="859">
        <v>0</v>
      </c>
      <c r="V56" s="860"/>
      <c r="W56" s="24"/>
      <c r="X56" s="24"/>
      <c r="Y56" s="30"/>
      <c r="Z56" s="24"/>
      <c r="AA56" s="25"/>
      <c r="AB56" s="25"/>
    </row>
    <row r="57" spans="2:28" ht="9" customHeight="1">
      <c r="B57" s="29"/>
      <c r="C57" s="24"/>
      <c r="D57" s="24"/>
      <c r="E57" s="24"/>
      <c r="F57" s="24"/>
      <c r="G57" s="761" t="s">
        <v>193</v>
      </c>
      <c r="H57" s="747"/>
      <c r="I57" s="747"/>
      <c r="J57" s="747"/>
      <c r="K57" s="747"/>
      <c r="L57" s="747"/>
      <c r="M57" s="748"/>
      <c r="N57" s="24"/>
      <c r="O57" s="24"/>
      <c r="P57" s="859">
        <v>0</v>
      </c>
      <c r="Q57" s="861"/>
      <c r="R57" s="860"/>
      <c r="S57" s="365"/>
      <c r="T57" s="365"/>
      <c r="U57" s="859"/>
      <c r="V57" s="860"/>
      <c r="W57" s="24"/>
      <c r="X57" s="24"/>
      <c r="Y57" s="30"/>
      <c r="Z57" s="24"/>
      <c r="AA57" s="25"/>
      <c r="AB57" s="25"/>
    </row>
    <row r="58" spans="2:28" ht="3.75" customHeight="1">
      <c r="B58" s="29"/>
      <c r="C58" s="24"/>
      <c r="D58" s="24"/>
      <c r="E58" s="855" t="s">
        <v>194</v>
      </c>
      <c r="F58" s="752"/>
      <c r="G58" s="752"/>
      <c r="H58" s="752"/>
      <c r="I58" s="752"/>
      <c r="J58" s="752"/>
      <c r="K58" s="752"/>
      <c r="L58" s="753"/>
      <c r="M58" s="24"/>
      <c r="N58" s="24"/>
      <c r="O58" s="24"/>
      <c r="P58" s="365"/>
      <c r="Q58" s="365"/>
      <c r="R58" s="365"/>
      <c r="S58" s="365"/>
      <c r="T58" s="365"/>
      <c r="U58" s="365"/>
      <c r="V58" s="365">
        <f>U50+U54</f>
        <v>0</v>
      </c>
      <c r="W58" s="24"/>
      <c r="X58" s="24"/>
      <c r="Y58" s="30"/>
      <c r="Z58" s="24"/>
      <c r="AA58" s="25"/>
      <c r="AB58" s="25"/>
    </row>
    <row r="59" spans="2:28" ht="9" customHeight="1">
      <c r="B59" s="29"/>
      <c r="C59" s="24"/>
      <c r="D59" s="24"/>
      <c r="E59" s="772"/>
      <c r="F59" s="758"/>
      <c r="G59" s="758"/>
      <c r="H59" s="758"/>
      <c r="I59" s="758"/>
      <c r="J59" s="758"/>
      <c r="K59" s="758"/>
      <c r="L59" s="759"/>
      <c r="M59" s="24"/>
      <c r="N59" s="24"/>
      <c r="O59" s="24"/>
      <c r="P59" s="846">
        <f>R54+R50</f>
        <v>0</v>
      </c>
      <c r="Q59" s="861"/>
      <c r="R59" s="860"/>
      <c r="S59" s="365"/>
      <c r="T59" s="365"/>
      <c r="U59" s="846">
        <f>U54+U50</f>
        <v>0</v>
      </c>
      <c r="V59" s="860"/>
      <c r="W59" s="24"/>
      <c r="X59" s="24"/>
      <c r="Y59" s="30"/>
      <c r="Z59" s="24"/>
      <c r="AA59" s="25"/>
      <c r="AB59" s="25"/>
    </row>
    <row r="60" spans="2:28" ht="3" customHeight="1">
      <c r="B60" s="29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365"/>
      <c r="Q60" s="365"/>
      <c r="R60" s="365"/>
      <c r="S60" s="365"/>
      <c r="T60" s="365"/>
      <c r="U60" s="365"/>
      <c r="V60" s="365"/>
      <c r="W60" s="24"/>
      <c r="X60" s="24"/>
      <c r="Y60" s="30"/>
      <c r="Z60" s="24"/>
      <c r="AA60" s="25"/>
      <c r="AB60" s="25"/>
    </row>
    <row r="61" spans="2:28" ht="16.5" customHeight="1">
      <c r="B61" s="29"/>
      <c r="C61" s="24"/>
      <c r="D61" s="24"/>
      <c r="E61" s="862" t="s">
        <v>195</v>
      </c>
      <c r="F61" s="747"/>
      <c r="G61" s="747"/>
      <c r="H61" s="747"/>
      <c r="I61" s="747"/>
      <c r="J61" s="747"/>
      <c r="K61" s="747"/>
      <c r="L61" s="748"/>
      <c r="M61" s="24"/>
      <c r="N61" s="24"/>
      <c r="O61" s="24"/>
      <c r="P61" s="365"/>
      <c r="Q61" s="365"/>
      <c r="R61" s="365"/>
      <c r="S61" s="365"/>
      <c r="T61" s="365"/>
      <c r="U61" s="365"/>
      <c r="V61" s="365"/>
      <c r="W61" s="24"/>
      <c r="X61" s="24"/>
      <c r="Y61" s="30"/>
      <c r="Z61" s="24"/>
      <c r="AA61" s="25"/>
      <c r="AB61" s="25"/>
    </row>
    <row r="62" spans="2:28" ht="10.5" customHeight="1">
      <c r="B62" s="29"/>
      <c r="C62" s="24"/>
      <c r="D62" s="24"/>
      <c r="E62" s="24"/>
      <c r="F62" s="863" t="s">
        <v>186</v>
      </c>
      <c r="G62" s="747"/>
      <c r="H62" s="747"/>
      <c r="I62" s="747"/>
      <c r="J62" s="747"/>
      <c r="K62" s="748"/>
      <c r="L62" s="24"/>
      <c r="M62" s="24"/>
      <c r="N62" s="24"/>
      <c r="O62" s="24"/>
      <c r="P62" s="365"/>
      <c r="Q62" s="365"/>
      <c r="R62" s="364">
        <f>SUM(P63:R66)</f>
        <v>0</v>
      </c>
      <c r="S62" s="365"/>
      <c r="T62" s="365"/>
      <c r="U62" s="364">
        <f>SUM(U63:V66)</f>
        <v>0</v>
      </c>
      <c r="V62" s="364"/>
      <c r="W62" s="24"/>
      <c r="X62" s="24"/>
      <c r="Y62" s="30"/>
      <c r="Z62" s="24"/>
      <c r="AA62" s="25"/>
      <c r="AB62" s="25"/>
    </row>
    <row r="63" spans="2:28" ht="9" customHeight="1">
      <c r="B63" s="29"/>
      <c r="C63" s="24"/>
      <c r="D63" s="24"/>
      <c r="E63" s="24"/>
      <c r="F63" s="24"/>
      <c r="G63" s="761" t="s">
        <v>196</v>
      </c>
      <c r="H63" s="747"/>
      <c r="I63" s="747"/>
      <c r="J63" s="747"/>
      <c r="K63" s="747"/>
      <c r="L63" s="747"/>
      <c r="M63" s="748"/>
      <c r="N63" s="24"/>
      <c r="O63" s="24"/>
      <c r="P63" s="859">
        <v>0</v>
      </c>
      <c r="Q63" s="861"/>
      <c r="R63" s="860"/>
      <c r="S63" s="365"/>
      <c r="T63" s="365"/>
      <c r="U63" s="859">
        <v>0</v>
      </c>
      <c r="V63" s="860"/>
      <c r="W63" s="24"/>
      <c r="X63" s="24"/>
      <c r="Y63" s="30"/>
      <c r="Z63" s="24"/>
      <c r="AA63" s="25"/>
      <c r="AB63" s="25"/>
    </row>
    <row r="64" spans="2:28" ht="9" customHeight="1">
      <c r="B64" s="29"/>
      <c r="C64" s="24"/>
      <c r="D64" s="24"/>
      <c r="E64" s="24"/>
      <c r="F64" s="24"/>
      <c r="G64" s="24"/>
      <c r="H64" s="761" t="s">
        <v>197</v>
      </c>
      <c r="I64" s="747"/>
      <c r="J64" s="747"/>
      <c r="K64" s="747"/>
      <c r="L64" s="747"/>
      <c r="M64" s="748"/>
      <c r="N64" s="24"/>
      <c r="O64" s="24"/>
      <c r="P64" s="853">
        <v>0</v>
      </c>
      <c r="Q64" s="747"/>
      <c r="R64" s="748"/>
      <c r="S64" s="24"/>
      <c r="T64" s="24"/>
      <c r="U64" s="853">
        <v>0</v>
      </c>
      <c r="V64" s="748"/>
      <c r="W64" s="24"/>
      <c r="X64" s="24"/>
      <c r="Y64" s="30"/>
      <c r="Z64" s="24"/>
      <c r="AA64" s="25"/>
      <c r="AB64" s="25"/>
    </row>
    <row r="65" spans="2:28" ht="9" customHeight="1">
      <c r="B65" s="29"/>
      <c r="C65" s="24"/>
      <c r="D65" s="24"/>
      <c r="E65" s="24"/>
      <c r="F65" s="24"/>
      <c r="G65" s="24"/>
      <c r="H65" s="761" t="s">
        <v>198</v>
      </c>
      <c r="I65" s="747"/>
      <c r="J65" s="747"/>
      <c r="K65" s="747"/>
      <c r="L65" s="747"/>
      <c r="M65" s="748"/>
      <c r="N65" s="24"/>
      <c r="O65" s="24"/>
      <c r="P65" s="853">
        <v>0</v>
      </c>
      <c r="Q65" s="747"/>
      <c r="R65" s="748"/>
      <c r="S65" s="24"/>
      <c r="T65" s="24"/>
      <c r="U65" s="853">
        <v>0</v>
      </c>
      <c r="V65" s="748"/>
      <c r="W65" s="24"/>
      <c r="X65" s="24"/>
      <c r="Y65" s="30"/>
      <c r="Z65" s="24"/>
      <c r="AA65" s="25"/>
      <c r="AB65" s="25"/>
    </row>
    <row r="66" spans="2:28" ht="9" customHeight="1">
      <c r="B66" s="29"/>
      <c r="C66" s="24"/>
      <c r="D66" s="24"/>
      <c r="E66" s="24"/>
      <c r="F66" s="24"/>
      <c r="G66" s="761" t="s">
        <v>199</v>
      </c>
      <c r="H66" s="747"/>
      <c r="I66" s="747"/>
      <c r="J66" s="747"/>
      <c r="K66" s="747"/>
      <c r="L66" s="747"/>
      <c r="M66" s="748"/>
      <c r="N66" s="24"/>
      <c r="O66" s="24"/>
      <c r="P66" s="859">
        <v>0</v>
      </c>
      <c r="Q66" s="765"/>
      <c r="R66" s="766"/>
      <c r="S66" s="24"/>
      <c r="T66" s="24"/>
      <c r="U66" s="859">
        <v>0</v>
      </c>
      <c r="V66" s="766"/>
      <c r="W66" s="24"/>
      <c r="X66" s="24"/>
      <c r="Y66" s="30"/>
      <c r="Z66" s="24"/>
      <c r="AA66" s="25"/>
      <c r="AB66" s="25"/>
    </row>
    <row r="67" spans="2:28" ht="10.5" customHeight="1">
      <c r="B67" s="29"/>
      <c r="C67" s="24"/>
      <c r="D67" s="24"/>
      <c r="E67" s="24"/>
      <c r="F67" s="863" t="s">
        <v>188</v>
      </c>
      <c r="G67" s="747"/>
      <c r="H67" s="747"/>
      <c r="I67" s="747"/>
      <c r="J67" s="747"/>
      <c r="K67" s="747"/>
      <c r="L67" s="748"/>
      <c r="M67" s="24"/>
      <c r="N67" s="24"/>
      <c r="O67" s="24"/>
      <c r="P67" s="24"/>
      <c r="Q67" s="24"/>
      <c r="R67" s="364">
        <f>SUM(R68:S71)</f>
        <v>42937808.140000001</v>
      </c>
      <c r="S67" s="364"/>
      <c r="T67" s="364"/>
      <c r="U67" s="364">
        <f>SUM(U68:V71)</f>
        <v>4324843</v>
      </c>
      <c r="V67" s="33"/>
      <c r="W67" s="24"/>
      <c r="X67" s="24"/>
      <c r="Y67" s="30"/>
      <c r="Z67" s="24"/>
      <c r="AA67" s="25"/>
      <c r="AB67" s="25"/>
    </row>
    <row r="68" spans="2:28" ht="9" customHeight="1">
      <c r="B68" s="29"/>
      <c r="C68" s="24"/>
      <c r="D68" s="24"/>
      <c r="E68" s="24"/>
      <c r="F68" s="24"/>
      <c r="G68" s="761" t="s">
        <v>200</v>
      </c>
      <c r="H68" s="747"/>
      <c r="I68" s="747"/>
      <c r="J68" s="747"/>
      <c r="K68" s="747"/>
      <c r="L68" s="747"/>
      <c r="M68" s="748"/>
      <c r="N68" s="24"/>
      <c r="O68" s="34"/>
      <c r="P68" s="25"/>
      <c r="Q68" s="34"/>
      <c r="R68" s="35">
        <v>0</v>
      </c>
      <c r="S68" s="32"/>
      <c r="T68" s="32"/>
      <c r="U68" s="853">
        <v>0</v>
      </c>
      <c r="V68" s="748"/>
      <c r="W68" s="24"/>
      <c r="X68" s="24"/>
      <c r="Y68" s="30"/>
      <c r="Z68" s="24"/>
      <c r="AA68" s="25"/>
      <c r="AB68" s="25"/>
    </row>
    <row r="69" spans="2:28" ht="9" customHeight="1">
      <c r="B69" s="29"/>
      <c r="C69" s="24"/>
      <c r="D69" s="24"/>
      <c r="E69" s="24"/>
      <c r="F69" s="24"/>
      <c r="G69" s="24"/>
      <c r="H69" s="761" t="s">
        <v>197</v>
      </c>
      <c r="I69" s="747"/>
      <c r="J69" s="747"/>
      <c r="K69" s="747"/>
      <c r="L69" s="747"/>
      <c r="M69" s="748"/>
      <c r="N69" s="24"/>
      <c r="O69" s="24"/>
      <c r="P69" s="25"/>
      <c r="Q69" s="34"/>
      <c r="R69" s="35">
        <v>0</v>
      </c>
      <c r="S69" s="32"/>
      <c r="T69" s="32"/>
      <c r="U69" s="853">
        <v>0</v>
      </c>
      <c r="V69" s="748"/>
      <c r="W69" s="24"/>
      <c r="X69" s="24"/>
      <c r="Y69" s="30"/>
      <c r="Z69" s="24"/>
      <c r="AA69" s="25"/>
      <c r="AB69" s="25"/>
    </row>
    <row r="70" spans="2:28" ht="9" customHeight="1">
      <c r="B70" s="29"/>
      <c r="C70" s="24"/>
      <c r="D70" s="24"/>
      <c r="E70" s="24"/>
      <c r="F70" s="24"/>
      <c r="G70" s="24"/>
      <c r="H70" s="761" t="s">
        <v>198</v>
      </c>
      <c r="I70" s="747"/>
      <c r="J70" s="747"/>
      <c r="K70" s="747"/>
      <c r="L70" s="747"/>
      <c r="M70" s="748"/>
      <c r="N70" s="24"/>
      <c r="O70" s="24"/>
      <c r="P70" s="25"/>
      <c r="Q70" s="34"/>
      <c r="R70" s="35">
        <v>0</v>
      </c>
      <c r="S70" s="32"/>
      <c r="T70" s="32"/>
      <c r="U70" s="853"/>
      <c r="V70" s="748"/>
      <c r="W70" s="24"/>
      <c r="X70" s="24"/>
      <c r="Y70" s="30"/>
      <c r="Z70" s="24"/>
      <c r="AA70" s="25"/>
      <c r="AB70" s="25"/>
    </row>
    <row r="71" spans="2:28" ht="9" customHeight="1">
      <c r="B71" s="29"/>
      <c r="C71" s="24"/>
      <c r="D71" s="24"/>
      <c r="E71" s="24"/>
      <c r="F71" s="24"/>
      <c r="G71" s="761" t="s">
        <v>201</v>
      </c>
      <c r="H71" s="747"/>
      <c r="I71" s="747"/>
      <c r="J71" s="747"/>
      <c r="K71" s="747"/>
      <c r="L71" s="747"/>
      <c r="M71" s="748"/>
      <c r="N71" s="24"/>
      <c r="O71" s="25"/>
      <c r="P71" s="461"/>
      <c r="Q71" s="267"/>
      <c r="R71" s="856">
        <f>+'1. Estado de actividades'!S70+429096</f>
        <v>42937808.140000001</v>
      </c>
      <c r="S71" s="857"/>
      <c r="T71" s="858"/>
      <c r="U71" s="854">
        <v>4324843</v>
      </c>
      <c r="V71" s="775"/>
      <c r="W71" s="24"/>
      <c r="X71" s="24"/>
      <c r="Y71" s="30"/>
      <c r="Z71" s="24"/>
      <c r="AA71" s="25"/>
      <c r="AB71" s="25"/>
    </row>
    <row r="72" spans="2:28" ht="4.5" customHeight="1">
      <c r="B72" s="29"/>
      <c r="C72" s="24"/>
      <c r="D72" s="24"/>
      <c r="E72" s="855" t="s">
        <v>202</v>
      </c>
      <c r="F72" s="752"/>
      <c r="G72" s="752"/>
      <c r="H72" s="752"/>
      <c r="I72" s="752"/>
      <c r="J72" s="752"/>
      <c r="K72" s="752"/>
      <c r="L72" s="753"/>
      <c r="M72" s="24"/>
      <c r="N72" s="24"/>
      <c r="O72" s="24"/>
      <c r="P72" s="265"/>
      <c r="Q72" s="265"/>
      <c r="R72" s="265"/>
      <c r="S72" s="265"/>
      <c r="T72" s="265"/>
      <c r="U72" s="24"/>
      <c r="V72" s="24"/>
      <c r="W72" s="24"/>
      <c r="X72" s="24"/>
      <c r="Y72" s="30"/>
      <c r="Z72" s="24"/>
      <c r="AA72" s="25"/>
      <c r="AB72" s="25"/>
    </row>
    <row r="73" spans="2:28" ht="9" customHeight="1">
      <c r="B73" s="29"/>
      <c r="C73" s="24"/>
      <c r="D73" s="24"/>
      <c r="E73" s="772"/>
      <c r="F73" s="758"/>
      <c r="G73" s="758"/>
      <c r="H73" s="758"/>
      <c r="I73" s="758"/>
      <c r="J73" s="758"/>
      <c r="K73" s="758"/>
      <c r="L73" s="759"/>
      <c r="M73" s="24"/>
      <c r="N73" s="24"/>
      <c r="O73" s="24"/>
      <c r="P73" s="846">
        <f>R62-R67</f>
        <v>-42937808.140000001</v>
      </c>
      <c r="Q73" s="765"/>
      <c r="R73" s="766"/>
      <c r="S73" s="265"/>
      <c r="T73" s="265"/>
      <c r="U73" s="364">
        <f>U62-U67</f>
        <v>-4324843</v>
      </c>
      <c r="V73" s="31"/>
      <c r="W73" s="24"/>
      <c r="X73" s="24"/>
      <c r="Y73" s="30"/>
      <c r="Z73" s="24"/>
      <c r="AA73" s="25"/>
      <c r="AB73" s="25"/>
    </row>
    <row r="74" spans="2:28" ht="3.75" customHeight="1">
      <c r="B74" s="29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65"/>
      <c r="Q74" s="265"/>
      <c r="R74" s="265"/>
      <c r="S74" s="265"/>
      <c r="T74" s="265"/>
      <c r="U74" s="24"/>
      <c r="V74" s="24"/>
      <c r="W74" s="24"/>
      <c r="X74" s="24"/>
      <c r="Y74" s="30"/>
      <c r="Z74" s="24"/>
      <c r="AA74" s="25"/>
      <c r="AB74" s="25"/>
    </row>
    <row r="75" spans="2:28" ht="3" customHeight="1">
      <c r="B75" s="29"/>
      <c r="C75" s="24"/>
      <c r="D75" s="24"/>
      <c r="E75" s="855" t="s">
        <v>203</v>
      </c>
      <c r="F75" s="752"/>
      <c r="G75" s="752"/>
      <c r="H75" s="752"/>
      <c r="I75" s="752"/>
      <c r="J75" s="752"/>
      <c r="K75" s="752"/>
      <c r="L75" s="752"/>
      <c r="M75" s="752"/>
      <c r="N75" s="753"/>
      <c r="O75" s="24"/>
      <c r="P75" s="265"/>
      <c r="Q75" s="265"/>
      <c r="R75" s="265"/>
      <c r="S75" s="265"/>
      <c r="T75" s="265"/>
      <c r="U75" s="24"/>
      <c r="V75" s="24"/>
      <c r="W75" s="24"/>
      <c r="X75" s="24"/>
      <c r="Y75" s="30"/>
      <c r="Z75" s="24"/>
      <c r="AA75" s="25"/>
      <c r="AB75" s="25"/>
    </row>
    <row r="76" spans="2:28" ht="15.75" customHeight="1">
      <c r="B76" s="29"/>
      <c r="C76" s="24"/>
      <c r="D76" s="24"/>
      <c r="E76" s="848"/>
      <c r="F76" s="755"/>
      <c r="G76" s="755"/>
      <c r="H76" s="755"/>
      <c r="I76" s="755"/>
      <c r="J76" s="755"/>
      <c r="K76" s="755"/>
      <c r="L76" s="755"/>
      <c r="M76" s="755"/>
      <c r="N76" s="756"/>
      <c r="O76" s="24"/>
      <c r="P76" s="846">
        <f>P46+P59+P73</f>
        <v>-41838457.439999983</v>
      </c>
      <c r="Q76" s="765"/>
      <c r="R76" s="766"/>
      <c r="S76" s="265"/>
      <c r="T76" s="265"/>
      <c r="U76" s="846">
        <f>U46+U59+U73</f>
        <v>53656690.484777331</v>
      </c>
      <c r="V76" s="766"/>
      <c r="W76" s="24"/>
      <c r="X76" s="24"/>
      <c r="Y76" s="30"/>
      <c r="Z76" s="24"/>
      <c r="AA76" s="25"/>
      <c r="AB76" s="25"/>
    </row>
    <row r="77" spans="2:28" ht="4.5" customHeight="1">
      <c r="B77" s="29"/>
      <c r="C77" s="24"/>
      <c r="D77" s="24"/>
      <c r="E77" s="772"/>
      <c r="F77" s="758"/>
      <c r="G77" s="758"/>
      <c r="H77" s="758"/>
      <c r="I77" s="758"/>
      <c r="J77" s="758"/>
      <c r="K77" s="758"/>
      <c r="L77" s="758"/>
      <c r="M77" s="758"/>
      <c r="N77" s="759"/>
      <c r="O77" s="24"/>
      <c r="P77" s="265"/>
      <c r="Q77" s="265"/>
      <c r="R77" s="265"/>
      <c r="S77" s="265"/>
      <c r="T77" s="265"/>
      <c r="U77" s="24"/>
      <c r="V77" s="24"/>
      <c r="W77" s="24"/>
      <c r="X77" s="24"/>
      <c r="Y77" s="30"/>
      <c r="Z77" s="24"/>
      <c r="AA77" s="25"/>
      <c r="AB77" s="25"/>
    </row>
    <row r="78" spans="2:28" ht="1.5" customHeight="1">
      <c r="B78" s="29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65"/>
      <c r="Q78" s="265"/>
      <c r="R78" s="265"/>
      <c r="S78" s="265"/>
      <c r="T78" s="265"/>
      <c r="U78" s="24"/>
      <c r="V78" s="24"/>
      <c r="W78" s="24"/>
      <c r="X78" s="24"/>
      <c r="Y78" s="30"/>
      <c r="Z78" s="24"/>
      <c r="AA78" s="25"/>
      <c r="AB78" s="25"/>
    </row>
    <row r="79" spans="2:28" ht="3" customHeight="1">
      <c r="B79" s="29"/>
      <c r="C79" s="24"/>
      <c r="D79" s="24"/>
      <c r="E79" s="847" t="s">
        <v>204</v>
      </c>
      <c r="F79" s="752"/>
      <c r="G79" s="752"/>
      <c r="H79" s="752"/>
      <c r="I79" s="752"/>
      <c r="J79" s="752"/>
      <c r="K79" s="752"/>
      <c r="L79" s="752"/>
      <c r="M79" s="753"/>
      <c r="N79" s="24"/>
      <c r="O79" s="24"/>
      <c r="P79" s="265"/>
      <c r="Q79" s="265"/>
      <c r="R79" s="265"/>
      <c r="S79" s="265"/>
      <c r="T79" s="265"/>
      <c r="U79" s="24"/>
      <c r="V79" s="24"/>
      <c r="W79" s="24"/>
      <c r="X79" s="24"/>
      <c r="Y79" s="30"/>
      <c r="Z79" s="24"/>
      <c r="AA79" s="25"/>
      <c r="AB79" s="25"/>
    </row>
    <row r="80" spans="2:28" ht="9" customHeight="1">
      <c r="B80" s="29"/>
      <c r="C80" s="24"/>
      <c r="D80" s="24"/>
      <c r="E80" s="848"/>
      <c r="F80" s="755"/>
      <c r="G80" s="755"/>
      <c r="H80" s="755"/>
      <c r="I80" s="755"/>
      <c r="J80" s="755"/>
      <c r="K80" s="755"/>
      <c r="L80" s="755"/>
      <c r="M80" s="756"/>
      <c r="N80" s="24"/>
      <c r="O80" s="24"/>
      <c r="P80" s="846">
        <f>U83</f>
        <v>99431603.044777334</v>
      </c>
      <c r="Q80" s="765"/>
      <c r="R80" s="766"/>
      <c r="S80" s="265"/>
      <c r="T80" s="265"/>
      <c r="U80" s="849">
        <v>45774912.560000002</v>
      </c>
      <c r="V80" s="766"/>
      <c r="W80" s="24"/>
      <c r="X80" s="24"/>
      <c r="Y80" s="30"/>
      <c r="Z80" s="24"/>
      <c r="AA80" s="25"/>
      <c r="AB80" s="25"/>
    </row>
    <row r="81" spans="2:28" ht="3" customHeight="1">
      <c r="B81" s="29"/>
      <c r="C81" s="24"/>
      <c r="D81" s="24"/>
      <c r="E81" s="772"/>
      <c r="F81" s="758"/>
      <c r="G81" s="758"/>
      <c r="H81" s="758"/>
      <c r="I81" s="758"/>
      <c r="J81" s="758"/>
      <c r="K81" s="758"/>
      <c r="L81" s="758"/>
      <c r="M81" s="759"/>
      <c r="N81" s="24"/>
      <c r="O81" s="24"/>
      <c r="P81" s="265"/>
      <c r="Q81" s="265"/>
      <c r="R81" s="265"/>
      <c r="S81" s="265"/>
      <c r="T81" s="265"/>
      <c r="U81" s="24"/>
      <c r="V81" s="24"/>
      <c r="W81" s="24"/>
      <c r="X81" s="24"/>
      <c r="Y81" s="30"/>
      <c r="Z81" s="24"/>
      <c r="AA81" s="25"/>
      <c r="AB81" s="25"/>
    </row>
    <row r="82" spans="2:28" ht="0.75" customHeight="1">
      <c r="B82" s="29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65"/>
      <c r="Q82" s="265"/>
      <c r="R82" s="265"/>
      <c r="S82" s="265"/>
      <c r="T82" s="265"/>
      <c r="U82" s="24"/>
      <c r="V82" s="24"/>
      <c r="W82" s="24"/>
      <c r="X82" s="24"/>
      <c r="Y82" s="30"/>
      <c r="Z82" s="24"/>
      <c r="AA82" s="25"/>
      <c r="AB82" s="25"/>
    </row>
    <row r="83" spans="2:28" ht="9" customHeight="1">
      <c r="B83" s="29"/>
      <c r="C83" s="24"/>
      <c r="D83" s="24"/>
      <c r="E83" s="847" t="s">
        <v>205</v>
      </c>
      <c r="F83" s="752"/>
      <c r="G83" s="752"/>
      <c r="H83" s="752"/>
      <c r="I83" s="752"/>
      <c r="J83" s="752"/>
      <c r="K83" s="752"/>
      <c r="L83" s="752"/>
      <c r="M83" s="753"/>
      <c r="N83" s="24"/>
      <c r="O83" s="24"/>
      <c r="P83" s="846">
        <f>P76+P80</f>
        <v>57593145.604777351</v>
      </c>
      <c r="Q83" s="765"/>
      <c r="R83" s="766"/>
      <c r="S83" s="265"/>
      <c r="T83" s="265"/>
      <c r="U83" s="846">
        <f>U76+U80</f>
        <v>99431603.044777334</v>
      </c>
      <c r="V83" s="766"/>
      <c r="W83" s="24"/>
      <c r="X83" s="24"/>
      <c r="Y83" s="30"/>
      <c r="Z83" s="24"/>
      <c r="AA83" s="25"/>
      <c r="AB83" s="25"/>
    </row>
    <row r="84" spans="2:28" ht="6" customHeight="1">
      <c r="B84" s="37"/>
      <c r="C84" s="38"/>
      <c r="D84" s="38"/>
      <c r="E84" s="850"/>
      <c r="F84" s="851"/>
      <c r="G84" s="851"/>
      <c r="H84" s="851"/>
      <c r="I84" s="851"/>
      <c r="J84" s="851"/>
      <c r="K84" s="851"/>
      <c r="L84" s="851"/>
      <c r="M84" s="852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9"/>
      <c r="Z84" s="24"/>
      <c r="AA84" s="25"/>
      <c r="AB84" s="25"/>
    </row>
    <row r="85" spans="2:28" ht="10.5" customHeight="1">
      <c r="B85" s="24"/>
      <c r="C85" s="746" t="s">
        <v>78</v>
      </c>
      <c r="D85" s="747"/>
      <c r="E85" s="747"/>
      <c r="F85" s="747"/>
      <c r="G85" s="747"/>
      <c r="H85" s="747"/>
      <c r="I85" s="747"/>
      <c r="J85" s="747"/>
      <c r="K85" s="747"/>
      <c r="L85" s="747"/>
      <c r="M85" s="747"/>
      <c r="N85" s="747"/>
      <c r="O85" s="747"/>
      <c r="P85" s="747"/>
      <c r="Q85" s="747"/>
      <c r="R85" s="747"/>
      <c r="S85" s="747"/>
      <c r="T85" s="747"/>
      <c r="U85" s="747"/>
      <c r="V85" s="748"/>
      <c r="W85" s="24"/>
      <c r="X85" s="24"/>
      <c r="Y85" s="24"/>
      <c r="Z85" s="24"/>
      <c r="AA85" s="25"/>
      <c r="AB85" s="25"/>
    </row>
    <row r="86" spans="2:28" ht="10.5" customHeight="1">
      <c r="B86" s="536"/>
      <c r="C86" s="537"/>
      <c r="D86" s="465"/>
      <c r="E86" s="465"/>
      <c r="F86" s="465"/>
      <c r="G86" s="465"/>
      <c r="H86" s="465"/>
      <c r="I86" s="465"/>
      <c r="J86" s="465"/>
      <c r="K86" s="465"/>
      <c r="L86" s="465"/>
      <c r="M86" s="465"/>
      <c r="N86" s="465"/>
      <c r="O86" s="465"/>
      <c r="P86" s="465"/>
      <c r="Q86" s="465"/>
      <c r="R86" s="465"/>
      <c r="S86" s="465"/>
      <c r="T86" s="465"/>
      <c r="U86" s="465"/>
      <c r="V86" s="465"/>
      <c r="W86" s="536"/>
      <c r="X86" s="536"/>
      <c r="Y86" s="536"/>
      <c r="Z86" s="536"/>
      <c r="AA86" s="25"/>
      <c r="AB86" s="25"/>
    </row>
    <row r="87" spans="2:28" ht="10.5" customHeight="1">
      <c r="B87" s="536"/>
      <c r="C87" s="537"/>
      <c r="D87" s="465"/>
      <c r="E87" s="465"/>
      <c r="F87" s="465"/>
      <c r="G87" s="465"/>
      <c r="H87" s="465"/>
      <c r="I87" s="465"/>
      <c r="J87" s="465"/>
      <c r="K87" s="465"/>
      <c r="L87" s="465"/>
      <c r="M87" s="465"/>
      <c r="N87" s="465"/>
      <c r="O87" s="465"/>
      <c r="P87" s="465"/>
      <c r="Q87" s="465"/>
      <c r="R87" s="465"/>
      <c r="S87" s="465"/>
      <c r="T87" s="465"/>
      <c r="U87" s="465"/>
      <c r="V87" s="465"/>
      <c r="W87" s="536"/>
      <c r="X87" s="536"/>
      <c r="Y87" s="536"/>
      <c r="Z87" s="536"/>
      <c r="AA87" s="25"/>
      <c r="AB87" s="25"/>
    </row>
    <row r="88" spans="2:28" ht="10.5" customHeight="1">
      <c r="B88" s="536"/>
      <c r="C88" s="537"/>
      <c r="D88" s="465"/>
      <c r="E88" s="465"/>
      <c r="F88" s="465"/>
      <c r="G88" s="465"/>
      <c r="H88" s="465"/>
      <c r="I88" s="465"/>
      <c r="J88" s="465"/>
      <c r="K88" s="465"/>
      <c r="L88" s="465"/>
      <c r="M88" s="465"/>
      <c r="N88" s="465"/>
      <c r="O88" s="465"/>
      <c r="P88" s="465"/>
      <c r="Q88" s="465"/>
      <c r="R88" s="465"/>
      <c r="S88" s="465"/>
      <c r="T88" s="465"/>
      <c r="U88" s="465"/>
      <c r="V88" s="465"/>
      <c r="W88" s="536"/>
      <c r="X88" s="536"/>
      <c r="Y88" s="536"/>
      <c r="Z88" s="536"/>
      <c r="AA88" s="461"/>
      <c r="AB88" s="25"/>
    </row>
    <row r="89" spans="2:28" ht="10.5" customHeight="1">
      <c r="B89" s="24"/>
      <c r="C89" s="24"/>
      <c r="D89" s="749" t="s">
        <v>79</v>
      </c>
      <c r="E89" s="747"/>
      <c r="F89" s="747"/>
      <c r="G89" s="747"/>
      <c r="H89" s="747"/>
      <c r="I89" s="747"/>
      <c r="J89" s="747"/>
      <c r="K89" s="747"/>
      <c r="L89" s="747"/>
      <c r="M89" s="747"/>
      <c r="N89" s="747"/>
      <c r="O89" s="747"/>
      <c r="P89" s="747"/>
      <c r="Q89" s="747"/>
      <c r="R89" s="747"/>
      <c r="S89" s="747"/>
      <c r="T89" s="747"/>
      <c r="U89" s="747"/>
      <c r="V89" s="747"/>
      <c r="W89" s="748"/>
      <c r="X89" s="24"/>
      <c r="Y89" s="24"/>
      <c r="Z89" s="24"/>
      <c r="AA89" s="25"/>
      <c r="AB89" s="25"/>
    </row>
    <row r="90" spans="2:28" ht="24.75" customHeight="1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461"/>
      <c r="AB90" s="25"/>
    </row>
    <row r="91" spans="2:28" ht="16.5" customHeight="1">
      <c r="B91" s="24"/>
      <c r="C91" s="24"/>
      <c r="D91" s="24"/>
      <c r="E91" s="24"/>
      <c r="F91" s="749" t="s">
        <v>79</v>
      </c>
      <c r="G91" s="747"/>
      <c r="H91" s="747"/>
      <c r="I91" s="748"/>
      <c r="J91" s="24"/>
      <c r="K91" s="749" t="s">
        <v>79</v>
      </c>
      <c r="L91" s="747"/>
      <c r="M91" s="747"/>
      <c r="N91" s="747"/>
      <c r="O91" s="747"/>
      <c r="P91" s="747"/>
      <c r="Q91" s="747"/>
      <c r="R91" s="747"/>
      <c r="S91" s="747"/>
      <c r="T91" s="747"/>
      <c r="U91" s="748"/>
      <c r="V91" s="24"/>
      <c r="W91" s="24"/>
      <c r="X91" s="24"/>
      <c r="Y91" s="24"/>
      <c r="Z91" s="24"/>
      <c r="AA91" s="25"/>
      <c r="AB91" s="25"/>
    </row>
    <row r="92" spans="2:28" ht="12.75" customHeight="1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52"/>
      <c r="S92" s="25"/>
      <c r="T92" s="25"/>
      <c r="U92" s="25"/>
      <c r="V92" s="25"/>
      <c r="W92" s="25"/>
      <c r="X92" s="25"/>
      <c r="Y92" s="25"/>
      <c r="Z92" s="25"/>
      <c r="AA92" s="25"/>
      <c r="AB92" s="53"/>
    </row>
    <row r="93" spans="2:28" ht="12.75" customHeight="1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52"/>
      <c r="S93" s="25"/>
      <c r="T93" s="25"/>
      <c r="U93" s="54"/>
      <c r="V93" s="25"/>
      <c r="W93" s="25"/>
      <c r="X93" s="25"/>
      <c r="Y93" s="25"/>
      <c r="Z93" s="25"/>
      <c r="AA93" s="25"/>
      <c r="AB93" s="25"/>
    </row>
    <row r="94" spans="2:28" ht="12.75" customHeight="1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</row>
    <row r="95" spans="2:28" ht="12.75" customHeight="1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55"/>
      <c r="S95" s="25"/>
      <c r="T95" s="25"/>
      <c r="U95" s="25"/>
      <c r="V95" s="25"/>
      <c r="W95" s="25"/>
      <c r="X95" s="25"/>
      <c r="Y95" s="25"/>
      <c r="Z95" s="25"/>
      <c r="AA95" s="25"/>
      <c r="AB95" s="25"/>
    </row>
    <row r="96" spans="2:28" ht="12.75" customHeight="1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53"/>
      <c r="V96" s="25"/>
      <c r="W96" s="25"/>
      <c r="X96" s="25"/>
      <c r="Y96" s="25"/>
      <c r="Z96" s="25"/>
      <c r="AA96" s="25"/>
      <c r="AB96" s="25"/>
    </row>
    <row r="97" spans="2:28" ht="12.75" customHeight="1">
      <c r="B97" s="25"/>
      <c r="C97" s="25"/>
      <c r="D97" s="25"/>
      <c r="E97" s="25"/>
      <c r="F97" s="25"/>
      <c r="G97" s="25"/>
      <c r="H97" s="25"/>
      <c r="I97" s="25"/>
      <c r="J97" s="53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54"/>
      <c r="AB97" s="25"/>
    </row>
    <row r="98" spans="2:28" ht="12.75" customHeight="1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</row>
    <row r="99" spans="2:28" ht="12.75" customHeight="1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</row>
    <row r="100" spans="2:28" ht="12.75" customHeight="1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</row>
    <row r="101" spans="2:28" ht="12.75" customHeight="1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</row>
    <row r="102" spans="2:28" ht="12.75" customHeight="1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</row>
    <row r="103" spans="2:28" ht="12.75" customHeight="1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</row>
  </sheetData>
  <mergeCells count="101">
    <mergeCell ref="E1:Z1"/>
    <mergeCell ref="G24:M24"/>
    <mergeCell ref="G25:M25"/>
    <mergeCell ref="F27:L27"/>
    <mergeCell ref="G20:M23"/>
    <mergeCell ref="G11:M11"/>
    <mergeCell ref="G12:M12"/>
    <mergeCell ref="B2:Z2"/>
    <mergeCell ref="B3:Z4"/>
    <mergeCell ref="E8:L8"/>
    <mergeCell ref="P8:S8"/>
    <mergeCell ref="U8:V8"/>
    <mergeCell ref="G17:M17"/>
    <mergeCell ref="G18:Q19"/>
    <mergeCell ref="G15:M15"/>
    <mergeCell ref="G16:M16"/>
    <mergeCell ref="G13:M13"/>
    <mergeCell ref="G14:M14"/>
    <mergeCell ref="F9:L9"/>
    <mergeCell ref="G32:M32"/>
    <mergeCell ref="G33:M33"/>
    <mergeCell ref="E45:L47"/>
    <mergeCell ref="G30:M30"/>
    <mergeCell ref="G31:M31"/>
    <mergeCell ref="G28:M28"/>
    <mergeCell ref="G29:M29"/>
    <mergeCell ref="G42:M42"/>
    <mergeCell ref="G43:M43"/>
    <mergeCell ref="G40:M40"/>
    <mergeCell ref="G41:M41"/>
    <mergeCell ref="G38:M38"/>
    <mergeCell ref="G39:M39"/>
    <mergeCell ref="U46:V46"/>
    <mergeCell ref="P51:R51"/>
    <mergeCell ref="U51:V51"/>
    <mergeCell ref="P55:R55"/>
    <mergeCell ref="U55:V55"/>
    <mergeCell ref="H65:M65"/>
    <mergeCell ref="H64:M64"/>
    <mergeCell ref="F67:L67"/>
    <mergeCell ref="G34:M34"/>
    <mergeCell ref="G35:M35"/>
    <mergeCell ref="G56:M56"/>
    <mergeCell ref="G55:M55"/>
    <mergeCell ref="P52:R52"/>
    <mergeCell ref="U52:V52"/>
    <mergeCell ref="G53:M53"/>
    <mergeCell ref="P53:R53"/>
    <mergeCell ref="U53:V53"/>
    <mergeCell ref="E49:L49"/>
    <mergeCell ref="F50:K50"/>
    <mergeCell ref="F54:L54"/>
    <mergeCell ref="U56:V56"/>
    <mergeCell ref="G36:M36"/>
    <mergeCell ref="G37:M37"/>
    <mergeCell ref="G52:M52"/>
    <mergeCell ref="G51:M51"/>
    <mergeCell ref="E61:L61"/>
    <mergeCell ref="F62:K62"/>
    <mergeCell ref="P57:R57"/>
    <mergeCell ref="P56:R56"/>
    <mergeCell ref="P46:R46"/>
    <mergeCell ref="G68:M68"/>
    <mergeCell ref="H69:M69"/>
    <mergeCell ref="P65:R65"/>
    <mergeCell ref="G66:M66"/>
    <mergeCell ref="P66:R66"/>
    <mergeCell ref="P64:R64"/>
    <mergeCell ref="P63:R63"/>
    <mergeCell ref="U57:V57"/>
    <mergeCell ref="G57:M57"/>
    <mergeCell ref="E58:L59"/>
    <mergeCell ref="P59:R59"/>
    <mergeCell ref="G63:M63"/>
    <mergeCell ref="U68:V68"/>
    <mergeCell ref="U69:V69"/>
    <mergeCell ref="U65:V65"/>
    <mergeCell ref="U66:V66"/>
    <mergeCell ref="U64:V64"/>
    <mergeCell ref="U59:V59"/>
    <mergeCell ref="U63:V63"/>
    <mergeCell ref="P76:R76"/>
    <mergeCell ref="U76:V76"/>
    <mergeCell ref="U70:V70"/>
    <mergeCell ref="G71:M71"/>
    <mergeCell ref="U71:V71"/>
    <mergeCell ref="E72:L73"/>
    <mergeCell ref="P73:R73"/>
    <mergeCell ref="E75:N77"/>
    <mergeCell ref="R71:T71"/>
    <mergeCell ref="H70:M70"/>
    <mergeCell ref="P83:R83"/>
    <mergeCell ref="U83:V83"/>
    <mergeCell ref="D89:W89"/>
    <mergeCell ref="F91:I91"/>
    <mergeCell ref="K91:U91"/>
    <mergeCell ref="E79:M81"/>
    <mergeCell ref="P80:R80"/>
    <mergeCell ref="U80:V80"/>
    <mergeCell ref="E83:M84"/>
    <mergeCell ref="C85:V85"/>
  </mergeCells>
  <printOptions horizontalCentered="1"/>
  <pageMargins left="0.23622047244094491" right="0.23622047244094491" top="0.15748031496062992" bottom="0.11811023622047245" header="0" footer="0"/>
  <pageSetup scale="68" orientation="landscape" r:id="rId1"/>
  <headerFooter>
    <oddFooter>&amp;R&amp;P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I18" sqref="I18"/>
    </sheetView>
  </sheetViews>
  <sheetFormatPr baseColWidth="10" defaultRowHeight="15"/>
  <sheetData>
    <row r="1" spans="1:1">
      <c r="A1">
        <v>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154"/>
  <sheetViews>
    <sheetView zoomScale="77" zoomScaleNormal="77" workbookViewId="0">
      <selection activeCell="H13" sqref="H13"/>
    </sheetView>
  </sheetViews>
  <sheetFormatPr baseColWidth="10" defaultColWidth="14.42578125" defaultRowHeight="15"/>
  <cols>
    <col min="1" max="1" width="10.7109375" customWidth="1"/>
    <col min="2" max="2" width="29.5703125" customWidth="1"/>
    <col min="3" max="3" width="18.42578125" bestFit="1" customWidth="1"/>
    <col min="4" max="4" width="18.7109375" bestFit="1" customWidth="1"/>
    <col min="5" max="5" width="17.28515625" bestFit="1" customWidth="1"/>
    <col min="6" max="6" width="22" bestFit="1" customWidth="1"/>
    <col min="7" max="7" width="37.7109375" customWidth="1"/>
    <col min="8" max="8" width="22.5703125" customWidth="1"/>
    <col min="9" max="9" width="33.42578125" style="559" customWidth="1"/>
    <col min="10" max="10" width="15.5703125" bestFit="1" customWidth="1"/>
    <col min="11" max="11" width="5.5703125" bestFit="1" customWidth="1"/>
    <col min="13" max="13" width="16" customWidth="1"/>
  </cols>
  <sheetData>
    <row r="1" spans="1:13">
      <c r="A1" s="869"/>
      <c r="B1" s="870"/>
      <c r="C1" s="870"/>
      <c r="D1" s="870"/>
      <c r="E1" s="870"/>
      <c r="F1" s="870"/>
      <c r="G1" s="560"/>
      <c r="H1" s="560"/>
      <c r="I1" s="561"/>
      <c r="J1" s="560"/>
      <c r="K1" s="560"/>
      <c r="L1" s="562"/>
      <c r="M1" s="562"/>
    </row>
    <row r="2" spans="1:13" ht="22.5">
      <c r="A2" s="871" t="s">
        <v>1754</v>
      </c>
      <c r="B2" s="871"/>
      <c r="C2" s="871"/>
      <c r="D2" s="871"/>
      <c r="E2" s="871"/>
      <c r="F2" s="871"/>
      <c r="G2" s="871"/>
      <c r="H2" s="871"/>
      <c r="I2" s="871"/>
      <c r="J2" s="871"/>
      <c r="K2" s="871"/>
      <c r="L2" s="871"/>
      <c r="M2" s="871"/>
    </row>
    <row r="3" spans="1:13">
      <c r="A3" s="869" t="s">
        <v>1755</v>
      </c>
      <c r="B3" s="869"/>
      <c r="C3" s="869"/>
      <c r="D3" s="869"/>
      <c r="E3" s="869"/>
      <c r="F3" s="869"/>
      <c r="G3" s="869"/>
      <c r="H3" s="869"/>
      <c r="I3" s="869"/>
      <c r="J3" s="869"/>
      <c r="K3" s="869"/>
      <c r="L3" s="869"/>
      <c r="M3" s="869"/>
    </row>
    <row r="4" spans="1:13" ht="15.75" thickBot="1">
      <c r="A4" s="872" t="s">
        <v>1792</v>
      </c>
      <c r="B4" s="873"/>
      <c r="C4" s="873"/>
      <c r="D4" s="873"/>
      <c r="E4" s="873"/>
      <c r="F4" s="873"/>
      <c r="G4" s="873"/>
      <c r="H4" s="873"/>
      <c r="I4" s="873"/>
      <c r="J4" s="873"/>
      <c r="K4" s="873"/>
      <c r="L4" s="873"/>
      <c r="M4" s="873"/>
    </row>
    <row r="5" spans="1:13" ht="147.75" customHeight="1" thickBot="1">
      <c r="A5" s="539" t="s">
        <v>408</v>
      </c>
      <c r="B5" s="540" t="s">
        <v>1756</v>
      </c>
      <c r="C5" s="541" t="s">
        <v>1757</v>
      </c>
      <c r="D5" s="541" t="s">
        <v>1758</v>
      </c>
      <c r="E5" s="541" t="s">
        <v>1759</v>
      </c>
      <c r="F5" s="542" t="s">
        <v>1760</v>
      </c>
      <c r="G5" s="543" t="s">
        <v>1761</v>
      </c>
      <c r="H5" s="544" t="s">
        <v>1793</v>
      </c>
      <c r="I5" s="545" t="s">
        <v>1762</v>
      </c>
      <c r="J5" s="543" t="s">
        <v>1763</v>
      </c>
      <c r="K5" s="546" t="s">
        <v>1764</v>
      </c>
      <c r="L5" s="543" t="s">
        <v>1765</v>
      </c>
      <c r="M5" s="547" t="s">
        <v>1766</v>
      </c>
    </row>
    <row r="6" spans="1:13" ht="77.25">
      <c r="A6" s="644">
        <v>1</v>
      </c>
      <c r="B6" s="548" t="s">
        <v>1769</v>
      </c>
      <c r="C6" s="575" t="s">
        <v>1770</v>
      </c>
      <c r="D6" s="576">
        <v>43501</v>
      </c>
      <c r="E6" s="576">
        <v>43518</v>
      </c>
      <c r="F6" s="549" t="s">
        <v>1771</v>
      </c>
      <c r="G6" s="549" t="s">
        <v>3046</v>
      </c>
      <c r="H6" s="578">
        <v>468500</v>
      </c>
      <c r="I6" s="549" t="s">
        <v>1772</v>
      </c>
      <c r="J6" s="549" t="s">
        <v>3047</v>
      </c>
      <c r="K6" s="549"/>
      <c r="L6" s="549" t="s">
        <v>1773</v>
      </c>
      <c r="M6" s="577"/>
    </row>
    <row r="7" spans="1:13" ht="15.75" thickBot="1">
      <c r="A7" s="550"/>
      <c r="B7" s="551"/>
      <c r="C7" s="552"/>
      <c r="D7" s="552"/>
      <c r="E7" s="552"/>
      <c r="F7" s="553"/>
      <c r="G7" s="554"/>
      <c r="H7" s="554"/>
      <c r="I7" s="555"/>
      <c r="J7" s="554"/>
      <c r="K7" s="554"/>
      <c r="L7" s="556"/>
      <c r="M7" s="557"/>
    </row>
    <row r="8" spans="1:13">
      <c r="A8" s="558"/>
      <c r="B8" s="558"/>
      <c r="C8" s="558"/>
      <c r="D8" s="558"/>
      <c r="E8" s="558"/>
      <c r="F8" s="558"/>
      <c r="G8" s="56"/>
      <c r="H8" s="56"/>
      <c r="I8" s="538"/>
      <c r="J8" s="56"/>
      <c r="K8" s="56"/>
    </row>
    <row r="9" spans="1:13">
      <c r="A9" s="558"/>
      <c r="B9" s="558"/>
      <c r="C9" s="558"/>
      <c r="D9" s="558"/>
      <c r="E9" s="558"/>
      <c r="F9" s="558"/>
      <c r="G9" s="56"/>
      <c r="H9" s="56"/>
      <c r="I9" s="538"/>
      <c r="J9" s="56"/>
      <c r="K9" s="56"/>
    </row>
    <row r="10" spans="1:13">
      <c r="A10" s="558"/>
      <c r="B10" s="558"/>
      <c r="C10" s="558"/>
      <c r="D10" s="558"/>
      <c r="E10" s="558"/>
      <c r="F10" s="558"/>
      <c r="G10" s="56"/>
      <c r="H10" s="56"/>
      <c r="I10" s="538"/>
      <c r="J10" s="56"/>
      <c r="K10" s="56"/>
    </row>
    <row r="11" spans="1:13">
      <c r="A11" s="558"/>
      <c r="B11" s="558"/>
      <c r="C11" s="558"/>
      <c r="D11" s="558"/>
      <c r="E11" s="558"/>
      <c r="F11" s="558"/>
      <c r="G11" s="56"/>
      <c r="H11" s="56"/>
      <c r="I11" s="538"/>
      <c r="J11" s="56"/>
      <c r="K11" s="56"/>
    </row>
    <row r="12" spans="1:13">
      <c r="A12" s="558"/>
      <c r="B12" s="558"/>
      <c r="C12" s="558"/>
      <c r="D12" s="558"/>
      <c r="E12" s="558"/>
      <c r="F12" s="558"/>
      <c r="G12" s="56"/>
      <c r="H12" s="56"/>
      <c r="I12" s="538"/>
      <c r="J12" s="56"/>
      <c r="K12" s="56"/>
    </row>
    <row r="13" spans="1:13">
      <c r="A13" s="558"/>
      <c r="B13" s="558"/>
      <c r="C13" s="558"/>
      <c r="D13" s="558"/>
      <c r="E13" s="558"/>
      <c r="F13" s="558"/>
      <c r="G13" s="56"/>
      <c r="H13" s="56"/>
      <c r="I13" s="538"/>
      <c r="J13" s="56"/>
      <c r="K13" s="56"/>
    </row>
    <row r="14" spans="1:13">
      <c r="A14" s="558"/>
      <c r="B14" s="558"/>
      <c r="C14" s="558"/>
      <c r="D14" s="558"/>
      <c r="E14" s="558"/>
      <c r="F14" s="558"/>
      <c r="G14" s="56"/>
      <c r="H14" s="56"/>
      <c r="I14" s="538"/>
      <c r="J14" s="56"/>
      <c r="K14" s="56"/>
    </row>
    <row r="15" spans="1:13">
      <c r="A15" s="558"/>
      <c r="B15" s="558"/>
      <c r="C15" s="558"/>
      <c r="D15" s="558"/>
      <c r="E15" s="558"/>
      <c r="F15" s="558"/>
      <c r="G15" s="56"/>
      <c r="H15" s="56"/>
      <c r="I15" s="538"/>
      <c r="J15" s="56"/>
      <c r="K15" s="56"/>
    </row>
    <row r="16" spans="1:13">
      <c r="A16" s="558"/>
      <c r="B16" s="558"/>
      <c r="C16" s="558"/>
      <c r="D16" s="558"/>
      <c r="E16" s="558"/>
      <c r="F16" s="558"/>
      <c r="G16" s="56"/>
      <c r="H16" s="56"/>
      <c r="I16" s="538"/>
      <c r="J16" s="56"/>
      <c r="K16" s="56"/>
    </row>
    <row r="17" spans="1:11">
      <c r="A17" s="558"/>
      <c r="B17" s="558"/>
      <c r="C17" s="558"/>
      <c r="D17" s="558"/>
      <c r="E17" s="558"/>
      <c r="F17" s="558"/>
      <c r="G17" s="56"/>
      <c r="H17" s="56"/>
      <c r="I17" s="538"/>
      <c r="J17" s="56"/>
      <c r="K17" s="56"/>
    </row>
    <row r="18" spans="1:11">
      <c r="A18" s="558"/>
      <c r="B18" s="558"/>
      <c r="C18" s="558"/>
      <c r="D18" s="558"/>
      <c r="E18" s="558"/>
      <c r="F18" s="558"/>
      <c r="G18" s="56"/>
      <c r="H18" s="56"/>
      <c r="I18" s="538"/>
      <c r="J18" s="56"/>
      <c r="K18" s="56"/>
    </row>
    <row r="19" spans="1:11">
      <c r="A19" s="558"/>
      <c r="B19" s="558"/>
      <c r="C19" s="558"/>
      <c r="D19" s="558"/>
      <c r="E19" s="558"/>
      <c r="F19" s="558"/>
      <c r="G19" s="56"/>
      <c r="H19" s="56"/>
      <c r="I19" s="538"/>
      <c r="J19" s="56"/>
      <c r="K19" s="56"/>
    </row>
    <row r="20" spans="1:11">
      <c r="A20" s="558"/>
      <c r="B20" s="558"/>
      <c r="C20" s="558"/>
      <c r="D20" s="558"/>
      <c r="E20" s="558"/>
      <c r="F20" s="558"/>
      <c r="G20" s="56"/>
      <c r="H20" s="56"/>
      <c r="I20" s="538"/>
      <c r="J20" s="56"/>
      <c r="K20" s="56"/>
    </row>
    <row r="21" spans="1:11">
      <c r="A21" s="558"/>
      <c r="B21" s="558"/>
      <c r="C21" s="558"/>
      <c r="D21" s="558"/>
      <c r="E21" s="558"/>
      <c r="F21" s="558"/>
      <c r="G21" s="56"/>
      <c r="H21" s="56"/>
      <c r="I21" s="538"/>
      <c r="J21" s="56"/>
      <c r="K21" s="56"/>
    </row>
    <row r="22" spans="1:11">
      <c r="A22" s="558"/>
      <c r="B22" s="558"/>
      <c r="C22" s="558"/>
      <c r="D22" s="558"/>
      <c r="E22" s="558"/>
      <c r="F22" s="558"/>
      <c r="G22" s="56"/>
      <c r="H22" s="56"/>
      <c r="I22" s="538"/>
      <c r="J22" s="56"/>
      <c r="K22" s="56"/>
    </row>
    <row r="23" spans="1:11">
      <c r="A23" s="558"/>
      <c r="B23" s="558"/>
      <c r="C23" s="558"/>
      <c r="D23" s="558"/>
      <c r="E23" s="558"/>
      <c r="F23" s="558"/>
      <c r="G23" s="56"/>
      <c r="H23" s="56"/>
      <c r="I23" s="538"/>
      <c r="J23" s="56"/>
      <c r="K23" s="56"/>
    </row>
    <row r="24" spans="1:11">
      <c r="A24" s="558"/>
      <c r="B24" s="558"/>
      <c r="C24" s="558"/>
      <c r="D24" s="558"/>
      <c r="E24" s="558"/>
      <c r="F24" s="558"/>
      <c r="G24" s="56"/>
      <c r="H24" s="56"/>
      <c r="I24" s="538"/>
      <c r="J24" s="56"/>
      <c r="K24" s="56"/>
    </row>
    <row r="25" spans="1:11">
      <c r="A25" s="558"/>
      <c r="B25" s="558"/>
      <c r="C25" s="558"/>
      <c r="D25" s="558"/>
      <c r="E25" s="558"/>
      <c r="F25" s="558"/>
      <c r="G25" s="56"/>
      <c r="H25" s="56"/>
      <c r="I25" s="538"/>
      <c r="J25" s="56"/>
      <c r="K25" s="56"/>
    </row>
    <row r="26" spans="1:11">
      <c r="A26" s="558"/>
      <c r="B26" s="558"/>
      <c r="C26" s="558"/>
      <c r="D26" s="558"/>
      <c r="E26" s="558"/>
      <c r="F26" s="558"/>
      <c r="G26" s="56"/>
      <c r="H26" s="56"/>
      <c r="I26" s="538"/>
      <c r="J26" s="56"/>
      <c r="K26" s="56"/>
    </row>
    <row r="27" spans="1:11">
      <c r="A27" s="558"/>
      <c r="B27" s="558"/>
      <c r="C27" s="558"/>
      <c r="D27" s="558"/>
      <c r="E27" s="558"/>
      <c r="F27" s="558"/>
      <c r="G27" s="56"/>
      <c r="H27" s="56"/>
      <c r="I27" s="538"/>
      <c r="J27" s="56"/>
      <c r="K27" s="56"/>
    </row>
    <row r="28" spans="1:11">
      <c r="A28" s="558"/>
      <c r="B28" s="558"/>
      <c r="C28" s="558"/>
      <c r="D28" s="558"/>
      <c r="E28" s="558"/>
      <c r="F28" s="558"/>
      <c r="G28" s="56"/>
      <c r="H28" s="56"/>
      <c r="I28" s="538"/>
      <c r="J28" s="56"/>
      <c r="K28" s="56"/>
    </row>
    <row r="29" spans="1:11">
      <c r="A29" s="558"/>
      <c r="B29" s="558"/>
      <c r="C29" s="558"/>
      <c r="D29" s="558"/>
      <c r="E29" s="558"/>
      <c r="F29" s="558"/>
      <c r="G29" s="56"/>
      <c r="H29" s="56"/>
      <c r="I29" s="538"/>
      <c r="J29" s="56"/>
      <c r="K29" s="56"/>
    </row>
    <row r="30" spans="1:11">
      <c r="A30" s="558"/>
      <c r="B30" s="558"/>
      <c r="C30" s="558"/>
      <c r="D30" s="558"/>
      <c r="E30" s="558"/>
      <c r="F30" s="558"/>
      <c r="G30" s="56"/>
      <c r="H30" s="56"/>
      <c r="I30" s="538"/>
      <c r="J30" s="56"/>
      <c r="K30" s="56"/>
    </row>
    <row r="31" spans="1:11">
      <c r="A31" s="558"/>
      <c r="B31" s="558"/>
      <c r="C31" s="558"/>
      <c r="D31" s="558"/>
      <c r="E31" s="558"/>
      <c r="F31" s="558"/>
      <c r="G31" s="56"/>
      <c r="H31" s="56"/>
      <c r="I31" s="538"/>
      <c r="J31" s="56"/>
      <c r="K31" s="56"/>
    </row>
    <row r="32" spans="1:11">
      <c r="A32" s="558"/>
      <c r="B32" s="558"/>
      <c r="C32" s="558"/>
      <c r="D32" s="558"/>
      <c r="E32" s="558"/>
      <c r="F32" s="558"/>
      <c r="G32" s="56"/>
      <c r="H32" s="56"/>
      <c r="I32" s="538"/>
      <c r="J32" s="56"/>
      <c r="K32" s="56"/>
    </row>
    <row r="33" spans="1:11">
      <c r="A33" s="558"/>
      <c r="B33" s="558"/>
      <c r="C33" s="558"/>
      <c r="D33" s="558"/>
      <c r="E33" s="558"/>
      <c r="F33" s="558"/>
      <c r="G33" s="56"/>
      <c r="H33" s="56"/>
      <c r="I33" s="538"/>
      <c r="J33" s="56"/>
      <c r="K33" s="56"/>
    </row>
    <row r="34" spans="1:11">
      <c r="A34" s="558"/>
      <c r="B34" s="558"/>
      <c r="C34" s="558"/>
      <c r="D34" s="558"/>
      <c r="E34" s="558"/>
      <c r="F34" s="558"/>
      <c r="G34" s="56"/>
      <c r="H34" s="56"/>
      <c r="I34" s="538"/>
      <c r="J34" s="56"/>
      <c r="K34" s="56"/>
    </row>
    <row r="35" spans="1:11">
      <c r="A35" s="558"/>
      <c r="B35" s="558"/>
      <c r="C35" s="558"/>
      <c r="D35" s="558"/>
      <c r="E35" s="558"/>
      <c r="F35" s="558"/>
      <c r="G35" s="56"/>
      <c r="H35" s="56"/>
      <c r="I35" s="538"/>
      <c r="J35" s="56"/>
      <c r="K35" s="56"/>
    </row>
    <row r="36" spans="1:11">
      <c r="A36" s="558"/>
      <c r="B36" s="558"/>
      <c r="C36" s="558"/>
      <c r="D36" s="558"/>
      <c r="E36" s="558"/>
      <c r="F36" s="558"/>
      <c r="G36" s="56"/>
      <c r="H36" s="56"/>
      <c r="I36" s="538"/>
      <c r="J36" s="56"/>
      <c r="K36" s="56"/>
    </row>
    <row r="37" spans="1:11">
      <c r="A37" s="558"/>
      <c r="B37" s="558"/>
      <c r="C37" s="558"/>
      <c r="D37" s="558"/>
      <c r="E37" s="558"/>
      <c r="F37" s="558"/>
      <c r="G37" s="56"/>
      <c r="H37" s="56"/>
      <c r="I37" s="538"/>
      <c r="J37" s="56"/>
      <c r="K37" s="56"/>
    </row>
    <row r="38" spans="1:11">
      <c r="A38" s="558"/>
      <c r="B38" s="558"/>
      <c r="C38" s="558"/>
      <c r="D38" s="558"/>
      <c r="E38" s="558"/>
      <c r="F38" s="558"/>
      <c r="G38" s="56"/>
      <c r="H38" s="56"/>
      <c r="I38" s="538"/>
      <c r="J38" s="56"/>
      <c r="K38" s="56"/>
    </row>
    <row r="39" spans="1:11">
      <c r="A39" s="558"/>
      <c r="B39" s="558"/>
      <c r="C39" s="558"/>
      <c r="D39" s="558"/>
      <c r="E39" s="558"/>
      <c r="F39" s="558"/>
      <c r="G39" s="56"/>
      <c r="H39" s="56"/>
      <c r="I39" s="538"/>
      <c r="J39" s="56"/>
      <c r="K39" s="56"/>
    </row>
    <row r="40" spans="1:11">
      <c r="A40" s="558"/>
      <c r="B40" s="558"/>
      <c r="C40" s="558"/>
      <c r="D40" s="558"/>
      <c r="E40" s="558"/>
      <c r="F40" s="558"/>
      <c r="G40" s="56"/>
      <c r="H40" s="56"/>
      <c r="I40" s="538"/>
      <c r="J40" s="56"/>
      <c r="K40" s="56"/>
    </row>
    <row r="41" spans="1:11">
      <c r="A41" s="558"/>
      <c r="B41" s="558"/>
      <c r="C41" s="558"/>
      <c r="D41" s="558"/>
      <c r="E41" s="558"/>
      <c r="F41" s="558"/>
      <c r="G41" s="56"/>
      <c r="H41" s="56"/>
      <c r="I41" s="538"/>
      <c r="J41" s="56"/>
      <c r="K41" s="56"/>
    </row>
    <row r="42" spans="1:11">
      <c r="A42" s="558"/>
      <c r="B42" s="558"/>
      <c r="C42" s="558"/>
      <c r="D42" s="558"/>
      <c r="E42" s="558"/>
      <c r="F42" s="558"/>
      <c r="G42" s="56"/>
      <c r="H42" s="56"/>
      <c r="I42" s="538"/>
      <c r="J42" s="56"/>
      <c r="K42" s="56"/>
    </row>
    <row r="43" spans="1:11">
      <c r="A43" s="558"/>
      <c r="B43" s="558"/>
      <c r="C43" s="558"/>
      <c r="D43" s="558"/>
      <c r="E43" s="558"/>
      <c r="F43" s="558"/>
      <c r="G43" s="56"/>
      <c r="H43" s="56"/>
      <c r="I43" s="538"/>
      <c r="J43" s="56"/>
      <c r="K43" s="56"/>
    </row>
    <row r="44" spans="1:11">
      <c r="A44" s="558"/>
      <c r="B44" s="558"/>
      <c r="C44" s="558"/>
      <c r="D44" s="558"/>
      <c r="E44" s="558"/>
      <c r="F44" s="558"/>
      <c r="G44" s="56"/>
      <c r="H44" s="56"/>
      <c r="I44" s="538"/>
      <c r="J44" s="56"/>
      <c r="K44" s="56"/>
    </row>
    <row r="45" spans="1:11">
      <c r="A45" s="558"/>
      <c r="B45" s="558"/>
      <c r="C45" s="558"/>
      <c r="D45" s="558"/>
      <c r="E45" s="558"/>
      <c r="F45" s="558"/>
      <c r="G45" s="56"/>
      <c r="H45" s="56"/>
      <c r="I45" s="538"/>
      <c r="J45" s="56"/>
      <c r="K45" s="56"/>
    </row>
    <row r="46" spans="1:11">
      <c r="A46" s="558"/>
      <c r="B46" s="558"/>
      <c r="C46" s="558"/>
      <c r="D46" s="558"/>
      <c r="E46" s="558"/>
      <c r="F46" s="558"/>
      <c r="G46" s="56"/>
      <c r="H46" s="56"/>
      <c r="I46" s="538"/>
      <c r="J46" s="56"/>
      <c r="K46" s="56"/>
    </row>
    <row r="47" spans="1:11">
      <c r="A47" s="558"/>
      <c r="B47" s="558"/>
      <c r="C47" s="558"/>
      <c r="D47" s="558"/>
      <c r="E47" s="558"/>
      <c r="F47" s="558"/>
      <c r="G47" s="56"/>
      <c r="H47" s="56"/>
      <c r="I47" s="538"/>
      <c r="J47" s="56"/>
      <c r="K47" s="56"/>
    </row>
    <row r="48" spans="1:11">
      <c r="A48" s="558"/>
      <c r="B48" s="558"/>
      <c r="C48" s="558"/>
      <c r="D48" s="558"/>
      <c r="E48" s="558"/>
      <c r="F48" s="558"/>
      <c r="G48" s="56"/>
      <c r="H48" s="56"/>
      <c r="I48" s="538"/>
      <c r="J48" s="56"/>
      <c r="K48" s="56"/>
    </row>
    <row r="49" spans="1:11">
      <c r="A49" s="558"/>
      <c r="B49" s="558"/>
      <c r="C49" s="558"/>
      <c r="D49" s="558"/>
      <c r="E49" s="558"/>
      <c r="F49" s="558"/>
      <c r="G49" s="56"/>
      <c r="H49" s="56"/>
      <c r="I49" s="538"/>
      <c r="J49" s="56"/>
      <c r="K49" s="56"/>
    </row>
    <row r="50" spans="1:11">
      <c r="A50" s="558"/>
      <c r="B50" s="558"/>
      <c r="C50" s="558"/>
      <c r="D50" s="558"/>
      <c r="E50" s="558"/>
      <c r="F50" s="558"/>
      <c r="G50" s="56"/>
      <c r="H50" s="56"/>
      <c r="I50" s="538"/>
      <c r="J50" s="56"/>
      <c r="K50" s="56"/>
    </row>
    <row r="51" spans="1:11">
      <c r="A51" s="558"/>
      <c r="B51" s="558"/>
      <c r="C51" s="558"/>
      <c r="D51" s="558"/>
      <c r="E51" s="558"/>
      <c r="F51" s="558"/>
      <c r="G51" s="56"/>
      <c r="H51" s="56"/>
      <c r="I51" s="538"/>
      <c r="J51" s="56"/>
      <c r="K51" s="56"/>
    </row>
    <row r="52" spans="1:11">
      <c r="A52" s="558"/>
      <c r="B52" s="558"/>
      <c r="C52" s="558"/>
      <c r="D52" s="558"/>
      <c r="E52" s="558"/>
      <c r="F52" s="558"/>
      <c r="G52" s="56"/>
      <c r="H52" s="56"/>
      <c r="I52" s="538"/>
      <c r="J52" s="56"/>
      <c r="K52" s="56"/>
    </row>
    <row r="53" spans="1:11">
      <c r="A53" s="558"/>
      <c r="B53" s="558"/>
      <c r="C53" s="558"/>
      <c r="D53" s="558"/>
      <c r="E53" s="558"/>
      <c r="F53" s="558"/>
      <c r="G53" s="56"/>
      <c r="H53" s="56"/>
      <c r="I53" s="538"/>
      <c r="J53" s="56"/>
      <c r="K53" s="56"/>
    </row>
    <row r="54" spans="1:11">
      <c r="A54" s="558"/>
      <c r="B54" s="558"/>
      <c r="C54" s="558"/>
      <c r="D54" s="558"/>
      <c r="E54" s="558"/>
      <c r="F54" s="558"/>
      <c r="G54" s="56"/>
      <c r="H54" s="56"/>
      <c r="I54" s="538"/>
      <c r="J54" s="56"/>
      <c r="K54" s="56"/>
    </row>
    <row r="55" spans="1:11">
      <c r="A55" s="558"/>
      <c r="B55" s="558"/>
      <c r="C55" s="558"/>
      <c r="D55" s="558"/>
      <c r="E55" s="558"/>
      <c r="F55" s="558"/>
      <c r="G55" s="56"/>
      <c r="H55" s="56"/>
      <c r="I55" s="538"/>
      <c r="J55" s="56"/>
      <c r="K55" s="56"/>
    </row>
    <row r="56" spans="1:11">
      <c r="A56" s="558"/>
      <c r="B56" s="558"/>
      <c r="C56" s="558"/>
      <c r="D56" s="558"/>
      <c r="E56" s="558"/>
      <c r="F56" s="558"/>
      <c r="G56" s="56"/>
      <c r="H56" s="56"/>
      <c r="I56" s="538"/>
      <c r="J56" s="56"/>
      <c r="K56" s="56"/>
    </row>
    <row r="57" spans="1:11">
      <c r="A57" s="558"/>
      <c r="B57" s="558"/>
      <c r="C57" s="558"/>
      <c r="D57" s="558"/>
      <c r="E57" s="558"/>
      <c r="F57" s="558"/>
      <c r="G57" s="56"/>
      <c r="H57" s="56"/>
      <c r="I57" s="538"/>
      <c r="J57" s="56"/>
      <c r="K57" s="56"/>
    </row>
    <row r="58" spans="1:11">
      <c r="A58" s="558"/>
      <c r="B58" s="558"/>
      <c r="C58" s="558"/>
      <c r="D58" s="558"/>
      <c r="E58" s="558"/>
      <c r="F58" s="558"/>
      <c r="G58" s="56"/>
      <c r="H58" s="56"/>
      <c r="I58" s="538"/>
      <c r="J58" s="56"/>
      <c r="K58" s="56"/>
    </row>
    <row r="59" spans="1:11">
      <c r="A59" s="558"/>
      <c r="B59" s="558"/>
      <c r="C59" s="558"/>
      <c r="D59" s="558"/>
      <c r="E59" s="558"/>
      <c r="F59" s="558"/>
      <c r="G59" s="56"/>
      <c r="H59" s="56"/>
      <c r="I59" s="538"/>
      <c r="J59" s="56"/>
      <c r="K59" s="56"/>
    </row>
    <row r="60" spans="1:11">
      <c r="A60" s="558"/>
      <c r="B60" s="558"/>
      <c r="C60" s="558"/>
      <c r="D60" s="558"/>
      <c r="E60" s="558"/>
      <c r="F60" s="558"/>
      <c r="G60" s="56"/>
      <c r="H60" s="56"/>
      <c r="I60" s="538"/>
      <c r="J60" s="56"/>
      <c r="K60" s="56"/>
    </row>
    <row r="61" spans="1:11">
      <c r="A61" s="558"/>
      <c r="B61" s="558"/>
      <c r="C61" s="558"/>
      <c r="D61" s="558"/>
      <c r="E61" s="558"/>
      <c r="F61" s="558"/>
      <c r="G61" s="56"/>
      <c r="H61" s="56"/>
      <c r="I61" s="538"/>
      <c r="J61" s="56"/>
      <c r="K61" s="56"/>
    </row>
    <row r="62" spans="1:11">
      <c r="A62" s="558"/>
      <c r="B62" s="558"/>
      <c r="C62" s="558"/>
      <c r="D62" s="558"/>
      <c r="E62" s="558"/>
      <c r="F62" s="558"/>
      <c r="G62" s="56"/>
      <c r="H62" s="56"/>
      <c r="I62" s="538"/>
      <c r="J62" s="56"/>
      <c r="K62" s="56"/>
    </row>
    <row r="63" spans="1:11">
      <c r="A63" s="558"/>
      <c r="B63" s="558"/>
      <c r="C63" s="558"/>
      <c r="D63" s="558"/>
      <c r="E63" s="558"/>
      <c r="F63" s="558"/>
      <c r="G63" s="56"/>
      <c r="H63" s="56"/>
      <c r="I63" s="538"/>
      <c r="J63" s="56"/>
      <c r="K63" s="56"/>
    </row>
    <row r="64" spans="1:11">
      <c r="A64" s="558"/>
      <c r="B64" s="558"/>
      <c r="C64" s="558"/>
      <c r="D64" s="558"/>
      <c r="E64" s="558"/>
      <c r="F64" s="558"/>
      <c r="G64" s="56"/>
      <c r="H64" s="56"/>
      <c r="I64" s="538"/>
      <c r="J64" s="56"/>
      <c r="K64" s="56"/>
    </row>
    <row r="65" spans="1:11">
      <c r="A65" s="558"/>
      <c r="B65" s="558"/>
      <c r="C65" s="558"/>
      <c r="D65" s="558"/>
      <c r="E65" s="558"/>
      <c r="F65" s="558"/>
      <c r="G65" s="56"/>
      <c r="H65" s="56"/>
      <c r="I65" s="538"/>
      <c r="J65" s="56"/>
      <c r="K65" s="56"/>
    </row>
    <row r="66" spans="1:11">
      <c r="A66" s="558"/>
      <c r="B66" s="558"/>
      <c r="C66" s="558"/>
      <c r="D66" s="558"/>
      <c r="E66" s="558"/>
      <c r="F66" s="558"/>
      <c r="G66" s="56"/>
      <c r="H66" s="56"/>
      <c r="I66" s="538"/>
      <c r="J66" s="56"/>
      <c r="K66" s="56"/>
    </row>
    <row r="67" spans="1:11">
      <c r="A67" s="558"/>
      <c r="B67" s="558"/>
      <c r="C67" s="558"/>
      <c r="D67" s="558"/>
      <c r="E67" s="558"/>
      <c r="F67" s="558"/>
      <c r="G67" s="56"/>
      <c r="H67" s="56"/>
      <c r="I67" s="538"/>
      <c r="J67" s="56"/>
      <c r="K67" s="56"/>
    </row>
    <row r="68" spans="1:11">
      <c r="A68" s="558"/>
      <c r="B68" s="558"/>
      <c r="C68" s="558"/>
      <c r="D68" s="558"/>
      <c r="E68" s="558"/>
      <c r="F68" s="558"/>
      <c r="G68" s="56"/>
      <c r="H68" s="56"/>
      <c r="I68" s="538"/>
      <c r="J68" s="56"/>
      <c r="K68" s="56"/>
    </row>
    <row r="69" spans="1:11">
      <c r="A69" s="558"/>
      <c r="B69" s="558"/>
      <c r="C69" s="558"/>
      <c r="D69" s="558"/>
      <c r="E69" s="558"/>
      <c r="F69" s="558"/>
      <c r="G69" s="56"/>
      <c r="H69" s="56"/>
      <c r="I69" s="538"/>
      <c r="J69" s="56"/>
      <c r="K69" s="56"/>
    </row>
    <row r="70" spans="1:11">
      <c r="A70" s="558"/>
      <c r="B70" s="558"/>
      <c r="C70" s="558"/>
      <c r="D70" s="558"/>
      <c r="E70" s="558"/>
      <c r="F70" s="558"/>
      <c r="G70" s="56"/>
      <c r="H70" s="56"/>
      <c r="I70" s="538"/>
      <c r="J70" s="56"/>
      <c r="K70" s="56"/>
    </row>
    <row r="71" spans="1:11">
      <c r="A71" s="558"/>
      <c r="B71" s="558"/>
      <c r="C71" s="558"/>
      <c r="D71" s="558"/>
      <c r="E71" s="558"/>
      <c r="F71" s="558"/>
      <c r="G71" s="56"/>
      <c r="H71" s="56"/>
      <c r="I71" s="538"/>
      <c r="J71" s="56"/>
      <c r="K71" s="56"/>
    </row>
    <row r="72" spans="1:11">
      <c r="A72" s="558"/>
      <c r="B72" s="558"/>
      <c r="C72" s="558"/>
      <c r="D72" s="558"/>
      <c r="E72" s="558"/>
      <c r="F72" s="558"/>
      <c r="G72" s="56"/>
      <c r="H72" s="56"/>
      <c r="I72" s="538"/>
      <c r="J72" s="56"/>
      <c r="K72" s="56"/>
    </row>
    <row r="73" spans="1:11">
      <c r="A73" s="558"/>
      <c r="B73" s="558"/>
      <c r="C73" s="558"/>
      <c r="D73" s="558"/>
      <c r="E73" s="558"/>
      <c r="F73" s="558"/>
      <c r="G73" s="56"/>
      <c r="H73" s="56"/>
      <c r="I73" s="538"/>
      <c r="J73" s="56"/>
      <c r="K73" s="56"/>
    </row>
    <row r="74" spans="1:11">
      <c r="A74" s="558"/>
      <c r="B74" s="558"/>
      <c r="C74" s="558"/>
      <c r="D74" s="558"/>
      <c r="E74" s="558"/>
      <c r="F74" s="558"/>
      <c r="G74" s="56"/>
      <c r="H74" s="56"/>
      <c r="I74" s="538"/>
      <c r="J74" s="56"/>
      <c r="K74" s="56"/>
    </row>
    <row r="75" spans="1:11">
      <c r="A75" s="558"/>
      <c r="B75" s="558"/>
      <c r="C75" s="558"/>
      <c r="D75" s="558"/>
      <c r="E75" s="558"/>
      <c r="F75" s="558"/>
      <c r="G75" s="56"/>
      <c r="H75" s="56"/>
      <c r="I75" s="538"/>
      <c r="J75" s="56"/>
      <c r="K75" s="56"/>
    </row>
    <row r="76" spans="1:11">
      <c r="A76" s="558"/>
      <c r="B76" s="558"/>
      <c r="C76" s="558"/>
      <c r="D76" s="558"/>
      <c r="E76" s="558"/>
      <c r="F76" s="558"/>
      <c r="G76" s="56"/>
      <c r="H76" s="56"/>
      <c r="I76" s="538"/>
      <c r="J76" s="56"/>
      <c r="K76" s="56"/>
    </row>
    <row r="77" spans="1:11">
      <c r="A77" s="558"/>
      <c r="B77" s="558"/>
      <c r="C77" s="558"/>
      <c r="D77" s="558"/>
      <c r="E77" s="558"/>
      <c r="F77" s="558"/>
      <c r="G77" s="56"/>
      <c r="H77" s="56"/>
      <c r="I77" s="538"/>
      <c r="J77" s="56"/>
      <c r="K77" s="56"/>
    </row>
    <row r="78" spans="1:11">
      <c r="A78" s="558"/>
      <c r="B78" s="558"/>
      <c r="C78" s="558"/>
      <c r="D78" s="558"/>
      <c r="E78" s="558"/>
      <c r="F78" s="558"/>
      <c r="G78" s="56"/>
      <c r="H78" s="56"/>
      <c r="I78" s="538"/>
      <c r="J78" s="56"/>
      <c r="K78" s="56"/>
    </row>
    <row r="79" spans="1:11">
      <c r="A79" s="558"/>
      <c r="B79" s="558"/>
      <c r="C79" s="558"/>
      <c r="D79" s="558"/>
      <c r="E79" s="558"/>
      <c r="F79" s="558"/>
      <c r="G79" s="56"/>
      <c r="H79" s="56"/>
      <c r="I79" s="538"/>
      <c r="J79" s="56"/>
      <c r="K79" s="56"/>
    </row>
    <row r="80" spans="1:11">
      <c r="A80" s="558"/>
      <c r="B80" s="558"/>
      <c r="C80" s="558"/>
      <c r="D80" s="558"/>
      <c r="E80" s="558"/>
      <c r="F80" s="558"/>
      <c r="G80" s="56"/>
      <c r="H80" s="56"/>
      <c r="I80" s="538"/>
      <c r="J80" s="56"/>
      <c r="K80" s="56"/>
    </row>
    <row r="81" spans="1:11">
      <c r="A81" s="558"/>
      <c r="B81" s="558"/>
      <c r="C81" s="558"/>
      <c r="D81" s="558"/>
      <c r="E81" s="558"/>
      <c r="F81" s="558"/>
      <c r="G81" s="56"/>
      <c r="H81" s="56"/>
      <c r="I81" s="538"/>
      <c r="J81" s="56"/>
      <c r="K81" s="56"/>
    </row>
    <row r="82" spans="1:11">
      <c r="A82" s="558"/>
      <c r="B82" s="558"/>
      <c r="C82" s="558"/>
      <c r="D82" s="558"/>
      <c r="E82" s="558"/>
      <c r="F82" s="558"/>
      <c r="G82" s="56"/>
      <c r="H82" s="56"/>
      <c r="I82" s="538"/>
      <c r="J82" s="56"/>
      <c r="K82" s="56"/>
    </row>
    <row r="83" spans="1:11">
      <c r="A83" s="558"/>
      <c r="B83" s="558"/>
      <c r="C83" s="558"/>
      <c r="D83" s="558"/>
      <c r="E83" s="558"/>
      <c r="F83" s="558"/>
      <c r="G83" s="56"/>
      <c r="H83" s="56"/>
      <c r="I83" s="538"/>
      <c r="J83" s="56"/>
      <c r="K83" s="56"/>
    </row>
    <row r="84" spans="1:11">
      <c r="A84" s="558"/>
      <c r="B84" s="558"/>
      <c r="C84" s="558"/>
      <c r="D84" s="558"/>
      <c r="E84" s="558"/>
      <c r="F84" s="558"/>
      <c r="G84" s="56"/>
      <c r="H84" s="56"/>
      <c r="I84" s="538"/>
      <c r="J84" s="56"/>
      <c r="K84" s="56"/>
    </row>
    <row r="85" spans="1:11">
      <c r="A85" s="558"/>
      <c r="B85" s="558"/>
      <c r="C85" s="558"/>
      <c r="D85" s="558"/>
      <c r="E85" s="558"/>
      <c r="F85" s="558"/>
      <c r="G85" s="56"/>
      <c r="H85" s="56"/>
      <c r="I85" s="538"/>
      <c r="J85" s="56"/>
      <c r="K85" s="56"/>
    </row>
    <row r="86" spans="1:11">
      <c r="A86" s="558"/>
      <c r="B86" s="558"/>
      <c r="C86" s="558"/>
      <c r="D86" s="558"/>
      <c r="E86" s="558"/>
      <c r="F86" s="558"/>
      <c r="G86" s="56"/>
      <c r="H86" s="56"/>
      <c r="I86" s="538"/>
      <c r="J86" s="56"/>
      <c r="K86" s="56"/>
    </row>
    <row r="87" spans="1:11">
      <c r="A87" s="558"/>
      <c r="B87" s="558"/>
      <c r="C87" s="558"/>
      <c r="D87" s="558"/>
      <c r="E87" s="558"/>
      <c r="F87" s="558"/>
      <c r="G87" s="56"/>
      <c r="H87" s="56"/>
      <c r="I87" s="538"/>
      <c r="J87" s="56"/>
      <c r="K87" s="56"/>
    </row>
    <row r="88" spans="1:11">
      <c r="A88" s="558"/>
      <c r="B88" s="558"/>
      <c r="C88" s="558"/>
      <c r="D88" s="558"/>
      <c r="E88" s="558"/>
      <c r="F88" s="558"/>
      <c r="G88" s="56"/>
      <c r="H88" s="56"/>
      <c r="I88" s="538"/>
      <c r="J88" s="56"/>
      <c r="K88" s="56"/>
    </row>
    <row r="89" spans="1:11">
      <c r="A89" s="558"/>
      <c r="B89" s="558"/>
      <c r="C89" s="558"/>
      <c r="D89" s="558"/>
      <c r="E89" s="558"/>
      <c r="F89" s="558"/>
      <c r="G89" s="56"/>
      <c r="H89" s="56"/>
      <c r="I89" s="538"/>
      <c r="J89" s="56"/>
      <c r="K89" s="56"/>
    </row>
    <row r="90" spans="1:11">
      <c r="A90" s="558"/>
      <c r="B90" s="558"/>
      <c r="C90" s="558"/>
      <c r="D90" s="558"/>
      <c r="E90" s="558"/>
      <c r="F90" s="558"/>
      <c r="G90" s="56"/>
      <c r="H90" s="56"/>
      <c r="I90" s="538"/>
      <c r="J90" s="56"/>
      <c r="K90" s="56"/>
    </row>
    <row r="91" spans="1:11">
      <c r="A91" s="558"/>
      <c r="B91" s="558"/>
      <c r="C91" s="558"/>
      <c r="D91" s="558"/>
      <c r="E91" s="558"/>
      <c r="F91" s="558"/>
      <c r="G91" s="56"/>
      <c r="H91" s="56"/>
      <c r="I91" s="538"/>
      <c r="J91" s="56"/>
      <c r="K91" s="56"/>
    </row>
    <row r="92" spans="1:11">
      <c r="A92" s="558"/>
      <c r="B92" s="558"/>
      <c r="C92" s="558"/>
      <c r="D92" s="558"/>
      <c r="E92" s="558"/>
      <c r="F92" s="558"/>
      <c r="G92" s="56"/>
      <c r="H92" s="56"/>
      <c r="I92" s="538"/>
      <c r="J92" s="56"/>
      <c r="K92" s="56"/>
    </row>
    <row r="93" spans="1:11">
      <c r="A93" s="558"/>
      <c r="B93" s="558"/>
      <c r="C93" s="558"/>
      <c r="D93" s="558"/>
      <c r="E93" s="558"/>
      <c r="F93" s="558"/>
      <c r="G93" s="56"/>
      <c r="H93" s="56"/>
      <c r="I93" s="538"/>
      <c r="J93" s="56"/>
      <c r="K93" s="56"/>
    </row>
    <row r="94" spans="1:11">
      <c r="A94" s="558"/>
      <c r="B94" s="558"/>
      <c r="C94" s="558"/>
      <c r="D94" s="558"/>
      <c r="E94" s="558"/>
      <c r="F94" s="558"/>
      <c r="G94" s="56"/>
      <c r="H94" s="56"/>
      <c r="I94" s="538"/>
      <c r="J94" s="56"/>
      <c r="K94" s="56"/>
    </row>
    <row r="95" spans="1:11">
      <c r="A95" s="558"/>
      <c r="B95" s="558"/>
      <c r="C95" s="558"/>
      <c r="D95" s="558"/>
      <c r="E95" s="558"/>
      <c r="F95" s="558"/>
      <c r="G95" s="56"/>
      <c r="H95" s="56"/>
      <c r="I95" s="538"/>
      <c r="J95" s="56"/>
      <c r="K95" s="56"/>
    </row>
    <row r="96" spans="1:11">
      <c r="A96" s="558"/>
      <c r="B96" s="558"/>
      <c r="C96" s="558"/>
      <c r="D96" s="558"/>
      <c r="E96" s="558"/>
      <c r="F96" s="558"/>
      <c r="G96" s="56"/>
      <c r="H96" s="56"/>
      <c r="I96" s="538"/>
      <c r="J96" s="56"/>
      <c r="K96" s="56"/>
    </row>
    <row r="97" spans="1:11">
      <c r="A97" s="558"/>
      <c r="B97" s="558"/>
      <c r="C97" s="558"/>
      <c r="D97" s="558"/>
      <c r="E97" s="558"/>
      <c r="F97" s="558"/>
      <c r="G97" s="56"/>
      <c r="H97" s="56"/>
      <c r="I97" s="538"/>
      <c r="J97" s="56"/>
      <c r="K97" s="56"/>
    </row>
    <row r="98" spans="1:11">
      <c r="A98" s="558"/>
      <c r="B98" s="558"/>
      <c r="C98" s="558"/>
      <c r="D98" s="558"/>
      <c r="E98" s="558"/>
      <c r="F98" s="558"/>
      <c r="G98" s="56"/>
      <c r="H98" s="56"/>
      <c r="I98" s="538"/>
      <c r="J98" s="56"/>
      <c r="K98" s="56"/>
    </row>
    <row r="99" spans="1:11">
      <c r="A99" s="558"/>
      <c r="B99" s="558"/>
      <c r="C99" s="558"/>
      <c r="D99" s="558"/>
      <c r="E99" s="558"/>
      <c r="F99" s="558"/>
      <c r="G99" s="56"/>
      <c r="H99" s="56"/>
      <c r="I99" s="538"/>
      <c r="J99" s="56"/>
      <c r="K99" s="56"/>
    </row>
    <row r="100" spans="1:11">
      <c r="A100" s="558"/>
      <c r="B100" s="558"/>
      <c r="C100" s="558"/>
      <c r="D100" s="558"/>
      <c r="E100" s="558"/>
      <c r="F100" s="558"/>
      <c r="G100" s="56"/>
      <c r="H100" s="56"/>
      <c r="I100" s="538"/>
      <c r="J100" s="56"/>
      <c r="K100" s="56"/>
    </row>
    <row r="101" spans="1:11">
      <c r="A101" s="558"/>
      <c r="B101" s="558"/>
      <c r="C101" s="558"/>
      <c r="D101" s="558"/>
      <c r="E101" s="558"/>
      <c r="F101" s="558"/>
      <c r="G101" s="56"/>
      <c r="H101" s="56"/>
      <c r="I101" s="538"/>
      <c r="J101" s="56"/>
      <c r="K101" s="56"/>
    </row>
    <row r="102" spans="1:11">
      <c r="A102" s="558"/>
      <c r="B102" s="558"/>
      <c r="C102" s="558"/>
      <c r="D102" s="558"/>
      <c r="E102" s="558"/>
      <c r="F102" s="558"/>
      <c r="G102" s="56"/>
      <c r="H102" s="56"/>
      <c r="I102" s="538"/>
      <c r="J102" s="56"/>
      <c r="K102" s="56"/>
    </row>
    <row r="103" spans="1:11">
      <c r="A103" s="558"/>
      <c r="B103" s="558"/>
      <c r="C103" s="558"/>
      <c r="D103" s="558"/>
      <c r="E103" s="558"/>
      <c r="F103" s="558"/>
      <c r="G103" s="56"/>
      <c r="H103" s="56"/>
      <c r="I103" s="538"/>
      <c r="J103" s="56"/>
      <c r="K103" s="56"/>
    </row>
    <row r="104" spans="1:11">
      <c r="A104" s="558"/>
      <c r="B104" s="558"/>
      <c r="C104" s="558"/>
      <c r="D104" s="558"/>
      <c r="E104" s="558"/>
      <c r="F104" s="558"/>
      <c r="G104" s="56"/>
      <c r="H104" s="56"/>
      <c r="I104" s="538"/>
      <c r="J104" s="56"/>
      <c r="K104" s="56"/>
    </row>
    <row r="105" spans="1:11">
      <c r="A105" s="558"/>
      <c r="B105" s="558"/>
      <c r="C105" s="558"/>
      <c r="D105" s="558"/>
      <c r="E105" s="558"/>
      <c r="F105" s="558"/>
      <c r="G105" s="56"/>
      <c r="H105" s="56"/>
      <c r="I105" s="538"/>
      <c r="J105" s="56"/>
      <c r="K105" s="56"/>
    </row>
    <row r="106" spans="1:11">
      <c r="A106" s="558"/>
      <c r="B106" s="558"/>
      <c r="C106" s="558"/>
      <c r="D106" s="558"/>
      <c r="E106" s="558"/>
      <c r="F106" s="558"/>
      <c r="G106" s="56"/>
      <c r="H106" s="56"/>
      <c r="I106" s="538"/>
      <c r="J106" s="56"/>
      <c r="K106" s="56"/>
    </row>
    <row r="107" spans="1:11">
      <c r="A107" s="558"/>
      <c r="B107" s="558"/>
      <c r="C107" s="558"/>
      <c r="D107" s="558"/>
      <c r="E107" s="558"/>
      <c r="F107" s="558"/>
      <c r="G107" s="56"/>
      <c r="H107" s="56"/>
      <c r="I107" s="538"/>
      <c r="J107" s="56"/>
      <c r="K107" s="56"/>
    </row>
    <row r="108" spans="1:11">
      <c r="A108" s="558"/>
      <c r="B108" s="558"/>
      <c r="C108" s="558"/>
      <c r="D108" s="558"/>
      <c r="E108" s="558"/>
      <c r="F108" s="558"/>
      <c r="G108" s="56"/>
      <c r="H108" s="56"/>
      <c r="I108" s="538"/>
      <c r="J108" s="56"/>
      <c r="K108" s="56"/>
    </row>
    <row r="109" spans="1:11">
      <c r="A109" s="558"/>
      <c r="B109" s="558"/>
      <c r="C109" s="558"/>
      <c r="D109" s="558"/>
      <c r="E109" s="558"/>
      <c r="F109" s="558"/>
      <c r="G109" s="56"/>
      <c r="H109" s="56"/>
      <c r="I109" s="538"/>
      <c r="J109" s="56"/>
      <c r="K109" s="56"/>
    </row>
    <row r="110" spans="1:11">
      <c r="A110" s="558"/>
      <c r="B110" s="558"/>
      <c r="C110" s="558"/>
      <c r="D110" s="558"/>
      <c r="E110" s="558"/>
      <c r="F110" s="558"/>
      <c r="G110" s="56"/>
      <c r="H110" s="56"/>
      <c r="I110" s="538"/>
      <c r="J110" s="56"/>
      <c r="K110" s="56"/>
    </row>
    <row r="111" spans="1:11">
      <c r="A111" s="558"/>
      <c r="B111" s="558"/>
      <c r="C111" s="558"/>
      <c r="D111" s="558"/>
      <c r="E111" s="558"/>
      <c r="F111" s="558"/>
      <c r="G111" s="56"/>
      <c r="H111" s="56"/>
      <c r="I111" s="538"/>
      <c r="J111" s="56"/>
      <c r="K111" s="56"/>
    </row>
    <row r="112" spans="1:11">
      <c r="A112" s="558"/>
      <c r="B112" s="558"/>
      <c r="C112" s="558"/>
      <c r="D112" s="558"/>
      <c r="E112" s="558"/>
      <c r="F112" s="558"/>
      <c r="G112" s="56"/>
      <c r="H112" s="56"/>
      <c r="I112" s="538"/>
      <c r="J112" s="56"/>
      <c r="K112" s="56"/>
    </row>
    <row r="113" spans="1:11">
      <c r="A113" s="558"/>
      <c r="B113" s="558"/>
      <c r="C113" s="558"/>
      <c r="D113" s="558"/>
      <c r="E113" s="558"/>
      <c r="F113" s="558"/>
      <c r="G113" s="56"/>
      <c r="H113" s="56"/>
      <c r="I113" s="538"/>
      <c r="J113" s="56"/>
      <c r="K113" s="56"/>
    </row>
    <row r="114" spans="1:11">
      <c r="A114" s="558"/>
      <c r="B114" s="558"/>
      <c r="C114" s="558"/>
      <c r="D114" s="558"/>
      <c r="E114" s="558"/>
      <c r="F114" s="558"/>
      <c r="G114" s="56"/>
      <c r="H114" s="56"/>
      <c r="I114" s="538"/>
      <c r="J114" s="56"/>
      <c r="K114" s="56"/>
    </row>
    <row r="115" spans="1:11">
      <c r="A115" s="558"/>
      <c r="B115" s="558"/>
      <c r="C115" s="558"/>
      <c r="D115" s="558"/>
      <c r="E115" s="558"/>
      <c r="F115" s="558"/>
      <c r="G115" s="56"/>
      <c r="H115" s="56"/>
      <c r="I115" s="538"/>
      <c r="J115" s="56"/>
      <c r="K115" s="56"/>
    </row>
    <row r="116" spans="1:11">
      <c r="A116" s="558"/>
      <c r="B116" s="558"/>
      <c r="C116" s="558"/>
      <c r="D116" s="558"/>
      <c r="E116" s="558"/>
      <c r="F116" s="558"/>
      <c r="G116" s="56"/>
      <c r="H116" s="56"/>
      <c r="I116" s="538"/>
      <c r="J116" s="56"/>
      <c r="K116" s="56"/>
    </row>
    <row r="117" spans="1:11">
      <c r="A117" s="558"/>
      <c r="B117" s="558"/>
      <c r="C117" s="558"/>
      <c r="D117" s="558"/>
      <c r="E117" s="558"/>
      <c r="F117" s="558"/>
      <c r="G117" s="56"/>
      <c r="H117" s="56"/>
      <c r="I117" s="538"/>
      <c r="J117" s="56"/>
      <c r="K117" s="56"/>
    </row>
    <row r="118" spans="1:11">
      <c r="A118" s="558"/>
      <c r="B118" s="558"/>
      <c r="C118" s="558"/>
      <c r="D118" s="558"/>
      <c r="E118" s="558"/>
      <c r="F118" s="558"/>
      <c r="G118" s="56"/>
      <c r="H118" s="56"/>
      <c r="I118" s="538"/>
      <c r="J118" s="56"/>
      <c r="K118" s="56"/>
    </row>
    <row r="119" spans="1:11">
      <c r="A119" s="558"/>
      <c r="B119" s="558"/>
      <c r="C119" s="558"/>
      <c r="D119" s="558"/>
      <c r="E119" s="558"/>
      <c r="F119" s="558"/>
      <c r="G119" s="56"/>
      <c r="H119" s="56"/>
      <c r="I119" s="538"/>
      <c r="J119" s="56"/>
      <c r="K119" s="56"/>
    </row>
    <row r="120" spans="1:11">
      <c r="A120" s="558"/>
      <c r="B120" s="558"/>
      <c r="C120" s="558"/>
      <c r="D120" s="558"/>
      <c r="E120" s="558"/>
      <c r="F120" s="558"/>
      <c r="G120" s="56"/>
      <c r="H120" s="56"/>
      <c r="I120" s="538"/>
      <c r="J120" s="56"/>
      <c r="K120" s="56"/>
    </row>
    <row r="121" spans="1:11">
      <c r="A121" s="558"/>
      <c r="B121" s="558"/>
      <c r="C121" s="558"/>
      <c r="D121" s="558"/>
      <c r="E121" s="558"/>
      <c r="F121" s="558"/>
      <c r="G121" s="56"/>
      <c r="H121" s="56"/>
      <c r="I121" s="538"/>
      <c r="J121" s="56"/>
      <c r="K121" s="56"/>
    </row>
    <row r="122" spans="1:11">
      <c r="A122" s="558"/>
      <c r="B122" s="558"/>
      <c r="C122" s="558"/>
      <c r="D122" s="558"/>
      <c r="E122" s="558"/>
      <c r="F122" s="558"/>
      <c r="G122" s="56"/>
      <c r="H122" s="56"/>
      <c r="I122" s="538"/>
      <c r="J122" s="56"/>
      <c r="K122" s="56"/>
    </row>
    <row r="123" spans="1:11">
      <c r="A123" s="558"/>
      <c r="B123" s="558"/>
      <c r="C123" s="558"/>
      <c r="D123" s="558"/>
      <c r="E123" s="558"/>
      <c r="F123" s="558"/>
      <c r="G123" s="56"/>
      <c r="H123" s="56"/>
      <c r="I123" s="538"/>
      <c r="J123" s="56"/>
      <c r="K123" s="56"/>
    </row>
    <row r="124" spans="1:11">
      <c r="A124" s="558"/>
      <c r="B124" s="558"/>
      <c r="C124" s="558"/>
      <c r="D124" s="558"/>
      <c r="E124" s="558"/>
      <c r="F124" s="558"/>
      <c r="G124" s="56"/>
      <c r="H124" s="56"/>
      <c r="I124" s="538"/>
      <c r="J124" s="56"/>
      <c r="K124" s="56"/>
    </row>
    <row r="125" spans="1:11">
      <c r="A125" s="558"/>
      <c r="B125" s="558"/>
      <c r="C125" s="558"/>
      <c r="D125" s="558"/>
      <c r="E125" s="558"/>
      <c r="F125" s="558"/>
      <c r="G125" s="56"/>
      <c r="H125" s="56"/>
      <c r="I125" s="538"/>
      <c r="J125" s="56"/>
      <c r="K125" s="56"/>
    </row>
    <row r="126" spans="1:11">
      <c r="A126" s="558"/>
      <c r="B126" s="558"/>
      <c r="C126" s="558"/>
      <c r="D126" s="558"/>
      <c r="E126" s="558"/>
      <c r="F126" s="558"/>
      <c r="G126" s="56"/>
      <c r="H126" s="56"/>
      <c r="I126" s="538"/>
      <c r="J126" s="56"/>
      <c r="K126" s="56"/>
    </row>
    <row r="127" spans="1:11">
      <c r="A127" s="558"/>
      <c r="B127" s="558"/>
      <c r="C127" s="558"/>
      <c r="D127" s="558"/>
      <c r="E127" s="558"/>
      <c r="F127" s="558"/>
      <c r="G127" s="56"/>
      <c r="H127" s="56"/>
      <c r="I127" s="538"/>
      <c r="J127" s="56"/>
      <c r="K127" s="56"/>
    </row>
    <row r="128" spans="1:11" ht="12.75" customHeight="1">
      <c r="A128" s="558"/>
      <c r="B128" s="558"/>
      <c r="C128" s="558"/>
      <c r="D128" s="558"/>
      <c r="E128" s="558"/>
      <c r="F128" s="558"/>
      <c r="G128" s="56"/>
      <c r="H128" s="56"/>
      <c r="I128" s="538"/>
      <c r="J128" s="56"/>
      <c r="K128" s="56"/>
    </row>
    <row r="129" spans="1:11" ht="12.75" customHeight="1">
      <c r="A129" s="558"/>
      <c r="B129" s="558"/>
      <c r="C129" s="558"/>
      <c r="D129" s="558"/>
      <c r="E129" s="558"/>
      <c r="F129" s="558"/>
      <c r="G129" s="56"/>
      <c r="H129" s="56"/>
      <c r="I129" s="538"/>
      <c r="J129" s="56"/>
      <c r="K129" s="56"/>
    </row>
    <row r="130" spans="1:11" ht="12.75" customHeight="1">
      <c r="A130" s="558"/>
      <c r="B130" s="558"/>
      <c r="C130" s="558"/>
      <c r="D130" s="558"/>
      <c r="E130" s="558"/>
      <c r="F130" s="558"/>
      <c r="G130" s="56"/>
      <c r="H130" s="56"/>
      <c r="I130" s="538"/>
      <c r="J130" s="56"/>
      <c r="K130" s="56"/>
    </row>
    <row r="131" spans="1:11" ht="12.75" customHeight="1">
      <c r="A131" s="558"/>
      <c r="B131" s="558"/>
      <c r="C131" s="558"/>
      <c r="D131" s="558"/>
      <c r="E131" s="558"/>
      <c r="F131" s="558"/>
      <c r="G131" s="56"/>
      <c r="H131" s="56"/>
      <c r="I131" s="538"/>
      <c r="J131" s="56"/>
      <c r="K131" s="56"/>
    </row>
    <row r="132" spans="1:11" ht="12.75" customHeight="1">
      <c r="A132" s="558"/>
      <c r="B132" s="558"/>
      <c r="C132" s="558"/>
      <c r="D132" s="558"/>
      <c r="E132" s="558"/>
      <c r="F132" s="558"/>
      <c r="G132" s="56"/>
      <c r="H132" s="56"/>
      <c r="I132" s="538"/>
      <c r="J132" s="56"/>
      <c r="K132" s="56"/>
    </row>
    <row r="133" spans="1:11" ht="15" customHeight="1"/>
    <row r="134" spans="1:11" ht="15" customHeight="1"/>
    <row r="135" spans="1:11" ht="15" customHeight="1"/>
    <row r="136" spans="1:11" ht="15" customHeight="1"/>
    <row r="137" spans="1:11" ht="15" customHeight="1"/>
    <row r="138" spans="1:11" ht="15" customHeight="1"/>
    <row r="139" spans="1:11" ht="15" customHeight="1"/>
    <row r="140" spans="1:11" ht="15" customHeight="1"/>
    <row r="141" spans="1:11" ht="15" customHeight="1"/>
    <row r="142" spans="1:11" ht="15" customHeight="1"/>
    <row r="143" spans="1:11" ht="15" customHeight="1"/>
    <row r="144" spans="1:11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</sheetData>
  <mergeCells count="4">
    <mergeCell ref="A1:F1"/>
    <mergeCell ref="A2:M2"/>
    <mergeCell ref="A3:M3"/>
    <mergeCell ref="A4:M4"/>
  </mergeCells>
  <pageMargins left="0.70866141732283472" right="0.70866141732283472" top="0.74803149606299213" bottom="0.74803149606299213" header="0.31496062992125984" footer="0.31496062992125984"/>
  <pageSetup scale="46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D99594"/>
  </sheetPr>
  <dimension ref="A1:J100"/>
  <sheetViews>
    <sheetView view="pageBreakPreview" zoomScale="60" zoomScaleNormal="100" workbookViewId="0">
      <selection activeCell="H23" sqref="H23"/>
    </sheetView>
  </sheetViews>
  <sheetFormatPr baseColWidth="10" defaultColWidth="14.42578125" defaultRowHeight="15" customHeight="1"/>
  <cols>
    <col min="1" max="11" width="10.7109375" style="271" customWidth="1"/>
    <col min="12" max="16384" width="14.42578125" style="271"/>
  </cols>
  <sheetData>
    <row r="1" spans="1:10" ht="15" customHeight="1">
      <c r="A1" s="272"/>
      <c r="B1" s="272"/>
      <c r="C1" s="272"/>
      <c r="D1" s="272"/>
      <c r="E1" s="272"/>
      <c r="F1" s="272"/>
      <c r="G1" s="272"/>
      <c r="H1" s="272"/>
      <c r="I1" s="272"/>
      <c r="J1" s="272"/>
    </row>
    <row r="2" spans="1:10" ht="15" customHeight="1">
      <c r="A2" s="272"/>
      <c r="B2" s="272"/>
      <c r="C2" s="272"/>
      <c r="D2" s="272"/>
      <c r="E2" s="272"/>
      <c r="F2" s="272"/>
      <c r="G2" s="272"/>
      <c r="H2" s="272"/>
      <c r="I2" s="272"/>
      <c r="J2" s="272"/>
    </row>
    <row r="3" spans="1:10" ht="15" customHeight="1">
      <c r="A3" s="272"/>
      <c r="B3" s="272"/>
      <c r="C3" s="272"/>
      <c r="D3" s="272"/>
      <c r="E3" s="272"/>
      <c r="F3" s="272"/>
      <c r="G3" s="272"/>
      <c r="H3" s="272"/>
      <c r="I3" s="272"/>
      <c r="J3" s="272"/>
    </row>
    <row r="4" spans="1:10" ht="15" customHeight="1">
      <c r="A4" s="272"/>
      <c r="B4" s="272"/>
      <c r="C4" s="272"/>
      <c r="D4" s="272"/>
      <c r="E4" s="272"/>
      <c r="F4" s="272"/>
      <c r="G4" s="272"/>
      <c r="H4" s="272"/>
      <c r="I4" s="272"/>
      <c r="J4" s="272"/>
    </row>
    <row r="5" spans="1:10" ht="15" customHeight="1">
      <c r="A5" s="272"/>
      <c r="B5" s="272"/>
      <c r="C5" s="272"/>
      <c r="D5" s="272"/>
      <c r="E5" s="272"/>
      <c r="F5" s="272"/>
      <c r="G5" s="272"/>
      <c r="H5" s="272"/>
      <c r="I5" s="272"/>
      <c r="J5" s="272"/>
    </row>
    <row r="6" spans="1:10" ht="15" customHeight="1">
      <c r="A6" s="272"/>
      <c r="B6" s="272"/>
      <c r="C6" s="272"/>
      <c r="D6" s="272"/>
      <c r="E6" s="272"/>
      <c r="F6" s="272"/>
      <c r="G6" s="272"/>
      <c r="H6" s="272"/>
      <c r="I6" s="272"/>
      <c r="J6" s="272"/>
    </row>
    <row r="7" spans="1:10" ht="15" customHeight="1">
      <c r="A7" s="272"/>
      <c r="B7" s="272"/>
      <c r="C7" s="272"/>
      <c r="D7" s="272"/>
      <c r="E7" s="272"/>
      <c r="F7" s="272"/>
      <c r="G7" s="272"/>
      <c r="H7" s="272"/>
      <c r="I7" s="272"/>
      <c r="J7" s="272"/>
    </row>
    <row r="8" spans="1:10" ht="15" customHeight="1">
      <c r="A8" s="272"/>
      <c r="B8" s="272"/>
      <c r="C8" s="272"/>
      <c r="D8" s="272"/>
      <c r="E8" s="272"/>
      <c r="F8" s="272"/>
      <c r="G8" s="272"/>
      <c r="H8" s="272"/>
      <c r="I8" s="272"/>
      <c r="J8" s="272"/>
    </row>
    <row r="9" spans="1:10" ht="47.25" customHeight="1">
      <c r="A9" s="272"/>
      <c r="B9" s="272"/>
      <c r="C9" s="272"/>
      <c r="D9" s="874" t="s">
        <v>3171</v>
      </c>
      <c r="E9" s="874"/>
      <c r="F9" s="874"/>
      <c r="G9" s="874"/>
      <c r="H9" s="874"/>
      <c r="I9" s="874"/>
      <c r="J9" s="874"/>
    </row>
    <row r="10" spans="1:10" ht="15" customHeight="1">
      <c r="A10" s="272"/>
      <c r="B10" s="272"/>
      <c r="C10" s="272"/>
      <c r="D10" s="272"/>
      <c r="E10" s="272"/>
      <c r="F10" s="272"/>
      <c r="G10" s="272"/>
      <c r="H10" s="272"/>
      <c r="I10" s="272"/>
      <c r="J10" s="272"/>
    </row>
    <row r="11" spans="1:10" ht="15" customHeight="1">
      <c r="A11" s="272"/>
      <c r="B11" s="272"/>
      <c r="C11" s="272"/>
      <c r="D11" s="272"/>
      <c r="E11" s="272"/>
      <c r="F11" s="272"/>
      <c r="G11" s="272"/>
      <c r="H11" s="272"/>
      <c r="I11" s="272"/>
      <c r="J11" s="272"/>
    </row>
    <row r="12" spans="1:10" ht="24" customHeight="1">
      <c r="A12" s="272"/>
      <c r="B12" s="272"/>
      <c r="C12" s="272"/>
      <c r="D12" s="272"/>
      <c r="E12" s="272"/>
      <c r="F12" s="272"/>
      <c r="G12" s="272"/>
      <c r="H12" s="272"/>
      <c r="I12" s="272"/>
      <c r="J12" s="272"/>
    </row>
    <row r="13" spans="1:10" ht="26.25" customHeight="1">
      <c r="A13" s="272"/>
      <c r="B13" s="272"/>
      <c r="C13" s="272"/>
      <c r="D13" s="272"/>
      <c r="E13" s="272"/>
      <c r="F13" s="272"/>
      <c r="G13" s="272"/>
      <c r="H13" s="272"/>
      <c r="I13" s="272"/>
      <c r="J13" s="272"/>
    </row>
    <row r="14" spans="1:10" ht="15" customHeight="1">
      <c r="A14" s="272"/>
      <c r="B14" s="272"/>
      <c r="C14" s="272"/>
      <c r="D14" s="272"/>
      <c r="E14" s="272"/>
      <c r="F14" s="272"/>
      <c r="G14" s="272"/>
      <c r="H14" s="272"/>
      <c r="I14" s="272"/>
      <c r="J14" s="272"/>
    </row>
    <row r="15" spans="1:10" ht="15" customHeight="1">
      <c r="A15" s="272"/>
      <c r="B15" s="272"/>
      <c r="C15" s="272"/>
      <c r="D15" s="272"/>
      <c r="E15" s="272"/>
      <c r="F15" s="272"/>
      <c r="G15" s="272"/>
      <c r="H15" s="272"/>
      <c r="I15" s="272"/>
      <c r="J15" s="272"/>
    </row>
    <row r="16" spans="1:10" ht="35.25" customHeight="1">
      <c r="A16" s="272"/>
      <c r="B16" s="272"/>
      <c r="C16" s="272"/>
      <c r="D16" s="874"/>
      <c r="E16" s="874"/>
      <c r="F16" s="874"/>
      <c r="G16" s="874"/>
      <c r="H16" s="874"/>
      <c r="I16" s="874"/>
      <c r="J16" s="874"/>
    </row>
    <row r="17" spans="1:10" ht="21" customHeight="1">
      <c r="A17" s="272"/>
      <c r="B17" s="272"/>
      <c r="C17" s="272"/>
      <c r="D17" s="272"/>
      <c r="E17" s="273"/>
      <c r="F17" s="273"/>
      <c r="G17" s="273"/>
      <c r="H17" s="273"/>
      <c r="I17" s="273"/>
      <c r="J17" s="273"/>
    </row>
    <row r="18" spans="1:10" ht="39.75" customHeight="1">
      <c r="A18" s="272"/>
      <c r="B18" s="272"/>
      <c r="C18" s="272"/>
      <c r="D18" s="272"/>
      <c r="E18" s="689" t="s">
        <v>1781</v>
      </c>
      <c r="F18" s="690"/>
      <c r="G18" s="690"/>
      <c r="H18" s="690"/>
      <c r="I18" s="690"/>
      <c r="J18" s="690"/>
    </row>
    <row r="19" spans="1:10" ht="28.5" hidden="1" customHeight="1">
      <c r="A19" s="272"/>
      <c r="B19" s="272"/>
      <c r="C19" s="272"/>
      <c r="D19" s="272"/>
      <c r="E19" s="272"/>
      <c r="F19" s="272"/>
      <c r="G19" s="272"/>
      <c r="H19" s="272"/>
      <c r="I19" s="272"/>
      <c r="J19" s="272"/>
    </row>
    <row r="20" spans="1:10" ht="15" customHeight="1">
      <c r="A20" s="272"/>
      <c r="B20" s="272"/>
      <c r="C20" s="272"/>
      <c r="D20" s="272"/>
      <c r="E20" s="272"/>
      <c r="F20" s="272"/>
      <c r="G20" s="272"/>
      <c r="H20" s="272"/>
      <c r="I20" s="272"/>
      <c r="J20" s="272"/>
    </row>
    <row r="21" spans="1:10" ht="15.75" customHeight="1">
      <c r="A21" s="272"/>
      <c r="B21" s="272"/>
      <c r="C21" s="272"/>
      <c r="D21" s="272"/>
      <c r="E21" s="272"/>
      <c r="F21" s="272"/>
      <c r="G21" s="272"/>
      <c r="H21" s="272"/>
      <c r="I21" s="272"/>
      <c r="J21" s="272"/>
    </row>
    <row r="22" spans="1:10" ht="15.75" customHeight="1">
      <c r="A22" s="272"/>
      <c r="B22" s="272"/>
      <c r="C22" s="272"/>
      <c r="D22" s="272"/>
      <c r="E22" s="272"/>
      <c r="F22" s="272"/>
      <c r="G22" s="272"/>
      <c r="H22" s="272"/>
      <c r="I22" s="272"/>
      <c r="J22" s="272"/>
    </row>
    <row r="23" spans="1:10" ht="15.75" customHeight="1">
      <c r="A23" s="272"/>
      <c r="B23" s="272"/>
      <c r="C23" s="272"/>
      <c r="D23" s="272"/>
      <c r="E23" s="272"/>
      <c r="F23" s="272"/>
      <c r="G23" s="272"/>
      <c r="H23" s="272"/>
      <c r="I23" s="272"/>
      <c r="J23" s="272"/>
    </row>
    <row r="24" spans="1:10" ht="15.75" customHeight="1">
      <c r="A24" s="272"/>
      <c r="B24" s="272"/>
      <c r="C24" s="272"/>
      <c r="D24" s="272"/>
      <c r="E24" s="272"/>
      <c r="F24" s="272"/>
      <c r="G24" s="272"/>
      <c r="H24" s="272"/>
      <c r="I24" s="272"/>
      <c r="J24" s="272"/>
    </row>
    <row r="25" spans="1:10" ht="15.75" customHeight="1">
      <c r="A25" s="272"/>
      <c r="B25" s="272"/>
      <c r="C25" s="272"/>
      <c r="D25" s="272"/>
      <c r="E25" s="272"/>
      <c r="F25" s="272"/>
      <c r="G25" s="272"/>
      <c r="H25" s="272"/>
      <c r="I25" s="691"/>
      <c r="J25" s="691"/>
    </row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D9:J9"/>
    <mergeCell ref="D16:J16"/>
    <mergeCell ref="E18:J18"/>
    <mergeCell ref="I25:J25"/>
  </mergeCells>
  <printOptions horizontalCentered="1" verticalCentered="1"/>
  <pageMargins left="0.70866141732283472" right="0.70866141732283472" top="0.74803149606299213" bottom="0.74803149606299213" header="0" footer="0"/>
  <pageSetup scale="9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T95"/>
  <sheetViews>
    <sheetView view="pageBreakPreview" topLeftCell="A21" zoomScaleNormal="100" zoomScaleSheetLayoutView="100" workbookViewId="0">
      <selection activeCell="F17" sqref="F17"/>
    </sheetView>
  </sheetViews>
  <sheetFormatPr baseColWidth="10" defaultColWidth="14.42578125" defaultRowHeight="15" customHeight="1"/>
  <cols>
    <col min="1" max="2" width="11.42578125" style="271" customWidth="1"/>
    <col min="3" max="3" width="17.28515625" style="271" customWidth="1"/>
    <col min="4" max="5" width="13" style="402" customWidth="1"/>
    <col min="6" max="7" width="14.42578125" style="402" customWidth="1"/>
    <col min="8" max="8" width="14" style="402" customWidth="1"/>
    <col min="9" max="9" width="13" style="402" customWidth="1"/>
    <col min="10" max="20" width="11.42578125" style="271" customWidth="1"/>
    <col min="21" max="16384" width="14.42578125" style="271"/>
  </cols>
  <sheetData>
    <row r="1" spans="1:20" ht="15" customHeight="1">
      <c r="A1" s="709" t="s">
        <v>1659</v>
      </c>
      <c r="B1" s="710"/>
      <c r="C1" s="710"/>
      <c r="D1" s="710"/>
      <c r="E1" s="710"/>
      <c r="F1" s="710"/>
      <c r="G1" s="710"/>
      <c r="H1" s="710"/>
      <c r="I1" s="711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</row>
    <row r="2" spans="1:20" ht="15" customHeight="1">
      <c r="A2" s="709" t="s">
        <v>206</v>
      </c>
      <c r="B2" s="710"/>
      <c r="C2" s="710"/>
      <c r="D2" s="710"/>
      <c r="E2" s="710"/>
      <c r="F2" s="710"/>
      <c r="G2" s="710"/>
      <c r="H2" s="710"/>
      <c r="I2" s="711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</row>
    <row r="3" spans="1:20" ht="9" customHeight="1">
      <c r="A3" s="702" t="s">
        <v>1784</v>
      </c>
      <c r="B3" s="703"/>
      <c r="C3" s="703"/>
      <c r="D3" s="703"/>
      <c r="E3" s="703"/>
      <c r="F3" s="703"/>
      <c r="G3" s="703"/>
      <c r="H3" s="703"/>
      <c r="I3" s="704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</row>
    <row r="4" spans="1:20" ht="21.75" customHeight="1">
      <c r="A4" s="903"/>
      <c r="B4" s="897"/>
      <c r="C4" s="897"/>
      <c r="D4" s="897"/>
      <c r="E4" s="897"/>
      <c r="F4" s="897"/>
      <c r="G4" s="897"/>
      <c r="H4" s="897"/>
      <c r="I4" s="904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</row>
    <row r="5" spans="1:20" ht="9" customHeight="1">
      <c r="A5" s="895" t="s">
        <v>207</v>
      </c>
      <c r="B5" s="880"/>
      <c r="C5" s="830"/>
      <c r="D5" s="901" t="s">
        <v>208</v>
      </c>
      <c r="E5" s="902"/>
      <c r="F5" s="902"/>
      <c r="G5" s="902"/>
      <c r="H5" s="892"/>
      <c r="I5" s="893" t="s">
        <v>209</v>
      </c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</row>
    <row r="6" spans="1:20" ht="9" customHeight="1">
      <c r="A6" s="896"/>
      <c r="B6" s="876"/>
      <c r="C6" s="840"/>
      <c r="D6" s="408" t="s">
        <v>210</v>
      </c>
      <c r="E6" s="409" t="s">
        <v>211</v>
      </c>
      <c r="F6" s="408" t="s">
        <v>212</v>
      </c>
      <c r="G6" s="408" t="s">
        <v>213</v>
      </c>
      <c r="H6" s="408" t="s">
        <v>214</v>
      </c>
      <c r="I6" s="894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</row>
    <row r="7" spans="1:20" ht="9" customHeight="1">
      <c r="A7" s="831"/>
      <c r="B7" s="897"/>
      <c r="C7" s="832"/>
      <c r="D7" s="408">
        <v>1</v>
      </c>
      <c r="E7" s="408">
        <v>2</v>
      </c>
      <c r="F7" s="408" t="s">
        <v>215</v>
      </c>
      <c r="G7" s="408">
        <v>4</v>
      </c>
      <c r="H7" s="408">
        <v>5</v>
      </c>
      <c r="I7" s="408" t="s">
        <v>216</v>
      </c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</row>
    <row r="8" spans="1:20" ht="9" customHeight="1">
      <c r="A8" s="898" t="s">
        <v>24</v>
      </c>
      <c r="B8" s="880"/>
      <c r="C8" s="830"/>
      <c r="D8" s="366">
        <v>0</v>
      </c>
      <c r="E8" s="366">
        <v>0</v>
      </c>
      <c r="F8" s="366">
        <f t="shared" ref="F8:F18" si="0">D8+E8</f>
        <v>0</v>
      </c>
      <c r="G8" s="366">
        <v>0</v>
      </c>
      <c r="H8" s="366">
        <v>0</v>
      </c>
      <c r="I8" s="366">
        <f t="shared" ref="I8:I18" si="1">H8-D8</f>
        <v>0</v>
      </c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</row>
    <row r="9" spans="1:20" ht="9" customHeight="1">
      <c r="A9" s="875" t="s">
        <v>25</v>
      </c>
      <c r="B9" s="876"/>
      <c r="C9" s="840"/>
      <c r="D9" s="366">
        <v>0</v>
      </c>
      <c r="E9" s="366">
        <v>0</v>
      </c>
      <c r="F9" s="366">
        <f t="shared" si="0"/>
        <v>0</v>
      </c>
      <c r="G9" s="366">
        <v>0</v>
      </c>
      <c r="H9" s="366">
        <v>0</v>
      </c>
      <c r="I9" s="366">
        <f t="shared" si="1"/>
        <v>0</v>
      </c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</row>
    <row r="10" spans="1:20" ht="9" customHeight="1">
      <c r="A10" s="875" t="s">
        <v>217</v>
      </c>
      <c r="B10" s="876"/>
      <c r="C10" s="840"/>
      <c r="D10" s="366">
        <v>0</v>
      </c>
      <c r="E10" s="366">
        <v>0</v>
      </c>
      <c r="F10" s="366">
        <f t="shared" si="0"/>
        <v>0</v>
      </c>
      <c r="G10" s="366">
        <v>0</v>
      </c>
      <c r="H10" s="366">
        <v>0</v>
      </c>
      <c r="I10" s="366">
        <f t="shared" si="1"/>
        <v>0</v>
      </c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</row>
    <row r="11" spans="1:20" ht="9" customHeight="1">
      <c r="A11" s="875" t="s">
        <v>27</v>
      </c>
      <c r="B11" s="876"/>
      <c r="C11" s="840"/>
      <c r="D11" s="366">
        <v>0</v>
      </c>
      <c r="E11" s="366">
        <v>0</v>
      </c>
      <c r="F11" s="366">
        <f t="shared" si="0"/>
        <v>0</v>
      </c>
      <c r="G11" s="366">
        <v>0</v>
      </c>
      <c r="H11" s="366">
        <v>0</v>
      </c>
      <c r="I11" s="366">
        <f t="shared" si="1"/>
        <v>0</v>
      </c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</row>
    <row r="12" spans="1:20" ht="9" customHeight="1">
      <c r="A12" s="899" t="s">
        <v>28</v>
      </c>
      <c r="B12" s="876"/>
      <c r="C12" s="840"/>
      <c r="D12" s="410">
        <v>0</v>
      </c>
      <c r="E12" s="366">
        <v>0</v>
      </c>
      <c r="F12" s="366">
        <f t="shared" si="0"/>
        <v>0</v>
      </c>
      <c r="G12" s="366">
        <v>0</v>
      </c>
      <c r="H12" s="366">
        <v>0</v>
      </c>
      <c r="I12" s="366">
        <f t="shared" si="1"/>
        <v>0</v>
      </c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</row>
    <row r="13" spans="1:20" ht="9" customHeight="1">
      <c r="A13" s="875" t="s">
        <v>29</v>
      </c>
      <c r="B13" s="876"/>
      <c r="C13" s="840"/>
      <c r="D13" s="366">
        <v>0</v>
      </c>
      <c r="E13" s="366">
        <v>0</v>
      </c>
      <c r="F13" s="366">
        <f t="shared" si="0"/>
        <v>0</v>
      </c>
      <c r="G13" s="366">
        <v>0</v>
      </c>
      <c r="H13" s="366">
        <v>0</v>
      </c>
      <c r="I13" s="366">
        <f t="shared" si="1"/>
        <v>0</v>
      </c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</row>
    <row r="14" spans="1:20" ht="24" customHeight="1">
      <c r="A14" s="875" t="s">
        <v>218</v>
      </c>
      <c r="B14" s="876"/>
      <c r="C14" s="840"/>
      <c r="D14" s="366">
        <v>0</v>
      </c>
      <c r="E14" s="366">
        <v>13751542.5</v>
      </c>
      <c r="F14" s="366">
        <f t="shared" si="0"/>
        <v>13751542.5</v>
      </c>
      <c r="G14" s="366">
        <f>+F14</f>
        <v>13751542.5</v>
      </c>
      <c r="H14" s="366">
        <f>+G14</f>
        <v>13751542.5</v>
      </c>
      <c r="I14" s="366">
        <f t="shared" si="1"/>
        <v>13751542.5</v>
      </c>
      <c r="J14" s="367"/>
      <c r="K14" s="306"/>
      <c r="L14" s="306"/>
      <c r="M14" s="306"/>
      <c r="N14" s="306"/>
      <c r="O14" s="306"/>
      <c r="P14" s="306"/>
      <c r="Q14" s="306"/>
      <c r="R14" s="306"/>
      <c r="S14" s="306"/>
      <c r="T14" s="306"/>
    </row>
    <row r="15" spans="1:20" ht="36" customHeight="1">
      <c r="A15" s="875" t="s">
        <v>33</v>
      </c>
      <c r="B15" s="876"/>
      <c r="C15" s="840"/>
      <c r="D15" s="366">
        <v>0</v>
      </c>
      <c r="E15" s="366"/>
      <c r="F15" s="366">
        <f t="shared" si="0"/>
        <v>0</v>
      </c>
      <c r="G15" s="366">
        <v>0</v>
      </c>
      <c r="H15" s="366">
        <v>0</v>
      </c>
      <c r="I15" s="366">
        <f t="shared" si="1"/>
        <v>0</v>
      </c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</row>
    <row r="16" spans="1:20" ht="24.75" customHeight="1">
      <c r="A16" s="875" t="s">
        <v>34</v>
      </c>
      <c r="B16" s="876"/>
      <c r="C16" s="840"/>
      <c r="D16" s="366">
        <v>260529347.28</v>
      </c>
      <c r="E16" s="366">
        <f>+F16-D16</f>
        <v>-13594998.270000011</v>
      </c>
      <c r="F16" s="366">
        <f>+F43</f>
        <v>246934349.00999999</v>
      </c>
      <c r="G16" s="366">
        <f>+F16</f>
        <v>246934349.00999999</v>
      </c>
      <c r="H16" s="366">
        <f>+G16</f>
        <v>246934349.00999999</v>
      </c>
      <c r="I16" s="366">
        <f t="shared" si="1"/>
        <v>-13594998.270000011</v>
      </c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</row>
    <row r="17" spans="1:20" ht="9" customHeight="1">
      <c r="A17" s="875" t="s">
        <v>219</v>
      </c>
      <c r="B17" s="876"/>
      <c r="C17" s="840"/>
      <c r="D17" s="366">
        <v>0</v>
      </c>
      <c r="E17" s="366">
        <v>0</v>
      </c>
      <c r="F17" s="366">
        <f t="shared" si="0"/>
        <v>0</v>
      </c>
      <c r="G17" s="366">
        <v>0</v>
      </c>
      <c r="H17" s="366">
        <v>0</v>
      </c>
      <c r="I17" s="366">
        <f t="shared" si="1"/>
        <v>0</v>
      </c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</row>
    <row r="18" spans="1:20" ht="9" customHeight="1">
      <c r="A18" s="337"/>
      <c r="B18" s="338"/>
      <c r="C18" s="339"/>
      <c r="D18" s="411">
        <v>0</v>
      </c>
      <c r="E18" s="411">
        <v>0</v>
      </c>
      <c r="F18" s="366">
        <f t="shared" si="0"/>
        <v>0</v>
      </c>
      <c r="G18" s="366">
        <v>0</v>
      </c>
      <c r="H18" s="366">
        <v>0</v>
      </c>
      <c r="I18" s="366">
        <f t="shared" si="1"/>
        <v>0</v>
      </c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</row>
    <row r="19" spans="1:20" ht="9" customHeight="1">
      <c r="A19" s="340"/>
      <c r="B19" s="341"/>
      <c r="C19" s="342" t="s">
        <v>181</v>
      </c>
      <c r="D19" s="412">
        <f t="shared" ref="D19:H19" si="2">D8+D9+D10+D11+D12+D13+D14+D15+D16+D17</f>
        <v>260529347.28</v>
      </c>
      <c r="E19" s="412">
        <f t="shared" si="2"/>
        <v>156544.22999998927</v>
      </c>
      <c r="F19" s="413">
        <f t="shared" si="2"/>
        <v>260685891.50999999</v>
      </c>
      <c r="G19" s="413">
        <f t="shared" si="2"/>
        <v>260685891.50999999</v>
      </c>
      <c r="H19" s="413">
        <f t="shared" si="2"/>
        <v>260685891.50999999</v>
      </c>
      <c r="I19" s="889">
        <f>I8+I11+I12+I13+I14+I16</f>
        <v>156544.22999998927</v>
      </c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</row>
    <row r="20" spans="1:20" ht="9" customHeight="1">
      <c r="A20" s="343"/>
      <c r="B20" s="343"/>
      <c r="C20" s="343"/>
      <c r="D20" s="414"/>
      <c r="E20" s="414"/>
      <c r="F20" s="414"/>
      <c r="G20" s="891" t="s">
        <v>220</v>
      </c>
      <c r="H20" s="892"/>
      <c r="I20" s="890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</row>
    <row r="21" spans="1:20" ht="9" customHeight="1">
      <c r="A21" s="900" t="s">
        <v>221</v>
      </c>
      <c r="B21" s="880"/>
      <c r="C21" s="830"/>
      <c r="D21" s="901" t="s">
        <v>208</v>
      </c>
      <c r="E21" s="902"/>
      <c r="F21" s="902"/>
      <c r="G21" s="902"/>
      <c r="H21" s="892"/>
      <c r="I21" s="893" t="s">
        <v>209</v>
      </c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</row>
    <row r="22" spans="1:20" ht="9" customHeight="1">
      <c r="A22" s="896"/>
      <c r="B22" s="876"/>
      <c r="C22" s="840"/>
      <c r="D22" s="408" t="s">
        <v>210</v>
      </c>
      <c r="E22" s="409" t="s">
        <v>211</v>
      </c>
      <c r="F22" s="408" t="s">
        <v>212</v>
      </c>
      <c r="G22" s="408" t="s">
        <v>213</v>
      </c>
      <c r="H22" s="408" t="s">
        <v>214</v>
      </c>
      <c r="I22" s="894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</row>
    <row r="23" spans="1:20" ht="9" customHeight="1">
      <c r="A23" s="831"/>
      <c r="B23" s="897"/>
      <c r="C23" s="832"/>
      <c r="D23" s="408">
        <v>1</v>
      </c>
      <c r="E23" s="408">
        <v>2</v>
      </c>
      <c r="F23" s="408" t="s">
        <v>215</v>
      </c>
      <c r="G23" s="408">
        <v>4</v>
      </c>
      <c r="H23" s="408">
        <v>5</v>
      </c>
      <c r="I23" s="408" t="s">
        <v>216</v>
      </c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</row>
    <row r="24" spans="1:20" ht="21" customHeight="1">
      <c r="A24" s="879" t="s">
        <v>222</v>
      </c>
      <c r="B24" s="880"/>
      <c r="C24" s="830"/>
      <c r="D24" s="415">
        <f>D25+D26+D27+D28+D29+D30+D31+D32+D33</f>
        <v>0</v>
      </c>
      <c r="E24" s="415">
        <f>E25+E26+E27+E28+E29+E30+E31+E32+E33</f>
        <v>0</v>
      </c>
      <c r="F24" s="366">
        <f t="shared" ref="F24:F47" si="3">D24+E24</f>
        <v>0</v>
      </c>
      <c r="G24" s="415">
        <f>G25+G26+G27+G28+G29+G30+G31+G32</f>
        <v>0</v>
      </c>
      <c r="H24" s="415">
        <f>H25+H26+H27+H28+H29+H30+H31+H32</f>
        <v>0</v>
      </c>
      <c r="I24" s="366">
        <f t="shared" ref="I24:I48" si="4">H24-D24</f>
        <v>0</v>
      </c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</row>
    <row r="25" spans="1:20" ht="9" customHeight="1">
      <c r="A25" s="875" t="s">
        <v>24</v>
      </c>
      <c r="B25" s="876"/>
      <c r="C25" s="840"/>
      <c r="D25" s="416">
        <v>0</v>
      </c>
      <c r="E25" s="366">
        <v>0</v>
      </c>
      <c r="F25" s="366">
        <f t="shared" si="3"/>
        <v>0</v>
      </c>
      <c r="G25" s="366">
        <v>0</v>
      </c>
      <c r="H25" s="366">
        <v>0</v>
      </c>
      <c r="I25" s="366">
        <f t="shared" si="4"/>
        <v>0</v>
      </c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</row>
    <row r="26" spans="1:20" ht="16.5" customHeight="1">
      <c r="A26" s="875" t="s">
        <v>25</v>
      </c>
      <c r="B26" s="876"/>
      <c r="C26" s="840"/>
      <c r="D26" s="416">
        <v>0</v>
      </c>
      <c r="E26" s="366">
        <v>0</v>
      </c>
      <c r="F26" s="366">
        <f t="shared" si="3"/>
        <v>0</v>
      </c>
      <c r="G26" s="366">
        <v>0</v>
      </c>
      <c r="H26" s="366">
        <v>0</v>
      </c>
      <c r="I26" s="366">
        <f t="shared" si="4"/>
        <v>0</v>
      </c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</row>
    <row r="27" spans="1:20" ht="9" customHeight="1">
      <c r="A27" s="875" t="s">
        <v>217</v>
      </c>
      <c r="B27" s="876"/>
      <c r="C27" s="840"/>
      <c r="D27" s="416"/>
      <c r="E27" s="366"/>
      <c r="F27" s="366">
        <f t="shared" si="3"/>
        <v>0</v>
      </c>
      <c r="G27" s="366"/>
      <c r="H27" s="366"/>
      <c r="I27" s="366">
        <f t="shared" si="4"/>
        <v>0</v>
      </c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</row>
    <row r="28" spans="1:20" ht="9" customHeight="1">
      <c r="A28" s="875" t="s">
        <v>27</v>
      </c>
      <c r="B28" s="876"/>
      <c r="C28" s="840"/>
      <c r="D28" s="416">
        <v>0</v>
      </c>
      <c r="E28" s="366">
        <v>0</v>
      </c>
      <c r="F28" s="366">
        <f t="shared" si="3"/>
        <v>0</v>
      </c>
      <c r="G28" s="366">
        <v>0</v>
      </c>
      <c r="H28" s="366">
        <v>0</v>
      </c>
      <c r="I28" s="366">
        <f t="shared" si="4"/>
        <v>0</v>
      </c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</row>
    <row r="29" spans="1:20" ht="15" hidden="1" customHeight="1">
      <c r="A29" s="881" t="s">
        <v>223</v>
      </c>
      <c r="B29" s="882"/>
      <c r="C29" s="883"/>
      <c r="D29" s="416">
        <v>0</v>
      </c>
      <c r="E29" s="366">
        <v>0</v>
      </c>
      <c r="F29" s="366">
        <f t="shared" si="3"/>
        <v>0</v>
      </c>
      <c r="G29" s="366">
        <v>0</v>
      </c>
      <c r="H29" s="366">
        <v>0</v>
      </c>
      <c r="I29" s="366">
        <f t="shared" si="4"/>
        <v>0</v>
      </c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</row>
    <row r="30" spans="1:20" ht="15" hidden="1" customHeight="1">
      <c r="A30" s="881" t="s">
        <v>224</v>
      </c>
      <c r="B30" s="882"/>
      <c r="C30" s="883"/>
      <c r="D30" s="416">
        <v>0</v>
      </c>
      <c r="E30" s="366">
        <v>0</v>
      </c>
      <c r="F30" s="366">
        <f t="shared" si="3"/>
        <v>0</v>
      </c>
      <c r="G30" s="366">
        <v>0</v>
      </c>
      <c r="H30" s="366">
        <v>0</v>
      </c>
      <c r="I30" s="366">
        <f t="shared" si="4"/>
        <v>0</v>
      </c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</row>
    <row r="31" spans="1:20" ht="37.5" customHeight="1">
      <c r="A31" s="875" t="s">
        <v>33</v>
      </c>
      <c r="B31" s="876"/>
      <c r="C31" s="840"/>
      <c r="D31" s="416">
        <v>0</v>
      </c>
      <c r="E31" s="366">
        <v>0</v>
      </c>
      <c r="F31" s="366">
        <f t="shared" si="3"/>
        <v>0</v>
      </c>
      <c r="G31" s="366">
        <v>0</v>
      </c>
      <c r="H31" s="366">
        <v>0</v>
      </c>
      <c r="I31" s="366">
        <f t="shared" si="4"/>
        <v>0</v>
      </c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</row>
    <row r="32" spans="1:20" ht="21.75" customHeight="1">
      <c r="A32" s="875" t="s">
        <v>34</v>
      </c>
      <c r="B32" s="876"/>
      <c r="C32" s="840"/>
      <c r="D32" s="416">
        <v>0</v>
      </c>
      <c r="E32" s="366">
        <v>0</v>
      </c>
      <c r="F32" s="366">
        <f t="shared" si="3"/>
        <v>0</v>
      </c>
      <c r="G32" s="366">
        <v>0</v>
      </c>
      <c r="H32" s="366">
        <v>0</v>
      </c>
      <c r="I32" s="366">
        <f t="shared" si="4"/>
        <v>0</v>
      </c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</row>
    <row r="33" spans="1:20" ht="9" customHeight="1">
      <c r="A33" s="344"/>
      <c r="B33" s="878"/>
      <c r="C33" s="840"/>
      <c r="D33" s="416">
        <v>0</v>
      </c>
      <c r="E33" s="366">
        <v>0</v>
      </c>
      <c r="F33" s="366">
        <f t="shared" si="3"/>
        <v>0</v>
      </c>
      <c r="G33" s="366">
        <v>0</v>
      </c>
      <c r="H33" s="366">
        <v>0</v>
      </c>
      <c r="I33" s="366">
        <f t="shared" si="4"/>
        <v>0</v>
      </c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</row>
    <row r="34" spans="1:20" ht="40.5" customHeight="1">
      <c r="A34" s="877" t="s">
        <v>225</v>
      </c>
      <c r="B34" s="876"/>
      <c r="C34" s="840"/>
      <c r="D34" s="416">
        <f>D35+D36+D37+D43</f>
        <v>260529347.28</v>
      </c>
      <c r="E34" s="416">
        <f>E35+E36+E37+E43</f>
        <v>156544.22999998927</v>
      </c>
      <c r="F34" s="366">
        <f t="shared" si="3"/>
        <v>260685891.50999999</v>
      </c>
      <c r="G34" s="416">
        <f>G35+G36+G37+G43</f>
        <v>260685891.50999999</v>
      </c>
      <c r="H34" s="416">
        <f>H35+H36+H37+H43</f>
        <v>260685891.50999999</v>
      </c>
      <c r="I34" s="366">
        <f>H34-D34</f>
        <v>156544.22999998927</v>
      </c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</row>
    <row r="35" spans="1:20" ht="16.5" customHeight="1">
      <c r="A35" s="875" t="s">
        <v>25</v>
      </c>
      <c r="B35" s="876"/>
      <c r="C35" s="840"/>
      <c r="D35" s="416">
        <v>0</v>
      </c>
      <c r="E35" s="366">
        <v>0</v>
      </c>
      <c r="F35" s="366">
        <f t="shared" si="3"/>
        <v>0</v>
      </c>
      <c r="G35" s="366">
        <v>0</v>
      </c>
      <c r="H35" s="366">
        <v>0</v>
      </c>
      <c r="I35" s="366">
        <f t="shared" si="4"/>
        <v>0</v>
      </c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</row>
    <row r="36" spans="1:20" ht="9" customHeight="1">
      <c r="A36" s="875" t="s">
        <v>1666</v>
      </c>
      <c r="B36" s="876"/>
      <c r="C36" s="840"/>
      <c r="D36" s="417">
        <v>0</v>
      </c>
      <c r="E36" s="366">
        <v>13751542.5</v>
      </c>
      <c r="F36" s="366">
        <v>13751542.5</v>
      </c>
      <c r="G36" s="410">
        <f>+F36</f>
        <v>13751542.5</v>
      </c>
      <c r="H36" s="410">
        <f>+G36</f>
        <v>13751542.5</v>
      </c>
      <c r="I36" s="366">
        <f>H36-D36</f>
        <v>13751542.5</v>
      </c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</row>
    <row r="37" spans="1:20" ht="19.5" hidden="1" customHeight="1">
      <c r="A37" s="884" t="s">
        <v>226</v>
      </c>
      <c r="B37" s="876"/>
      <c r="C37" s="840"/>
      <c r="D37" s="416">
        <f>SUM(D38:D42)</f>
        <v>0</v>
      </c>
      <c r="E37" s="416">
        <f>SUM(E38:E42)</f>
        <v>0</v>
      </c>
      <c r="F37" s="366">
        <f t="shared" si="3"/>
        <v>0</v>
      </c>
      <c r="G37" s="410">
        <v>0</v>
      </c>
      <c r="H37" s="410">
        <v>0</v>
      </c>
      <c r="I37" s="366">
        <f t="shared" si="4"/>
        <v>0</v>
      </c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</row>
    <row r="38" spans="1:20" ht="19.5" hidden="1" customHeight="1">
      <c r="A38" s="885" t="s">
        <v>227</v>
      </c>
      <c r="B38" s="886"/>
      <c r="C38" s="887"/>
      <c r="D38" s="416">
        <f>'Ingresos (adecuaciones)'!N25+'Ingresos (adecuaciones)'!N26</f>
        <v>0</v>
      </c>
      <c r="E38" s="410">
        <v>0</v>
      </c>
      <c r="F38" s="366">
        <f t="shared" si="3"/>
        <v>0</v>
      </c>
      <c r="G38" s="410">
        <v>0</v>
      </c>
      <c r="H38" s="410">
        <v>0</v>
      </c>
      <c r="I38" s="366">
        <f t="shared" si="4"/>
        <v>0</v>
      </c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</row>
    <row r="39" spans="1:20" ht="19.5" hidden="1" customHeight="1">
      <c r="A39" s="885" t="s">
        <v>228</v>
      </c>
      <c r="B39" s="886"/>
      <c r="C39" s="887"/>
      <c r="D39" s="416">
        <f>'Ingresos (adecuaciones)'!N30</f>
        <v>0</v>
      </c>
      <c r="E39" s="410">
        <v>0</v>
      </c>
      <c r="F39" s="366">
        <f t="shared" si="3"/>
        <v>0</v>
      </c>
      <c r="G39" s="410">
        <v>0</v>
      </c>
      <c r="H39" s="410">
        <v>0</v>
      </c>
      <c r="I39" s="366">
        <f t="shared" si="4"/>
        <v>0</v>
      </c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</row>
    <row r="40" spans="1:20" ht="19.5" hidden="1" customHeight="1">
      <c r="A40" s="885" t="s">
        <v>229</v>
      </c>
      <c r="B40" s="886"/>
      <c r="C40" s="887"/>
      <c r="D40" s="416">
        <f>'Ingresos (adecuaciones)'!N28</f>
        <v>0</v>
      </c>
      <c r="E40" s="410">
        <v>0</v>
      </c>
      <c r="F40" s="366">
        <f t="shared" si="3"/>
        <v>0</v>
      </c>
      <c r="G40" s="410">
        <v>0</v>
      </c>
      <c r="H40" s="410">
        <v>0</v>
      </c>
      <c r="I40" s="366">
        <f t="shared" si="4"/>
        <v>0</v>
      </c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</row>
    <row r="41" spans="1:20" ht="19.5" hidden="1" customHeight="1">
      <c r="A41" s="885" t="s">
        <v>230</v>
      </c>
      <c r="B41" s="886"/>
      <c r="C41" s="887"/>
      <c r="D41" s="416">
        <f>'Ingresos (adecuaciones)'!N29</f>
        <v>0</v>
      </c>
      <c r="E41" s="410">
        <v>0</v>
      </c>
      <c r="F41" s="366">
        <f t="shared" si="3"/>
        <v>0</v>
      </c>
      <c r="G41" s="410">
        <v>0</v>
      </c>
      <c r="H41" s="410">
        <v>0</v>
      </c>
      <c r="I41" s="366">
        <f t="shared" si="4"/>
        <v>0</v>
      </c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</row>
    <row r="42" spans="1:20" ht="19.5" hidden="1" customHeight="1">
      <c r="A42" s="885" t="s">
        <v>231</v>
      </c>
      <c r="B42" s="886"/>
      <c r="C42" s="887"/>
      <c r="D42" s="416">
        <f>'Ingresos (adecuaciones)'!N27</f>
        <v>0</v>
      </c>
      <c r="E42" s="410">
        <v>0</v>
      </c>
      <c r="F42" s="366">
        <f t="shared" si="3"/>
        <v>0</v>
      </c>
      <c r="G42" s="410">
        <v>0</v>
      </c>
      <c r="H42" s="410">
        <v>0</v>
      </c>
      <c r="I42" s="366">
        <f t="shared" si="4"/>
        <v>0</v>
      </c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</row>
    <row r="43" spans="1:20" ht="21.75" customHeight="1">
      <c r="A43" s="875" t="s">
        <v>34</v>
      </c>
      <c r="B43" s="876"/>
      <c r="C43" s="840"/>
      <c r="D43" s="417">
        <v>260529347.28</v>
      </c>
      <c r="E43" s="416">
        <f>+F43-D43</f>
        <v>-13594998.270000011</v>
      </c>
      <c r="F43" s="366">
        <v>246934349.00999999</v>
      </c>
      <c r="G43" s="410">
        <f>+F43</f>
        <v>246934349.00999999</v>
      </c>
      <c r="H43" s="410">
        <f>+G43</f>
        <v>246934349.00999999</v>
      </c>
      <c r="I43" s="366">
        <f>H43-D43</f>
        <v>-13594998.270000011</v>
      </c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45"/>
    </row>
    <row r="44" spans="1:20" ht="16.5" hidden="1" customHeight="1">
      <c r="A44" s="875" t="s">
        <v>232</v>
      </c>
      <c r="B44" s="876"/>
      <c r="C44" s="840"/>
      <c r="D44" s="417">
        <v>0</v>
      </c>
      <c r="E44" s="410">
        <v>0</v>
      </c>
      <c r="F44" s="366">
        <f t="shared" si="3"/>
        <v>0</v>
      </c>
      <c r="G44" s="410">
        <v>0</v>
      </c>
      <c r="H44" s="410">
        <v>0</v>
      </c>
      <c r="I44" s="366">
        <f t="shared" si="4"/>
        <v>0</v>
      </c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</row>
    <row r="45" spans="1:20" ht="16.5" hidden="1" customHeight="1">
      <c r="A45" s="875" t="s">
        <v>233</v>
      </c>
      <c r="B45" s="876"/>
      <c r="C45" s="840"/>
      <c r="D45" s="417">
        <v>0</v>
      </c>
      <c r="E45" s="410">
        <v>0</v>
      </c>
      <c r="F45" s="366">
        <f t="shared" si="3"/>
        <v>0</v>
      </c>
      <c r="G45" s="410">
        <v>0</v>
      </c>
      <c r="H45" s="410">
        <v>0</v>
      </c>
      <c r="I45" s="366">
        <f t="shared" si="4"/>
        <v>0</v>
      </c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</row>
    <row r="46" spans="1:20" ht="9" customHeight="1">
      <c r="A46" s="877" t="s">
        <v>219</v>
      </c>
      <c r="B46" s="876"/>
      <c r="C46" s="840"/>
      <c r="D46" s="418">
        <f>D47+D48</f>
        <v>0</v>
      </c>
      <c r="E46" s="366">
        <v>0</v>
      </c>
      <c r="F46" s="366">
        <f t="shared" si="3"/>
        <v>0</v>
      </c>
      <c r="G46" s="366">
        <v>0</v>
      </c>
      <c r="H46" s="366">
        <v>0</v>
      </c>
      <c r="I46" s="366">
        <f t="shared" si="4"/>
        <v>0</v>
      </c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</row>
    <row r="47" spans="1:20" ht="9" customHeight="1">
      <c r="A47" s="875" t="s">
        <v>219</v>
      </c>
      <c r="B47" s="876"/>
      <c r="C47" s="840"/>
      <c r="D47" s="416">
        <v>0</v>
      </c>
      <c r="E47" s="366">
        <v>0</v>
      </c>
      <c r="F47" s="366">
        <f t="shared" si="3"/>
        <v>0</v>
      </c>
      <c r="G47" s="366">
        <v>0</v>
      </c>
      <c r="H47" s="366">
        <v>0</v>
      </c>
      <c r="I47" s="366">
        <f t="shared" si="4"/>
        <v>0</v>
      </c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</row>
    <row r="48" spans="1:20" ht="9" customHeight="1">
      <c r="A48" s="346"/>
      <c r="B48" s="888"/>
      <c r="C48" s="832"/>
      <c r="D48" s="419">
        <v>0</v>
      </c>
      <c r="E48" s="411">
        <v>0</v>
      </c>
      <c r="F48" s="366">
        <v>0</v>
      </c>
      <c r="G48" s="411">
        <v>0</v>
      </c>
      <c r="H48" s="411">
        <v>0</v>
      </c>
      <c r="I48" s="366">
        <f t="shared" si="4"/>
        <v>0</v>
      </c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</row>
    <row r="49" spans="1:20" ht="21.75" customHeight="1">
      <c r="A49" s="347"/>
      <c r="B49" s="341"/>
      <c r="C49" s="342" t="s">
        <v>181</v>
      </c>
      <c r="D49" s="412">
        <f t="shared" ref="D49:I49" si="5">D24+D34+D46</f>
        <v>260529347.28</v>
      </c>
      <c r="E49" s="412">
        <f t="shared" si="5"/>
        <v>156544.22999998927</v>
      </c>
      <c r="F49" s="413">
        <f t="shared" si="5"/>
        <v>260685891.50999999</v>
      </c>
      <c r="G49" s="412">
        <f t="shared" si="5"/>
        <v>260685891.50999999</v>
      </c>
      <c r="H49" s="412">
        <f t="shared" si="5"/>
        <v>260685891.50999999</v>
      </c>
      <c r="I49" s="889">
        <f t="shared" si="5"/>
        <v>156544.22999998927</v>
      </c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</row>
    <row r="50" spans="1:20" ht="9" customHeight="1">
      <c r="A50" s="343"/>
      <c r="B50" s="343"/>
      <c r="C50" s="343"/>
      <c r="D50" s="414"/>
      <c r="E50" s="414"/>
      <c r="F50" s="414"/>
      <c r="G50" s="891" t="s">
        <v>220</v>
      </c>
      <c r="H50" s="892"/>
      <c r="I50" s="890"/>
      <c r="J50" s="659"/>
      <c r="K50" s="306"/>
      <c r="L50" s="306"/>
      <c r="M50" s="306"/>
      <c r="N50" s="306"/>
      <c r="O50" s="306"/>
      <c r="P50" s="306"/>
      <c r="Q50" s="306"/>
      <c r="R50" s="306"/>
      <c r="S50" s="306"/>
      <c r="T50" s="306"/>
    </row>
    <row r="51" spans="1:20" ht="9" customHeight="1">
      <c r="A51" s="306"/>
      <c r="B51" s="306"/>
      <c r="C51" s="306"/>
      <c r="D51" s="420"/>
      <c r="E51" s="420"/>
      <c r="F51" s="420"/>
      <c r="G51" s="420"/>
      <c r="H51" s="420"/>
      <c r="I51" s="420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</row>
    <row r="52" spans="1:20" ht="10.5" customHeight="1">
      <c r="A52" s="817" t="s">
        <v>78</v>
      </c>
      <c r="B52" s="710"/>
      <c r="C52" s="710"/>
      <c r="D52" s="710"/>
      <c r="E52" s="710"/>
      <c r="F52" s="710"/>
      <c r="G52" s="710"/>
      <c r="H52" s="710"/>
      <c r="I52" s="711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</row>
    <row r="53" spans="1:20" ht="9" customHeight="1">
      <c r="A53" s="306"/>
      <c r="B53" s="306"/>
      <c r="C53" s="306"/>
      <c r="D53" s="420"/>
      <c r="E53" s="420"/>
      <c r="F53" s="420"/>
      <c r="G53" s="420"/>
      <c r="H53" s="420"/>
      <c r="I53" s="420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</row>
    <row r="54" spans="1:20" ht="9" customHeight="1">
      <c r="A54" s="306"/>
      <c r="B54" s="306"/>
      <c r="C54" s="306"/>
      <c r="D54" s="420"/>
      <c r="E54" s="420"/>
      <c r="F54" s="420"/>
      <c r="G54" s="420"/>
      <c r="H54" s="420"/>
      <c r="I54" s="420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</row>
    <row r="55" spans="1:20" ht="9" customHeight="1">
      <c r="A55" s="306"/>
      <c r="B55" s="306"/>
      <c r="C55" s="306"/>
      <c r="D55" s="420"/>
      <c r="E55" s="420"/>
      <c r="F55" s="420"/>
      <c r="G55" s="420"/>
      <c r="H55" s="420"/>
      <c r="I55" s="420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</row>
    <row r="56" spans="1:20" ht="9" customHeight="1">
      <c r="A56" s="306"/>
      <c r="B56" s="306"/>
      <c r="C56" s="306"/>
      <c r="D56" s="420"/>
      <c r="E56" s="420"/>
      <c r="F56" s="420"/>
      <c r="G56" s="420"/>
      <c r="H56" s="420"/>
      <c r="I56" s="420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</row>
    <row r="57" spans="1:20" ht="9" customHeight="1">
      <c r="A57" s="306"/>
      <c r="B57" s="306"/>
      <c r="C57" s="306"/>
      <c r="D57" s="420"/>
      <c r="E57" s="420"/>
      <c r="F57" s="420"/>
      <c r="G57" s="420"/>
      <c r="H57" s="420"/>
      <c r="I57" s="420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</row>
    <row r="58" spans="1:20" ht="9" customHeight="1">
      <c r="A58" s="306"/>
      <c r="B58" s="306"/>
      <c r="C58" s="306"/>
      <c r="D58" s="420"/>
      <c r="E58" s="420"/>
      <c r="F58" s="420"/>
      <c r="G58" s="420"/>
      <c r="H58" s="420"/>
      <c r="I58" s="420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</row>
    <row r="59" spans="1:20" ht="9" customHeight="1">
      <c r="A59" s="306"/>
      <c r="B59" s="306"/>
      <c r="C59" s="306"/>
      <c r="D59" s="420"/>
      <c r="E59" s="420"/>
      <c r="F59" s="420"/>
      <c r="G59" s="420"/>
      <c r="H59" s="420"/>
      <c r="I59" s="420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</row>
    <row r="60" spans="1:20" ht="9" customHeight="1">
      <c r="A60" s="306"/>
      <c r="B60" s="306"/>
      <c r="C60" s="306"/>
      <c r="D60" s="420"/>
      <c r="E60" s="420"/>
      <c r="F60" s="420"/>
      <c r="G60" s="420"/>
      <c r="H60" s="420"/>
      <c r="I60" s="420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</row>
    <row r="61" spans="1:20" ht="9" customHeight="1">
      <c r="A61" s="306"/>
      <c r="B61" s="306"/>
      <c r="C61" s="306"/>
      <c r="D61" s="420"/>
      <c r="E61" s="420"/>
      <c r="F61" s="420"/>
      <c r="G61" s="420"/>
      <c r="H61" s="420"/>
      <c r="I61" s="420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</row>
    <row r="62" spans="1:20" ht="9" customHeight="1">
      <c r="A62" s="306"/>
      <c r="B62" s="306"/>
      <c r="C62" s="306"/>
      <c r="D62" s="420"/>
      <c r="E62" s="420"/>
      <c r="F62" s="420"/>
      <c r="G62" s="420"/>
      <c r="H62" s="420"/>
      <c r="I62" s="420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</row>
    <row r="63" spans="1:20" ht="9" customHeight="1">
      <c r="A63" s="306"/>
      <c r="B63" s="306"/>
      <c r="C63" s="306"/>
      <c r="D63" s="420"/>
      <c r="E63" s="420"/>
      <c r="F63" s="420"/>
      <c r="G63" s="420"/>
      <c r="H63" s="420"/>
      <c r="I63" s="420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</row>
    <row r="64" spans="1:20" ht="9" customHeight="1">
      <c r="A64" s="306"/>
      <c r="B64" s="306"/>
      <c r="C64" s="306"/>
      <c r="D64" s="420"/>
      <c r="E64" s="420"/>
      <c r="F64" s="420"/>
      <c r="G64" s="420"/>
      <c r="H64" s="420"/>
      <c r="I64" s="420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</row>
    <row r="65" spans="1:20" ht="9" customHeight="1">
      <c r="A65" s="306"/>
      <c r="B65" s="306"/>
      <c r="C65" s="306"/>
      <c r="D65" s="420"/>
      <c r="E65" s="420"/>
      <c r="F65" s="420"/>
      <c r="G65" s="420"/>
      <c r="H65" s="420"/>
      <c r="I65" s="420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</row>
    <row r="66" spans="1:20" ht="9" customHeight="1">
      <c r="A66" s="306"/>
      <c r="B66" s="306"/>
      <c r="C66" s="306"/>
      <c r="D66" s="420"/>
      <c r="E66" s="420"/>
      <c r="F66" s="420"/>
      <c r="G66" s="420"/>
      <c r="H66" s="420"/>
      <c r="I66" s="420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</row>
    <row r="67" spans="1:20" ht="9" customHeight="1">
      <c r="A67" s="306"/>
      <c r="B67" s="306"/>
      <c r="C67" s="306"/>
      <c r="D67" s="420"/>
      <c r="E67" s="420"/>
      <c r="F67" s="420"/>
      <c r="G67" s="420"/>
      <c r="H67" s="420"/>
      <c r="I67" s="420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</row>
    <row r="68" spans="1:20" ht="9" customHeight="1">
      <c r="A68" s="306"/>
      <c r="B68" s="306"/>
      <c r="C68" s="306"/>
      <c r="D68" s="420"/>
      <c r="E68" s="420"/>
      <c r="F68" s="420"/>
      <c r="G68" s="420"/>
      <c r="H68" s="420"/>
      <c r="I68" s="420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</row>
    <row r="69" spans="1:20" ht="9" customHeight="1">
      <c r="A69" s="306"/>
      <c r="B69" s="306"/>
      <c r="C69" s="306"/>
      <c r="D69" s="420"/>
      <c r="E69" s="420"/>
      <c r="F69" s="420"/>
      <c r="G69" s="420"/>
      <c r="H69" s="420"/>
      <c r="I69" s="420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</row>
    <row r="70" spans="1:20" ht="9" customHeight="1">
      <c r="A70" s="306"/>
      <c r="B70" s="306"/>
      <c r="C70" s="306"/>
      <c r="D70" s="420"/>
      <c r="E70" s="420"/>
      <c r="F70" s="420"/>
      <c r="G70" s="420"/>
      <c r="H70" s="420"/>
      <c r="I70" s="420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</row>
    <row r="71" spans="1:20" ht="9" customHeight="1">
      <c r="A71" s="306"/>
      <c r="B71" s="306"/>
      <c r="C71" s="306"/>
      <c r="D71" s="420"/>
      <c r="E71" s="420"/>
      <c r="F71" s="420"/>
      <c r="G71" s="420"/>
      <c r="H71" s="420"/>
      <c r="I71" s="420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</row>
    <row r="72" spans="1:20" ht="9" customHeight="1">
      <c r="A72" s="306"/>
      <c r="B72" s="306"/>
      <c r="C72" s="306"/>
      <c r="D72" s="420"/>
      <c r="E72" s="420"/>
      <c r="F72" s="420"/>
      <c r="G72" s="420"/>
      <c r="H72" s="420"/>
      <c r="I72" s="420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</row>
    <row r="73" spans="1:20" ht="9" customHeight="1">
      <c r="A73" s="306"/>
      <c r="B73" s="306"/>
      <c r="C73" s="306"/>
      <c r="D73" s="420"/>
      <c r="E73" s="420"/>
      <c r="F73" s="420"/>
      <c r="G73" s="420"/>
      <c r="H73" s="420"/>
      <c r="I73" s="420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</row>
    <row r="74" spans="1:20" ht="9" customHeight="1">
      <c r="A74" s="306"/>
      <c r="B74" s="306"/>
      <c r="C74" s="306"/>
      <c r="D74" s="420"/>
      <c r="E74" s="420"/>
      <c r="F74" s="420"/>
      <c r="G74" s="420"/>
      <c r="H74" s="420"/>
      <c r="I74" s="420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</row>
    <row r="75" spans="1:20" ht="9" customHeight="1">
      <c r="A75" s="306"/>
      <c r="B75" s="306"/>
      <c r="C75" s="306"/>
      <c r="D75" s="420"/>
      <c r="E75" s="420"/>
      <c r="F75" s="420"/>
      <c r="G75" s="420"/>
      <c r="H75" s="420"/>
      <c r="I75" s="420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</row>
    <row r="76" spans="1:20" ht="9" customHeight="1">
      <c r="A76" s="306"/>
      <c r="B76" s="306"/>
      <c r="C76" s="306"/>
      <c r="D76" s="420"/>
      <c r="E76" s="420"/>
      <c r="F76" s="420"/>
      <c r="G76" s="420"/>
      <c r="H76" s="420"/>
      <c r="I76" s="420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</row>
    <row r="77" spans="1:20" ht="9" customHeight="1">
      <c r="A77" s="306"/>
      <c r="B77" s="306"/>
      <c r="C77" s="306"/>
      <c r="D77" s="420"/>
      <c r="E77" s="420"/>
      <c r="F77" s="420"/>
      <c r="G77" s="420"/>
      <c r="H77" s="420"/>
      <c r="I77" s="420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</row>
    <row r="78" spans="1:20" ht="9" customHeight="1">
      <c r="A78" s="306"/>
      <c r="B78" s="306"/>
      <c r="C78" s="306"/>
      <c r="D78" s="420"/>
      <c r="E78" s="420"/>
      <c r="F78" s="420"/>
      <c r="G78" s="420"/>
      <c r="H78" s="420"/>
      <c r="I78" s="420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</row>
    <row r="79" spans="1:20" ht="9" customHeight="1">
      <c r="A79" s="306"/>
      <c r="B79" s="306"/>
      <c r="C79" s="306"/>
      <c r="D79" s="420"/>
      <c r="E79" s="420"/>
      <c r="F79" s="420"/>
      <c r="G79" s="420"/>
      <c r="H79" s="420"/>
      <c r="I79" s="420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</row>
    <row r="80" spans="1:20" ht="9" customHeight="1">
      <c r="A80" s="306"/>
      <c r="B80" s="306"/>
      <c r="C80" s="306"/>
      <c r="D80" s="420"/>
      <c r="E80" s="420"/>
      <c r="F80" s="420"/>
      <c r="G80" s="420"/>
      <c r="H80" s="420"/>
      <c r="I80" s="420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</row>
    <row r="81" spans="1:20" ht="9" customHeight="1">
      <c r="A81" s="306"/>
      <c r="B81" s="306"/>
      <c r="C81" s="306"/>
      <c r="D81" s="420"/>
      <c r="E81" s="420"/>
      <c r="F81" s="420"/>
      <c r="G81" s="420"/>
      <c r="H81" s="420"/>
      <c r="I81" s="420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</row>
    <row r="82" spans="1:20" ht="9" customHeight="1">
      <c r="A82" s="306"/>
      <c r="B82" s="306"/>
      <c r="C82" s="306"/>
      <c r="D82" s="420"/>
      <c r="E82" s="420"/>
      <c r="F82" s="420"/>
      <c r="G82" s="420"/>
      <c r="H82" s="420"/>
      <c r="I82" s="420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</row>
    <row r="83" spans="1:20" ht="9" customHeight="1">
      <c r="A83" s="306"/>
      <c r="B83" s="306"/>
      <c r="C83" s="306"/>
      <c r="D83" s="420"/>
      <c r="E83" s="420"/>
      <c r="F83" s="420"/>
      <c r="G83" s="420"/>
      <c r="H83" s="420"/>
      <c r="I83" s="420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</row>
    <row r="84" spans="1:20" ht="9" customHeight="1">
      <c r="A84" s="306"/>
      <c r="B84" s="306"/>
      <c r="C84" s="306"/>
      <c r="D84" s="420"/>
      <c r="E84" s="420"/>
      <c r="F84" s="420"/>
      <c r="G84" s="420"/>
      <c r="H84" s="420"/>
      <c r="I84" s="420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</row>
    <row r="85" spans="1:20" ht="9" customHeight="1">
      <c r="A85" s="306"/>
      <c r="B85" s="306"/>
      <c r="C85" s="306"/>
      <c r="D85" s="420"/>
      <c r="E85" s="420"/>
      <c r="F85" s="420"/>
      <c r="G85" s="420"/>
      <c r="H85" s="420"/>
      <c r="I85" s="420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</row>
    <row r="86" spans="1:20" ht="9" customHeight="1">
      <c r="A86" s="306"/>
      <c r="B86" s="306"/>
      <c r="C86" s="306"/>
      <c r="D86" s="420"/>
      <c r="E86" s="420"/>
      <c r="F86" s="420"/>
      <c r="G86" s="420"/>
      <c r="H86" s="420"/>
      <c r="I86" s="420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</row>
    <row r="87" spans="1:20" ht="9" customHeight="1">
      <c r="A87" s="306"/>
      <c r="B87" s="306"/>
      <c r="C87" s="306"/>
      <c r="D87" s="420"/>
      <c r="E87" s="420"/>
      <c r="F87" s="420"/>
      <c r="G87" s="420"/>
      <c r="H87" s="420"/>
      <c r="I87" s="420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</row>
    <row r="88" spans="1:20" ht="9" customHeight="1">
      <c r="A88" s="306"/>
      <c r="B88" s="306"/>
      <c r="C88" s="306"/>
      <c r="D88" s="420"/>
      <c r="E88" s="420"/>
      <c r="F88" s="420"/>
      <c r="G88" s="420"/>
      <c r="H88" s="420"/>
      <c r="I88" s="420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</row>
    <row r="89" spans="1:20" ht="9" customHeight="1">
      <c r="A89" s="306"/>
      <c r="B89" s="306"/>
      <c r="C89" s="306"/>
      <c r="D89" s="420"/>
      <c r="E89" s="420"/>
      <c r="F89" s="420"/>
      <c r="G89" s="420"/>
      <c r="H89" s="420"/>
      <c r="I89" s="420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</row>
    <row r="90" spans="1:20" ht="9" customHeight="1">
      <c r="A90" s="306"/>
      <c r="B90" s="306"/>
      <c r="C90" s="306"/>
      <c r="D90" s="420"/>
      <c r="E90" s="420"/>
      <c r="F90" s="420"/>
      <c r="G90" s="420"/>
      <c r="H90" s="420"/>
      <c r="I90" s="420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</row>
    <row r="91" spans="1:20" ht="9" customHeight="1">
      <c r="A91" s="306"/>
      <c r="B91" s="306"/>
      <c r="C91" s="306"/>
      <c r="D91" s="420"/>
      <c r="E91" s="420"/>
      <c r="F91" s="420"/>
      <c r="G91" s="420"/>
      <c r="H91" s="420"/>
      <c r="I91" s="420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</row>
    <row r="92" spans="1:20" ht="9" customHeight="1">
      <c r="A92" s="306"/>
      <c r="B92" s="306"/>
      <c r="C92" s="306"/>
      <c r="D92" s="420"/>
      <c r="E92" s="420"/>
      <c r="F92" s="420"/>
      <c r="G92" s="420"/>
      <c r="H92" s="420"/>
      <c r="I92" s="420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</row>
    <row r="93" spans="1:20" ht="9" customHeight="1">
      <c r="A93" s="306"/>
      <c r="B93" s="306"/>
      <c r="C93" s="306"/>
      <c r="D93" s="420"/>
      <c r="E93" s="420"/>
      <c r="F93" s="420"/>
      <c r="G93" s="420"/>
      <c r="H93" s="420"/>
      <c r="I93" s="420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</row>
    <row r="94" spans="1:20" ht="9" customHeight="1">
      <c r="A94" s="306"/>
      <c r="B94" s="306"/>
      <c r="C94" s="306"/>
      <c r="D94" s="420"/>
      <c r="E94" s="420"/>
      <c r="F94" s="420"/>
      <c r="G94" s="420"/>
      <c r="H94" s="420"/>
      <c r="I94" s="420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</row>
    <row r="95" spans="1:20" ht="9" customHeight="1">
      <c r="A95" s="306"/>
      <c r="B95" s="306"/>
      <c r="C95" s="306"/>
      <c r="D95" s="420"/>
      <c r="E95" s="420"/>
      <c r="F95" s="420"/>
      <c r="G95" s="420"/>
      <c r="H95" s="420"/>
      <c r="I95" s="420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</row>
  </sheetData>
  <mergeCells count="49">
    <mergeCell ref="I19:I20"/>
    <mergeCell ref="A1:I1"/>
    <mergeCell ref="A3:I4"/>
    <mergeCell ref="D5:H5"/>
    <mergeCell ref="A2:I2"/>
    <mergeCell ref="I21:I22"/>
    <mergeCell ref="A5:C7"/>
    <mergeCell ref="A8:C8"/>
    <mergeCell ref="A9:C9"/>
    <mergeCell ref="A10:C10"/>
    <mergeCell ref="A11:C11"/>
    <mergeCell ref="A12:C12"/>
    <mergeCell ref="A13:C13"/>
    <mergeCell ref="I5:I6"/>
    <mergeCell ref="A16:C16"/>
    <mergeCell ref="A17:C17"/>
    <mergeCell ref="G20:H20"/>
    <mergeCell ref="A21:C23"/>
    <mergeCell ref="D21:H21"/>
    <mergeCell ref="A14:C14"/>
    <mergeCell ref="A15:C15"/>
    <mergeCell ref="A52:I52"/>
    <mergeCell ref="A36:C36"/>
    <mergeCell ref="A37:C37"/>
    <mergeCell ref="A47:C47"/>
    <mergeCell ref="A42:C42"/>
    <mergeCell ref="A41:C41"/>
    <mergeCell ref="A46:C46"/>
    <mergeCell ref="A45:C45"/>
    <mergeCell ref="A43:C43"/>
    <mergeCell ref="A44:C44"/>
    <mergeCell ref="B48:C48"/>
    <mergeCell ref="I49:I50"/>
    <mergeCell ref="A40:C40"/>
    <mergeCell ref="A39:C39"/>
    <mergeCell ref="A38:C38"/>
    <mergeCell ref="G50:H50"/>
    <mergeCell ref="A35:C35"/>
    <mergeCell ref="A34:C34"/>
    <mergeCell ref="B33:C33"/>
    <mergeCell ref="A24:C24"/>
    <mergeCell ref="A31:C31"/>
    <mergeCell ref="A32:C32"/>
    <mergeCell ref="A25:C25"/>
    <mergeCell ref="A26:C26"/>
    <mergeCell ref="A27:C27"/>
    <mergeCell ref="A28:C28"/>
    <mergeCell ref="A29:C29"/>
    <mergeCell ref="A30:C30"/>
  </mergeCells>
  <printOptions horizontalCentered="1"/>
  <pageMargins left="0.70866141732283472" right="0.70866141732283472" top="0.74803149606299213" bottom="0.74803149606299213" header="0" footer="0"/>
  <pageSetup scale="72" orientation="landscape" r:id="rId1"/>
  <colBreaks count="1" manualBreakCount="1">
    <brk id="10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T93"/>
  <sheetViews>
    <sheetView view="pageBreakPreview" topLeftCell="A7" zoomScale="96" zoomScaleNormal="100" zoomScaleSheetLayoutView="96" workbookViewId="0">
      <selection activeCell="B10" sqref="B10"/>
    </sheetView>
  </sheetViews>
  <sheetFormatPr baseColWidth="10" defaultColWidth="14.42578125" defaultRowHeight="16.5" customHeight="1"/>
  <cols>
    <col min="1" max="1" width="32.140625" style="271" customWidth="1"/>
    <col min="2" max="2" width="14.140625" style="271" customWidth="1"/>
    <col min="3" max="3" width="17.28515625" style="271" customWidth="1"/>
    <col min="4" max="4" width="15.28515625" style="271" customWidth="1"/>
    <col min="5" max="5" width="14.28515625" style="271" customWidth="1"/>
    <col min="6" max="6" width="14.140625" style="271" customWidth="1"/>
    <col min="7" max="7" width="15" style="271" customWidth="1"/>
    <col min="8" max="8" width="6.28515625" style="271" customWidth="1"/>
    <col min="9" max="9" width="3" style="271" customWidth="1"/>
    <col min="10" max="20" width="11.42578125" style="271" customWidth="1"/>
    <col min="21" max="16384" width="14.42578125" style="271"/>
  </cols>
  <sheetData>
    <row r="1" spans="1:20" ht="16.5" customHeight="1">
      <c r="A1" s="709" t="s">
        <v>1659</v>
      </c>
      <c r="B1" s="710"/>
      <c r="C1" s="710"/>
      <c r="D1" s="710"/>
      <c r="E1" s="710"/>
      <c r="F1" s="710"/>
      <c r="G1" s="710"/>
      <c r="H1" s="711"/>
      <c r="I1" s="382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</row>
    <row r="2" spans="1:20" ht="16.5" customHeight="1">
      <c r="A2" s="709" t="s">
        <v>234</v>
      </c>
      <c r="B2" s="710"/>
      <c r="C2" s="710"/>
      <c r="D2" s="710"/>
      <c r="E2" s="710"/>
      <c r="F2" s="710"/>
      <c r="G2" s="710"/>
      <c r="H2" s="711"/>
      <c r="I2" s="382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</row>
    <row r="3" spans="1:20" ht="16.5" customHeight="1">
      <c r="A3" s="820" t="s">
        <v>1784</v>
      </c>
      <c r="B3" s="710"/>
      <c r="C3" s="710"/>
      <c r="D3" s="710"/>
      <c r="E3" s="710"/>
      <c r="F3" s="710"/>
      <c r="G3" s="710"/>
      <c r="H3" s="711"/>
      <c r="I3" s="307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</row>
    <row r="4" spans="1:20" ht="16.5" customHeight="1">
      <c r="A4" s="307"/>
      <c r="B4" s="307"/>
      <c r="C4" s="307"/>
      <c r="D4" s="307"/>
      <c r="E4" s="307"/>
      <c r="F4" s="307"/>
      <c r="G4" s="307"/>
      <c r="H4" s="307"/>
      <c r="I4" s="307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</row>
    <row r="5" spans="1:20" ht="16.5" customHeight="1">
      <c r="A5" s="906"/>
      <c r="B5" s="897"/>
      <c r="C5" s="897"/>
      <c r="D5" s="897"/>
      <c r="E5" s="897"/>
      <c r="F5" s="897"/>
      <c r="G5" s="897"/>
      <c r="H5" s="379"/>
      <c r="I5" s="379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</row>
    <row r="6" spans="1:20" ht="16.5" customHeight="1">
      <c r="A6" s="905" t="s">
        <v>145</v>
      </c>
      <c r="B6" s="908" t="s">
        <v>235</v>
      </c>
      <c r="C6" s="909"/>
      <c r="D6" s="909"/>
      <c r="E6" s="909"/>
      <c r="F6" s="843"/>
      <c r="G6" s="905" t="s">
        <v>209</v>
      </c>
      <c r="H6" s="379"/>
      <c r="I6" s="379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</row>
    <row r="7" spans="1:20" ht="33.75" customHeight="1">
      <c r="A7" s="907"/>
      <c r="B7" s="371" t="s">
        <v>237</v>
      </c>
      <c r="C7" s="383" t="s">
        <v>238</v>
      </c>
      <c r="D7" s="383" t="s">
        <v>212</v>
      </c>
      <c r="E7" s="383" t="s">
        <v>213</v>
      </c>
      <c r="F7" s="383" t="s">
        <v>239</v>
      </c>
      <c r="G7" s="834"/>
      <c r="H7" s="379"/>
      <c r="I7" s="379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</row>
    <row r="8" spans="1:20" ht="16.5" customHeight="1">
      <c r="A8" s="834"/>
      <c r="B8" s="371">
        <v>1</v>
      </c>
      <c r="C8" s="371">
        <v>2</v>
      </c>
      <c r="D8" s="371" t="s">
        <v>240</v>
      </c>
      <c r="E8" s="371">
        <v>4</v>
      </c>
      <c r="F8" s="371">
        <v>5</v>
      </c>
      <c r="G8" s="371" t="s">
        <v>241</v>
      </c>
      <c r="H8" s="379"/>
      <c r="I8" s="379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</row>
    <row r="9" spans="1:20" ht="16.5" customHeight="1">
      <c r="A9" s="384"/>
      <c r="B9" s="373"/>
      <c r="C9" s="373"/>
      <c r="D9" s="373"/>
      <c r="E9" s="373"/>
      <c r="F9" s="373"/>
      <c r="G9" s="373"/>
      <c r="H9" s="379"/>
      <c r="I9" s="379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</row>
    <row r="10" spans="1:20" ht="16.5" customHeight="1">
      <c r="A10" s="910" t="s">
        <v>1659</v>
      </c>
      <c r="B10" s="385">
        <f>+'10. Edo analitico del ingreso'!D49</f>
        <v>260529347.28</v>
      </c>
      <c r="C10" s="374">
        <f>+'10. Edo analitico del ingreso'!E49</f>
        <v>156544.22999998927</v>
      </c>
      <c r="D10" s="374">
        <f>+B10+C10</f>
        <v>260685891.50999999</v>
      </c>
      <c r="E10" s="374">
        <f>+D10</f>
        <v>260685891.50999999</v>
      </c>
      <c r="F10" s="385">
        <f>+E10</f>
        <v>260685891.50999999</v>
      </c>
      <c r="G10" s="374">
        <f>+D10-E10</f>
        <v>0</v>
      </c>
      <c r="H10" s="379"/>
      <c r="I10" s="379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</row>
    <row r="11" spans="1:20" ht="16.5" customHeight="1">
      <c r="A11" s="910"/>
      <c r="B11" s="373"/>
      <c r="C11" s="373"/>
      <c r="D11" s="373"/>
      <c r="E11" s="373"/>
      <c r="F11" s="373"/>
      <c r="G11" s="373"/>
      <c r="H11" s="379"/>
      <c r="I11" s="379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</row>
    <row r="12" spans="1:20" ht="16.5" customHeight="1">
      <c r="A12" s="910"/>
      <c r="B12" s="373"/>
      <c r="C12" s="373"/>
      <c r="D12" s="373"/>
      <c r="E12" s="373"/>
      <c r="F12" s="373"/>
      <c r="G12" s="373"/>
      <c r="H12" s="379"/>
      <c r="I12" s="379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</row>
    <row r="13" spans="1:20" ht="16.5" customHeight="1">
      <c r="A13" s="910"/>
      <c r="B13" s="373"/>
      <c r="C13" s="373"/>
      <c r="D13" s="373"/>
      <c r="E13" s="373"/>
      <c r="F13" s="373"/>
      <c r="G13" s="373"/>
      <c r="H13" s="379"/>
      <c r="I13" s="379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</row>
    <row r="14" spans="1:20" ht="16.5" customHeight="1">
      <c r="A14" s="384"/>
      <c r="B14" s="373"/>
      <c r="C14" s="373"/>
      <c r="D14" s="373"/>
      <c r="E14" s="373"/>
      <c r="F14" s="373"/>
      <c r="G14" s="373"/>
      <c r="H14" s="379"/>
      <c r="I14" s="379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</row>
    <row r="15" spans="1:20" ht="16.5" customHeight="1">
      <c r="A15" s="384"/>
      <c r="B15" s="373"/>
      <c r="C15" s="373"/>
      <c r="D15" s="373"/>
      <c r="E15" s="373"/>
      <c r="F15" s="373"/>
      <c r="G15" s="373"/>
      <c r="H15" s="379"/>
      <c r="I15" s="379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</row>
    <row r="16" spans="1:20" ht="16.5" customHeight="1">
      <c r="A16" s="384"/>
      <c r="B16" s="373"/>
      <c r="C16" s="373"/>
      <c r="D16" s="373"/>
      <c r="E16" s="373"/>
      <c r="F16" s="373"/>
      <c r="G16" s="373"/>
      <c r="H16" s="379"/>
      <c r="I16" s="379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</row>
    <row r="17" spans="1:20" ht="16.5" customHeight="1">
      <c r="A17" s="384"/>
      <c r="B17" s="373"/>
      <c r="C17" s="373"/>
      <c r="D17" s="373"/>
      <c r="E17" s="373"/>
      <c r="F17" s="373"/>
      <c r="G17" s="373"/>
      <c r="H17" s="379"/>
      <c r="I17" s="379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</row>
    <row r="18" spans="1:20" ht="16.5" customHeight="1">
      <c r="A18" s="386"/>
      <c r="B18" s="377"/>
      <c r="C18" s="377"/>
      <c r="D18" s="377"/>
      <c r="E18" s="377"/>
      <c r="F18" s="377"/>
      <c r="G18" s="377"/>
      <c r="H18" s="379"/>
      <c r="I18" s="379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</row>
    <row r="19" spans="1:20" ht="16.5" customHeight="1">
      <c r="A19" s="387" t="s">
        <v>242</v>
      </c>
      <c r="B19" s="378">
        <f t="shared" ref="B19:G19" si="0">B10</f>
        <v>260529347.28</v>
      </c>
      <c r="C19" s="378">
        <f t="shared" si="0"/>
        <v>156544.22999998927</v>
      </c>
      <c r="D19" s="378">
        <f t="shared" si="0"/>
        <v>260685891.50999999</v>
      </c>
      <c r="E19" s="378">
        <f t="shared" si="0"/>
        <v>260685891.50999999</v>
      </c>
      <c r="F19" s="378">
        <f t="shared" si="0"/>
        <v>260685891.50999999</v>
      </c>
      <c r="G19" s="378">
        <f t="shared" si="0"/>
        <v>0</v>
      </c>
      <c r="H19" s="379"/>
      <c r="I19" s="379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</row>
    <row r="20" spans="1:20" ht="16.5" customHeight="1">
      <c r="A20" s="379"/>
      <c r="B20" s="379"/>
      <c r="C20" s="379"/>
      <c r="D20" s="379"/>
      <c r="E20" s="379"/>
      <c r="F20" s="379"/>
      <c r="G20" s="379"/>
      <c r="H20" s="379"/>
      <c r="I20" s="379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</row>
    <row r="21" spans="1:20" ht="16.5" customHeight="1">
      <c r="A21" s="817" t="s">
        <v>78</v>
      </c>
      <c r="B21" s="710"/>
      <c r="C21" s="710"/>
      <c r="D21" s="710"/>
      <c r="E21" s="710"/>
      <c r="F21" s="710"/>
      <c r="G21" s="711"/>
      <c r="H21" s="318"/>
      <c r="I21" s="318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</row>
    <row r="22" spans="1:20" ht="3" customHeight="1">
      <c r="A22" s="379"/>
      <c r="B22" s="379"/>
      <c r="C22" s="379"/>
      <c r="D22" s="379"/>
      <c r="E22" s="379"/>
      <c r="F22" s="379"/>
      <c r="G22" s="379"/>
      <c r="H22" s="379"/>
      <c r="I22" s="379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</row>
    <row r="23" spans="1:20" ht="16.5" customHeight="1">
      <c r="A23" s="306"/>
      <c r="B23" s="306"/>
      <c r="C23" s="306"/>
      <c r="D23" s="306"/>
      <c r="E23" s="306"/>
      <c r="F23" s="306"/>
      <c r="G23" s="306"/>
      <c r="H23" s="306"/>
      <c r="I23" s="306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</row>
    <row r="24" spans="1:20" ht="16.5" customHeight="1">
      <c r="A24" s="306"/>
      <c r="B24" s="306"/>
      <c r="C24" s="306"/>
      <c r="D24" s="306"/>
      <c r="E24" s="306"/>
      <c r="F24" s="306"/>
      <c r="G24" s="306"/>
      <c r="H24" s="306"/>
      <c r="I24" s="306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</row>
    <row r="25" spans="1:20" ht="16.5" customHeight="1">
      <c r="A25" s="306"/>
      <c r="B25" s="306"/>
      <c r="C25" s="306"/>
      <c r="D25" s="306"/>
      <c r="E25" s="306"/>
      <c r="F25" s="306"/>
      <c r="G25" s="306"/>
      <c r="H25" s="306"/>
      <c r="I25" s="306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</row>
    <row r="26" spans="1:20" ht="16.5" customHeight="1">
      <c r="A26" s="306"/>
      <c r="B26" s="306"/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</row>
    <row r="27" spans="1:20" ht="16.5" customHeight="1">
      <c r="A27" s="306"/>
      <c r="B27" s="306"/>
      <c r="C27" s="306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</row>
    <row r="28" spans="1:20" ht="16.5" customHeight="1">
      <c r="A28" s="306"/>
      <c r="B28" s="306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</row>
    <row r="29" spans="1:20" ht="16.5" customHeight="1">
      <c r="A29" s="306"/>
      <c r="B29" s="306"/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</row>
    <row r="30" spans="1:20" ht="16.5" customHeight="1">
      <c r="A30" s="306"/>
      <c r="B30" s="306"/>
      <c r="C30" s="30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</row>
    <row r="31" spans="1:20" ht="16.5" customHeight="1">
      <c r="A31" s="306"/>
      <c r="B31" s="306"/>
      <c r="C31" s="30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</row>
    <row r="32" spans="1:20" ht="16.5" customHeight="1">
      <c r="A32" s="306"/>
      <c r="B32" s="306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</row>
    <row r="33" spans="1:20" ht="16.5" customHeight="1">
      <c r="A33" s="306"/>
      <c r="B33" s="306"/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</row>
    <row r="34" spans="1:20" ht="16.5" customHeight="1">
      <c r="A34" s="306"/>
      <c r="B34" s="306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</row>
    <row r="35" spans="1:20" ht="16.5" customHeight="1">
      <c r="A35" s="306"/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</row>
    <row r="36" spans="1:20" ht="16.5" customHeight="1">
      <c r="A36" s="306"/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</row>
    <row r="37" spans="1:20" ht="16.5" customHeight="1">
      <c r="A37" s="306"/>
      <c r="B37" s="306"/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</row>
    <row r="38" spans="1:20" ht="16.5" customHeight="1">
      <c r="A38" s="306"/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</row>
    <row r="39" spans="1:20" ht="16.5" customHeight="1">
      <c r="A39" s="306"/>
      <c r="B39" s="306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</row>
    <row r="40" spans="1:20" ht="16.5" customHeight="1">
      <c r="A40" s="306"/>
      <c r="B40" s="306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</row>
    <row r="41" spans="1:20" ht="16.5" customHeight="1">
      <c r="A41" s="306"/>
      <c r="B41" s="306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</row>
    <row r="42" spans="1:20" ht="16.5" customHeight="1">
      <c r="A42" s="306"/>
      <c r="B42" s="306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</row>
    <row r="43" spans="1:20" ht="16.5" customHeight="1">
      <c r="A43" s="306"/>
      <c r="B43" s="306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</row>
    <row r="44" spans="1:20" ht="16.5" customHeight="1">
      <c r="A44" s="306"/>
      <c r="B44" s="306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</row>
    <row r="45" spans="1:20" ht="16.5" customHeight="1">
      <c r="A45" s="306"/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</row>
    <row r="46" spans="1:20" ht="16.5" customHeight="1">
      <c r="A46" s="306"/>
      <c r="B46" s="306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</row>
    <row r="47" spans="1:20" ht="16.5" customHeight="1">
      <c r="A47" s="306"/>
      <c r="B47" s="306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</row>
    <row r="48" spans="1:20" ht="16.5" customHeight="1">
      <c r="A48" s="306"/>
      <c r="B48" s="306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</row>
    <row r="49" spans="1:20" ht="16.5" customHeight="1">
      <c r="A49" s="306"/>
      <c r="B49" s="306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</row>
    <row r="50" spans="1:20" ht="16.5" customHeight="1">
      <c r="A50" s="306"/>
      <c r="B50" s="306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</row>
    <row r="51" spans="1:20" ht="16.5" customHeight="1">
      <c r="A51" s="306"/>
      <c r="B51" s="306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</row>
    <row r="52" spans="1:20" ht="16.5" customHeight="1">
      <c r="A52" s="306"/>
      <c r="B52" s="306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</row>
    <row r="53" spans="1:20" ht="16.5" customHeight="1">
      <c r="A53" s="306"/>
      <c r="B53" s="306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</row>
    <row r="54" spans="1:20" ht="16.5" customHeight="1">
      <c r="A54" s="306"/>
      <c r="B54" s="306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</row>
    <row r="55" spans="1:20" ht="16.5" customHeight="1">
      <c r="A55" s="306"/>
      <c r="B55" s="306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</row>
    <row r="56" spans="1:20" ht="16.5" customHeight="1">
      <c r="A56" s="306"/>
      <c r="B56" s="306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</row>
    <row r="57" spans="1:20" ht="16.5" customHeight="1">
      <c r="A57" s="306"/>
      <c r="B57" s="306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</row>
    <row r="58" spans="1:20" ht="16.5" customHeight="1">
      <c r="A58" s="306"/>
      <c r="B58" s="306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</row>
    <row r="59" spans="1:20" ht="16.5" customHeight="1">
      <c r="A59" s="306"/>
      <c r="B59" s="306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</row>
    <row r="60" spans="1:20" ht="16.5" customHeight="1">
      <c r="A60" s="306"/>
      <c r="B60" s="306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</row>
    <row r="61" spans="1:20" ht="16.5" customHeight="1">
      <c r="A61" s="306"/>
      <c r="B61" s="306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</row>
    <row r="62" spans="1:20" ht="16.5" customHeight="1">
      <c r="A62" s="306"/>
      <c r="B62" s="306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</row>
    <row r="63" spans="1:20" ht="16.5" customHeight="1">
      <c r="A63" s="306"/>
      <c r="B63" s="306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</row>
    <row r="64" spans="1:20" ht="16.5" customHeight="1">
      <c r="A64" s="306"/>
      <c r="B64" s="306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</row>
    <row r="65" spans="1:20" ht="16.5" customHeight="1">
      <c r="A65" s="306"/>
      <c r="B65" s="306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</row>
    <row r="66" spans="1:20" ht="16.5" customHeight="1">
      <c r="A66" s="306"/>
      <c r="B66" s="306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</row>
    <row r="67" spans="1:20" ht="16.5" customHeight="1">
      <c r="A67" s="306"/>
      <c r="B67" s="306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</row>
    <row r="68" spans="1:20" ht="16.5" customHeight="1">
      <c r="A68" s="306"/>
      <c r="B68" s="306"/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</row>
    <row r="69" spans="1:20" ht="16.5" customHeight="1">
      <c r="A69" s="306"/>
      <c r="B69" s="306"/>
      <c r="C69" s="306"/>
      <c r="D69" s="306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</row>
    <row r="70" spans="1:20" ht="16.5" customHeight="1">
      <c r="A70" s="306"/>
      <c r="B70" s="306"/>
      <c r="C70" s="306"/>
      <c r="D70" s="306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</row>
    <row r="71" spans="1:20" ht="16.5" customHeight="1">
      <c r="A71" s="306"/>
      <c r="B71" s="306"/>
      <c r="C71" s="306"/>
      <c r="D71" s="306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</row>
    <row r="72" spans="1:20" ht="16.5" customHeight="1">
      <c r="A72" s="306"/>
      <c r="B72" s="306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</row>
    <row r="73" spans="1:20" ht="16.5" customHeight="1">
      <c r="A73" s="306"/>
      <c r="B73" s="306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</row>
    <row r="74" spans="1:20" ht="16.5" customHeight="1">
      <c r="A74" s="306"/>
      <c r="B74" s="306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</row>
    <row r="75" spans="1:20" ht="16.5" customHeight="1">
      <c r="A75" s="306"/>
      <c r="B75" s="306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</row>
    <row r="76" spans="1:20" ht="16.5" customHeight="1">
      <c r="A76" s="306"/>
      <c r="B76" s="306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</row>
    <row r="77" spans="1:20" ht="16.5" customHeight="1">
      <c r="A77" s="306"/>
      <c r="B77" s="306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</row>
    <row r="78" spans="1:20" ht="16.5" customHeight="1">
      <c r="A78" s="306"/>
      <c r="B78" s="306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</row>
    <row r="79" spans="1:20" ht="16.5" customHeight="1">
      <c r="A79" s="306"/>
      <c r="B79" s="306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</row>
    <row r="80" spans="1:20" ht="16.5" customHeight="1">
      <c r="A80" s="306"/>
      <c r="B80" s="306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</row>
    <row r="81" spans="1:20" ht="16.5" customHeight="1">
      <c r="A81" s="306"/>
      <c r="B81" s="306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</row>
    <row r="82" spans="1:20" ht="16.5" customHeight="1">
      <c r="A82" s="306"/>
      <c r="B82" s="306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</row>
    <row r="83" spans="1:20" ht="16.5" customHeight="1">
      <c r="A83" s="306"/>
      <c r="B83" s="306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</row>
    <row r="84" spans="1:20" ht="16.5" customHeight="1">
      <c r="A84" s="306"/>
      <c r="B84" s="306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</row>
    <row r="85" spans="1:20" ht="16.5" customHeight="1">
      <c r="A85" s="306"/>
      <c r="B85" s="306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</row>
    <row r="86" spans="1:20" ht="16.5" customHeight="1">
      <c r="A86" s="306"/>
      <c r="B86" s="306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</row>
    <row r="87" spans="1:20" ht="16.5" customHeight="1">
      <c r="A87" s="306"/>
      <c r="B87" s="306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</row>
    <row r="88" spans="1:20" ht="16.5" customHeight="1">
      <c r="A88" s="306"/>
      <c r="B88" s="306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</row>
    <row r="89" spans="1:20" ht="16.5" customHeight="1">
      <c r="A89" s="306"/>
      <c r="B89" s="306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</row>
    <row r="90" spans="1:20" ht="16.5" customHeight="1">
      <c r="A90" s="306"/>
      <c r="B90" s="306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</row>
    <row r="91" spans="1:20" ht="16.5" customHeight="1">
      <c r="A91" s="306"/>
      <c r="B91" s="306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</row>
    <row r="92" spans="1:20" ht="16.5" customHeight="1">
      <c r="A92" s="306"/>
      <c r="B92" s="306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</row>
    <row r="93" spans="1:20" ht="16.5" customHeight="1">
      <c r="A93" s="306"/>
      <c r="B93" s="306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</row>
  </sheetData>
  <mergeCells count="9">
    <mergeCell ref="A1:H1"/>
    <mergeCell ref="A2:H2"/>
    <mergeCell ref="A3:H3"/>
    <mergeCell ref="G6:G7"/>
    <mergeCell ref="A21:G21"/>
    <mergeCell ref="A5:G5"/>
    <mergeCell ref="A6:A8"/>
    <mergeCell ref="B6:F6"/>
    <mergeCell ref="A10:A13"/>
  </mergeCells>
  <printOptions horizontalCentered="1"/>
  <pageMargins left="0.70866141732283472" right="0.70866141732283472" top="0.74803149606299213" bottom="0.74803149606299213" header="0" footer="0"/>
  <pageSetup scale="92" orientation="landscape" r:id="rId1"/>
  <colBreaks count="1" manualBreakCount="1">
    <brk id="9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C00000"/>
  </sheetPr>
  <dimension ref="A1:I100"/>
  <sheetViews>
    <sheetView view="pageBreakPreview" topLeftCell="A24" zoomScale="89" zoomScaleNormal="100" zoomScaleSheetLayoutView="89" workbookViewId="0">
      <selection activeCell="B33" sqref="B33"/>
    </sheetView>
  </sheetViews>
  <sheetFormatPr baseColWidth="10" defaultColWidth="14.42578125" defaultRowHeight="15" customHeight="1"/>
  <cols>
    <col min="1" max="1" width="3.28515625" style="407" customWidth="1"/>
    <col min="2" max="2" width="46.42578125" style="392" customWidth="1"/>
    <col min="3" max="3" width="15.140625" style="392" customWidth="1"/>
    <col min="4" max="4" width="14.42578125" style="392" customWidth="1"/>
    <col min="5" max="7" width="15.140625" style="392" customWidth="1"/>
    <col min="8" max="8" width="14.42578125" style="392" customWidth="1"/>
    <col min="9" max="11" width="10.7109375" style="392" customWidth="1"/>
    <col min="12" max="16384" width="14.42578125" style="392"/>
  </cols>
  <sheetData>
    <row r="1" spans="1:8" ht="15" customHeight="1">
      <c r="A1" s="911" t="s">
        <v>1659</v>
      </c>
      <c r="B1" s="693"/>
      <c r="C1" s="693"/>
      <c r="D1" s="693"/>
      <c r="E1" s="693"/>
      <c r="F1" s="693"/>
      <c r="G1" s="693"/>
      <c r="H1" s="693"/>
    </row>
    <row r="2" spans="1:8" ht="15" customHeight="1">
      <c r="A2" s="911" t="s">
        <v>243</v>
      </c>
      <c r="B2" s="693"/>
      <c r="C2" s="693"/>
      <c r="D2" s="693"/>
      <c r="E2" s="693"/>
      <c r="F2" s="693"/>
      <c r="G2" s="693"/>
      <c r="H2" s="693"/>
    </row>
    <row r="3" spans="1:8" ht="15" customHeight="1">
      <c r="A3" s="911" t="s">
        <v>244</v>
      </c>
      <c r="B3" s="693"/>
      <c r="C3" s="693"/>
      <c r="D3" s="693"/>
      <c r="E3" s="693"/>
      <c r="F3" s="693"/>
      <c r="G3" s="693"/>
      <c r="H3" s="693"/>
    </row>
    <row r="4" spans="1:8" ht="16.5">
      <c r="A4" s="696" t="s">
        <v>1784</v>
      </c>
      <c r="B4" s="693"/>
      <c r="C4" s="693"/>
      <c r="D4" s="693"/>
      <c r="E4" s="693"/>
      <c r="F4" s="693"/>
      <c r="G4" s="693"/>
      <c r="H4" s="693"/>
    </row>
    <row r="5" spans="1:8" ht="17.25" thickBot="1">
      <c r="A5" s="403"/>
      <c r="B5" s="391"/>
      <c r="C5" s="394"/>
      <c r="D5" s="394"/>
      <c r="E5" s="394"/>
      <c r="F5" s="394"/>
      <c r="G5" s="394"/>
      <c r="H5" s="394"/>
    </row>
    <row r="6" spans="1:8" ht="17.25" thickBot="1">
      <c r="A6" s="917" t="s">
        <v>145</v>
      </c>
      <c r="B6" s="837"/>
      <c r="C6" s="912" t="s">
        <v>235</v>
      </c>
      <c r="D6" s="913"/>
      <c r="E6" s="913"/>
      <c r="F6" s="913"/>
      <c r="G6" s="914"/>
      <c r="H6" s="915" t="s">
        <v>209</v>
      </c>
    </row>
    <row r="7" spans="1:8" ht="30.75" thickBot="1">
      <c r="A7" s="918"/>
      <c r="B7" s="840"/>
      <c r="C7" s="395" t="s">
        <v>237</v>
      </c>
      <c r="D7" s="395" t="s">
        <v>238</v>
      </c>
      <c r="E7" s="395" t="s">
        <v>212</v>
      </c>
      <c r="F7" s="395" t="s">
        <v>213</v>
      </c>
      <c r="G7" s="395" t="s">
        <v>239</v>
      </c>
      <c r="H7" s="916"/>
    </row>
    <row r="8" spans="1:8" ht="17.25" thickBot="1">
      <c r="A8" s="919"/>
      <c r="B8" s="832"/>
      <c r="C8" s="395">
        <v>1</v>
      </c>
      <c r="D8" s="395">
        <v>2</v>
      </c>
      <c r="E8" s="395" t="s">
        <v>240</v>
      </c>
      <c r="F8" s="395">
        <v>4</v>
      </c>
      <c r="G8" s="395">
        <v>5</v>
      </c>
      <c r="H8" s="395" t="s">
        <v>241</v>
      </c>
    </row>
    <row r="9" spans="1:8" ht="16.5">
      <c r="A9" s="921" t="s">
        <v>44</v>
      </c>
      <c r="B9" s="837"/>
      <c r="C9" s="396">
        <f t="shared" ref="C9:D9" si="0">SUM(C10:C16)</f>
        <v>72844424.753267825</v>
      </c>
      <c r="D9" s="396">
        <f t="shared" si="0"/>
        <v>838810.20181176392</v>
      </c>
      <c r="E9" s="397">
        <f t="shared" ref="E9:E80" si="1">C9+D9</f>
        <v>73683234.955079585</v>
      </c>
      <c r="F9" s="396">
        <f>SUM(F10:F16)</f>
        <v>73633255.600000009</v>
      </c>
      <c r="G9" s="396">
        <f t="shared" ref="G9" si="2">SUM(G10:G16)</f>
        <v>73633255.600000009</v>
      </c>
      <c r="H9" s="397">
        <f>+E9-F9</f>
        <v>49979.355079576373</v>
      </c>
    </row>
    <row r="10" spans="1:8" ht="16.5">
      <c r="A10" s="404">
        <v>1131</v>
      </c>
      <c r="B10" s="380" t="s">
        <v>245</v>
      </c>
      <c r="C10" s="398">
        <v>46281363.719999999</v>
      </c>
      <c r="D10" s="398">
        <v>-1154117.0300000012</v>
      </c>
      <c r="E10" s="399">
        <v>47435480.75</v>
      </c>
      <c r="F10" s="399">
        <v>45127246.920000002</v>
      </c>
      <c r="G10" s="399">
        <v>45127246.920000002</v>
      </c>
      <c r="H10" s="399">
        <v>0</v>
      </c>
    </row>
    <row r="11" spans="1:8" ht="16.5">
      <c r="A11" s="404">
        <v>1221</v>
      </c>
      <c r="B11" s="380" t="s">
        <v>246</v>
      </c>
      <c r="C11" s="398">
        <v>3332387.6400000006</v>
      </c>
      <c r="D11" s="398">
        <v>574213.62999999989</v>
      </c>
      <c r="E11" s="399">
        <v>3906601.2700000005</v>
      </c>
      <c r="F11" s="399">
        <v>3906601.02</v>
      </c>
      <c r="G11" s="399">
        <v>3906601.02</v>
      </c>
      <c r="H11" s="399">
        <v>0.25000000046566129</v>
      </c>
    </row>
    <row r="12" spans="1:8" ht="16.5">
      <c r="A12" s="404">
        <v>1300</v>
      </c>
      <c r="B12" s="380" t="s">
        <v>247</v>
      </c>
      <c r="C12" s="398">
        <v>7576178.4154389035</v>
      </c>
      <c r="D12" s="398">
        <v>-238028.36000000034</v>
      </c>
      <c r="E12" s="399">
        <v>7338150.0554389032</v>
      </c>
      <c r="F12" s="399">
        <v>7338149.9199999999</v>
      </c>
      <c r="G12" s="399">
        <v>7338149.9199999999</v>
      </c>
      <c r="H12" s="399">
        <v>0.13543890323489904</v>
      </c>
    </row>
    <row r="13" spans="1:8" ht="16.5">
      <c r="A13" s="404">
        <v>1400</v>
      </c>
      <c r="B13" s="380" t="s">
        <v>248</v>
      </c>
      <c r="C13" s="398">
        <v>13382358.204828912</v>
      </c>
      <c r="D13" s="398">
        <v>-682632.06818823447</v>
      </c>
      <c r="E13" s="399">
        <v>12699726.136640677</v>
      </c>
      <c r="F13" s="399">
        <v>12683386.970000001</v>
      </c>
      <c r="G13" s="399">
        <v>12683386.970000001</v>
      </c>
      <c r="H13" s="399">
        <v>16339.166640676558</v>
      </c>
    </row>
    <row r="14" spans="1:8" ht="16.5">
      <c r="A14" s="404">
        <v>1500</v>
      </c>
      <c r="B14" s="380" t="s">
        <v>249</v>
      </c>
      <c r="C14" s="398">
        <v>725008</v>
      </c>
      <c r="D14" s="398">
        <v>366146.03</v>
      </c>
      <c r="E14" s="399">
        <v>1091154.03</v>
      </c>
      <c r="F14" s="399">
        <v>1057513.5</v>
      </c>
      <c r="G14" s="399">
        <v>1057513.5</v>
      </c>
      <c r="H14" s="399">
        <v>33640.530000000028</v>
      </c>
    </row>
    <row r="15" spans="1:8" ht="16.5">
      <c r="A15" s="404">
        <v>1600</v>
      </c>
      <c r="B15" s="380" t="s">
        <v>250</v>
      </c>
      <c r="C15" s="398">
        <v>0</v>
      </c>
      <c r="D15" s="398">
        <v>0</v>
      </c>
      <c r="E15" s="399">
        <v>0</v>
      </c>
      <c r="F15" s="399">
        <v>0</v>
      </c>
      <c r="G15" s="399">
        <v>0</v>
      </c>
      <c r="H15" s="399">
        <v>0</v>
      </c>
    </row>
    <row r="16" spans="1:8" ht="16.5">
      <c r="A16" s="404">
        <v>1700</v>
      </c>
      <c r="B16" s="380" t="s">
        <v>251</v>
      </c>
      <c r="C16" s="398">
        <v>1547128.7730000003</v>
      </c>
      <c r="D16" s="398">
        <v>1973228</v>
      </c>
      <c r="E16" s="399">
        <v>3520356.773</v>
      </c>
      <c r="F16" s="399">
        <v>3520357.27</v>
      </c>
      <c r="G16" s="399">
        <v>3520357.27</v>
      </c>
      <c r="H16" s="399">
        <v>-0.49699999997392297</v>
      </c>
    </row>
    <row r="17" spans="1:8" ht="16.5">
      <c r="A17" s="920" t="s">
        <v>45</v>
      </c>
      <c r="B17" s="840"/>
      <c r="C17" s="396">
        <f t="shared" ref="C17:H17" si="3">SUM(C18:C26)</f>
        <v>5033118.8779482255</v>
      </c>
      <c r="D17" s="396">
        <f t="shared" si="3"/>
        <v>2587115.2307103169</v>
      </c>
      <c r="E17" s="397">
        <f t="shared" si="3"/>
        <v>7620234.1086585429</v>
      </c>
      <c r="F17" s="396">
        <f>SUM(F18:F26)</f>
        <v>7323599.8705269191</v>
      </c>
      <c r="G17" s="396">
        <f t="shared" si="3"/>
        <v>7323600.2878410928</v>
      </c>
      <c r="H17" s="397">
        <f t="shared" si="3"/>
        <v>296634.23813162482</v>
      </c>
    </row>
    <row r="18" spans="1:8" ht="30">
      <c r="A18" s="404">
        <v>2100</v>
      </c>
      <c r="B18" s="380" t="s">
        <v>252</v>
      </c>
      <c r="C18" s="398">
        <v>2705199.9736174638</v>
      </c>
      <c r="D18" s="398">
        <v>1532397.4224223627</v>
      </c>
      <c r="E18" s="399">
        <v>4237597.3960398268</v>
      </c>
      <c r="F18" s="399">
        <v>4079189.4078410915</v>
      </c>
      <c r="G18" s="399">
        <f>+F18</f>
        <v>4079189.4078410915</v>
      </c>
      <c r="H18" s="399">
        <f>+E18-F18</f>
        <v>158407.98819873529</v>
      </c>
    </row>
    <row r="19" spans="1:8" ht="16.5">
      <c r="A19" s="404">
        <v>2200</v>
      </c>
      <c r="B19" s="380" t="s">
        <v>253</v>
      </c>
      <c r="C19" s="398">
        <v>450000.03898560529</v>
      </c>
      <c r="D19" s="398">
        <v>0</v>
      </c>
      <c r="E19" s="399">
        <v>450000.03898560529</v>
      </c>
      <c r="F19" s="399">
        <v>426483.51</v>
      </c>
      <c r="G19" s="399">
        <f>+F19</f>
        <v>426483.51</v>
      </c>
      <c r="H19" s="399">
        <f t="shared" ref="H19:H26" si="4">+E19-F19</f>
        <v>23516.528985605284</v>
      </c>
    </row>
    <row r="20" spans="1:8" ht="30">
      <c r="A20" s="404">
        <v>2300</v>
      </c>
      <c r="B20" s="380" t="s">
        <v>254</v>
      </c>
      <c r="C20" s="398">
        <v>0</v>
      </c>
      <c r="D20" s="398">
        <v>0</v>
      </c>
      <c r="E20" s="399">
        <v>0</v>
      </c>
      <c r="F20" s="399">
        <v>0</v>
      </c>
      <c r="G20" s="399">
        <v>0</v>
      </c>
      <c r="H20" s="399">
        <f t="shared" si="4"/>
        <v>0</v>
      </c>
    </row>
    <row r="21" spans="1:8" ht="15.75" customHeight="1">
      <c r="A21" s="404">
        <v>2400</v>
      </c>
      <c r="B21" s="380" t="s">
        <v>255</v>
      </c>
      <c r="C21" s="398">
        <v>120000.00146975482</v>
      </c>
      <c r="D21" s="398">
        <v>762160.53220431297</v>
      </c>
      <c r="E21" s="399">
        <v>882160.53367406782</v>
      </c>
      <c r="F21" s="399">
        <v>825353.60000000009</v>
      </c>
      <c r="G21" s="399">
        <v>825354.48</v>
      </c>
      <c r="H21" s="399">
        <f t="shared" si="4"/>
        <v>56806.933674067724</v>
      </c>
    </row>
    <row r="22" spans="1:8" ht="15.75" customHeight="1">
      <c r="A22" s="404">
        <v>2500</v>
      </c>
      <c r="B22" s="380" t="s">
        <v>256</v>
      </c>
      <c r="C22" s="398">
        <v>249999.9972730765</v>
      </c>
      <c r="D22" s="398">
        <v>-24999.999727307644</v>
      </c>
      <c r="E22" s="399">
        <v>224999.99754576886</v>
      </c>
      <c r="F22" s="399">
        <v>220814.997273077</v>
      </c>
      <c r="G22" s="399">
        <v>220815</v>
      </c>
      <c r="H22" s="399">
        <f t="shared" si="4"/>
        <v>4185.000272691861</v>
      </c>
    </row>
    <row r="23" spans="1:8" ht="15.75" customHeight="1">
      <c r="A23" s="404">
        <v>2600</v>
      </c>
      <c r="B23" s="380" t="s">
        <v>257</v>
      </c>
      <c r="C23" s="398">
        <v>635000.00189050962</v>
      </c>
      <c r="D23" s="398">
        <v>-51635.084189050947</v>
      </c>
      <c r="E23" s="399">
        <v>583364.91770145867</v>
      </c>
      <c r="F23" s="399">
        <v>561084.32999999996</v>
      </c>
      <c r="G23" s="399">
        <v>561084.32999999996</v>
      </c>
      <c r="H23" s="399">
        <f t="shared" si="4"/>
        <v>22280.587701458717</v>
      </c>
    </row>
    <row r="24" spans="1:8" ht="31.5" customHeight="1">
      <c r="A24" s="404">
        <v>2700</v>
      </c>
      <c r="B24" s="380" t="s">
        <v>258</v>
      </c>
      <c r="C24" s="398">
        <v>110000.64541274981</v>
      </c>
      <c r="D24" s="398">
        <v>-40000</v>
      </c>
      <c r="E24" s="399">
        <v>70000.645412749815</v>
      </c>
      <c r="F24" s="399">
        <v>61912.455412749798</v>
      </c>
      <c r="G24" s="399">
        <v>61911.99</v>
      </c>
      <c r="H24" s="399">
        <f t="shared" si="4"/>
        <v>8088.1900000000169</v>
      </c>
    </row>
    <row r="25" spans="1:8" ht="15.75" customHeight="1">
      <c r="A25" s="404">
        <v>2800</v>
      </c>
      <c r="B25" s="380" t="s">
        <v>259</v>
      </c>
      <c r="C25" s="398">
        <v>0</v>
      </c>
      <c r="D25" s="398">
        <v>0</v>
      </c>
      <c r="E25" s="399">
        <v>0</v>
      </c>
      <c r="F25" s="399">
        <v>0</v>
      </c>
      <c r="G25" s="399">
        <v>0</v>
      </c>
      <c r="H25" s="399">
        <f t="shared" si="4"/>
        <v>0</v>
      </c>
    </row>
    <row r="26" spans="1:8" ht="15.75" customHeight="1">
      <c r="A26" s="404">
        <v>2900</v>
      </c>
      <c r="B26" s="380" t="s">
        <v>260</v>
      </c>
      <c r="C26" s="398">
        <v>762918.21929906565</v>
      </c>
      <c r="D26" s="398">
        <v>409192.36</v>
      </c>
      <c r="E26" s="399">
        <v>1172110.5792990658</v>
      </c>
      <c r="F26" s="399">
        <v>1148761.5699999998</v>
      </c>
      <c r="G26" s="399">
        <v>1148761.5699999998</v>
      </c>
      <c r="H26" s="399">
        <f t="shared" si="4"/>
        <v>23349.009299065918</v>
      </c>
    </row>
    <row r="27" spans="1:8" ht="15.75" customHeight="1">
      <c r="A27" s="920" t="s">
        <v>46</v>
      </c>
      <c r="B27" s="840"/>
      <c r="C27" s="396">
        <f>SUM(C28:C36)</f>
        <v>21969171.176090695</v>
      </c>
      <c r="D27" s="396">
        <f>SUM(D28:D36)</f>
        <v>2829750.4804073377</v>
      </c>
      <c r="E27" s="397">
        <f t="shared" si="1"/>
        <v>24798921.656498034</v>
      </c>
      <c r="F27" s="396">
        <f>SUM(F28:F36)</f>
        <v>24127002.66</v>
      </c>
      <c r="G27" s="396">
        <f>SUM(G28:G36)</f>
        <v>24127002.66</v>
      </c>
      <c r="H27" s="397">
        <f t="shared" ref="H27:H58" si="5">+E27-F27</f>
        <v>671918.9964980334</v>
      </c>
    </row>
    <row r="28" spans="1:8" ht="15.75" customHeight="1">
      <c r="A28" s="404">
        <v>3100</v>
      </c>
      <c r="B28" s="380" t="s">
        <v>261</v>
      </c>
      <c r="C28" s="398">
        <v>2460160.0087007931</v>
      </c>
      <c r="D28" s="398">
        <v>-447000.00041471212</v>
      </c>
      <c r="E28" s="399">
        <v>2013160.008286081</v>
      </c>
      <c r="F28" s="399">
        <v>1933607.6099999999</v>
      </c>
      <c r="G28" s="399">
        <v>1933607.6099999999</v>
      </c>
      <c r="H28" s="399">
        <v>79552.398286081152</v>
      </c>
    </row>
    <row r="29" spans="1:8" ht="15.75" customHeight="1">
      <c r="A29" s="404">
        <v>3200</v>
      </c>
      <c r="B29" s="380" t="s">
        <v>262</v>
      </c>
      <c r="C29" s="398">
        <v>6690600.2753323428</v>
      </c>
      <c r="D29" s="398">
        <v>539439.97200000007</v>
      </c>
      <c r="E29" s="399">
        <v>7230040.2473323429</v>
      </c>
      <c r="F29" s="399">
        <v>7182203.9800000004</v>
      </c>
      <c r="G29" s="399">
        <v>7182203.9800000004</v>
      </c>
      <c r="H29" s="399">
        <v>47836.267332342453</v>
      </c>
    </row>
    <row r="30" spans="1:8" ht="33.75" customHeight="1">
      <c r="A30" s="404">
        <v>3300</v>
      </c>
      <c r="B30" s="380" t="s">
        <v>263</v>
      </c>
      <c r="C30" s="398">
        <v>4418582.505816998</v>
      </c>
      <c r="D30" s="398">
        <v>1268868.8900000001</v>
      </c>
      <c r="E30" s="399">
        <v>5687451.3958169986</v>
      </c>
      <c r="F30" s="399">
        <v>5549985.6399999997</v>
      </c>
      <c r="G30" s="399">
        <f>+F30</f>
        <v>5549985.6399999997</v>
      </c>
      <c r="H30" s="399">
        <v>137474.18581699859</v>
      </c>
    </row>
    <row r="31" spans="1:8" ht="15.75" customHeight="1">
      <c r="A31" s="404">
        <v>3400</v>
      </c>
      <c r="B31" s="380" t="s">
        <v>264</v>
      </c>
      <c r="C31" s="398">
        <v>762905.92821524525</v>
      </c>
      <c r="D31" s="398">
        <v>-129096.71874051041</v>
      </c>
      <c r="E31" s="399">
        <v>633809.20947473485</v>
      </c>
      <c r="F31" s="399">
        <v>586193.88</v>
      </c>
      <c r="G31" s="399">
        <f>+F31</f>
        <v>586193.88</v>
      </c>
      <c r="H31" s="399">
        <v>53183.489474734874</v>
      </c>
    </row>
    <row r="32" spans="1:8" ht="30" customHeight="1">
      <c r="A32" s="404">
        <v>3500</v>
      </c>
      <c r="B32" s="380" t="s">
        <v>265</v>
      </c>
      <c r="C32" s="398">
        <v>1002014.0647432046</v>
      </c>
      <c r="D32" s="398">
        <v>1089572</v>
      </c>
      <c r="E32" s="399">
        <v>2091586.0647432045</v>
      </c>
      <c r="F32" s="399">
        <v>2078595.47</v>
      </c>
      <c r="G32" s="399">
        <f>+F32</f>
        <v>2078595.47</v>
      </c>
      <c r="H32" s="399">
        <v>5532.2747432044707</v>
      </c>
    </row>
    <row r="33" spans="1:9" ht="15.75" customHeight="1">
      <c r="A33" s="404">
        <v>3600</v>
      </c>
      <c r="B33" s="380" t="s">
        <v>266</v>
      </c>
      <c r="C33" s="398">
        <v>2243585</v>
      </c>
      <c r="D33" s="398">
        <v>-370158.5</v>
      </c>
      <c r="E33" s="399">
        <v>1873426.5</v>
      </c>
      <c r="F33" s="399">
        <v>1642468.66</v>
      </c>
      <c r="G33" s="399">
        <v>1642468.66</v>
      </c>
      <c r="H33" s="399">
        <v>230957.84000000008</v>
      </c>
    </row>
    <row r="34" spans="1:9" ht="15.75" customHeight="1">
      <c r="A34" s="404">
        <v>3700</v>
      </c>
      <c r="B34" s="380" t="s">
        <v>267</v>
      </c>
      <c r="C34" s="398">
        <v>1063018.0026447792</v>
      </c>
      <c r="D34" s="398">
        <v>-52208.410437440114</v>
      </c>
      <c r="E34" s="399">
        <v>1010809.592207339</v>
      </c>
      <c r="F34" s="399">
        <v>896408.23999999987</v>
      </c>
      <c r="G34" s="399">
        <f>+F34</f>
        <v>896408.23999999987</v>
      </c>
      <c r="H34" s="399">
        <v>111429.67220733897</v>
      </c>
    </row>
    <row r="35" spans="1:9" ht="15.75" customHeight="1">
      <c r="A35" s="404">
        <v>3800</v>
      </c>
      <c r="B35" s="380" t="s">
        <v>268</v>
      </c>
      <c r="C35" s="398">
        <v>1060000</v>
      </c>
      <c r="D35" s="398">
        <v>100000</v>
      </c>
      <c r="E35" s="399">
        <v>1160000</v>
      </c>
      <c r="F35" s="399">
        <v>1159509.1399999999</v>
      </c>
      <c r="G35" s="399">
        <v>1159509.1399999999</v>
      </c>
      <c r="H35" s="399">
        <v>490.86000000010245</v>
      </c>
    </row>
    <row r="36" spans="1:9" ht="15.75" customHeight="1">
      <c r="A36" s="404">
        <v>3900</v>
      </c>
      <c r="B36" s="380" t="s">
        <v>269</v>
      </c>
      <c r="C36" s="398">
        <v>2268305.3906373316</v>
      </c>
      <c r="D36" s="398">
        <v>830333.24800000014</v>
      </c>
      <c r="E36" s="399">
        <v>3098638.6386373318</v>
      </c>
      <c r="F36" s="399">
        <v>3098030.04</v>
      </c>
      <c r="G36" s="399">
        <f>+F36</f>
        <v>3098030.04</v>
      </c>
      <c r="H36" s="399">
        <v>607.40863733179867</v>
      </c>
    </row>
    <row r="37" spans="1:9" ht="15.75" customHeight="1">
      <c r="A37" s="920" t="s">
        <v>47</v>
      </c>
      <c r="B37" s="840"/>
      <c r="C37" s="396">
        <f>SUM(C38:C46)</f>
        <v>158381547.28</v>
      </c>
      <c r="D37" s="396">
        <f>SUM(D38:D46)</f>
        <v>-12804598.389999986</v>
      </c>
      <c r="E37" s="397">
        <f>C37+D37</f>
        <v>145576948.89000002</v>
      </c>
      <c r="F37" s="396">
        <f>SUM(F38:F46)</f>
        <v>145569955.90000001</v>
      </c>
      <c r="G37" s="396">
        <f>SUM(G38:G46)</f>
        <v>145569955.90000001</v>
      </c>
      <c r="H37" s="397">
        <f t="shared" si="5"/>
        <v>6992.9900000095367</v>
      </c>
    </row>
    <row r="38" spans="1:9" ht="15.75" customHeight="1">
      <c r="A38" s="404"/>
      <c r="B38" s="380" t="s">
        <v>48</v>
      </c>
      <c r="C38" s="398">
        <v>157911547.28</v>
      </c>
      <c r="D38" s="398">
        <f>+E38-C38</f>
        <v>-12494598.389999986</v>
      </c>
      <c r="E38" s="399">
        <v>145416948.89000002</v>
      </c>
      <c r="F38" s="399">
        <v>145416948.89000002</v>
      </c>
      <c r="G38" s="399">
        <v>145416948.89000002</v>
      </c>
      <c r="H38" s="399">
        <v>0</v>
      </c>
      <c r="I38" s="464"/>
    </row>
    <row r="39" spans="1:9" ht="15.75" customHeight="1">
      <c r="A39" s="404"/>
      <c r="B39" s="380" t="s">
        <v>49</v>
      </c>
      <c r="C39" s="398"/>
      <c r="D39" s="398"/>
      <c r="E39" s="399">
        <v>0</v>
      </c>
      <c r="F39" s="399">
        <v>0</v>
      </c>
      <c r="G39" s="399">
        <v>0</v>
      </c>
      <c r="H39" s="399">
        <v>0</v>
      </c>
    </row>
    <row r="40" spans="1:9" ht="15.75" customHeight="1">
      <c r="A40" s="404"/>
      <c r="B40" s="380" t="s">
        <v>50</v>
      </c>
      <c r="C40" s="398"/>
      <c r="D40" s="398"/>
      <c r="E40" s="399">
        <v>0</v>
      </c>
      <c r="F40" s="399">
        <v>0</v>
      </c>
      <c r="G40" s="399">
        <v>0</v>
      </c>
      <c r="H40" s="399">
        <v>0</v>
      </c>
    </row>
    <row r="41" spans="1:9" ht="15.75" customHeight="1">
      <c r="A41" s="404"/>
      <c r="B41" s="381" t="s">
        <v>51</v>
      </c>
      <c r="C41" s="398">
        <v>470000</v>
      </c>
      <c r="D41" s="398">
        <v>-310000</v>
      </c>
      <c r="E41" s="399">
        <v>160000</v>
      </c>
      <c r="F41" s="399">
        <v>153007.01</v>
      </c>
      <c r="G41" s="399">
        <v>153007.01</v>
      </c>
      <c r="H41" s="399">
        <v>6992.9899999999907</v>
      </c>
    </row>
    <row r="42" spans="1:9" ht="15.75" customHeight="1">
      <c r="A42" s="404"/>
      <c r="B42" s="380" t="s">
        <v>52</v>
      </c>
      <c r="C42" s="398"/>
      <c r="D42" s="398"/>
      <c r="E42" s="399">
        <v>0</v>
      </c>
      <c r="F42" s="399">
        <v>0</v>
      </c>
      <c r="G42" s="399">
        <v>0</v>
      </c>
      <c r="H42" s="399">
        <v>0</v>
      </c>
    </row>
    <row r="43" spans="1:9" ht="15.75" customHeight="1">
      <c r="A43" s="404"/>
      <c r="B43" s="380" t="s">
        <v>270</v>
      </c>
      <c r="C43" s="398"/>
      <c r="D43" s="398"/>
      <c r="E43" s="399">
        <v>0</v>
      </c>
      <c r="F43" s="399">
        <v>0</v>
      </c>
      <c r="G43" s="399">
        <v>0</v>
      </c>
      <c r="H43" s="399">
        <v>0</v>
      </c>
    </row>
    <row r="44" spans="1:9" ht="15.75" customHeight="1">
      <c r="A44" s="404"/>
      <c r="B44" s="380" t="s">
        <v>54</v>
      </c>
      <c r="C44" s="398"/>
      <c r="D44" s="398"/>
      <c r="E44" s="399">
        <v>0</v>
      </c>
      <c r="F44" s="399">
        <v>0</v>
      </c>
      <c r="G44" s="399">
        <v>0</v>
      </c>
      <c r="H44" s="399">
        <v>0</v>
      </c>
    </row>
    <row r="45" spans="1:9" ht="15.75" customHeight="1">
      <c r="A45" s="404"/>
      <c r="B45" s="380" t="s">
        <v>55</v>
      </c>
      <c r="C45" s="398"/>
      <c r="D45" s="398"/>
      <c r="E45" s="399">
        <v>0</v>
      </c>
      <c r="F45" s="399">
        <v>0</v>
      </c>
      <c r="G45" s="399">
        <v>0</v>
      </c>
      <c r="H45" s="399">
        <v>0</v>
      </c>
    </row>
    <row r="46" spans="1:9" ht="15.75" customHeight="1">
      <c r="A46" s="404"/>
      <c r="B46" s="380" t="s">
        <v>56</v>
      </c>
      <c r="C46" s="398"/>
      <c r="D46" s="398"/>
      <c r="E46" s="399">
        <v>0</v>
      </c>
      <c r="F46" s="399">
        <v>0</v>
      </c>
      <c r="G46" s="399">
        <v>0</v>
      </c>
      <c r="H46" s="399">
        <v>0</v>
      </c>
    </row>
    <row r="47" spans="1:9" ht="15.75" customHeight="1">
      <c r="A47" s="920" t="s">
        <v>271</v>
      </c>
      <c r="B47" s="840"/>
      <c r="C47" s="396">
        <f>SUM(C48:C56)</f>
        <v>2301085.19</v>
      </c>
      <c r="D47" s="396">
        <f>SUM(D48:D56)</f>
        <v>6705467.4666470001</v>
      </c>
      <c r="E47" s="397">
        <f t="shared" si="1"/>
        <v>9006552.6566470005</v>
      </c>
      <c r="F47" s="396">
        <f>SUM(F48:F56)</f>
        <v>8784465.3599999994</v>
      </c>
      <c r="G47" s="396">
        <f t="shared" ref="G47" si="6">SUM(G48:G56)</f>
        <v>8784465.3599999994</v>
      </c>
      <c r="H47" s="397">
        <f t="shared" si="5"/>
        <v>222087.29664700106</v>
      </c>
    </row>
    <row r="48" spans="1:9" ht="15.75" customHeight="1">
      <c r="A48" s="404"/>
      <c r="B48" s="380" t="s">
        <v>272</v>
      </c>
      <c r="C48" s="398">
        <v>1400563.19</v>
      </c>
      <c r="D48" s="398">
        <v>1970090.4666470001</v>
      </c>
      <c r="E48" s="399">
        <v>3370653.656647</v>
      </c>
      <c r="F48" s="399">
        <v>3366470.64</v>
      </c>
      <c r="G48" s="399">
        <v>3366470.64</v>
      </c>
      <c r="H48" s="399">
        <v>17484128.112</v>
      </c>
    </row>
    <row r="49" spans="1:8" ht="15.75" customHeight="1">
      <c r="A49" s="404"/>
      <c r="B49" s="380" t="s">
        <v>273</v>
      </c>
      <c r="C49" s="398">
        <v>70522</v>
      </c>
      <c r="D49" s="398">
        <v>45738</v>
      </c>
      <c r="E49" s="399">
        <v>116260</v>
      </c>
      <c r="F49" s="399">
        <v>67792.72</v>
      </c>
      <c r="G49" s="398">
        <v>67792.72</v>
      </c>
      <c r="H49" s="399">
        <v>74000</v>
      </c>
    </row>
    <row r="50" spans="1:8" ht="15.75" customHeight="1">
      <c r="A50" s="404"/>
      <c r="B50" s="380" t="s">
        <v>274</v>
      </c>
      <c r="C50" s="398"/>
      <c r="D50" s="398"/>
      <c r="E50" s="399">
        <v>0</v>
      </c>
      <c r="F50" s="399">
        <v>0</v>
      </c>
      <c r="G50" s="398">
        <v>0</v>
      </c>
      <c r="H50" s="399">
        <v>0</v>
      </c>
    </row>
    <row r="51" spans="1:8" ht="15.75" customHeight="1">
      <c r="A51" s="404"/>
      <c r="B51" s="380" t="s">
        <v>275</v>
      </c>
      <c r="C51" s="398">
        <v>0</v>
      </c>
      <c r="D51" s="398">
        <v>4160639</v>
      </c>
      <c r="E51" s="399">
        <v>4160639</v>
      </c>
      <c r="F51" s="399">
        <v>4160100</v>
      </c>
      <c r="G51" s="398">
        <v>4160100</v>
      </c>
      <c r="H51" s="399">
        <v>539</v>
      </c>
    </row>
    <row r="52" spans="1:8" ht="15.75" customHeight="1">
      <c r="A52" s="404"/>
      <c r="B52" s="380" t="s">
        <v>276</v>
      </c>
      <c r="C52" s="398"/>
      <c r="D52" s="398"/>
      <c r="E52" s="399">
        <v>0</v>
      </c>
      <c r="F52" s="399">
        <v>0</v>
      </c>
      <c r="G52" s="398">
        <v>0</v>
      </c>
      <c r="H52" s="399">
        <v>0</v>
      </c>
    </row>
    <row r="53" spans="1:8" ht="15.75" customHeight="1">
      <c r="A53" s="404"/>
      <c r="B53" s="380" t="s">
        <v>277</v>
      </c>
      <c r="C53" s="398"/>
      <c r="D53" s="398"/>
      <c r="E53" s="399">
        <v>0</v>
      </c>
      <c r="F53" s="399">
        <v>0</v>
      </c>
      <c r="G53" s="398">
        <v>0</v>
      </c>
      <c r="H53" s="399">
        <v>0</v>
      </c>
    </row>
    <row r="54" spans="1:8" ht="15.75" customHeight="1">
      <c r="A54" s="404"/>
      <c r="B54" s="380" t="s">
        <v>278</v>
      </c>
      <c r="C54" s="398"/>
      <c r="D54" s="398"/>
      <c r="E54" s="399">
        <v>0</v>
      </c>
      <c r="F54" s="399">
        <v>0</v>
      </c>
      <c r="G54" s="398">
        <v>0</v>
      </c>
      <c r="H54" s="399">
        <v>0</v>
      </c>
    </row>
    <row r="55" spans="1:8" ht="15.75" customHeight="1">
      <c r="A55" s="404"/>
      <c r="B55" s="380" t="s">
        <v>279</v>
      </c>
      <c r="C55" s="398"/>
      <c r="D55" s="398"/>
      <c r="E55" s="399">
        <v>0</v>
      </c>
      <c r="F55" s="399">
        <v>0</v>
      </c>
      <c r="G55" s="398">
        <v>0</v>
      </c>
      <c r="H55" s="399">
        <v>0</v>
      </c>
    </row>
    <row r="56" spans="1:8" ht="15.75" customHeight="1">
      <c r="A56" s="404"/>
      <c r="B56" s="380" t="s">
        <v>112</v>
      </c>
      <c r="C56" s="398">
        <v>830000</v>
      </c>
      <c r="D56" s="398">
        <v>529000</v>
      </c>
      <c r="E56" s="399">
        <v>1359000</v>
      </c>
      <c r="F56" s="399">
        <v>1190102</v>
      </c>
      <c r="G56" s="398">
        <v>1190102</v>
      </c>
      <c r="H56" s="399">
        <v>168898</v>
      </c>
    </row>
    <row r="57" spans="1:8" ht="16.5">
      <c r="A57" s="920" t="s">
        <v>74</v>
      </c>
      <c r="B57" s="840"/>
      <c r="C57" s="396">
        <v>0</v>
      </c>
      <c r="D57" s="396"/>
      <c r="E57" s="397">
        <f t="shared" si="1"/>
        <v>0</v>
      </c>
      <c r="F57" s="396">
        <f>SUM(F58:F60)</f>
        <v>0</v>
      </c>
      <c r="G57" s="396">
        <v>0</v>
      </c>
      <c r="H57" s="397">
        <f t="shared" si="5"/>
        <v>0</v>
      </c>
    </row>
    <row r="58" spans="1:8" ht="16.5">
      <c r="A58" s="404"/>
      <c r="B58" s="380" t="s">
        <v>280</v>
      </c>
      <c r="C58" s="398"/>
      <c r="D58" s="398"/>
      <c r="E58" s="399">
        <f t="shared" si="1"/>
        <v>0</v>
      </c>
      <c r="F58" s="399">
        <f>IFERROR(SUMIF('Transferencias finales FF'!$AH$9:$AH$305,B58,'Transferencias finales FF'!$AJ$9:$AJ$305),0)</f>
        <v>0</v>
      </c>
      <c r="G58" s="398">
        <v>0</v>
      </c>
      <c r="H58" s="399">
        <f t="shared" si="5"/>
        <v>0</v>
      </c>
    </row>
    <row r="59" spans="1:8" ht="16.5">
      <c r="A59" s="404"/>
      <c r="B59" s="380" t="s">
        <v>281</v>
      </c>
      <c r="C59" s="398"/>
      <c r="D59" s="398"/>
      <c r="E59" s="399">
        <f t="shared" si="1"/>
        <v>0</v>
      </c>
      <c r="F59" s="399">
        <f>IFERROR(SUMIF('Transferencias finales FF'!$AH$9:$AH$305,B59,'Transferencias finales FF'!$AJ$9:$AJ$305),0)</f>
        <v>0</v>
      </c>
      <c r="G59" s="398">
        <v>0</v>
      </c>
      <c r="H59" s="399">
        <f t="shared" ref="H59:H78" si="7">+E59-F59</f>
        <v>0</v>
      </c>
    </row>
    <row r="60" spans="1:8" ht="16.5">
      <c r="A60" s="404"/>
      <c r="B60" s="380" t="s">
        <v>282</v>
      </c>
      <c r="C60" s="398"/>
      <c r="D60" s="398"/>
      <c r="E60" s="399">
        <f t="shared" si="1"/>
        <v>0</v>
      </c>
      <c r="F60" s="399">
        <f>IFERROR(SUMIF('Transferencias finales FF'!$AH$9:$AH$305,B60,'Transferencias finales FF'!$AJ$9:$AJ$305),0)</f>
        <v>0</v>
      </c>
      <c r="G60" s="398">
        <v>0</v>
      </c>
      <c r="H60" s="399">
        <f t="shared" si="7"/>
        <v>0</v>
      </c>
    </row>
    <row r="61" spans="1:8" ht="16.5">
      <c r="A61" s="920" t="s">
        <v>283</v>
      </c>
      <c r="B61" s="840"/>
      <c r="C61" s="396">
        <v>0</v>
      </c>
      <c r="D61" s="396"/>
      <c r="E61" s="397">
        <f t="shared" si="1"/>
        <v>0</v>
      </c>
      <c r="F61" s="396">
        <f>SUM(F62:F68)</f>
        <v>0</v>
      </c>
      <c r="G61" s="396">
        <v>0</v>
      </c>
      <c r="H61" s="397">
        <f t="shared" si="7"/>
        <v>0</v>
      </c>
    </row>
    <row r="62" spans="1:8" ht="16.5">
      <c r="A62" s="404"/>
      <c r="B62" s="380" t="s">
        <v>284</v>
      </c>
      <c r="C62" s="398"/>
      <c r="D62" s="398"/>
      <c r="E62" s="399">
        <f t="shared" si="1"/>
        <v>0</v>
      </c>
      <c r="F62" s="399">
        <f>IFERROR(SUMIF('Transferencias finales FF'!$AH$9:$AH$305,B62,'Transferencias finales FF'!$AJ$9:$AJ$305),0)</f>
        <v>0</v>
      </c>
      <c r="G62" s="398">
        <v>0</v>
      </c>
      <c r="H62" s="399">
        <f t="shared" si="7"/>
        <v>0</v>
      </c>
    </row>
    <row r="63" spans="1:8" ht="16.5">
      <c r="A63" s="404"/>
      <c r="B63" s="380" t="s">
        <v>285</v>
      </c>
      <c r="C63" s="398"/>
      <c r="D63" s="398"/>
      <c r="E63" s="399">
        <f t="shared" si="1"/>
        <v>0</v>
      </c>
      <c r="F63" s="399">
        <f>IFERROR(SUMIF('Transferencias finales FF'!$AH$9:$AH$305,B63,'Transferencias finales FF'!$AJ$9:$AJ$305),0)</f>
        <v>0</v>
      </c>
      <c r="G63" s="398">
        <v>0</v>
      </c>
      <c r="H63" s="399">
        <f t="shared" si="7"/>
        <v>0</v>
      </c>
    </row>
    <row r="64" spans="1:8" ht="16.5">
      <c r="A64" s="404"/>
      <c r="B64" s="380" t="s">
        <v>286</v>
      </c>
      <c r="C64" s="398"/>
      <c r="D64" s="398"/>
      <c r="E64" s="399">
        <f t="shared" si="1"/>
        <v>0</v>
      </c>
      <c r="F64" s="399">
        <f>IFERROR(SUMIF('Transferencias finales FF'!$AH$9:$AH$305,B64,'Transferencias finales FF'!$AJ$9:$AJ$305),0)</f>
        <v>0</v>
      </c>
      <c r="G64" s="398">
        <v>0</v>
      </c>
      <c r="H64" s="399">
        <f t="shared" si="7"/>
        <v>0</v>
      </c>
    </row>
    <row r="65" spans="1:8" ht="16.5">
      <c r="A65" s="404"/>
      <c r="B65" s="380" t="s">
        <v>287</v>
      </c>
      <c r="C65" s="398"/>
      <c r="D65" s="398"/>
      <c r="E65" s="399">
        <f t="shared" si="1"/>
        <v>0</v>
      </c>
      <c r="F65" s="399">
        <f>IFERROR(SUMIF('Transferencias finales FF'!$AH$9:$AH$305,B65,'Transferencias finales FF'!$AJ$9:$AJ$305),0)</f>
        <v>0</v>
      </c>
      <c r="G65" s="398">
        <v>0</v>
      </c>
      <c r="H65" s="399">
        <f t="shared" si="7"/>
        <v>0</v>
      </c>
    </row>
    <row r="66" spans="1:8" ht="16.5">
      <c r="A66" s="404"/>
      <c r="B66" s="380" t="s">
        <v>288</v>
      </c>
      <c r="C66" s="398"/>
      <c r="D66" s="398"/>
      <c r="E66" s="399">
        <f t="shared" si="1"/>
        <v>0</v>
      </c>
      <c r="F66" s="399">
        <f>IFERROR(SUMIF('Transferencias finales FF'!$AH$9:$AH$305,B66,'Transferencias finales FF'!$AJ$9:$AJ$305),0)</f>
        <v>0</v>
      </c>
      <c r="G66" s="398">
        <v>0</v>
      </c>
      <c r="H66" s="399">
        <f t="shared" si="7"/>
        <v>0</v>
      </c>
    </row>
    <row r="67" spans="1:8" ht="16.5">
      <c r="A67" s="404"/>
      <c r="B67" s="380" t="s">
        <v>289</v>
      </c>
      <c r="C67" s="398"/>
      <c r="D67" s="398"/>
      <c r="E67" s="399">
        <f t="shared" si="1"/>
        <v>0</v>
      </c>
      <c r="F67" s="399">
        <f>IFERROR(SUMIF('Transferencias finales FF'!$AH$9:$AH$305,B67,'Transferencias finales FF'!$AJ$9:$AJ$305),0)</f>
        <v>0</v>
      </c>
      <c r="G67" s="398">
        <v>0</v>
      </c>
      <c r="H67" s="399">
        <f t="shared" si="7"/>
        <v>0</v>
      </c>
    </row>
    <row r="68" spans="1:8" ht="30">
      <c r="A68" s="404"/>
      <c r="B68" s="380" t="s">
        <v>290</v>
      </c>
      <c r="C68" s="398"/>
      <c r="D68" s="398"/>
      <c r="E68" s="399">
        <f t="shared" si="1"/>
        <v>0</v>
      </c>
      <c r="F68" s="399">
        <f>IFERROR(SUMIF('Transferencias finales FF'!$AH$9:$AH$305,B68,'Transferencias finales FF'!$AJ$9:$AJ$305),0)</f>
        <v>0</v>
      </c>
      <c r="G68" s="398">
        <v>0</v>
      </c>
      <c r="H68" s="399">
        <f t="shared" si="7"/>
        <v>0</v>
      </c>
    </row>
    <row r="69" spans="1:8" ht="16.5">
      <c r="A69" s="920" t="s">
        <v>291</v>
      </c>
      <c r="B69" s="840"/>
      <c r="C69" s="396">
        <v>0</v>
      </c>
      <c r="D69" s="396"/>
      <c r="E69" s="397">
        <f t="shared" si="1"/>
        <v>0</v>
      </c>
      <c r="F69" s="396">
        <f>SUM(F70:F72)</f>
        <v>0</v>
      </c>
      <c r="G69" s="396">
        <v>0</v>
      </c>
      <c r="H69" s="397">
        <f t="shared" si="7"/>
        <v>0</v>
      </c>
    </row>
    <row r="70" spans="1:8" ht="16.5">
      <c r="A70" s="404"/>
      <c r="B70" s="380" t="s">
        <v>58</v>
      </c>
      <c r="C70" s="398"/>
      <c r="D70" s="398"/>
      <c r="E70" s="399">
        <f t="shared" si="1"/>
        <v>0</v>
      </c>
      <c r="F70" s="399">
        <f>IFERROR(SUMIF('Transferencias finales FF'!$AH$9:$AH$305,B70,'Transferencias finales FF'!$AJ$9:$AJ$305),0)</f>
        <v>0</v>
      </c>
      <c r="G70" s="398">
        <v>0</v>
      </c>
      <c r="H70" s="399">
        <f t="shared" si="7"/>
        <v>0</v>
      </c>
    </row>
    <row r="71" spans="1:8" ht="16.5">
      <c r="A71" s="404"/>
      <c r="B71" s="380" t="s">
        <v>59</v>
      </c>
      <c r="C71" s="398"/>
      <c r="D71" s="398"/>
      <c r="E71" s="399">
        <f t="shared" si="1"/>
        <v>0</v>
      </c>
      <c r="F71" s="399">
        <f>IFERROR(SUMIF('Transferencias finales FF'!$AH$9:$AH$305,B71,'Transferencias finales FF'!$AJ$9:$AJ$305),0)</f>
        <v>0</v>
      </c>
      <c r="G71" s="398">
        <v>0</v>
      </c>
      <c r="H71" s="399">
        <f t="shared" si="7"/>
        <v>0</v>
      </c>
    </row>
    <row r="72" spans="1:8" ht="16.5">
      <c r="A72" s="404"/>
      <c r="B72" s="380" t="s">
        <v>60</v>
      </c>
      <c r="C72" s="398"/>
      <c r="D72" s="398"/>
      <c r="E72" s="399">
        <f t="shared" si="1"/>
        <v>0</v>
      </c>
      <c r="F72" s="399">
        <f>IFERROR(SUMIF('Transferencias finales FF'!$AH$9:$AH$305,B72,'Transferencias finales FF'!$AJ$9:$AJ$305),0)</f>
        <v>0</v>
      </c>
      <c r="G72" s="398">
        <v>0</v>
      </c>
      <c r="H72" s="399">
        <f t="shared" si="7"/>
        <v>0</v>
      </c>
    </row>
    <row r="73" spans="1:8" ht="16.5">
      <c r="A73" s="920" t="s">
        <v>292</v>
      </c>
      <c r="B73" s="840"/>
      <c r="C73" s="396">
        <v>0</v>
      </c>
      <c r="D73" s="396"/>
      <c r="E73" s="397">
        <f t="shared" si="1"/>
        <v>0</v>
      </c>
      <c r="F73" s="396">
        <f>SUM(F74:F80)</f>
        <v>0</v>
      </c>
      <c r="G73" s="396">
        <v>0</v>
      </c>
      <c r="H73" s="397">
        <f t="shared" si="7"/>
        <v>0</v>
      </c>
    </row>
    <row r="74" spans="1:8" ht="16.5">
      <c r="A74" s="404"/>
      <c r="B74" s="380" t="s">
        <v>293</v>
      </c>
      <c r="C74" s="398"/>
      <c r="D74" s="398"/>
      <c r="E74" s="399">
        <f t="shared" si="1"/>
        <v>0</v>
      </c>
      <c r="F74" s="399">
        <f>IFERROR(SUMIF('Transferencias finales FF'!$AH$9:$AH$305,B74,'Transferencias finales FF'!$AJ$9:$AJ$305),0)</f>
        <v>0</v>
      </c>
      <c r="G74" s="398">
        <v>0</v>
      </c>
      <c r="H74" s="399">
        <f t="shared" si="7"/>
        <v>0</v>
      </c>
    </row>
    <row r="75" spans="1:8" ht="16.5">
      <c r="A75" s="404"/>
      <c r="B75" s="380" t="s">
        <v>62</v>
      </c>
      <c r="C75" s="398"/>
      <c r="D75" s="398"/>
      <c r="E75" s="399">
        <f t="shared" si="1"/>
        <v>0</v>
      </c>
      <c r="F75" s="399">
        <f>IFERROR(SUMIF('Transferencias finales FF'!$AH$9:$AH$305,B75,'Transferencias finales FF'!$AJ$9:$AJ$305),0)</f>
        <v>0</v>
      </c>
      <c r="G75" s="398">
        <v>0</v>
      </c>
      <c r="H75" s="399">
        <f t="shared" si="7"/>
        <v>0</v>
      </c>
    </row>
    <row r="76" spans="1:8" ht="16.5">
      <c r="A76" s="404"/>
      <c r="B76" s="380" t="s">
        <v>63</v>
      </c>
      <c r="C76" s="398"/>
      <c r="D76" s="398"/>
      <c r="E76" s="399">
        <f t="shared" si="1"/>
        <v>0</v>
      </c>
      <c r="F76" s="399">
        <f>IFERROR(SUMIF('Transferencias finales FF'!$AH$9:$AH$305,B76,'Transferencias finales FF'!$AJ$9:$AJ$305),0)</f>
        <v>0</v>
      </c>
      <c r="G76" s="398">
        <v>0</v>
      </c>
      <c r="H76" s="399">
        <f t="shared" si="7"/>
        <v>0</v>
      </c>
    </row>
    <row r="77" spans="1:8" ht="16.5">
      <c r="A77" s="404"/>
      <c r="B77" s="380" t="s">
        <v>64</v>
      </c>
      <c r="C77" s="398"/>
      <c r="D77" s="398"/>
      <c r="E77" s="399">
        <f t="shared" si="1"/>
        <v>0</v>
      </c>
      <c r="F77" s="399">
        <f>IFERROR(SUMIF('Transferencias finales FF'!$AH$9:$AH$305,B77,'Transferencias finales FF'!$AJ$9:$AJ$305),0)</f>
        <v>0</v>
      </c>
      <c r="G77" s="398">
        <v>0</v>
      </c>
      <c r="H77" s="399">
        <f t="shared" si="7"/>
        <v>0</v>
      </c>
    </row>
    <row r="78" spans="1:8" ht="16.5">
      <c r="A78" s="404"/>
      <c r="B78" s="380" t="s">
        <v>65</v>
      </c>
      <c r="C78" s="398"/>
      <c r="D78" s="398"/>
      <c r="E78" s="399">
        <f t="shared" si="1"/>
        <v>0</v>
      </c>
      <c r="F78" s="399">
        <f>IFERROR(SUMIF('Transferencias finales FF'!$AH$9:$AH$305,B78,'Transferencias finales FF'!$AJ$9:$AJ$305),0)</f>
        <v>0</v>
      </c>
      <c r="G78" s="398">
        <v>0</v>
      </c>
      <c r="H78" s="399">
        <f t="shared" si="7"/>
        <v>0</v>
      </c>
    </row>
    <row r="79" spans="1:8" ht="16.5">
      <c r="A79" s="404"/>
      <c r="B79" s="380" t="s">
        <v>66</v>
      </c>
      <c r="C79" s="398"/>
      <c r="D79" s="398"/>
      <c r="E79" s="399">
        <f t="shared" si="1"/>
        <v>0</v>
      </c>
      <c r="F79" s="399">
        <f>IFERROR(SUMIF('Transferencias finales FF'!$AH$9:$AH$305,B79,'Transferencias finales FF'!$AJ$9:$AJ$305),0)</f>
        <v>0</v>
      </c>
      <c r="G79" s="398">
        <v>0</v>
      </c>
      <c r="H79" s="399">
        <f t="shared" ref="H79:H80" si="8">E79-F79</f>
        <v>0</v>
      </c>
    </row>
    <row r="80" spans="1:8" ht="17.25" thickBot="1">
      <c r="A80" s="404"/>
      <c r="B80" s="380" t="s">
        <v>294</v>
      </c>
      <c r="C80" s="398"/>
      <c r="D80" s="398"/>
      <c r="E80" s="399">
        <f t="shared" si="1"/>
        <v>0</v>
      </c>
      <c r="F80" s="399">
        <f>IFERROR(SUMIF('Transferencias finales FF'!$AH$9:$AH$305,B80,'Transferencias finales FF'!$AJ$9:$AJ$305),0)</f>
        <v>0</v>
      </c>
      <c r="G80" s="398">
        <v>0</v>
      </c>
      <c r="H80" s="399">
        <f t="shared" si="8"/>
        <v>0</v>
      </c>
    </row>
    <row r="81" spans="1:8" ht="15.75" customHeight="1" thickBot="1">
      <c r="A81" s="405"/>
      <c r="B81" s="400" t="s">
        <v>295</v>
      </c>
      <c r="C81" s="401">
        <f t="shared" ref="C81:H81" si="9">C9+C17+C27+C37+C47+C57+C61+C69+C73</f>
        <v>260529347.27730674</v>
      </c>
      <c r="D81" s="401">
        <f>D9+D17+D27+D37+D47+D57+D61+D69+D73</f>
        <v>156544.98957643285</v>
      </c>
      <c r="E81" s="401">
        <f>E9+E17+E27+E37+E47+E57+E61+E69+E73</f>
        <v>260685892.26688316</v>
      </c>
      <c r="F81" s="401">
        <f>F9+F17+F27+F37+F47+F57+F61+F69+F73</f>
        <v>259438279.39052695</v>
      </c>
      <c r="G81" s="401">
        <f>G9+G17+G27+G37+G47+G57+G61+G69+G73-1</f>
        <v>259438278.80784112</v>
      </c>
      <c r="H81" s="401">
        <f t="shared" si="9"/>
        <v>1247612.8763562453</v>
      </c>
    </row>
    <row r="82" spans="1:8" ht="15.75" customHeight="1">
      <c r="A82" s="406"/>
      <c r="B82" s="271"/>
      <c r="C82" s="402"/>
      <c r="D82" s="402"/>
      <c r="E82" s="402"/>
      <c r="F82" s="402"/>
      <c r="G82" s="402"/>
      <c r="H82" s="402"/>
    </row>
    <row r="83" spans="1:8" ht="15.75" customHeight="1">
      <c r="A83" s="406"/>
      <c r="B83" s="271"/>
      <c r="C83" s="402"/>
      <c r="D83" s="402"/>
      <c r="E83" s="402"/>
      <c r="F83" s="402"/>
      <c r="G83" s="402"/>
      <c r="H83" s="402"/>
    </row>
    <row r="84" spans="1:8" ht="15.75" customHeight="1">
      <c r="A84" s="406"/>
      <c r="B84" s="271"/>
      <c r="C84" s="402"/>
      <c r="D84" s="402"/>
      <c r="E84" s="402"/>
      <c r="F84" s="402"/>
      <c r="G84" s="402"/>
      <c r="H84" s="402"/>
    </row>
    <row r="85" spans="1:8" ht="15.75" customHeight="1">
      <c r="A85" s="406"/>
      <c r="B85" s="271"/>
      <c r="C85" s="402"/>
      <c r="D85" s="402"/>
      <c r="E85" s="402"/>
      <c r="F85" s="402"/>
      <c r="G85" s="402"/>
      <c r="H85" s="402"/>
    </row>
    <row r="86" spans="1:8" ht="15.75" customHeight="1">
      <c r="A86" s="406"/>
      <c r="B86" s="271"/>
      <c r="C86" s="402"/>
      <c r="D86" s="402"/>
      <c r="E86" s="402"/>
      <c r="F86" s="402"/>
      <c r="G86" s="402"/>
      <c r="H86" s="402"/>
    </row>
    <row r="87" spans="1:8" ht="15.75" customHeight="1">
      <c r="A87" s="406"/>
      <c r="B87" s="271"/>
      <c r="C87" s="402"/>
      <c r="D87" s="402"/>
      <c r="E87" s="402"/>
      <c r="F87" s="402"/>
      <c r="G87" s="402"/>
      <c r="H87" s="402"/>
    </row>
    <row r="88" spans="1:8" ht="15.75" customHeight="1">
      <c r="A88" s="406"/>
      <c r="B88" s="271"/>
      <c r="C88" s="402"/>
      <c r="D88" s="402"/>
      <c r="E88" s="402"/>
      <c r="F88" s="402"/>
      <c r="G88" s="402"/>
      <c r="H88" s="402"/>
    </row>
    <row r="89" spans="1:8" ht="15.75" customHeight="1">
      <c r="C89" s="393"/>
      <c r="D89" s="393"/>
      <c r="E89" s="393"/>
      <c r="F89" s="393"/>
      <c r="G89" s="393"/>
      <c r="H89" s="393"/>
    </row>
    <row r="90" spans="1:8" ht="15.75" customHeight="1">
      <c r="C90" s="393"/>
      <c r="D90" s="393"/>
      <c r="E90" s="393"/>
      <c r="F90" s="393"/>
      <c r="G90" s="393"/>
      <c r="H90" s="393"/>
    </row>
    <row r="91" spans="1:8" ht="15.75" customHeight="1">
      <c r="C91" s="393"/>
      <c r="D91" s="393"/>
      <c r="E91" s="393"/>
      <c r="F91" s="393"/>
      <c r="G91" s="393"/>
      <c r="H91" s="393"/>
    </row>
    <row r="92" spans="1:8" ht="15.75" customHeight="1">
      <c r="C92" s="393"/>
      <c r="D92" s="393"/>
      <c r="E92" s="393"/>
      <c r="F92" s="393"/>
      <c r="G92" s="393"/>
      <c r="H92" s="393"/>
    </row>
    <row r="93" spans="1:8" ht="15.75" customHeight="1">
      <c r="C93" s="393"/>
      <c r="D93" s="393"/>
      <c r="E93" s="393"/>
      <c r="F93" s="393"/>
      <c r="G93" s="393"/>
      <c r="H93" s="393"/>
    </row>
    <row r="94" spans="1:8" ht="15.75" customHeight="1">
      <c r="C94" s="393"/>
      <c r="D94" s="393"/>
      <c r="E94" s="393"/>
      <c r="F94" s="393"/>
      <c r="G94" s="393"/>
      <c r="H94" s="393"/>
    </row>
    <row r="95" spans="1:8" ht="15.75" customHeight="1">
      <c r="C95" s="393"/>
      <c r="D95" s="393"/>
      <c r="E95" s="393"/>
      <c r="F95" s="393"/>
      <c r="G95" s="393"/>
      <c r="H95" s="393"/>
    </row>
    <row r="96" spans="1:8" ht="15.75" customHeight="1">
      <c r="C96" s="393"/>
      <c r="D96" s="393"/>
      <c r="E96" s="393"/>
      <c r="F96" s="393"/>
      <c r="G96" s="393"/>
      <c r="H96" s="393"/>
    </row>
    <row r="97" spans="3:8" ht="15.75" customHeight="1">
      <c r="C97" s="393"/>
      <c r="D97" s="393"/>
      <c r="E97" s="393"/>
      <c r="F97" s="393"/>
      <c r="G97" s="393"/>
      <c r="H97" s="393"/>
    </row>
    <row r="98" spans="3:8" ht="15.75" customHeight="1">
      <c r="C98" s="393"/>
      <c r="D98" s="393"/>
      <c r="E98" s="393"/>
      <c r="F98" s="393"/>
      <c r="G98" s="393"/>
      <c r="H98" s="393"/>
    </row>
    <row r="99" spans="3:8" ht="15.75" customHeight="1">
      <c r="C99" s="393"/>
      <c r="D99" s="393"/>
      <c r="E99" s="393"/>
      <c r="F99" s="393"/>
      <c r="G99" s="393"/>
      <c r="H99" s="393"/>
    </row>
    <row r="100" spans="3:8" ht="15.75" customHeight="1">
      <c r="C100" s="393"/>
      <c r="D100" s="393"/>
      <c r="E100" s="393"/>
      <c r="F100" s="393"/>
      <c r="G100" s="393"/>
      <c r="H100" s="393"/>
    </row>
  </sheetData>
  <mergeCells count="16">
    <mergeCell ref="A69:B69"/>
    <mergeCell ref="A73:B73"/>
    <mergeCell ref="A9:B9"/>
    <mergeCell ref="A17:B17"/>
    <mergeCell ref="A27:B27"/>
    <mergeCell ref="A37:B37"/>
    <mergeCell ref="A47:B47"/>
    <mergeCell ref="A61:B61"/>
    <mergeCell ref="A57:B57"/>
    <mergeCell ref="A1:H1"/>
    <mergeCell ref="A2:H2"/>
    <mergeCell ref="A3:H3"/>
    <mergeCell ref="A4:H4"/>
    <mergeCell ref="C6:G6"/>
    <mergeCell ref="H6:H7"/>
    <mergeCell ref="A6:B8"/>
  </mergeCells>
  <printOptions horizontalCentered="1"/>
  <pageMargins left="0.70866141732283472" right="0.70866141732283472" top="0.74803149606299213" bottom="0.74803149606299213" header="0" footer="0"/>
  <pageSetup scale="60" orientation="landscape" r:id="rId1"/>
  <headerFooter>
    <oddFooter>&amp;R&amp;P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106"/>
  <sheetViews>
    <sheetView view="pageBreakPreview" zoomScaleNormal="100" zoomScaleSheetLayoutView="100" workbookViewId="0">
      <selection activeCell="D10" sqref="D10"/>
    </sheetView>
  </sheetViews>
  <sheetFormatPr baseColWidth="10" defaultColWidth="14.42578125" defaultRowHeight="15" customHeight="1"/>
  <cols>
    <col min="1" max="1" width="12.140625" style="271" customWidth="1"/>
    <col min="2" max="2" width="10.7109375" style="271" customWidth="1"/>
    <col min="3" max="3" width="14.140625" style="271" customWidth="1"/>
    <col min="4" max="4" width="13.28515625" style="271" customWidth="1"/>
    <col min="5" max="7" width="14.140625" style="271" customWidth="1"/>
    <col min="8" max="8" width="14.42578125" style="271" customWidth="1"/>
    <col min="9" max="9" width="14.28515625" style="271" customWidth="1"/>
    <col min="10" max="11" width="10.7109375" style="271" customWidth="1"/>
    <col min="12" max="16384" width="14.42578125" style="271"/>
  </cols>
  <sheetData>
    <row r="1" spans="1:11" ht="16.5">
      <c r="A1" s="709" t="s">
        <v>1659</v>
      </c>
      <c r="B1" s="710"/>
      <c r="C1" s="710"/>
      <c r="D1" s="710"/>
      <c r="E1" s="710"/>
      <c r="F1" s="710"/>
      <c r="G1" s="710"/>
      <c r="H1" s="711"/>
    </row>
    <row r="2" spans="1:11" ht="16.5">
      <c r="A2" s="709" t="s">
        <v>243</v>
      </c>
      <c r="B2" s="710"/>
      <c r="C2" s="710"/>
      <c r="D2" s="710"/>
      <c r="E2" s="710"/>
      <c r="F2" s="710"/>
      <c r="G2" s="710"/>
      <c r="H2" s="711"/>
    </row>
    <row r="3" spans="1:11" ht="16.5">
      <c r="A3" s="709" t="s">
        <v>296</v>
      </c>
      <c r="B3" s="710"/>
      <c r="C3" s="710"/>
      <c r="D3" s="710"/>
      <c r="E3" s="710"/>
      <c r="F3" s="710"/>
      <c r="G3" s="710"/>
      <c r="H3" s="711"/>
    </row>
    <row r="4" spans="1:11" ht="16.5">
      <c r="A4" s="820" t="s">
        <v>1784</v>
      </c>
      <c r="B4" s="710"/>
      <c r="C4" s="710"/>
      <c r="D4" s="710"/>
      <c r="E4" s="710"/>
      <c r="F4" s="710"/>
      <c r="G4" s="710"/>
      <c r="H4" s="711"/>
    </row>
    <row r="5" spans="1:11" ht="16.5">
      <c r="A5" s="370"/>
      <c r="B5" s="370"/>
      <c r="C5" s="370"/>
      <c r="D5" s="370"/>
      <c r="E5" s="370"/>
      <c r="F5" s="370"/>
      <c r="G5" s="370"/>
      <c r="H5" s="370"/>
      <c r="I5" s="336"/>
      <c r="J5" s="336"/>
      <c r="K5" s="336"/>
    </row>
    <row r="6" spans="1:11" ht="16.5">
      <c r="A6" s="917" t="s">
        <v>145</v>
      </c>
      <c r="B6" s="830"/>
      <c r="C6" s="908" t="s">
        <v>235</v>
      </c>
      <c r="D6" s="909"/>
      <c r="E6" s="909"/>
      <c r="F6" s="909"/>
      <c r="G6" s="843"/>
      <c r="H6" s="905" t="s">
        <v>236</v>
      </c>
    </row>
    <row r="7" spans="1:11" ht="30">
      <c r="A7" s="896"/>
      <c r="B7" s="840"/>
      <c r="C7" s="371" t="s">
        <v>237</v>
      </c>
      <c r="D7" s="371" t="s">
        <v>238</v>
      </c>
      <c r="E7" s="371" t="s">
        <v>212</v>
      </c>
      <c r="F7" s="371" t="s">
        <v>213</v>
      </c>
      <c r="G7" s="371" t="s">
        <v>239</v>
      </c>
      <c r="H7" s="834"/>
    </row>
    <row r="8" spans="1:11" ht="16.5">
      <c r="A8" s="831"/>
      <c r="B8" s="832"/>
      <c r="C8" s="371">
        <v>1</v>
      </c>
      <c r="D8" s="371">
        <v>2</v>
      </c>
      <c r="E8" s="371" t="s">
        <v>240</v>
      </c>
      <c r="F8" s="371">
        <v>4</v>
      </c>
      <c r="G8" s="371">
        <v>5</v>
      </c>
      <c r="H8" s="371" t="s">
        <v>241</v>
      </c>
    </row>
    <row r="9" spans="1:11" ht="16.5">
      <c r="A9" s="372"/>
      <c r="B9" s="373"/>
      <c r="C9" s="373"/>
      <c r="D9" s="373"/>
      <c r="E9" s="373"/>
      <c r="F9" s="373"/>
      <c r="G9" s="373"/>
      <c r="H9" s="373"/>
    </row>
    <row r="10" spans="1:11" ht="16.5">
      <c r="A10" s="923" t="s">
        <v>297</v>
      </c>
      <c r="B10" s="828"/>
      <c r="C10" s="374">
        <f>+'11. Presupuesto clasif admva'!$B$10</f>
        <v>260529347.28</v>
      </c>
      <c r="D10" s="374">
        <f>+'11. Presupuesto clasif admva'!$C$10</f>
        <v>156544.22999998927</v>
      </c>
      <c r="E10" s="374">
        <f>C10+D10</f>
        <v>260685891.50999999</v>
      </c>
      <c r="F10" s="374">
        <f>+'13. Presupuesto capitulo y conc'!G81</f>
        <v>259438278.80784112</v>
      </c>
      <c r="G10" s="374">
        <f>+F10</f>
        <v>259438278.80784112</v>
      </c>
      <c r="H10" s="374">
        <f>+E10-F10</f>
        <v>1247612.7021588683</v>
      </c>
    </row>
    <row r="11" spans="1:11" ht="16.5">
      <c r="A11" s="372"/>
      <c r="B11" s="373"/>
      <c r="C11" s="373"/>
      <c r="D11" s="373"/>
      <c r="E11" s="373"/>
      <c r="F11" s="373"/>
      <c r="G11" s="373"/>
      <c r="H11" s="374"/>
    </row>
    <row r="12" spans="1:11" ht="16.5">
      <c r="A12" s="923" t="s">
        <v>298</v>
      </c>
      <c r="B12" s="828"/>
      <c r="C12" s="375">
        <v>0</v>
      </c>
      <c r="D12" s="375">
        <v>0</v>
      </c>
      <c r="E12" s="375">
        <f>C12+D12</f>
        <v>0</v>
      </c>
      <c r="F12" s="375">
        <v>0</v>
      </c>
      <c r="G12" s="375">
        <v>0</v>
      </c>
      <c r="H12" s="374">
        <f>F12+G12</f>
        <v>0</v>
      </c>
    </row>
    <row r="13" spans="1:11" ht="16.5">
      <c r="A13" s="372"/>
      <c r="B13" s="373"/>
      <c r="C13" s="375"/>
      <c r="D13" s="375"/>
      <c r="E13" s="375"/>
      <c r="F13" s="375"/>
      <c r="G13" s="375"/>
      <c r="H13" s="374"/>
    </row>
    <row r="14" spans="1:11" ht="42" customHeight="1">
      <c r="A14" s="923" t="s">
        <v>299</v>
      </c>
      <c r="B14" s="828"/>
      <c r="C14" s="375">
        <v>0</v>
      </c>
      <c r="D14" s="375">
        <v>0</v>
      </c>
      <c r="E14" s="375">
        <f>C14+D14</f>
        <v>0</v>
      </c>
      <c r="F14" s="375">
        <v>0</v>
      </c>
      <c r="G14" s="375">
        <v>0</v>
      </c>
      <c r="H14" s="374">
        <f>F14+G14</f>
        <v>0</v>
      </c>
    </row>
    <row r="15" spans="1:11" ht="16.5">
      <c r="A15" s="372"/>
      <c r="B15" s="373"/>
      <c r="C15" s="375"/>
      <c r="D15" s="375"/>
      <c r="E15" s="375"/>
      <c r="F15" s="375"/>
      <c r="G15" s="375"/>
      <c r="H15" s="374"/>
    </row>
    <row r="16" spans="1:11" ht="21" customHeight="1">
      <c r="A16" s="923" t="s">
        <v>52</v>
      </c>
      <c r="B16" s="828"/>
      <c r="C16" s="375">
        <v>0</v>
      </c>
      <c r="D16" s="375">
        <v>0</v>
      </c>
      <c r="E16" s="375">
        <f>C16+D16</f>
        <v>0</v>
      </c>
      <c r="F16" s="375">
        <v>0</v>
      </c>
      <c r="G16" s="375">
        <v>0</v>
      </c>
      <c r="H16" s="374">
        <f>F16+G16</f>
        <v>0</v>
      </c>
    </row>
    <row r="17" spans="1:8" ht="16.5">
      <c r="A17" s="372"/>
      <c r="B17" s="373"/>
      <c r="C17" s="375"/>
      <c r="D17" s="375"/>
      <c r="E17" s="375"/>
      <c r="F17" s="375"/>
      <c r="G17" s="375"/>
      <c r="H17" s="374"/>
    </row>
    <row r="18" spans="1:8" ht="16.5">
      <c r="A18" s="923" t="s">
        <v>58</v>
      </c>
      <c r="B18" s="828"/>
      <c r="C18" s="375">
        <v>0</v>
      </c>
      <c r="D18" s="375">
        <v>0</v>
      </c>
      <c r="E18" s="375">
        <f>C18+D18</f>
        <v>0</v>
      </c>
      <c r="F18" s="375">
        <v>0</v>
      </c>
      <c r="G18" s="375">
        <v>0</v>
      </c>
      <c r="H18" s="374">
        <f>F18+G18</f>
        <v>0</v>
      </c>
    </row>
    <row r="19" spans="1:8" ht="16.5">
      <c r="A19" s="376"/>
      <c r="B19" s="377"/>
      <c r="C19" s="377"/>
      <c r="D19" s="377"/>
      <c r="E19" s="377"/>
      <c r="F19" s="377"/>
      <c r="G19" s="377"/>
      <c r="H19" s="421"/>
    </row>
    <row r="20" spans="1:8" ht="16.5">
      <c r="A20" s="922" t="s">
        <v>295</v>
      </c>
      <c r="B20" s="843"/>
      <c r="C20" s="378">
        <f t="shared" ref="C20:H20" si="0">C10+C12+C14+C16+C18</f>
        <v>260529347.28</v>
      </c>
      <c r="D20" s="378">
        <f t="shared" si="0"/>
        <v>156544.22999998927</v>
      </c>
      <c r="E20" s="378">
        <f t="shared" si="0"/>
        <v>260685891.50999999</v>
      </c>
      <c r="F20" s="378">
        <f t="shared" si="0"/>
        <v>259438278.80784112</v>
      </c>
      <c r="G20" s="378">
        <f t="shared" si="0"/>
        <v>259438278.80784112</v>
      </c>
      <c r="H20" s="378">
        <f t="shared" si="0"/>
        <v>1247612.7021588683</v>
      </c>
    </row>
    <row r="21" spans="1:8" ht="15.75" customHeight="1"/>
    <row r="22" spans="1:8" ht="15.75" customHeight="1"/>
    <row r="23" spans="1:8" ht="15.75" customHeight="1"/>
    <row r="24" spans="1:8" ht="15.75" customHeight="1"/>
    <row r="25" spans="1:8" ht="15.75" customHeight="1"/>
    <row r="26" spans="1:8" ht="15.75" customHeight="1"/>
    <row r="27" spans="1:8" ht="15.75" customHeight="1"/>
    <row r="28" spans="1:8" ht="15.75" customHeight="1"/>
    <row r="29" spans="1:8" ht="15.75" customHeight="1"/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3">
    <mergeCell ref="A20:B20"/>
    <mergeCell ref="C6:G6"/>
    <mergeCell ref="H6:H7"/>
    <mergeCell ref="A18:B18"/>
    <mergeCell ref="A1:H1"/>
    <mergeCell ref="A2:H2"/>
    <mergeCell ref="A3:H3"/>
    <mergeCell ref="A4:H4"/>
    <mergeCell ref="A6:B8"/>
    <mergeCell ref="A10:B10"/>
    <mergeCell ref="A12:B12"/>
    <mergeCell ref="A14:B14"/>
    <mergeCell ref="A16:B16"/>
  </mergeCells>
  <printOptions horizontalCentered="1"/>
  <pageMargins left="0.70866141732283472" right="0.70866141732283472" top="0.74803149606299213" bottom="0.74803149606299213" header="0" footer="0"/>
  <pageSetup scale="8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96"/>
  <sheetViews>
    <sheetView view="pageBreakPreview" topLeftCell="A34" zoomScaleNormal="100" zoomScaleSheetLayoutView="100" workbookViewId="0">
      <selection activeCell="C39" sqref="C39"/>
    </sheetView>
  </sheetViews>
  <sheetFormatPr baseColWidth="10" defaultColWidth="14.42578125" defaultRowHeight="15" customHeight="1"/>
  <cols>
    <col min="1" max="1" width="3.85546875" customWidth="1"/>
    <col min="2" max="2" width="36.28515625" customWidth="1"/>
    <col min="3" max="3" width="15.140625" customWidth="1"/>
    <col min="4" max="4" width="14.42578125" customWidth="1"/>
    <col min="5" max="5" width="15.140625" customWidth="1"/>
    <col min="6" max="6" width="13.7109375" customWidth="1"/>
    <col min="7" max="7" width="15.42578125" customWidth="1"/>
    <col min="8" max="8" width="14.42578125" customWidth="1"/>
    <col min="9" max="11" width="10.7109375" customWidth="1"/>
  </cols>
  <sheetData>
    <row r="1" spans="1:8">
      <c r="A1" s="866" t="s">
        <v>1659</v>
      </c>
      <c r="B1" s="747"/>
      <c r="C1" s="747"/>
      <c r="D1" s="747"/>
      <c r="E1" s="747"/>
      <c r="F1" s="747"/>
      <c r="G1" s="747"/>
      <c r="H1" s="748"/>
    </row>
    <row r="2" spans="1:8">
      <c r="A2" s="866" t="s">
        <v>243</v>
      </c>
      <c r="B2" s="747"/>
      <c r="C2" s="747"/>
      <c r="D2" s="747"/>
      <c r="E2" s="747"/>
      <c r="F2" s="747"/>
      <c r="G2" s="747"/>
      <c r="H2" s="748"/>
    </row>
    <row r="3" spans="1:8">
      <c r="A3" s="866" t="s">
        <v>300</v>
      </c>
      <c r="B3" s="747"/>
      <c r="C3" s="747"/>
      <c r="D3" s="747"/>
      <c r="E3" s="747"/>
      <c r="F3" s="747"/>
      <c r="G3" s="747"/>
      <c r="H3" s="748"/>
    </row>
    <row r="4" spans="1:8">
      <c r="A4" s="749" t="s">
        <v>1784</v>
      </c>
      <c r="B4" s="747"/>
      <c r="C4" s="747"/>
      <c r="D4" s="747"/>
      <c r="E4" s="747"/>
      <c r="F4" s="747"/>
      <c r="G4" s="747"/>
      <c r="H4" s="748"/>
    </row>
    <row r="5" spans="1:8">
      <c r="A5" s="58"/>
      <c r="B5" s="58"/>
      <c r="C5" s="58"/>
      <c r="D5" s="58"/>
      <c r="E5" s="58"/>
      <c r="F5" s="58"/>
      <c r="G5" s="58"/>
      <c r="H5" s="58"/>
    </row>
    <row r="6" spans="1:8">
      <c r="A6" s="926" t="s">
        <v>145</v>
      </c>
      <c r="B6" s="927"/>
      <c r="C6" s="931" t="s">
        <v>235</v>
      </c>
      <c r="D6" s="809"/>
      <c r="E6" s="809"/>
      <c r="F6" s="809"/>
      <c r="G6" s="810"/>
      <c r="H6" s="932" t="s">
        <v>236</v>
      </c>
    </row>
    <row r="7" spans="1:8" ht="23.25" customHeight="1">
      <c r="A7" s="754"/>
      <c r="B7" s="928"/>
      <c r="C7" s="68" t="s">
        <v>237</v>
      </c>
      <c r="D7" s="68" t="s">
        <v>238</v>
      </c>
      <c r="E7" s="68" t="s">
        <v>212</v>
      </c>
      <c r="F7" s="68" t="s">
        <v>213</v>
      </c>
      <c r="G7" s="68" t="s">
        <v>239</v>
      </c>
      <c r="H7" s="933"/>
    </row>
    <row r="8" spans="1:8">
      <c r="A8" s="929"/>
      <c r="B8" s="930"/>
      <c r="C8" s="69">
        <v>1</v>
      </c>
      <c r="D8" s="69">
        <v>2</v>
      </c>
      <c r="E8" s="68" t="s">
        <v>240</v>
      </c>
      <c r="F8" s="70">
        <v>4</v>
      </c>
      <c r="G8" s="70">
        <v>5</v>
      </c>
      <c r="H8" s="68" t="s">
        <v>241</v>
      </c>
    </row>
    <row r="9" spans="1:8">
      <c r="A9" s="66"/>
      <c r="B9" s="60"/>
      <c r="C9" s="61"/>
      <c r="D9" s="61"/>
      <c r="E9" s="61"/>
      <c r="F9" s="61"/>
      <c r="G9" s="61"/>
      <c r="H9" s="61"/>
    </row>
    <row r="10" spans="1:8">
      <c r="A10" s="924" t="s">
        <v>301</v>
      </c>
      <c r="B10" s="925"/>
      <c r="C10" s="368">
        <f t="shared" ref="C10:D10" si="0">SUM(C11:C18)</f>
        <v>260529347.28</v>
      </c>
      <c r="D10" s="368">
        <f t="shared" si="0"/>
        <v>156544.22999998927</v>
      </c>
      <c r="E10" s="368">
        <f t="shared" ref="E10:E18" si="1">C10+D10</f>
        <v>260685891.50999999</v>
      </c>
      <c r="F10" s="368">
        <f t="shared" ref="F10:G10" si="2">SUM(F11:F18)</f>
        <v>259438278.80784112</v>
      </c>
      <c r="G10" s="368">
        <f t="shared" si="2"/>
        <v>259438278.80784112</v>
      </c>
      <c r="H10" s="368">
        <f t="shared" ref="H10:H18" si="3">E10-F10</f>
        <v>1247612.7021588683</v>
      </c>
    </row>
    <row r="11" spans="1:8">
      <c r="A11" s="71"/>
      <c r="B11" s="72" t="s">
        <v>302</v>
      </c>
      <c r="C11" s="368">
        <v>0</v>
      </c>
      <c r="D11" s="368">
        <v>0</v>
      </c>
      <c r="E11" s="368">
        <f t="shared" si="1"/>
        <v>0</v>
      </c>
      <c r="F11" s="368">
        <v>0</v>
      </c>
      <c r="G11" s="368">
        <v>0</v>
      </c>
      <c r="H11" s="368">
        <f t="shared" si="3"/>
        <v>0</v>
      </c>
    </row>
    <row r="12" spans="1:8">
      <c r="A12" s="71"/>
      <c r="B12" s="72" t="s">
        <v>303</v>
      </c>
      <c r="C12" s="368">
        <v>0</v>
      </c>
      <c r="D12" s="368">
        <v>0</v>
      </c>
      <c r="E12" s="368">
        <f t="shared" si="1"/>
        <v>0</v>
      </c>
      <c r="F12" s="368">
        <v>0</v>
      </c>
      <c r="G12" s="368">
        <v>0</v>
      </c>
      <c r="H12" s="368">
        <f t="shared" si="3"/>
        <v>0</v>
      </c>
    </row>
    <row r="13" spans="1:8">
      <c r="A13" s="71"/>
      <c r="B13" s="72" t="s">
        <v>304</v>
      </c>
      <c r="C13" s="368">
        <f>+'12. Presupuesto por tipo de gto'!C10</f>
        <v>260529347.28</v>
      </c>
      <c r="D13" s="368">
        <f>+'12. Presupuesto por tipo de gto'!D10</f>
        <v>156544.22999998927</v>
      </c>
      <c r="E13" s="368">
        <f t="shared" si="1"/>
        <v>260685891.50999999</v>
      </c>
      <c r="F13" s="368">
        <f>+'12. Presupuesto por tipo de gto'!G10</f>
        <v>259438278.80784112</v>
      </c>
      <c r="G13" s="368">
        <f>+'12. Presupuesto por tipo de gto'!G10</f>
        <v>259438278.80784112</v>
      </c>
      <c r="H13" s="368">
        <f>+E13-F13</f>
        <v>1247612.7021588683</v>
      </c>
    </row>
    <row r="14" spans="1:8">
      <c r="A14" s="71"/>
      <c r="B14" s="72" t="s">
        <v>305</v>
      </c>
      <c r="C14" s="368">
        <v>0</v>
      </c>
      <c r="D14" s="368">
        <v>0</v>
      </c>
      <c r="E14" s="368">
        <f t="shared" si="1"/>
        <v>0</v>
      </c>
      <c r="F14" s="368">
        <v>0</v>
      </c>
      <c r="G14" s="368">
        <v>0</v>
      </c>
      <c r="H14" s="368">
        <f t="shared" si="3"/>
        <v>0</v>
      </c>
    </row>
    <row r="15" spans="1:8">
      <c r="A15" s="71"/>
      <c r="B15" s="72" t="s">
        <v>306</v>
      </c>
      <c r="C15" s="61">
        <v>0</v>
      </c>
      <c r="D15" s="61">
        <v>0</v>
      </c>
      <c r="E15" s="61">
        <f t="shared" si="1"/>
        <v>0</v>
      </c>
      <c r="F15" s="61">
        <v>0</v>
      </c>
      <c r="G15" s="61">
        <v>0</v>
      </c>
      <c r="H15" s="61">
        <f t="shared" si="3"/>
        <v>0</v>
      </c>
    </row>
    <row r="16" spans="1:8">
      <c r="A16" s="71"/>
      <c r="B16" s="72" t="s">
        <v>307</v>
      </c>
      <c r="C16" s="61">
        <v>0</v>
      </c>
      <c r="D16" s="61">
        <v>0</v>
      </c>
      <c r="E16" s="61">
        <f t="shared" si="1"/>
        <v>0</v>
      </c>
      <c r="F16" s="61">
        <v>0</v>
      </c>
      <c r="G16" s="61">
        <v>0</v>
      </c>
      <c r="H16" s="61">
        <f t="shared" si="3"/>
        <v>0</v>
      </c>
    </row>
    <row r="17" spans="1:8">
      <c r="A17" s="71"/>
      <c r="B17" s="72" t="s">
        <v>308</v>
      </c>
      <c r="C17" s="61">
        <v>0</v>
      </c>
      <c r="D17" s="61">
        <v>0</v>
      </c>
      <c r="E17" s="61">
        <f t="shared" si="1"/>
        <v>0</v>
      </c>
      <c r="F17" s="61">
        <v>0</v>
      </c>
      <c r="G17" s="61">
        <v>0</v>
      </c>
      <c r="H17" s="61">
        <f t="shared" si="3"/>
        <v>0</v>
      </c>
    </row>
    <row r="18" spans="1:8">
      <c r="A18" s="71"/>
      <c r="B18" s="72" t="s">
        <v>269</v>
      </c>
      <c r="C18" s="61">
        <v>0</v>
      </c>
      <c r="D18" s="61">
        <v>0</v>
      </c>
      <c r="E18" s="61">
        <f t="shared" si="1"/>
        <v>0</v>
      </c>
      <c r="F18" s="61">
        <v>0</v>
      </c>
      <c r="G18" s="61">
        <v>0</v>
      </c>
      <c r="H18" s="61">
        <f t="shared" si="3"/>
        <v>0</v>
      </c>
    </row>
    <row r="19" spans="1:8">
      <c r="A19" s="924" t="s">
        <v>309</v>
      </c>
      <c r="B19" s="925"/>
      <c r="C19" s="422">
        <f>SUM(C20:C26)</f>
        <v>0</v>
      </c>
      <c r="D19" s="422">
        <f>SUM(D20:D26)</f>
        <v>0</v>
      </c>
      <c r="E19" s="422">
        <f t="shared" ref="E19:E26" si="4">C19+D19</f>
        <v>0</v>
      </c>
      <c r="F19" s="422">
        <f>SUM(F20:F26)</f>
        <v>0</v>
      </c>
      <c r="G19" s="422">
        <f>SUM(G20:G26)</f>
        <v>0</v>
      </c>
      <c r="H19" s="422">
        <f t="shared" ref="H19:H26" si="5">E19-F19</f>
        <v>0</v>
      </c>
    </row>
    <row r="20" spans="1:8">
      <c r="A20" s="71"/>
      <c r="B20" s="72" t="s">
        <v>310</v>
      </c>
      <c r="C20" s="74">
        <v>0</v>
      </c>
      <c r="D20" s="74">
        <v>0</v>
      </c>
      <c r="E20" s="74">
        <f t="shared" si="4"/>
        <v>0</v>
      </c>
      <c r="F20" s="74">
        <v>0</v>
      </c>
      <c r="G20" s="74">
        <v>0</v>
      </c>
      <c r="H20" s="73">
        <f t="shared" si="5"/>
        <v>0</v>
      </c>
    </row>
    <row r="21" spans="1:8">
      <c r="A21" s="71"/>
      <c r="B21" s="72" t="s">
        <v>311</v>
      </c>
      <c r="C21" s="74">
        <v>0</v>
      </c>
      <c r="D21" s="74">
        <v>0</v>
      </c>
      <c r="E21" s="74">
        <f t="shared" si="4"/>
        <v>0</v>
      </c>
      <c r="F21" s="74">
        <v>0</v>
      </c>
      <c r="G21" s="74">
        <v>0</v>
      </c>
      <c r="H21" s="73">
        <f t="shared" si="5"/>
        <v>0</v>
      </c>
    </row>
    <row r="22" spans="1:8">
      <c r="A22" s="71"/>
      <c r="B22" s="72" t="s">
        <v>312</v>
      </c>
      <c r="C22" s="423">
        <v>0</v>
      </c>
      <c r="D22" s="423">
        <v>0</v>
      </c>
      <c r="E22" s="423">
        <f t="shared" si="4"/>
        <v>0</v>
      </c>
      <c r="F22" s="423">
        <v>0</v>
      </c>
      <c r="G22" s="423">
        <v>0</v>
      </c>
      <c r="H22" s="422">
        <f t="shared" si="5"/>
        <v>0</v>
      </c>
    </row>
    <row r="23" spans="1:8">
      <c r="A23" s="71"/>
      <c r="B23" s="72" t="s">
        <v>313</v>
      </c>
      <c r="C23" s="423">
        <v>0</v>
      </c>
      <c r="D23" s="423">
        <v>0</v>
      </c>
      <c r="E23" s="423">
        <f t="shared" si="4"/>
        <v>0</v>
      </c>
      <c r="F23" s="423">
        <v>0</v>
      </c>
      <c r="G23" s="423">
        <v>0</v>
      </c>
      <c r="H23" s="422">
        <f t="shared" si="5"/>
        <v>0</v>
      </c>
    </row>
    <row r="24" spans="1:8">
      <c r="A24" s="71"/>
      <c r="B24" s="72" t="s">
        <v>314</v>
      </c>
      <c r="C24" s="423"/>
      <c r="D24" s="423"/>
      <c r="E24" s="423"/>
      <c r="F24" s="423"/>
      <c r="G24" s="423"/>
      <c r="H24" s="368"/>
    </row>
    <row r="25" spans="1:8">
      <c r="A25" s="71"/>
      <c r="B25" s="72" t="s">
        <v>315</v>
      </c>
      <c r="C25" s="74">
        <v>0</v>
      </c>
      <c r="D25" s="74">
        <v>0</v>
      </c>
      <c r="E25" s="74">
        <f t="shared" si="4"/>
        <v>0</v>
      </c>
      <c r="F25" s="74">
        <v>0</v>
      </c>
      <c r="G25" s="74">
        <v>0</v>
      </c>
      <c r="H25" s="73">
        <f t="shared" si="5"/>
        <v>0</v>
      </c>
    </row>
    <row r="26" spans="1:8">
      <c r="A26" s="71"/>
      <c r="B26" s="72" t="s">
        <v>316</v>
      </c>
      <c r="C26" s="74">
        <v>0</v>
      </c>
      <c r="D26" s="74">
        <v>0</v>
      </c>
      <c r="E26" s="74">
        <f t="shared" si="4"/>
        <v>0</v>
      </c>
      <c r="F26" s="74">
        <v>0</v>
      </c>
      <c r="G26" s="74">
        <v>0</v>
      </c>
      <c r="H26" s="73">
        <f t="shared" si="5"/>
        <v>0</v>
      </c>
    </row>
    <row r="27" spans="1:8" ht="15.75" customHeight="1">
      <c r="A27" s="924" t="s">
        <v>317</v>
      </c>
      <c r="B27" s="925"/>
      <c r="C27" s="75">
        <f t="shared" ref="C27:D27" si="6">SUM(C28:C36)</f>
        <v>0</v>
      </c>
      <c r="D27" s="75">
        <f t="shared" si="6"/>
        <v>0</v>
      </c>
      <c r="E27" s="74">
        <f>C27+D27</f>
        <v>0</v>
      </c>
      <c r="F27" s="75">
        <f t="shared" ref="F27:G27" si="7">SUM(F28:F36)</f>
        <v>0</v>
      </c>
      <c r="G27" s="75">
        <f t="shared" si="7"/>
        <v>0</v>
      </c>
      <c r="H27" s="75">
        <f t="shared" ref="H27:H35" si="8">E27-F27</f>
        <v>0</v>
      </c>
    </row>
    <row r="28" spans="1:8" ht="15.75" customHeight="1">
      <c r="A28" s="71"/>
      <c r="B28" s="72" t="s">
        <v>318</v>
      </c>
      <c r="C28" s="74">
        <v>0</v>
      </c>
      <c r="D28" s="74">
        <v>0</v>
      </c>
      <c r="E28" s="74"/>
      <c r="F28" s="74">
        <v>0</v>
      </c>
      <c r="G28" s="74">
        <v>0</v>
      </c>
      <c r="H28" s="75">
        <f t="shared" si="8"/>
        <v>0</v>
      </c>
    </row>
    <row r="29" spans="1:8" ht="15.75" customHeight="1">
      <c r="A29" s="71"/>
      <c r="B29" s="72" t="s">
        <v>319</v>
      </c>
      <c r="C29" s="74">
        <v>0</v>
      </c>
      <c r="D29" s="74">
        <v>0</v>
      </c>
      <c r="E29" s="74">
        <f t="shared" ref="E29:E36" si="9">C29+D29</f>
        <v>0</v>
      </c>
      <c r="F29" s="74">
        <v>0</v>
      </c>
      <c r="G29" s="74">
        <v>0</v>
      </c>
      <c r="H29" s="75">
        <f t="shared" si="8"/>
        <v>0</v>
      </c>
    </row>
    <row r="30" spans="1:8" ht="15.75" customHeight="1">
      <c r="A30" s="71"/>
      <c r="B30" s="72" t="s">
        <v>320</v>
      </c>
      <c r="C30" s="74">
        <v>0</v>
      </c>
      <c r="D30" s="74">
        <v>0</v>
      </c>
      <c r="E30" s="74">
        <f t="shared" si="9"/>
        <v>0</v>
      </c>
      <c r="F30" s="74">
        <v>0</v>
      </c>
      <c r="G30" s="74">
        <v>0</v>
      </c>
      <c r="H30" s="75">
        <f t="shared" si="8"/>
        <v>0</v>
      </c>
    </row>
    <row r="31" spans="1:8" ht="15.75" customHeight="1">
      <c r="A31" s="71"/>
      <c r="B31" s="72" t="s">
        <v>321</v>
      </c>
      <c r="C31" s="74">
        <v>0</v>
      </c>
      <c r="D31" s="74">
        <v>0</v>
      </c>
      <c r="E31" s="74">
        <f t="shared" si="9"/>
        <v>0</v>
      </c>
      <c r="F31" s="74">
        <v>0</v>
      </c>
      <c r="G31" s="74">
        <v>0</v>
      </c>
      <c r="H31" s="75">
        <f t="shared" si="8"/>
        <v>0</v>
      </c>
    </row>
    <row r="32" spans="1:8" ht="15.75" customHeight="1">
      <c r="A32" s="71"/>
      <c r="B32" s="72" t="s">
        <v>322</v>
      </c>
      <c r="C32" s="74">
        <v>0</v>
      </c>
      <c r="D32" s="74">
        <v>0</v>
      </c>
      <c r="E32" s="74">
        <f t="shared" si="9"/>
        <v>0</v>
      </c>
      <c r="F32" s="74">
        <v>0</v>
      </c>
      <c r="G32" s="74">
        <v>0</v>
      </c>
      <c r="H32" s="75">
        <f t="shared" si="8"/>
        <v>0</v>
      </c>
    </row>
    <row r="33" spans="1:8" ht="15.75" customHeight="1">
      <c r="A33" s="71"/>
      <c r="B33" s="72" t="s">
        <v>323</v>
      </c>
      <c r="C33" s="74">
        <v>0</v>
      </c>
      <c r="D33" s="74">
        <v>0</v>
      </c>
      <c r="E33" s="74">
        <f t="shared" si="9"/>
        <v>0</v>
      </c>
      <c r="F33" s="74">
        <v>0</v>
      </c>
      <c r="G33" s="74">
        <v>0</v>
      </c>
      <c r="H33" s="75">
        <f t="shared" si="8"/>
        <v>0</v>
      </c>
    </row>
    <row r="34" spans="1:8" ht="15.75" customHeight="1">
      <c r="A34" s="71"/>
      <c r="B34" s="72" t="s">
        <v>324</v>
      </c>
      <c r="C34" s="74">
        <v>0</v>
      </c>
      <c r="D34" s="74">
        <v>0</v>
      </c>
      <c r="E34" s="74">
        <f t="shared" si="9"/>
        <v>0</v>
      </c>
      <c r="F34" s="74">
        <v>0</v>
      </c>
      <c r="G34" s="74">
        <v>0</v>
      </c>
      <c r="H34" s="75">
        <f t="shared" si="8"/>
        <v>0</v>
      </c>
    </row>
    <row r="35" spans="1:8" ht="15.75" customHeight="1">
      <c r="A35" s="71"/>
      <c r="B35" s="72" t="s">
        <v>325</v>
      </c>
      <c r="C35" s="74">
        <v>0</v>
      </c>
      <c r="D35" s="74">
        <v>0</v>
      </c>
      <c r="E35" s="74">
        <f t="shared" si="9"/>
        <v>0</v>
      </c>
      <c r="F35" s="74">
        <v>0</v>
      </c>
      <c r="G35" s="74">
        <v>0</v>
      </c>
      <c r="H35" s="75">
        <f t="shared" si="8"/>
        <v>0</v>
      </c>
    </row>
    <row r="36" spans="1:8" ht="15.75" customHeight="1">
      <c r="A36" s="71"/>
      <c r="B36" s="72" t="s">
        <v>326</v>
      </c>
      <c r="C36" s="74">
        <v>0</v>
      </c>
      <c r="D36" s="74">
        <v>0</v>
      </c>
      <c r="E36" s="74">
        <f t="shared" si="9"/>
        <v>0</v>
      </c>
      <c r="F36" s="74">
        <v>0</v>
      </c>
      <c r="G36" s="74">
        <v>0</v>
      </c>
      <c r="H36" s="75"/>
    </row>
    <row r="37" spans="1:8" ht="15.75" customHeight="1">
      <c r="A37" s="924" t="s">
        <v>327</v>
      </c>
      <c r="B37" s="925"/>
      <c r="C37" s="75">
        <f t="shared" ref="C37:D37" si="10">SUM(C38:C41)</f>
        <v>0</v>
      </c>
      <c r="D37" s="75">
        <f t="shared" si="10"/>
        <v>0</v>
      </c>
      <c r="E37" s="75">
        <f t="shared" ref="E37:E41" si="11">C37+D37</f>
        <v>0</v>
      </c>
      <c r="F37" s="75">
        <f t="shared" ref="F37:G37" si="12">SUM(F38:F41)</f>
        <v>0</v>
      </c>
      <c r="G37" s="75">
        <f t="shared" si="12"/>
        <v>0</v>
      </c>
      <c r="H37" s="75">
        <f t="shared" ref="H37:H41" si="13">E37-F37</f>
        <v>0</v>
      </c>
    </row>
    <row r="38" spans="1:8" ht="15.75" customHeight="1">
      <c r="A38" s="71"/>
      <c r="B38" s="72" t="s">
        <v>328</v>
      </c>
      <c r="C38" s="74">
        <v>0</v>
      </c>
      <c r="D38" s="74">
        <v>0</v>
      </c>
      <c r="E38" s="74">
        <f t="shared" si="11"/>
        <v>0</v>
      </c>
      <c r="F38" s="74">
        <v>0</v>
      </c>
      <c r="G38" s="74">
        <v>0</v>
      </c>
      <c r="H38" s="75">
        <f t="shared" si="13"/>
        <v>0</v>
      </c>
    </row>
    <row r="39" spans="1:8" ht="15.75" customHeight="1">
      <c r="A39" s="71"/>
      <c r="B39" s="72" t="s">
        <v>329</v>
      </c>
      <c r="C39" s="74">
        <v>0</v>
      </c>
      <c r="D39" s="74">
        <v>0</v>
      </c>
      <c r="E39" s="74">
        <f t="shared" si="11"/>
        <v>0</v>
      </c>
      <c r="F39" s="74">
        <v>0</v>
      </c>
      <c r="G39" s="74">
        <v>0</v>
      </c>
      <c r="H39" s="75">
        <f t="shared" si="13"/>
        <v>0</v>
      </c>
    </row>
    <row r="40" spans="1:8" ht="15.75" customHeight="1">
      <c r="A40" s="71"/>
      <c r="B40" s="72" t="s">
        <v>330</v>
      </c>
      <c r="C40" s="74">
        <v>0</v>
      </c>
      <c r="D40" s="74">
        <v>0</v>
      </c>
      <c r="E40" s="74">
        <f t="shared" si="11"/>
        <v>0</v>
      </c>
      <c r="F40" s="74">
        <v>0</v>
      </c>
      <c r="G40" s="74">
        <v>0</v>
      </c>
      <c r="H40" s="75">
        <f t="shared" si="13"/>
        <v>0</v>
      </c>
    </row>
    <row r="41" spans="1:8" ht="15.75" customHeight="1">
      <c r="A41" s="71"/>
      <c r="B41" s="72" t="s">
        <v>331</v>
      </c>
      <c r="C41" s="74">
        <v>0</v>
      </c>
      <c r="D41" s="74">
        <v>0</v>
      </c>
      <c r="E41" s="74">
        <f t="shared" si="11"/>
        <v>0</v>
      </c>
      <c r="F41" s="74">
        <v>0</v>
      </c>
      <c r="G41" s="74">
        <v>0</v>
      </c>
      <c r="H41" s="75">
        <f t="shared" si="13"/>
        <v>0</v>
      </c>
    </row>
    <row r="42" spans="1:8" ht="15.75" customHeight="1">
      <c r="A42" s="76"/>
      <c r="B42" s="77"/>
      <c r="C42" s="78"/>
      <c r="D42" s="78"/>
      <c r="E42" s="78"/>
      <c r="F42" s="78"/>
      <c r="G42" s="78"/>
      <c r="H42" s="78"/>
    </row>
    <row r="43" spans="1:8" ht="15.75" customHeight="1">
      <c r="A43" s="79"/>
      <c r="B43" s="80" t="s">
        <v>295</v>
      </c>
      <c r="C43" s="369">
        <f>C10+C19+C27+C37</f>
        <v>260529347.28</v>
      </c>
      <c r="D43" s="369">
        <f>D10+D19+D27+D37</f>
        <v>156544.22999998927</v>
      </c>
      <c r="E43" s="369">
        <f>C43+D43</f>
        <v>260685891.50999999</v>
      </c>
      <c r="F43" s="369">
        <f>F10+F19+F27+F37</f>
        <v>259438278.80784112</v>
      </c>
      <c r="G43" s="369">
        <f>G10+G19+G27+G37</f>
        <v>259438278.80784112</v>
      </c>
      <c r="H43" s="369">
        <f>E43-F43</f>
        <v>1247612.7021588683</v>
      </c>
    </row>
    <row r="44" spans="1:8" ht="15.6" hidden="1" customHeight="1">
      <c r="A44" s="563"/>
      <c r="B44" s="563"/>
      <c r="C44" s="564"/>
      <c r="D44" s="564"/>
      <c r="E44" s="564"/>
      <c r="F44" s="564"/>
      <c r="G44" s="564"/>
      <c r="H44" s="564"/>
    </row>
    <row r="45" spans="1:8" ht="15.75" customHeight="1">
      <c r="C45" s="20"/>
      <c r="D45" s="20"/>
      <c r="E45" s="20"/>
      <c r="F45" s="20"/>
      <c r="G45" s="20"/>
      <c r="H45" s="20"/>
    </row>
    <row r="46" spans="1:8" ht="15.75" customHeight="1">
      <c r="C46" s="20"/>
      <c r="D46" s="20"/>
      <c r="E46" s="20"/>
      <c r="F46" s="20"/>
      <c r="G46" s="20"/>
      <c r="H46" s="20"/>
    </row>
    <row r="47" spans="1:8" ht="15.75" customHeight="1">
      <c r="C47" s="20"/>
      <c r="D47" s="20"/>
      <c r="E47" s="20"/>
      <c r="F47" s="20"/>
      <c r="G47" s="20"/>
      <c r="H47" s="20"/>
    </row>
    <row r="48" spans="1:8" ht="15.75" customHeight="1">
      <c r="C48" s="20"/>
      <c r="D48" s="20"/>
      <c r="E48" s="20"/>
      <c r="F48" s="20"/>
      <c r="G48" s="20"/>
      <c r="H48" s="20"/>
    </row>
    <row r="49" spans="3:8" ht="15.75" customHeight="1">
      <c r="C49" s="20"/>
      <c r="D49" s="20"/>
      <c r="E49" s="20"/>
      <c r="F49" s="20"/>
      <c r="G49" s="20"/>
      <c r="H49" s="20"/>
    </row>
    <row r="50" spans="3:8" ht="15.75" customHeight="1">
      <c r="C50" s="20"/>
      <c r="D50" s="20"/>
      <c r="E50" s="20"/>
      <c r="F50" s="20"/>
      <c r="G50" s="20"/>
      <c r="H50" s="20"/>
    </row>
    <row r="51" spans="3:8" ht="15.75" customHeight="1">
      <c r="C51" s="20"/>
      <c r="D51" s="20"/>
      <c r="E51" s="20"/>
      <c r="F51" s="20"/>
      <c r="G51" s="20"/>
      <c r="H51" s="20"/>
    </row>
    <row r="52" spans="3:8" ht="15.75" customHeight="1">
      <c r="C52" s="20"/>
      <c r="D52" s="20"/>
      <c r="E52" s="20"/>
      <c r="F52" s="20"/>
      <c r="G52" s="20"/>
      <c r="H52" s="20"/>
    </row>
    <row r="53" spans="3:8" ht="15.75" customHeight="1">
      <c r="C53" s="20"/>
      <c r="D53" s="20"/>
      <c r="E53" s="20"/>
      <c r="F53" s="20"/>
      <c r="G53" s="20"/>
      <c r="H53" s="20"/>
    </row>
    <row r="54" spans="3:8" ht="15.75" customHeight="1">
      <c r="C54" s="20"/>
      <c r="D54" s="20"/>
      <c r="E54" s="20"/>
      <c r="F54" s="20"/>
      <c r="G54" s="20"/>
      <c r="H54" s="20"/>
    </row>
    <row r="55" spans="3:8" ht="15.75" customHeight="1">
      <c r="C55" s="20"/>
      <c r="D55" s="20"/>
      <c r="E55" s="20"/>
      <c r="F55" s="20"/>
      <c r="G55" s="20"/>
      <c r="H55" s="20"/>
    </row>
    <row r="56" spans="3:8" ht="15.75" customHeight="1">
      <c r="C56" s="20"/>
      <c r="D56" s="20"/>
      <c r="E56" s="20"/>
      <c r="F56" s="20"/>
      <c r="G56" s="20"/>
      <c r="H56" s="20"/>
    </row>
    <row r="57" spans="3:8" ht="15.75" customHeight="1">
      <c r="C57" s="20"/>
      <c r="D57" s="20"/>
      <c r="E57" s="20"/>
      <c r="F57" s="20"/>
      <c r="G57" s="20"/>
      <c r="H57" s="20"/>
    </row>
    <row r="58" spans="3:8" ht="15.75" customHeight="1">
      <c r="C58" s="20"/>
      <c r="D58" s="20"/>
      <c r="E58" s="20"/>
      <c r="F58" s="20"/>
      <c r="G58" s="20"/>
      <c r="H58" s="20"/>
    </row>
    <row r="59" spans="3:8" ht="15.75" customHeight="1">
      <c r="C59" s="20"/>
      <c r="D59" s="20"/>
      <c r="E59" s="20"/>
      <c r="F59" s="20"/>
      <c r="G59" s="20"/>
      <c r="H59" s="20"/>
    </row>
    <row r="60" spans="3:8" ht="15.75" customHeight="1">
      <c r="C60" s="20"/>
      <c r="D60" s="20"/>
      <c r="E60" s="20"/>
      <c r="F60" s="20"/>
      <c r="G60" s="20"/>
      <c r="H60" s="20"/>
    </row>
    <row r="61" spans="3:8" ht="15.75" customHeight="1">
      <c r="C61" s="20"/>
      <c r="D61" s="20"/>
      <c r="E61" s="20"/>
      <c r="F61" s="20"/>
      <c r="G61" s="20"/>
      <c r="H61" s="20"/>
    </row>
    <row r="62" spans="3:8" ht="15.75" customHeight="1">
      <c r="C62" s="20"/>
      <c r="D62" s="20"/>
      <c r="E62" s="20"/>
      <c r="F62" s="20"/>
      <c r="G62" s="20"/>
      <c r="H62" s="20"/>
    </row>
    <row r="63" spans="3:8" ht="15.75" customHeight="1">
      <c r="C63" s="20"/>
      <c r="D63" s="20"/>
      <c r="E63" s="20"/>
      <c r="F63" s="20"/>
      <c r="G63" s="20"/>
      <c r="H63" s="20"/>
    </row>
    <row r="64" spans="3:8" ht="15.75" customHeight="1">
      <c r="C64" s="20"/>
      <c r="D64" s="20"/>
      <c r="E64" s="20"/>
      <c r="F64" s="20"/>
      <c r="G64" s="20"/>
      <c r="H64" s="20"/>
    </row>
    <row r="65" spans="3:8" ht="15.75" customHeight="1">
      <c r="C65" s="20"/>
      <c r="D65" s="20"/>
      <c r="E65" s="20"/>
      <c r="F65" s="20"/>
      <c r="G65" s="20"/>
      <c r="H65" s="20"/>
    </row>
    <row r="66" spans="3:8" ht="15.75" customHeight="1">
      <c r="C66" s="20"/>
      <c r="D66" s="20"/>
      <c r="E66" s="20"/>
      <c r="F66" s="20"/>
      <c r="G66" s="20"/>
      <c r="H66" s="20"/>
    </row>
    <row r="67" spans="3:8" ht="15.75" customHeight="1">
      <c r="C67" s="20"/>
      <c r="D67" s="20"/>
      <c r="E67" s="20"/>
      <c r="F67" s="20"/>
      <c r="G67" s="20"/>
      <c r="H67" s="20"/>
    </row>
    <row r="68" spans="3:8" ht="15.75" customHeight="1">
      <c r="C68" s="20"/>
      <c r="D68" s="20"/>
      <c r="E68" s="20"/>
      <c r="F68" s="20"/>
      <c r="G68" s="20"/>
      <c r="H68" s="20"/>
    </row>
    <row r="69" spans="3:8" ht="15.75" customHeight="1">
      <c r="C69" s="20"/>
      <c r="D69" s="20"/>
      <c r="E69" s="20"/>
      <c r="F69" s="20"/>
      <c r="G69" s="20"/>
      <c r="H69" s="20"/>
    </row>
    <row r="70" spans="3:8" ht="15.75" customHeight="1">
      <c r="C70" s="20"/>
      <c r="D70" s="20"/>
      <c r="E70" s="20"/>
      <c r="F70" s="20"/>
      <c r="G70" s="20"/>
      <c r="H70" s="20"/>
    </row>
    <row r="71" spans="3:8" ht="15.75" customHeight="1">
      <c r="C71" s="20"/>
      <c r="D71" s="20"/>
      <c r="E71" s="20"/>
      <c r="F71" s="20"/>
      <c r="G71" s="20"/>
      <c r="H71" s="20"/>
    </row>
    <row r="72" spans="3:8" ht="15.75" customHeight="1">
      <c r="C72" s="20"/>
      <c r="D72" s="20"/>
      <c r="E72" s="20"/>
      <c r="F72" s="20"/>
      <c r="G72" s="20"/>
      <c r="H72" s="20"/>
    </row>
    <row r="73" spans="3:8" ht="15.75" customHeight="1">
      <c r="C73" s="20"/>
      <c r="D73" s="20"/>
      <c r="E73" s="20"/>
      <c r="F73" s="20"/>
      <c r="G73" s="20"/>
      <c r="H73" s="20"/>
    </row>
    <row r="74" spans="3:8" ht="15.75" customHeight="1">
      <c r="C74" s="20"/>
      <c r="D74" s="20"/>
      <c r="E74" s="20"/>
      <c r="F74" s="20"/>
      <c r="G74" s="20"/>
      <c r="H74" s="20"/>
    </row>
    <row r="75" spans="3:8" ht="15.75" customHeight="1">
      <c r="C75" s="20"/>
      <c r="D75" s="20"/>
      <c r="E75" s="20"/>
      <c r="F75" s="20"/>
      <c r="G75" s="20"/>
      <c r="H75" s="20"/>
    </row>
    <row r="76" spans="3:8" ht="15.75" customHeight="1">
      <c r="C76" s="20"/>
      <c r="D76" s="20"/>
      <c r="E76" s="20"/>
      <c r="F76" s="20"/>
      <c r="G76" s="20"/>
      <c r="H76" s="20"/>
    </row>
    <row r="77" spans="3:8" ht="15.75" customHeight="1">
      <c r="C77" s="20"/>
      <c r="D77" s="20"/>
      <c r="E77" s="20"/>
      <c r="F77" s="20"/>
      <c r="G77" s="20"/>
      <c r="H77" s="20"/>
    </row>
    <row r="78" spans="3:8" ht="15.75" customHeight="1">
      <c r="C78" s="20"/>
      <c r="D78" s="20"/>
      <c r="E78" s="20"/>
      <c r="F78" s="20"/>
      <c r="G78" s="20"/>
      <c r="H78" s="20"/>
    </row>
    <row r="79" spans="3:8" ht="15.75" customHeight="1">
      <c r="C79" s="20"/>
      <c r="D79" s="20"/>
      <c r="E79" s="20"/>
      <c r="F79" s="20"/>
      <c r="G79" s="20"/>
      <c r="H79" s="20"/>
    </row>
    <row r="80" spans="3:8" ht="15.75" customHeight="1">
      <c r="C80" s="20"/>
      <c r="D80" s="20"/>
      <c r="E80" s="20"/>
      <c r="F80" s="20"/>
      <c r="G80" s="20"/>
      <c r="H80" s="20"/>
    </row>
    <row r="81" spans="3:8" ht="15.75" customHeight="1">
      <c r="C81" s="20"/>
      <c r="D81" s="20"/>
      <c r="E81" s="20"/>
      <c r="F81" s="20"/>
      <c r="G81" s="20"/>
      <c r="H81" s="20"/>
    </row>
    <row r="82" spans="3:8" ht="15.75" customHeight="1">
      <c r="C82" s="20"/>
      <c r="D82" s="20"/>
      <c r="E82" s="20"/>
      <c r="F82" s="20"/>
      <c r="G82" s="20"/>
      <c r="H82" s="20"/>
    </row>
    <row r="83" spans="3:8" ht="15.75" customHeight="1">
      <c r="C83" s="20"/>
      <c r="D83" s="20"/>
      <c r="E83" s="20"/>
      <c r="F83" s="20"/>
      <c r="G83" s="20"/>
      <c r="H83" s="20"/>
    </row>
    <row r="84" spans="3:8" ht="15.75" customHeight="1">
      <c r="C84" s="20"/>
      <c r="D84" s="20"/>
      <c r="E84" s="20"/>
      <c r="F84" s="20"/>
      <c r="G84" s="20"/>
      <c r="H84" s="20"/>
    </row>
    <row r="85" spans="3:8" ht="15.75" customHeight="1">
      <c r="C85" s="20"/>
      <c r="D85" s="20"/>
      <c r="E85" s="20"/>
      <c r="F85" s="20"/>
      <c r="G85" s="20"/>
      <c r="H85" s="20"/>
    </row>
    <row r="86" spans="3:8" ht="15.75" customHeight="1">
      <c r="C86" s="20"/>
      <c r="D86" s="20"/>
      <c r="E86" s="20"/>
      <c r="F86" s="20"/>
      <c r="G86" s="20"/>
      <c r="H86" s="20"/>
    </row>
    <row r="87" spans="3:8" ht="15.75" customHeight="1">
      <c r="C87" s="20"/>
      <c r="D87" s="20"/>
      <c r="E87" s="20"/>
      <c r="F87" s="20"/>
      <c r="G87" s="20"/>
      <c r="H87" s="20"/>
    </row>
    <row r="88" spans="3:8" ht="15.75" customHeight="1">
      <c r="C88" s="20"/>
      <c r="D88" s="20"/>
      <c r="E88" s="20"/>
      <c r="F88" s="20"/>
      <c r="G88" s="20"/>
      <c r="H88" s="20"/>
    </row>
    <row r="89" spans="3:8" ht="15.75" customHeight="1">
      <c r="C89" s="20"/>
      <c r="D89" s="20"/>
      <c r="E89" s="20"/>
      <c r="F89" s="20"/>
      <c r="G89" s="20"/>
      <c r="H89" s="20"/>
    </row>
    <row r="90" spans="3:8" ht="15.75" customHeight="1">
      <c r="C90" s="20"/>
      <c r="D90" s="20"/>
      <c r="E90" s="20"/>
      <c r="F90" s="20"/>
      <c r="G90" s="20"/>
      <c r="H90" s="20"/>
    </row>
    <row r="91" spans="3:8" ht="15.75" customHeight="1">
      <c r="C91" s="20"/>
      <c r="D91" s="20"/>
      <c r="E91" s="20"/>
      <c r="F91" s="20"/>
      <c r="G91" s="20"/>
      <c r="H91" s="20"/>
    </row>
    <row r="92" spans="3:8" ht="15.75" customHeight="1">
      <c r="C92" s="20"/>
      <c r="D92" s="20"/>
      <c r="E92" s="20"/>
      <c r="F92" s="20"/>
      <c r="G92" s="20"/>
      <c r="H92" s="20"/>
    </row>
    <row r="93" spans="3:8" ht="15.75" customHeight="1">
      <c r="C93" s="20"/>
      <c r="D93" s="20"/>
      <c r="E93" s="20"/>
      <c r="F93" s="20"/>
      <c r="G93" s="20"/>
      <c r="H93" s="20"/>
    </row>
    <row r="94" spans="3:8" ht="15.75" customHeight="1">
      <c r="C94" s="20"/>
      <c r="D94" s="20"/>
      <c r="E94" s="20"/>
      <c r="F94" s="20"/>
      <c r="G94" s="20"/>
      <c r="H94" s="20"/>
    </row>
    <row r="95" spans="3:8" ht="15.75" customHeight="1">
      <c r="C95" s="20"/>
      <c r="D95" s="20"/>
      <c r="E95" s="20"/>
      <c r="F95" s="20"/>
      <c r="G95" s="20"/>
      <c r="H95" s="20"/>
    </row>
    <row r="96" spans="3:8" ht="15.75" customHeight="1">
      <c r="C96" s="20"/>
      <c r="D96" s="20"/>
      <c r="E96" s="20"/>
      <c r="F96" s="20"/>
      <c r="G96" s="20"/>
      <c r="H96" s="20"/>
    </row>
  </sheetData>
  <mergeCells count="11">
    <mergeCell ref="A27:B27"/>
    <mergeCell ref="A37:B37"/>
    <mergeCell ref="A6:B8"/>
    <mergeCell ref="A1:H1"/>
    <mergeCell ref="A2:H2"/>
    <mergeCell ref="A10:B10"/>
    <mergeCell ref="A3:H3"/>
    <mergeCell ref="A4:H4"/>
    <mergeCell ref="C6:G6"/>
    <mergeCell ref="H6:H7"/>
    <mergeCell ref="A19:B19"/>
  </mergeCells>
  <printOptions horizontalCentered="1"/>
  <pageMargins left="0.23622047244094491" right="0.23622047244094491" top="0.74803149606299213" bottom="0.74803149606299213" header="0.31496062992125984" footer="0.31496062992125984"/>
  <pageSetup scale="65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97"/>
  <sheetViews>
    <sheetView workbookViewId="0">
      <selection activeCell="E1" sqref="A1:E32"/>
    </sheetView>
  </sheetViews>
  <sheetFormatPr baseColWidth="10" defaultColWidth="14.42578125" defaultRowHeight="15" customHeight="1"/>
  <cols>
    <col min="1" max="1" width="51.5703125" customWidth="1"/>
    <col min="2" max="4" width="20" customWidth="1"/>
    <col min="5" max="5" width="4.42578125" customWidth="1"/>
    <col min="6" max="11" width="10.7109375" customWidth="1"/>
  </cols>
  <sheetData>
    <row r="1" spans="1:8" ht="15" customHeight="1">
      <c r="A1" s="866" t="s">
        <v>1659</v>
      </c>
      <c r="B1" s="866"/>
      <c r="C1" s="866"/>
      <c r="D1" s="866"/>
      <c r="E1" s="268"/>
      <c r="F1" s="268"/>
      <c r="G1" s="268"/>
      <c r="H1" s="269"/>
    </row>
    <row r="2" spans="1:8">
      <c r="A2" s="866" t="s">
        <v>196</v>
      </c>
      <c r="B2" s="747"/>
      <c r="C2" s="747"/>
      <c r="D2" s="748"/>
    </row>
    <row r="3" spans="1:8">
      <c r="A3" s="749" t="s">
        <v>1784</v>
      </c>
      <c r="B3" s="747"/>
      <c r="C3" s="747"/>
      <c r="D3" s="748"/>
    </row>
    <row r="4" spans="1:8">
      <c r="A4" s="935"/>
      <c r="B4" s="785"/>
      <c r="C4" s="785"/>
      <c r="D4" s="786"/>
    </row>
    <row r="5" spans="1:8" ht="24">
      <c r="A5" s="936" t="s">
        <v>332</v>
      </c>
      <c r="B5" s="81" t="s">
        <v>333</v>
      </c>
      <c r="C5" s="82" t="s">
        <v>334</v>
      </c>
      <c r="D5" s="82" t="s">
        <v>196</v>
      </c>
    </row>
    <row r="6" spans="1:8">
      <c r="A6" s="933"/>
      <c r="B6" s="83" t="s">
        <v>11</v>
      </c>
      <c r="C6" s="83" t="s">
        <v>9</v>
      </c>
      <c r="D6" s="83" t="s">
        <v>335</v>
      </c>
    </row>
    <row r="7" spans="1:8">
      <c r="A7" s="934" t="s">
        <v>336</v>
      </c>
      <c r="B7" s="809"/>
      <c r="C7" s="809"/>
      <c r="D7" s="810"/>
    </row>
    <row r="8" spans="1:8">
      <c r="A8" s="84"/>
      <c r="B8" s="85"/>
      <c r="C8" s="85"/>
      <c r="D8" s="85"/>
    </row>
    <row r="9" spans="1:8">
      <c r="A9" s="86"/>
      <c r="B9" s="77"/>
      <c r="C9" s="77"/>
      <c r="D9" s="77"/>
    </row>
    <row r="10" spans="1:8">
      <c r="A10" s="86"/>
      <c r="B10" s="77"/>
      <c r="C10" s="77"/>
      <c r="D10" s="77"/>
    </row>
    <row r="11" spans="1:8">
      <c r="A11" s="86"/>
      <c r="B11" s="77"/>
      <c r="C11" s="77"/>
      <c r="D11" s="77"/>
    </row>
    <row r="12" spans="1:8">
      <c r="A12" s="86"/>
      <c r="B12" s="77"/>
      <c r="C12" s="77"/>
      <c r="D12" s="77"/>
    </row>
    <row r="13" spans="1:8">
      <c r="A13" s="86"/>
      <c r="B13" s="77"/>
      <c r="C13" s="77"/>
      <c r="D13" s="77"/>
    </row>
    <row r="14" spans="1:8">
      <c r="A14" s="86"/>
      <c r="B14" s="77"/>
      <c r="C14" s="77"/>
      <c r="D14" s="77"/>
    </row>
    <row r="15" spans="1:8">
      <c r="A15" s="87" t="s">
        <v>337</v>
      </c>
      <c r="B15" s="77"/>
      <c r="C15" s="77"/>
      <c r="D15" s="77"/>
    </row>
    <row r="16" spans="1:8">
      <c r="A16" s="86"/>
      <c r="B16" s="77"/>
      <c r="C16" s="77"/>
      <c r="D16" s="77"/>
    </row>
    <row r="17" spans="1:5">
      <c r="A17" s="934" t="s">
        <v>338</v>
      </c>
      <c r="B17" s="809"/>
      <c r="C17" s="809"/>
      <c r="D17" s="810"/>
    </row>
    <row r="18" spans="1:5">
      <c r="A18" s="84"/>
      <c r="B18" s="85"/>
      <c r="C18" s="85"/>
      <c r="D18" s="85"/>
    </row>
    <row r="19" spans="1:5" ht="15.75" customHeight="1">
      <c r="A19" s="86"/>
      <c r="B19" s="77"/>
      <c r="C19" s="77"/>
      <c r="D19" s="77"/>
    </row>
    <row r="20" spans="1:5" ht="15.75" customHeight="1">
      <c r="A20" s="86"/>
      <c r="B20" s="77"/>
      <c r="C20" s="77"/>
      <c r="D20" s="77"/>
    </row>
    <row r="21" spans="1:5" ht="15.75" customHeight="1">
      <c r="A21" s="86"/>
      <c r="B21" s="77"/>
      <c r="C21" s="77"/>
      <c r="D21" s="77"/>
    </row>
    <row r="22" spans="1:5" ht="15.75" customHeight="1">
      <c r="A22" s="87" t="s">
        <v>339</v>
      </c>
      <c r="B22" s="388">
        <f>+'5. Edo analitico de la deuda y'!$G$35</f>
        <v>4090765.5700000003</v>
      </c>
      <c r="C22" s="389">
        <v>0</v>
      </c>
      <c r="D22" s="389">
        <f>+B22-C22</f>
        <v>4090765.5700000003</v>
      </c>
      <c r="E22" s="390"/>
    </row>
    <row r="23" spans="1:5" ht="15.75" customHeight="1">
      <c r="A23" s="87"/>
      <c r="B23" s="88"/>
      <c r="C23" s="88"/>
      <c r="D23" s="88"/>
    </row>
    <row r="24" spans="1:5" ht="15.75" customHeight="1">
      <c r="A24" s="87" t="s">
        <v>340</v>
      </c>
      <c r="B24" s="389">
        <f>+B22</f>
        <v>4090765.5700000003</v>
      </c>
      <c r="C24" s="88"/>
      <c r="D24" s="389">
        <f>+D22</f>
        <v>4090765.5700000003</v>
      </c>
    </row>
    <row r="25" spans="1:5" ht="15.75" customHeight="1">
      <c r="A25" s="565"/>
      <c r="B25" s="566"/>
      <c r="C25" s="565"/>
      <c r="D25" s="566"/>
    </row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7">
    <mergeCell ref="A1:D1"/>
    <mergeCell ref="A2:D2"/>
    <mergeCell ref="A3:D3"/>
    <mergeCell ref="A17:D17"/>
    <mergeCell ref="A4:D4"/>
    <mergeCell ref="A5:A6"/>
    <mergeCell ref="A7:D7"/>
  </mergeCells>
  <printOptions horizontalCentered="1"/>
  <pageMargins left="0.70866141732283472" right="0.70866141732283472" top="0.74803149606299213" bottom="0.74803149606299213" header="0" footer="0"/>
  <pageSetup scale="9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D95"/>
  <sheetViews>
    <sheetView workbookViewId="0">
      <selection activeCell="G21" sqref="G21"/>
    </sheetView>
  </sheetViews>
  <sheetFormatPr baseColWidth="10" defaultColWidth="14.42578125" defaultRowHeight="15" customHeight="1"/>
  <cols>
    <col min="1" max="1" width="45.5703125" customWidth="1"/>
    <col min="2" max="2" width="31.140625" customWidth="1"/>
    <col min="3" max="3" width="26.42578125" customWidth="1"/>
    <col min="4" max="4" width="0.28515625" customWidth="1"/>
    <col min="5" max="11" width="10.7109375" customWidth="1"/>
  </cols>
  <sheetData>
    <row r="1" spans="1:4">
      <c r="A1" s="866" t="s">
        <v>1659</v>
      </c>
      <c r="B1" s="866"/>
      <c r="C1" s="866"/>
      <c r="D1" s="866"/>
    </row>
    <row r="2" spans="1:4">
      <c r="A2" s="866" t="s">
        <v>341</v>
      </c>
      <c r="B2" s="747"/>
      <c r="C2" s="748"/>
    </row>
    <row r="3" spans="1:4">
      <c r="A3" s="749" t="s">
        <v>1784</v>
      </c>
      <c r="B3" s="747"/>
      <c r="C3" s="748"/>
    </row>
    <row r="4" spans="1:4">
      <c r="A4" s="935"/>
      <c r="B4" s="785"/>
      <c r="C4" s="786"/>
    </row>
    <row r="5" spans="1:4">
      <c r="A5" s="89" t="s">
        <v>332</v>
      </c>
      <c r="B5" s="82" t="s">
        <v>213</v>
      </c>
      <c r="C5" s="82" t="s">
        <v>239</v>
      </c>
    </row>
    <row r="6" spans="1:4">
      <c r="A6" s="934" t="s">
        <v>336</v>
      </c>
      <c r="B6" s="809"/>
      <c r="C6" s="810"/>
    </row>
    <row r="7" spans="1:4">
      <c r="A7" s="84"/>
      <c r="B7" s="85"/>
      <c r="C7" s="85"/>
    </row>
    <row r="8" spans="1:4">
      <c r="A8" s="86"/>
      <c r="B8" s="77"/>
      <c r="C8" s="77"/>
    </row>
    <row r="9" spans="1:4">
      <c r="A9" s="86"/>
      <c r="B9" s="77"/>
      <c r="C9" s="77"/>
    </row>
    <row r="10" spans="1:4">
      <c r="A10" s="86"/>
      <c r="B10" s="77"/>
      <c r="C10" s="77"/>
    </row>
    <row r="11" spans="1:4">
      <c r="A11" s="86"/>
      <c r="B11" s="77"/>
      <c r="C11" s="77"/>
    </row>
    <row r="12" spans="1:4">
      <c r="A12" s="86"/>
      <c r="B12" s="77"/>
      <c r="C12" s="77"/>
    </row>
    <row r="13" spans="1:4">
      <c r="A13" s="86"/>
      <c r="B13" s="77"/>
      <c r="C13" s="77"/>
    </row>
    <row r="14" spans="1:4">
      <c r="A14" s="87" t="s">
        <v>342</v>
      </c>
      <c r="B14" s="77"/>
      <c r="C14" s="77"/>
    </row>
    <row r="15" spans="1:4">
      <c r="A15" s="86"/>
      <c r="B15" s="77"/>
      <c r="C15" s="77"/>
    </row>
    <row r="16" spans="1:4">
      <c r="A16" s="934" t="s">
        <v>338</v>
      </c>
      <c r="B16" s="809"/>
      <c r="C16" s="810"/>
    </row>
    <row r="17" spans="1:3">
      <c r="A17" s="84"/>
      <c r="B17" s="85"/>
      <c r="C17" s="85"/>
    </row>
    <row r="18" spans="1:3" ht="15.75" customHeight="1">
      <c r="A18" s="86"/>
      <c r="B18" s="77"/>
      <c r="C18" s="77"/>
    </row>
    <row r="19" spans="1:3" ht="15.75" customHeight="1">
      <c r="A19" s="86"/>
      <c r="B19" s="77"/>
      <c r="C19" s="77"/>
    </row>
    <row r="20" spans="1:3" ht="15.75" customHeight="1">
      <c r="A20" s="86"/>
      <c r="B20" s="77"/>
      <c r="C20" s="77"/>
    </row>
    <row r="21" spans="1:3" ht="15.75" customHeight="1">
      <c r="A21" s="87" t="s">
        <v>343</v>
      </c>
      <c r="B21" s="77">
        <v>0</v>
      </c>
      <c r="C21" s="77">
        <v>0</v>
      </c>
    </row>
    <row r="22" spans="1:3" ht="15.75" customHeight="1">
      <c r="A22" s="86"/>
      <c r="B22" s="77"/>
      <c r="C22" s="77"/>
    </row>
    <row r="23" spans="1:3" ht="15.75" customHeight="1">
      <c r="A23" s="87" t="s">
        <v>340</v>
      </c>
      <c r="B23" s="77">
        <v>0</v>
      </c>
      <c r="C23" s="77">
        <v>0</v>
      </c>
    </row>
    <row r="24" spans="1:3" ht="15.75" customHeight="1"/>
    <row r="25" spans="1:3" ht="15.75" customHeight="1"/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</sheetData>
  <mergeCells count="6">
    <mergeCell ref="A1:D1"/>
    <mergeCell ref="A2:C2"/>
    <mergeCell ref="A3:C3"/>
    <mergeCell ref="A16:C16"/>
    <mergeCell ref="A4:C4"/>
    <mergeCell ref="A6:C6"/>
  </mergeCells>
  <printOptions horizontalCentered="1"/>
  <pageMargins left="0.70866141732283472" right="0.70866141732283472" top="0.74803149606299213" bottom="0.74803149606299213" header="0" footer="0"/>
  <pageSetup orientation="landscape" r:id="rId1"/>
  <colBreaks count="1" manualBreakCount="1">
    <brk id="3" max="10485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F100"/>
  <sheetViews>
    <sheetView view="pageBreakPreview" zoomScaleNormal="100" zoomScaleSheetLayoutView="100" workbookViewId="0">
      <selection activeCell="F49" sqref="F49"/>
    </sheetView>
  </sheetViews>
  <sheetFormatPr baseColWidth="10" defaultColWidth="14.42578125" defaultRowHeight="15" customHeight="1"/>
  <cols>
    <col min="1" max="1" width="8.28515625" customWidth="1"/>
    <col min="2" max="2" width="10.7109375" customWidth="1"/>
    <col min="3" max="3" width="42.5703125" customWidth="1"/>
    <col min="4" max="6" width="16.140625" customWidth="1"/>
    <col min="7" max="7" width="7.5703125" customWidth="1"/>
    <col min="8" max="12" width="10.7109375" customWidth="1"/>
  </cols>
  <sheetData>
    <row r="1" spans="2:6" ht="15" customHeight="1">
      <c r="B1" s="866" t="s">
        <v>1659</v>
      </c>
      <c r="C1" s="747"/>
      <c r="D1" s="747"/>
      <c r="E1" s="747"/>
      <c r="F1" s="748"/>
    </row>
    <row r="2" spans="2:6" ht="15" customHeight="1">
      <c r="B2" s="866" t="s">
        <v>344</v>
      </c>
      <c r="C2" s="747"/>
      <c r="D2" s="747"/>
      <c r="E2" s="747"/>
      <c r="F2" s="748"/>
    </row>
    <row r="3" spans="2:6" ht="15.75" customHeight="1">
      <c r="B3" s="749" t="s">
        <v>1784</v>
      </c>
      <c r="C3" s="747"/>
      <c r="D3" s="747"/>
      <c r="E3" s="747"/>
      <c r="F3" s="748"/>
    </row>
    <row r="4" spans="2:6">
      <c r="B4" s="90"/>
      <c r="C4" s="90"/>
      <c r="D4" s="91"/>
      <c r="E4" s="91"/>
      <c r="F4" s="91"/>
    </row>
    <row r="5" spans="2:6">
      <c r="B5" s="937" t="s">
        <v>145</v>
      </c>
      <c r="C5" s="810"/>
      <c r="D5" s="92" t="s">
        <v>210</v>
      </c>
      <c r="E5" s="92" t="s">
        <v>213</v>
      </c>
      <c r="F5" s="429" t="s">
        <v>1667</v>
      </c>
    </row>
    <row r="6" spans="2:6">
      <c r="B6" s="66"/>
      <c r="C6" s="60"/>
      <c r="D6" s="61"/>
      <c r="E6" s="61"/>
      <c r="F6" s="61"/>
    </row>
    <row r="7" spans="2:6">
      <c r="B7" s="938" t="s">
        <v>345</v>
      </c>
      <c r="C7" s="810"/>
      <c r="D7" s="424">
        <f t="shared" ref="D7:F7" si="0">D8+D9</f>
        <v>260529347.28</v>
      </c>
      <c r="E7" s="424">
        <f t="shared" si="0"/>
        <v>260685891.50999999</v>
      </c>
      <c r="F7" s="424">
        <f t="shared" si="0"/>
        <v>260685891.50999999</v>
      </c>
    </row>
    <row r="8" spans="2:6" ht="17.25" customHeight="1">
      <c r="B8" s="938" t="s">
        <v>346</v>
      </c>
      <c r="C8" s="810"/>
      <c r="D8" s="425">
        <v>0</v>
      </c>
      <c r="E8" s="425">
        <v>0</v>
      </c>
      <c r="F8" s="425">
        <v>0</v>
      </c>
    </row>
    <row r="9" spans="2:6" ht="17.25" customHeight="1">
      <c r="B9" s="938" t="s">
        <v>347</v>
      </c>
      <c r="C9" s="810"/>
      <c r="D9" s="425">
        <f>'10. Edo analitico del ingreso'!D49</f>
        <v>260529347.28</v>
      </c>
      <c r="E9" s="425">
        <f>'10. Edo analitico del ingreso'!G49</f>
        <v>260685891.50999999</v>
      </c>
      <c r="F9" s="425">
        <f>'10. Edo analitico del ingreso'!H49</f>
        <v>260685891.50999999</v>
      </c>
    </row>
    <row r="10" spans="2:6">
      <c r="B10" s="66"/>
      <c r="C10" s="60"/>
      <c r="D10" s="368"/>
      <c r="E10" s="368"/>
      <c r="F10" s="368"/>
    </row>
    <row r="11" spans="2:6">
      <c r="B11" s="938" t="s">
        <v>348</v>
      </c>
      <c r="C11" s="810"/>
      <c r="D11" s="424">
        <f t="shared" ref="D11:F11" si="1">D12+D13</f>
        <v>260529347.27730674</v>
      </c>
      <c r="E11" s="424">
        <f t="shared" si="1"/>
        <v>259438279.39052695</v>
      </c>
      <c r="F11" s="424">
        <f t="shared" si="1"/>
        <v>259438278.80784112</v>
      </c>
    </row>
    <row r="12" spans="2:6" ht="17.25" customHeight="1">
      <c r="B12" s="938" t="s">
        <v>349</v>
      </c>
      <c r="C12" s="810"/>
      <c r="D12" s="425">
        <v>0</v>
      </c>
      <c r="E12" s="425">
        <v>0</v>
      </c>
      <c r="F12" s="425">
        <v>0</v>
      </c>
    </row>
    <row r="13" spans="2:6" ht="17.25" customHeight="1">
      <c r="B13" s="938" t="s">
        <v>350</v>
      </c>
      <c r="C13" s="810"/>
      <c r="D13" s="425">
        <f>'13. Presupuesto capitulo y conc'!C81</f>
        <v>260529347.27730674</v>
      </c>
      <c r="E13" s="425">
        <f>'13. Presupuesto capitulo y conc'!F81</f>
        <v>259438279.39052695</v>
      </c>
      <c r="F13" s="425">
        <f>'13. Presupuesto capitulo y conc'!G81</f>
        <v>259438278.80784112</v>
      </c>
    </row>
    <row r="14" spans="2:6">
      <c r="B14" s="66"/>
      <c r="C14" s="60"/>
      <c r="D14" s="368"/>
      <c r="E14" s="368"/>
      <c r="F14" s="368"/>
    </row>
    <row r="15" spans="2:6">
      <c r="B15" s="938" t="s">
        <v>351</v>
      </c>
      <c r="C15" s="810"/>
      <c r="D15" s="424">
        <f t="shared" ref="D15:F15" si="2">D7-D13</f>
        <v>2.6932656764984131E-3</v>
      </c>
      <c r="E15" s="424">
        <f t="shared" si="2"/>
        <v>1247612.1194730401</v>
      </c>
      <c r="F15" s="424">
        <f t="shared" si="2"/>
        <v>1247612.7021588683</v>
      </c>
    </row>
    <row r="16" spans="2:6">
      <c r="B16" s="95"/>
      <c r="C16" s="95"/>
      <c r="D16" s="426"/>
      <c r="E16" s="426"/>
      <c r="F16" s="426"/>
    </row>
    <row r="17" spans="2:6">
      <c r="B17" s="937" t="s">
        <v>145</v>
      </c>
      <c r="C17" s="810"/>
      <c r="D17" s="427" t="s">
        <v>210</v>
      </c>
      <c r="E17" s="427" t="s">
        <v>213</v>
      </c>
      <c r="F17" s="430" t="s">
        <v>1667</v>
      </c>
    </row>
    <row r="18" spans="2:6">
      <c r="B18" s="66"/>
      <c r="C18" s="60"/>
      <c r="D18" s="368"/>
      <c r="E18" s="368"/>
      <c r="F18" s="368"/>
    </row>
    <row r="19" spans="2:6" ht="16.5" customHeight="1">
      <c r="B19" s="938" t="s">
        <v>352</v>
      </c>
      <c r="C19" s="810"/>
      <c r="D19" s="424">
        <v>0</v>
      </c>
      <c r="E19" s="424">
        <f>E15</f>
        <v>1247612.1194730401</v>
      </c>
      <c r="F19" s="424">
        <f>+F15</f>
        <v>1247612.7021588683</v>
      </c>
    </row>
    <row r="20" spans="2:6">
      <c r="B20" s="66"/>
      <c r="C20" s="60"/>
      <c r="D20" s="368"/>
      <c r="E20" s="368"/>
      <c r="F20" s="368"/>
    </row>
    <row r="21" spans="2:6" ht="16.5" customHeight="1">
      <c r="B21" s="938" t="s">
        <v>353</v>
      </c>
      <c r="C21" s="810"/>
      <c r="D21" s="424">
        <v>0</v>
      </c>
      <c r="E21" s="424">
        <v>0</v>
      </c>
      <c r="F21" s="424">
        <v>0</v>
      </c>
    </row>
    <row r="22" spans="2:6" ht="15.75" customHeight="1">
      <c r="B22" s="66"/>
      <c r="C22" s="60"/>
      <c r="D22" s="368"/>
      <c r="E22" s="368"/>
      <c r="F22" s="368"/>
    </row>
    <row r="23" spans="2:6" ht="15.75" customHeight="1">
      <c r="B23" s="938" t="s">
        <v>354</v>
      </c>
      <c r="C23" s="810"/>
      <c r="D23" s="428">
        <f t="shared" ref="D23:F23" si="3">D19-D21</f>
        <v>0</v>
      </c>
      <c r="E23" s="428">
        <f t="shared" si="3"/>
        <v>1247612.1194730401</v>
      </c>
      <c r="F23" s="428">
        <f t="shared" si="3"/>
        <v>1247612.7021588683</v>
      </c>
    </row>
    <row r="24" spans="2:6" ht="15.75" customHeight="1">
      <c r="B24" s="95"/>
      <c r="C24" s="95"/>
      <c r="D24" s="426"/>
      <c r="E24" s="426"/>
      <c r="F24" s="426"/>
    </row>
    <row r="25" spans="2:6" ht="15.75" customHeight="1">
      <c r="B25" s="937" t="s">
        <v>145</v>
      </c>
      <c r="C25" s="810"/>
      <c r="D25" s="427" t="s">
        <v>210</v>
      </c>
      <c r="E25" s="427" t="s">
        <v>213</v>
      </c>
      <c r="F25" s="430" t="s">
        <v>1667</v>
      </c>
    </row>
    <row r="26" spans="2:6" ht="15.75" customHeight="1">
      <c r="B26" s="66"/>
      <c r="C26" s="60"/>
      <c r="D26" s="368"/>
      <c r="E26" s="368"/>
      <c r="F26" s="368"/>
    </row>
    <row r="27" spans="2:6" ht="15.75" customHeight="1">
      <c r="B27" s="938" t="s">
        <v>355</v>
      </c>
      <c r="C27" s="810"/>
      <c r="D27" s="424">
        <v>0</v>
      </c>
      <c r="E27" s="424">
        <v>0</v>
      </c>
      <c r="F27" s="424">
        <v>0</v>
      </c>
    </row>
    <row r="28" spans="2:6" ht="15.75" customHeight="1">
      <c r="B28" s="66"/>
      <c r="C28" s="60"/>
      <c r="D28" s="61"/>
      <c r="E28" s="61"/>
      <c r="F28" s="61"/>
    </row>
    <row r="29" spans="2:6" ht="15.75" customHeight="1">
      <c r="B29" s="938" t="s">
        <v>356</v>
      </c>
      <c r="C29" s="810"/>
      <c r="D29" s="93">
        <v>0</v>
      </c>
      <c r="E29" s="93">
        <v>0</v>
      </c>
      <c r="F29" s="93">
        <v>0</v>
      </c>
    </row>
    <row r="30" spans="2:6" ht="15.75" customHeight="1">
      <c r="B30" s="67"/>
      <c r="C30" s="62"/>
      <c r="D30" s="94"/>
      <c r="E30" s="94"/>
      <c r="F30" s="94"/>
    </row>
    <row r="31" spans="2:6" ht="15.75" customHeight="1">
      <c r="B31" s="938" t="s">
        <v>357</v>
      </c>
      <c r="C31" s="810"/>
      <c r="D31" s="63">
        <v>0</v>
      </c>
      <c r="E31" s="63">
        <v>0</v>
      </c>
      <c r="F31" s="63">
        <v>0</v>
      </c>
    </row>
    <row r="32" spans="2:6" ht="15.75" customHeight="1">
      <c r="B32" s="96"/>
      <c r="C32" s="96"/>
      <c r="D32" s="97"/>
      <c r="E32" s="97"/>
      <c r="F32" s="97"/>
    </row>
    <row r="33" spans="2:6" ht="15.75" customHeight="1">
      <c r="B33" s="96"/>
      <c r="C33" s="96"/>
      <c r="D33" s="97"/>
      <c r="E33" s="97"/>
      <c r="F33" s="97"/>
    </row>
    <row r="34" spans="2:6" ht="15.75" customHeight="1">
      <c r="B34" s="96"/>
      <c r="C34" s="96"/>
      <c r="D34" s="97"/>
      <c r="E34" s="97"/>
      <c r="F34" s="97"/>
    </row>
    <row r="35" spans="2:6" ht="15.75" customHeight="1">
      <c r="B35" s="98"/>
      <c r="C35" s="98"/>
      <c r="D35" s="99"/>
      <c r="E35" s="99"/>
      <c r="F35" s="99"/>
    </row>
    <row r="36" spans="2:6" ht="15.75" customHeight="1">
      <c r="D36" s="20"/>
      <c r="E36" s="20"/>
      <c r="F36" s="20"/>
    </row>
    <row r="37" spans="2:6" ht="15.75" customHeight="1">
      <c r="D37" s="20"/>
      <c r="E37" s="20"/>
      <c r="F37" s="20"/>
    </row>
    <row r="38" spans="2:6" ht="15.75" customHeight="1">
      <c r="D38" s="20"/>
      <c r="E38" s="20"/>
      <c r="F38" s="20"/>
    </row>
    <row r="39" spans="2:6" ht="15.75" customHeight="1">
      <c r="D39" s="20"/>
      <c r="E39" s="20"/>
      <c r="F39" s="20"/>
    </row>
    <row r="40" spans="2:6" ht="15.75" customHeight="1">
      <c r="D40" s="20"/>
      <c r="E40" s="20"/>
      <c r="F40" s="20"/>
    </row>
    <row r="41" spans="2:6" ht="15.75" customHeight="1">
      <c r="D41" s="20"/>
      <c r="E41" s="20"/>
      <c r="F41" s="20"/>
    </row>
    <row r="42" spans="2:6" ht="15.75" customHeight="1">
      <c r="D42" s="20"/>
      <c r="E42" s="20"/>
      <c r="F42" s="20"/>
    </row>
    <row r="43" spans="2:6" ht="15.75" customHeight="1">
      <c r="D43" s="20"/>
      <c r="E43" s="20"/>
      <c r="F43" s="20"/>
    </row>
    <row r="44" spans="2:6" ht="15.75" customHeight="1">
      <c r="D44" s="20"/>
      <c r="E44" s="20"/>
      <c r="F44" s="20"/>
    </row>
    <row r="45" spans="2:6" ht="15.75" customHeight="1">
      <c r="D45" s="20"/>
      <c r="E45" s="20"/>
      <c r="F45" s="20"/>
    </row>
    <row r="46" spans="2:6" ht="15.75" customHeight="1">
      <c r="D46" s="20"/>
      <c r="E46" s="20"/>
      <c r="F46" s="20"/>
    </row>
    <row r="47" spans="2:6" ht="15.75" customHeight="1">
      <c r="D47" s="20"/>
      <c r="E47" s="20"/>
      <c r="F47" s="20"/>
    </row>
    <row r="48" spans="2:6" ht="15.75" customHeight="1">
      <c r="D48" s="20"/>
      <c r="E48" s="20"/>
      <c r="F48" s="20"/>
    </row>
    <row r="49" spans="4:6" ht="15.75" customHeight="1">
      <c r="D49" s="20"/>
      <c r="E49" s="20"/>
      <c r="F49" s="20"/>
    </row>
    <row r="50" spans="4:6" ht="15.75" customHeight="1">
      <c r="D50" s="20"/>
      <c r="E50" s="20"/>
      <c r="F50" s="20"/>
    </row>
    <row r="51" spans="4:6" ht="15.75" customHeight="1">
      <c r="D51" s="20"/>
      <c r="E51" s="20"/>
      <c r="F51" s="20"/>
    </row>
    <row r="52" spans="4:6" ht="15.75" customHeight="1">
      <c r="D52" s="20"/>
      <c r="E52" s="20"/>
      <c r="F52" s="20"/>
    </row>
    <row r="53" spans="4:6" ht="15.75" customHeight="1">
      <c r="D53" s="20"/>
      <c r="E53" s="20"/>
      <c r="F53" s="20"/>
    </row>
    <row r="54" spans="4:6" ht="15.75" customHeight="1">
      <c r="D54" s="20"/>
      <c r="E54" s="20"/>
      <c r="F54" s="20"/>
    </row>
    <row r="55" spans="4:6" ht="15.75" customHeight="1">
      <c r="D55" s="20"/>
      <c r="E55" s="20"/>
      <c r="F55" s="20"/>
    </row>
    <row r="56" spans="4:6" ht="15.75" customHeight="1">
      <c r="D56" s="20"/>
      <c r="E56" s="20"/>
      <c r="F56" s="20"/>
    </row>
    <row r="57" spans="4:6" ht="15.75" customHeight="1">
      <c r="D57" s="20"/>
      <c r="E57" s="20"/>
      <c r="F57" s="20"/>
    </row>
    <row r="58" spans="4:6" ht="15.75" customHeight="1">
      <c r="D58" s="20"/>
      <c r="E58" s="20"/>
      <c r="F58" s="20"/>
    </row>
    <row r="59" spans="4:6" ht="15.75" customHeight="1">
      <c r="D59" s="20"/>
      <c r="E59" s="20"/>
      <c r="F59" s="20"/>
    </row>
    <row r="60" spans="4:6" ht="15.75" customHeight="1">
      <c r="D60" s="20"/>
      <c r="E60" s="20"/>
      <c r="F60" s="20"/>
    </row>
    <row r="61" spans="4:6" ht="15.75" customHeight="1">
      <c r="D61" s="20"/>
      <c r="E61" s="20"/>
      <c r="F61" s="20"/>
    </row>
    <row r="62" spans="4:6" ht="15.75" customHeight="1">
      <c r="D62" s="20"/>
      <c r="E62" s="20"/>
      <c r="F62" s="20"/>
    </row>
    <row r="63" spans="4:6" ht="15.75" customHeight="1">
      <c r="D63" s="20"/>
      <c r="E63" s="20"/>
      <c r="F63" s="20"/>
    </row>
    <row r="64" spans="4:6" ht="15.75" customHeight="1">
      <c r="D64" s="20"/>
      <c r="E64" s="20"/>
      <c r="F64" s="20"/>
    </row>
    <row r="65" spans="4:6" ht="15.75" customHeight="1">
      <c r="D65" s="20"/>
      <c r="E65" s="20"/>
      <c r="F65" s="20"/>
    </row>
    <row r="66" spans="4:6" ht="15.75" customHeight="1">
      <c r="D66" s="20"/>
      <c r="E66" s="20"/>
      <c r="F66" s="20"/>
    </row>
    <row r="67" spans="4:6" ht="15.75" customHeight="1">
      <c r="D67" s="20"/>
      <c r="E67" s="20"/>
      <c r="F67" s="20"/>
    </row>
    <row r="68" spans="4:6" ht="15.75" customHeight="1">
      <c r="D68" s="20"/>
      <c r="E68" s="20"/>
      <c r="F68" s="20"/>
    </row>
    <row r="69" spans="4:6" ht="15.75" customHeight="1">
      <c r="D69" s="20"/>
      <c r="E69" s="20"/>
      <c r="F69" s="20"/>
    </row>
    <row r="70" spans="4:6" ht="15.75" customHeight="1">
      <c r="D70" s="20"/>
      <c r="E70" s="20"/>
      <c r="F70" s="20"/>
    </row>
    <row r="71" spans="4:6" ht="15.75" customHeight="1">
      <c r="D71" s="20"/>
      <c r="E71" s="20"/>
      <c r="F71" s="20"/>
    </row>
    <row r="72" spans="4:6" ht="15.75" customHeight="1">
      <c r="D72" s="20"/>
      <c r="E72" s="20"/>
      <c r="F72" s="20"/>
    </row>
    <row r="73" spans="4:6" ht="15.75" customHeight="1">
      <c r="D73" s="20"/>
      <c r="E73" s="20"/>
      <c r="F73" s="20"/>
    </row>
    <row r="74" spans="4:6" ht="15.75" customHeight="1">
      <c r="D74" s="20"/>
      <c r="E74" s="20"/>
      <c r="F74" s="20"/>
    </row>
    <row r="75" spans="4:6" ht="15.75" customHeight="1">
      <c r="D75" s="20"/>
      <c r="E75" s="20"/>
      <c r="F75" s="20"/>
    </row>
    <row r="76" spans="4:6" ht="15.75" customHeight="1">
      <c r="D76" s="20"/>
      <c r="E76" s="20"/>
      <c r="F76" s="20"/>
    </row>
    <row r="77" spans="4:6" ht="15.75" customHeight="1">
      <c r="D77" s="20"/>
      <c r="E77" s="20"/>
      <c r="F77" s="20"/>
    </row>
    <row r="78" spans="4:6" ht="15.75" customHeight="1">
      <c r="D78" s="20"/>
      <c r="E78" s="20"/>
      <c r="F78" s="20"/>
    </row>
    <row r="79" spans="4:6" ht="15.75" customHeight="1">
      <c r="D79" s="20"/>
      <c r="E79" s="20"/>
      <c r="F79" s="20"/>
    </row>
    <row r="80" spans="4:6" ht="15.75" customHeight="1">
      <c r="D80" s="20"/>
      <c r="E80" s="20"/>
      <c r="F80" s="20"/>
    </row>
    <row r="81" spans="4:6" ht="15.75" customHeight="1">
      <c r="D81" s="20"/>
      <c r="E81" s="20"/>
      <c r="F81" s="20"/>
    </row>
    <row r="82" spans="4:6" ht="15.75" customHeight="1">
      <c r="D82" s="20"/>
      <c r="E82" s="20"/>
      <c r="F82" s="20"/>
    </row>
    <row r="83" spans="4:6" ht="15.75" customHeight="1">
      <c r="D83" s="20"/>
      <c r="E83" s="20"/>
      <c r="F83" s="20"/>
    </row>
    <row r="84" spans="4:6" ht="15.75" customHeight="1">
      <c r="D84" s="20"/>
      <c r="E84" s="20"/>
      <c r="F84" s="20"/>
    </row>
    <row r="85" spans="4:6" ht="15.75" customHeight="1">
      <c r="D85" s="20"/>
      <c r="E85" s="20"/>
      <c r="F85" s="20"/>
    </row>
    <row r="86" spans="4:6" ht="15.75" customHeight="1">
      <c r="D86" s="20"/>
      <c r="E86" s="20"/>
      <c r="F86" s="20"/>
    </row>
    <row r="87" spans="4:6" ht="15.75" customHeight="1">
      <c r="D87" s="20"/>
      <c r="E87" s="20"/>
      <c r="F87" s="20"/>
    </row>
    <row r="88" spans="4:6" ht="15.75" customHeight="1">
      <c r="D88" s="20"/>
      <c r="E88" s="20"/>
      <c r="F88" s="20"/>
    </row>
    <row r="89" spans="4:6" ht="15.75" customHeight="1">
      <c r="D89" s="20"/>
      <c r="E89" s="20"/>
      <c r="F89" s="20"/>
    </row>
    <row r="90" spans="4:6" ht="15.75" customHeight="1">
      <c r="D90" s="20"/>
      <c r="E90" s="20"/>
      <c r="F90" s="20"/>
    </row>
    <row r="91" spans="4:6" ht="15.75" customHeight="1">
      <c r="D91" s="20"/>
      <c r="E91" s="20"/>
      <c r="F91" s="20"/>
    </row>
    <row r="92" spans="4:6" ht="15.75" customHeight="1">
      <c r="D92" s="20"/>
      <c r="E92" s="20"/>
      <c r="F92" s="20"/>
    </row>
    <row r="93" spans="4:6" ht="15.75" customHeight="1">
      <c r="D93" s="20"/>
      <c r="E93" s="20"/>
      <c r="F93" s="20"/>
    </row>
    <row r="94" spans="4:6" ht="15.75" customHeight="1">
      <c r="D94" s="20"/>
      <c r="E94" s="20"/>
      <c r="F94" s="20"/>
    </row>
    <row r="95" spans="4:6" ht="15.75" customHeight="1">
      <c r="D95" s="20"/>
      <c r="E95" s="20"/>
      <c r="F95" s="20"/>
    </row>
    <row r="96" spans="4:6" ht="15.75" customHeight="1">
      <c r="D96" s="20"/>
      <c r="E96" s="20"/>
      <c r="F96" s="20"/>
    </row>
    <row r="97" spans="4:6" ht="15.75" customHeight="1">
      <c r="D97" s="20"/>
      <c r="E97" s="20"/>
      <c r="F97" s="20"/>
    </row>
    <row r="98" spans="4:6" ht="15.75" customHeight="1">
      <c r="D98" s="20"/>
      <c r="E98" s="20"/>
      <c r="F98" s="20"/>
    </row>
    <row r="99" spans="4:6" ht="15.75" customHeight="1">
      <c r="D99" s="20"/>
      <c r="E99" s="20"/>
      <c r="F99" s="20"/>
    </row>
    <row r="100" spans="4:6" ht="15.75" customHeight="1">
      <c r="D100" s="20"/>
      <c r="E100" s="20"/>
      <c r="F100" s="20"/>
    </row>
  </sheetData>
  <mergeCells count="19">
    <mergeCell ref="B31:C31"/>
    <mergeCell ref="B13:C13"/>
    <mergeCell ref="B17:C17"/>
    <mergeCell ref="B19:C19"/>
    <mergeCell ref="B9:C9"/>
    <mergeCell ref="B29:C29"/>
    <mergeCell ref="B15:C15"/>
    <mergeCell ref="B25:C25"/>
    <mergeCell ref="B27:C27"/>
    <mergeCell ref="B12:C12"/>
    <mergeCell ref="B11:C11"/>
    <mergeCell ref="B21:C21"/>
    <mergeCell ref="B23:C23"/>
    <mergeCell ref="B1:F1"/>
    <mergeCell ref="B2:F2"/>
    <mergeCell ref="B3:F3"/>
    <mergeCell ref="B5:C5"/>
    <mergeCell ref="B8:C8"/>
    <mergeCell ref="B7:C7"/>
  </mergeCells>
  <pageMargins left="0.7" right="0.7" top="0.75" bottom="0.75" header="0" footer="0"/>
  <pageSetup scale="8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25"/>
  <sheetViews>
    <sheetView topLeftCell="A7" workbookViewId="0">
      <selection activeCell="P14" sqref="P14"/>
    </sheetView>
  </sheetViews>
  <sheetFormatPr baseColWidth="10" defaultColWidth="14.42578125" defaultRowHeight="16.5"/>
  <cols>
    <col min="1" max="11" width="10.7109375" style="271" customWidth="1"/>
    <col min="12" max="16384" width="14.42578125" style="271"/>
  </cols>
  <sheetData>
    <row r="1" spans="1:10">
      <c r="A1" s="272"/>
      <c r="B1" s="272"/>
      <c r="C1" s="272"/>
      <c r="D1" s="272"/>
      <c r="E1" s="272"/>
      <c r="F1" s="272"/>
      <c r="G1" s="272"/>
      <c r="H1" s="272"/>
      <c r="I1" s="272"/>
      <c r="J1" s="272"/>
    </row>
    <row r="2" spans="1:10">
      <c r="A2" s="272"/>
      <c r="B2" s="272"/>
      <c r="C2" s="272"/>
      <c r="D2" s="272"/>
      <c r="E2" s="272"/>
      <c r="F2" s="272"/>
      <c r="G2" s="272"/>
      <c r="H2" s="272"/>
      <c r="I2" s="272"/>
      <c r="J2" s="272"/>
    </row>
    <row r="3" spans="1:10">
      <c r="A3" s="272"/>
      <c r="B3" s="272"/>
      <c r="C3" s="272"/>
      <c r="D3" s="272"/>
      <c r="E3" s="272"/>
      <c r="F3" s="272"/>
      <c r="G3" s="272"/>
      <c r="H3" s="272"/>
      <c r="I3" s="272"/>
      <c r="J3" s="272"/>
    </row>
    <row r="4" spans="1:10">
      <c r="A4" s="272"/>
      <c r="B4" s="272"/>
      <c r="C4" s="272"/>
      <c r="D4" s="272"/>
      <c r="E4" s="272"/>
      <c r="F4" s="272"/>
      <c r="G4" s="272"/>
      <c r="H4" s="272"/>
      <c r="I4" s="272"/>
      <c r="J4" s="272"/>
    </row>
    <row r="5" spans="1:10">
      <c r="A5" s="272"/>
      <c r="B5" s="272"/>
      <c r="C5" s="272"/>
      <c r="D5" s="272"/>
      <c r="E5" s="272"/>
      <c r="F5" s="272"/>
      <c r="G5" s="272"/>
      <c r="H5" s="272"/>
      <c r="I5" s="272"/>
      <c r="J5" s="272"/>
    </row>
    <row r="6" spans="1:10">
      <c r="A6" s="272"/>
      <c r="B6" s="272"/>
      <c r="C6" s="272"/>
      <c r="D6" s="272"/>
      <c r="E6" s="272"/>
      <c r="F6" s="272"/>
      <c r="G6" s="272"/>
      <c r="H6" s="272"/>
      <c r="I6" s="272"/>
      <c r="J6" s="272"/>
    </row>
    <row r="7" spans="1:10">
      <c r="A7" s="272"/>
      <c r="B7" s="272"/>
      <c r="C7" s="272"/>
      <c r="D7" s="272"/>
      <c r="E7" s="272"/>
      <c r="F7" s="272"/>
      <c r="G7" s="272"/>
      <c r="H7" s="272"/>
      <c r="I7" s="272"/>
      <c r="J7" s="272"/>
    </row>
    <row r="8" spans="1:10">
      <c r="A8" s="272"/>
      <c r="B8" s="272"/>
      <c r="C8" s="272"/>
      <c r="D8" s="272"/>
      <c r="E8" s="272"/>
      <c r="F8" s="272"/>
      <c r="G8" s="272"/>
      <c r="H8" s="272"/>
      <c r="I8" s="272"/>
      <c r="J8" s="272"/>
    </row>
    <row r="9" spans="1:10" ht="38.25">
      <c r="A9" s="272"/>
      <c r="B9" s="272"/>
      <c r="C9" s="272"/>
      <c r="D9" s="688" t="s">
        <v>1658</v>
      </c>
      <c r="E9" s="688"/>
      <c r="F9" s="688"/>
      <c r="G9" s="688"/>
      <c r="H9" s="688"/>
      <c r="I9" s="688"/>
      <c r="J9" s="688"/>
    </row>
    <row r="10" spans="1:10">
      <c r="A10" s="272"/>
      <c r="B10" s="272"/>
      <c r="C10" s="272"/>
      <c r="D10" s="272"/>
      <c r="E10" s="272"/>
      <c r="F10" s="272"/>
      <c r="G10" s="272"/>
      <c r="H10" s="272"/>
      <c r="I10" s="272"/>
      <c r="J10" s="272"/>
    </row>
    <row r="11" spans="1:10">
      <c r="A11" s="272"/>
      <c r="B11" s="272"/>
      <c r="C11" s="272"/>
      <c r="D11" s="272"/>
      <c r="E11" s="272"/>
      <c r="F11" s="272"/>
      <c r="G11" s="272"/>
      <c r="H11" s="272"/>
      <c r="I11" s="272"/>
      <c r="J11" s="272"/>
    </row>
    <row r="12" spans="1:10">
      <c r="A12" s="272"/>
      <c r="B12" s="272"/>
      <c r="C12" s="272"/>
      <c r="D12" s="272"/>
      <c r="E12" s="272"/>
      <c r="F12" s="272"/>
      <c r="G12" s="272"/>
      <c r="H12" s="272"/>
      <c r="I12" s="272"/>
      <c r="J12" s="272"/>
    </row>
    <row r="13" spans="1:10">
      <c r="A13" s="272"/>
      <c r="B13" s="272"/>
      <c r="C13" s="272"/>
      <c r="D13" s="272"/>
      <c r="E13" s="272"/>
      <c r="F13" s="272"/>
      <c r="G13" s="272"/>
      <c r="H13" s="272"/>
      <c r="I13" s="272"/>
      <c r="J13" s="272"/>
    </row>
    <row r="14" spans="1:10">
      <c r="A14" s="272"/>
      <c r="B14" s="272"/>
      <c r="C14" s="272"/>
      <c r="D14" s="272"/>
      <c r="E14" s="272"/>
      <c r="F14" s="272"/>
      <c r="G14" s="272"/>
      <c r="H14" s="272"/>
      <c r="I14" s="272"/>
      <c r="J14" s="272"/>
    </row>
    <row r="15" spans="1:10">
      <c r="A15" s="272"/>
      <c r="B15" s="272"/>
      <c r="C15" s="272"/>
      <c r="D15" s="272"/>
      <c r="E15" s="272"/>
      <c r="F15" s="272"/>
      <c r="G15" s="272"/>
      <c r="H15" s="272"/>
      <c r="I15" s="272"/>
      <c r="J15" s="272"/>
    </row>
    <row r="16" spans="1:10" ht="38.25">
      <c r="A16" s="272"/>
      <c r="B16" s="272"/>
      <c r="C16" s="272"/>
      <c r="D16" s="688" t="s">
        <v>1668</v>
      </c>
      <c r="E16" s="688"/>
      <c r="F16" s="688"/>
      <c r="G16" s="688"/>
      <c r="H16" s="688"/>
      <c r="I16" s="688"/>
      <c r="J16" s="688"/>
    </row>
    <row r="17" spans="1:10" ht="38.25">
      <c r="A17" s="272"/>
      <c r="B17" s="272"/>
      <c r="C17" s="272"/>
      <c r="D17" s="272"/>
      <c r="E17" s="273"/>
      <c r="F17" s="273"/>
      <c r="G17" s="273"/>
      <c r="H17" s="273"/>
      <c r="I17" s="273"/>
      <c r="J17" s="273"/>
    </row>
    <row r="18" spans="1:10" ht="27.75">
      <c r="A18" s="272"/>
      <c r="B18" s="272"/>
      <c r="C18" s="272"/>
      <c r="D18" s="272"/>
      <c r="E18" s="689" t="s">
        <v>1794</v>
      </c>
      <c r="F18" s="690"/>
      <c r="G18" s="690"/>
      <c r="H18" s="690"/>
      <c r="I18" s="690"/>
      <c r="J18" s="690"/>
    </row>
    <row r="19" spans="1:10">
      <c r="A19" s="272"/>
      <c r="B19" s="272"/>
      <c r="C19" s="272"/>
      <c r="D19" s="272"/>
      <c r="E19" s="272"/>
      <c r="F19" s="272"/>
      <c r="G19" s="272"/>
      <c r="H19" s="272"/>
      <c r="I19" s="272"/>
      <c r="J19" s="272"/>
    </row>
    <row r="20" spans="1:10">
      <c r="A20" s="272"/>
      <c r="B20" s="272"/>
      <c r="C20" s="272"/>
      <c r="D20" s="272"/>
      <c r="E20" s="272"/>
      <c r="F20" s="272"/>
      <c r="G20" s="272"/>
      <c r="H20" s="272"/>
      <c r="I20" s="272"/>
      <c r="J20" s="272"/>
    </row>
    <row r="21" spans="1:10">
      <c r="A21" s="272"/>
      <c r="B21" s="272"/>
      <c r="C21" s="272"/>
      <c r="D21" s="272"/>
      <c r="E21" s="272"/>
      <c r="F21" s="272"/>
      <c r="G21" s="272"/>
      <c r="H21" s="272"/>
      <c r="I21" s="272"/>
      <c r="J21" s="272"/>
    </row>
    <row r="22" spans="1:10">
      <c r="A22" s="272"/>
      <c r="B22" s="272"/>
      <c r="C22" s="272"/>
      <c r="D22" s="272"/>
      <c r="E22" s="272"/>
      <c r="F22" s="272"/>
      <c r="G22" s="272"/>
      <c r="H22" s="272"/>
      <c r="I22" s="272"/>
      <c r="J22" s="272"/>
    </row>
    <row r="23" spans="1:10">
      <c r="A23" s="272"/>
      <c r="B23" s="272"/>
      <c r="C23" s="272"/>
      <c r="D23" s="272"/>
      <c r="E23" s="272"/>
      <c r="F23" s="272"/>
      <c r="G23" s="272"/>
      <c r="H23" s="272"/>
      <c r="I23" s="272"/>
      <c r="J23" s="272"/>
    </row>
    <row r="24" spans="1:10">
      <c r="A24" s="272"/>
      <c r="B24" s="272"/>
      <c r="C24" s="272"/>
      <c r="D24" s="272"/>
      <c r="E24" s="272"/>
      <c r="F24" s="272"/>
      <c r="G24" s="272"/>
      <c r="H24" s="272"/>
      <c r="I24" s="272"/>
      <c r="J24" s="272"/>
    </row>
    <row r="25" spans="1:10">
      <c r="A25" s="272"/>
      <c r="B25" s="272"/>
      <c r="C25" s="272"/>
      <c r="D25" s="272"/>
      <c r="E25" s="272"/>
      <c r="F25" s="272"/>
      <c r="G25" s="272"/>
      <c r="H25" s="272"/>
      <c r="I25" s="691"/>
      <c r="J25" s="691"/>
    </row>
  </sheetData>
  <mergeCells count="4">
    <mergeCell ref="D9:J9"/>
    <mergeCell ref="D16:J16"/>
    <mergeCell ref="E18:J18"/>
    <mergeCell ref="I25:J25"/>
  </mergeCells>
  <pageMargins left="0.7" right="0.7" top="0.75" bottom="0.75" header="0.3" footer="0.3"/>
  <pageSetup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00"/>
  <sheetViews>
    <sheetView view="pageBreakPreview" zoomScaleNormal="100" zoomScaleSheetLayoutView="100" workbookViewId="0">
      <selection activeCell="B1" sqref="B1:J47"/>
    </sheetView>
  </sheetViews>
  <sheetFormatPr baseColWidth="10" defaultColWidth="14.42578125" defaultRowHeight="15" customHeight="1"/>
  <cols>
    <col min="2" max="2" width="3.140625" customWidth="1"/>
    <col min="3" max="3" width="2.42578125" customWidth="1"/>
    <col min="4" max="4" width="37.85546875" customWidth="1"/>
    <col min="5" max="5" width="15.42578125" customWidth="1"/>
    <col min="6" max="6" width="14.7109375" customWidth="1"/>
    <col min="7" max="9" width="15.42578125" customWidth="1"/>
    <col min="10" max="10" width="15.140625" customWidth="1"/>
    <col min="11" max="11" width="15.5703125" customWidth="1"/>
    <col min="12" max="12" width="10.7109375" customWidth="1"/>
  </cols>
  <sheetData>
    <row r="1" spans="2:11" ht="15" customHeight="1">
      <c r="B1" s="866" t="s">
        <v>1659</v>
      </c>
      <c r="C1" s="747"/>
      <c r="D1" s="747"/>
      <c r="E1" s="747"/>
      <c r="F1" s="747"/>
      <c r="G1" s="747"/>
      <c r="H1" s="747"/>
      <c r="I1" s="747"/>
      <c r="J1" s="748"/>
    </row>
    <row r="2" spans="2:11" ht="15" customHeight="1">
      <c r="B2" s="866" t="s">
        <v>358</v>
      </c>
      <c r="C2" s="747"/>
      <c r="D2" s="747"/>
      <c r="E2" s="747"/>
      <c r="F2" s="747"/>
      <c r="G2" s="747"/>
      <c r="H2" s="747"/>
      <c r="I2" s="747"/>
      <c r="J2" s="748"/>
    </row>
    <row r="3" spans="2:11" ht="15.75" customHeight="1">
      <c r="B3" s="749" t="s">
        <v>1784</v>
      </c>
      <c r="C3" s="747"/>
      <c r="D3" s="747"/>
      <c r="E3" s="747"/>
      <c r="F3" s="747"/>
      <c r="G3" s="747"/>
      <c r="H3" s="747"/>
      <c r="I3" s="747"/>
      <c r="J3" s="748"/>
    </row>
    <row r="4" spans="2:11" ht="15.75" customHeight="1">
      <c r="B4" s="58"/>
      <c r="C4" s="58"/>
      <c r="D4" s="58"/>
      <c r="E4" s="100"/>
      <c r="F4" s="100"/>
      <c r="G4" s="100"/>
      <c r="H4" s="100"/>
      <c r="I4" s="100"/>
      <c r="J4" s="58"/>
    </row>
    <row r="5" spans="2:11">
      <c r="B5" s="926" t="s">
        <v>145</v>
      </c>
      <c r="C5" s="788"/>
      <c r="D5" s="927"/>
      <c r="E5" s="942" t="s">
        <v>235</v>
      </c>
      <c r="F5" s="809"/>
      <c r="G5" s="809"/>
      <c r="H5" s="809"/>
      <c r="I5" s="810"/>
      <c r="J5" s="943" t="s">
        <v>236</v>
      </c>
    </row>
    <row r="6" spans="2:11" ht="24">
      <c r="B6" s="754"/>
      <c r="C6" s="755"/>
      <c r="D6" s="928"/>
      <c r="E6" s="64" t="s">
        <v>237</v>
      </c>
      <c r="F6" s="64" t="s">
        <v>238</v>
      </c>
      <c r="G6" s="64" t="s">
        <v>212</v>
      </c>
      <c r="H6" s="64" t="s">
        <v>213</v>
      </c>
      <c r="I6" s="64" t="s">
        <v>239</v>
      </c>
      <c r="J6" s="933"/>
    </row>
    <row r="7" spans="2:11">
      <c r="B7" s="929"/>
      <c r="C7" s="851"/>
      <c r="D7" s="930"/>
      <c r="E7" s="65">
        <v>1</v>
      </c>
      <c r="F7" s="65">
        <v>2</v>
      </c>
      <c r="G7" s="64" t="s">
        <v>240</v>
      </c>
      <c r="H7" s="65">
        <v>4</v>
      </c>
      <c r="I7" s="65">
        <v>5</v>
      </c>
      <c r="J7" s="59" t="s">
        <v>241</v>
      </c>
    </row>
    <row r="8" spans="2:11">
      <c r="B8" s="66"/>
      <c r="C8" s="101"/>
      <c r="D8" s="60"/>
      <c r="E8" s="61"/>
      <c r="F8" s="61"/>
      <c r="G8" s="61"/>
      <c r="H8" s="61"/>
      <c r="I8" s="61"/>
      <c r="J8" s="60"/>
    </row>
    <row r="9" spans="2:11">
      <c r="B9" s="939" t="s">
        <v>359</v>
      </c>
      <c r="C9" s="747"/>
      <c r="D9" s="925"/>
      <c r="E9" s="61"/>
      <c r="F9" s="61"/>
      <c r="G9" s="61"/>
      <c r="H9" s="61"/>
      <c r="I9" s="61"/>
      <c r="J9" s="60"/>
    </row>
    <row r="10" spans="2:11" ht="27" customHeight="1">
      <c r="B10" s="66"/>
      <c r="C10" s="941" t="s">
        <v>360</v>
      </c>
      <c r="D10" s="925"/>
      <c r="E10" s="73">
        <f t="shared" ref="E10:F10" si="0">E11+E12</f>
        <v>0</v>
      </c>
      <c r="F10" s="73">
        <f t="shared" si="0"/>
        <v>0</v>
      </c>
      <c r="G10" s="73">
        <f t="shared" ref="G10:G35" si="1">E10+F10</f>
        <v>0</v>
      </c>
      <c r="H10" s="73">
        <f t="shared" ref="H10:I10" si="2">H11+H12</f>
        <v>0</v>
      </c>
      <c r="I10" s="73">
        <f t="shared" si="2"/>
        <v>0</v>
      </c>
      <c r="J10" s="61">
        <f t="shared" ref="J10:J29" si="3">G10-H10</f>
        <v>0</v>
      </c>
    </row>
    <row r="11" spans="2:11">
      <c r="B11" s="66"/>
      <c r="C11" s="101"/>
      <c r="D11" s="60" t="s">
        <v>361</v>
      </c>
      <c r="E11" s="61"/>
      <c r="F11" s="61"/>
      <c r="G11" s="61">
        <f t="shared" si="1"/>
        <v>0</v>
      </c>
      <c r="H11" s="61">
        <v>0</v>
      </c>
      <c r="I11" s="61">
        <v>0</v>
      </c>
      <c r="J11" s="61">
        <f t="shared" si="3"/>
        <v>0</v>
      </c>
    </row>
    <row r="12" spans="2:11">
      <c r="B12" s="66"/>
      <c r="C12" s="101"/>
      <c r="D12" s="60" t="s">
        <v>362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61">
        <f t="shared" si="3"/>
        <v>0</v>
      </c>
      <c r="K12" s="20"/>
    </row>
    <row r="13" spans="2:11">
      <c r="B13" s="66"/>
      <c r="C13" s="941" t="s">
        <v>363</v>
      </c>
      <c r="D13" s="925"/>
      <c r="E13" s="61">
        <f t="shared" ref="E13:F13" si="4">E14+E15+E16+E17+E18+E19+E20+E21</f>
        <v>0</v>
      </c>
      <c r="F13" s="61">
        <f t="shared" si="4"/>
        <v>0</v>
      </c>
      <c r="G13" s="61">
        <f t="shared" si="1"/>
        <v>0</v>
      </c>
      <c r="H13" s="61">
        <v>0</v>
      </c>
      <c r="I13" s="61">
        <v>0</v>
      </c>
      <c r="J13" s="61">
        <f t="shared" si="3"/>
        <v>0</v>
      </c>
    </row>
    <row r="14" spans="2:11">
      <c r="B14" s="66"/>
      <c r="C14" s="101"/>
      <c r="D14" s="60" t="s">
        <v>364</v>
      </c>
      <c r="E14" s="61">
        <v>0</v>
      </c>
      <c r="F14" s="61">
        <v>0</v>
      </c>
      <c r="G14" s="61">
        <f t="shared" si="1"/>
        <v>0</v>
      </c>
      <c r="H14" s="61">
        <v>0</v>
      </c>
      <c r="I14" s="61">
        <v>0</v>
      </c>
      <c r="J14" s="61">
        <f t="shared" si="3"/>
        <v>0</v>
      </c>
    </row>
    <row r="15" spans="2:11">
      <c r="B15" s="66"/>
      <c r="C15" s="101"/>
      <c r="D15" s="60" t="s">
        <v>365</v>
      </c>
      <c r="E15" s="61">
        <v>0</v>
      </c>
      <c r="F15" s="61">
        <v>0</v>
      </c>
      <c r="G15" s="61">
        <f t="shared" si="1"/>
        <v>0</v>
      </c>
      <c r="H15" s="61">
        <v>0</v>
      </c>
      <c r="I15" s="61">
        <v>0</v>
      </c>
      <c r="J15" s="61">
        <f t="shared" si="3"/>
        <v>0</v>
      </c>
    </row>
    <row r="16" spans="2:11" ht="24">
      <c r="B16" s="66"/>
      <c r="C16" s="101"/>
      <c r="D16" s="60" t="s">
        <v>366</v>
      </c>
      <c r="E16" s="61">
        <v>0</v>
      </c>
      <c r="F16" s="61">
        <v>0</v>
      </c>
      <c r="G16" s="61">
        <f t="shared" si="1"/>
        <v>0</v>
      </c>
      <c r="H16" s="61">
        <v>0</v>
      </c>
      <c r="I16" s="61">
        <v>0</v>
      </c>
      <c r="J16" s="61">
        <f t="shared" si="3"/>
        <v>0</v>
      </c>
    </row>
    <row r="17" spans="2:10">
      <c r="B17" s="66"/>
      <c r="C17" s="101"/>
      <c r="D17" s="60" t="s">
        <v>367</v>
      </c>
      <c r="E17" s="61">
        <v>0</v>
      </c>
      <c r="F17" s="61">
        <v>0</v>
      </c>
      <c r="G17" s="61">
        <f t="shared" si="1"/>
        <v>0</v>
      </c>
      <c r="H17" s="61">
        <v>0</v>
      </c>
      <c r="I17" s="61">
        <v>0</v>
      </c>
      <c r="J17" s="61">
        <f t="shared" si="3"/>
        <v>0</v>
      </c>
    </row>
    <row r="18" spans="2:10">
      <c r="B18" s="66"/>
      <c r="C18" s="101"/>
      <c r="D18" s="60" t="s">
        <v>368</v>
      </c>
      <c r="E18" s="61">
        <v>0</v>
      </c>
      <c r="F18" s="61">
        <v>0</v>
      </c>
      <c r="G18" s="61">
        <f t="shared" si="1"/>
        <v>0</v>
      </c>
      <c r="H18" s="61">
        <v>0</v>
      </c>
      <c r="I18" s="61">
        <v>0</v>
      </c>
      <c r="J18" s="61">
        <f t="shared" si="3"/>
        <v>0</v>
      </c>
    </row>
    <row r="19" spans="2:10" ht="24">
      <c r="B19" s="66"/>
      <c r="C19" s="101"/>
      <c r="D19" s="60" t="s">
        <v>369</v>
      </c>
      <c r="E19" s="61">
        <v>0</v>
      </c>
      <c r="F19" s="61">
        <v>0</v>
      </c>
      <c r="G19" s="61">
        <f t="shared" si="1"/>
        <v>0</v>
      </c>
      <c r="H19" s="61">
        <v>0</v>
      </c>
      <c r="I19" s="61">
        <v>0</v>
      </c>
      <c r="J19" s="61">
        <f t="shared" si="3"/>
        <v>0</v>
      </c>
    </row>
    <row r="20" spans="2:10">
      <c r="B20" s="66"/>
      <c r="C20" s="101"/>
      <c r="D20" s="60" t="s">
        <v>370</v>
      </c>
      <c r="E20" s="61">
        <f>'10. Edo analitico del ingreso'!D37+'10. Edo analitico del ingreso'!D36</f>
        <v>0</v>
      </c>
      <c r="F20" s="61">
        <f>'10. Edo analitico del ingreso'!E37</f>
        <v>0</v>
      </c>
      <c r="G20" s="61">
        <f t="shared" si="1"/>
        <v>0</v>
      </c>
      <c r="H20" s="61">
        <v>0</v>
      </c>
      <c r="I20" s="61">
        <v>0</v>
      </c>
      <c r="J20" s="61">
        <f t="shared" si="3"/>
        <v>0</v>
      </c>
    </row>
    <row r="21" spans="2:10" ht="15.75" customHeight="1">
      <c r="B21" s="66"/>
      <c r="C21" s="101"/>
      <c r="D21" s="60" t="s">
        <v>371</v>
      </c>
      <c r="E21" s="61">
        <v>0</v>
      </c>
      <c r="F21" s="61">
        <v>0</v>
      </c>
      <c r="G21" s="61">
        <f t="shared" si="1"/>
        <v>0</v>
      </c>
      <c r="H21" s="61">
        <v>0</v>
      </c>
      <c r="I21" s="61">
        <v>0</v>
      </c>
      <c r="J21" s="61">
        <f t="shared" si="3"/>
        <v>0</v>
      </c>
    </row>
    <row r="22" spans="2:10" ht="15.75" customHeight="1">
      <c r="B22" s="66"/>
      <c r="C22" s="941" t="s">
        <v>372</v>
      </c>
      <c r="D22" s="925"/>
      <c r="E22" s="368">
        <f t="shared" ref="E22" si="5">E23+E24+E25</f>
        <v>260529347.28</v>
      </c>
      <c r="F22" s="368">
        <f>F23+F24+F25</f>
        <v>156544.22999998927</v>
      </c>
      <c r="G22" s="368">
        <f t="shared" ref="G22:H22" si="6">G23+G24+G25</f>
        <v>260685891.50999999</v>
      </c>
      <c r="H22" s="368">
        <f t="shared" si="6"/>
        <v>259438279.39052695</v>
      </c>
      <c r="I22" s="368">
        <f>I23+I24+I25</f>
        <v>259438278.80784112</v>
      </c>
      <c r="J22" s="368">
        <f>+G22-H22</f>
        <v>1247612.1194730401</v>
      </c>
    </row>
    <row r="23" spans="2:10" ht="30.75" customHeight="1">
      <c r="B23" s="66"/>
      <c r="C23" s="101"/>
      <c r="D23" s="60" t="s">
        <v>373</v>
      </c>
      <c r="E23" s="61">
        <v>0</v>
      </c>
      <c r="F23" s="61">
        <v>0</v>
      </c>
      <c r="G23" s="61">
        <f t="shared" si="1"/>
        <v>0</v>
      </c>
      <c r="H23" s="61">
        <v>0</v>
      </c>
      <c r="I23" s="61">
        <v>0</v>
      </c>
      <c r="J23" s="368">
        <f t="shared" si="3"/>
        <v>0</v>
      </c>
    </row>
    <row r="24" spans="2:10" ht="29.25" customHeight="1">
      <c r="B24" s="66"/>
      <c r="C24" s="101"/>
      <c r="D24" s="60" t="s">
        <v>374</v>
      </c>
      <c r="E24" s="368">
        <f>+'14. Presupuesto finalidad y fun'!$C$13</f>
        <v>260529347.28</v>
      </c>
      <c r="F24" s="368">
        <f>+'14. Presupuesto finalidad y fun'!$D$13</f>
        <v>156544.22999998927</v>
      </c>
      <c r="G24" s="368">
        <f>+E24+F24</f>
        <v>260685891.50999999</v>
      </c>
      <c r="H24" s="368">
        <f>+'17. Indicadores de postura fisc'!E13</f>
        <v>259438279.39052695</v>
      </c>
      <c r="I24" s="368">
        <f>+'14. Presupuesto finalidad y fun'!$G$13</f>
        <v>259438278.80784112</v>
      </c>
      <c r="J24" s="368">
        <f t="shared" si="3"/>
        <v>1247612.1194730401</v>
      </c>
    </row>
    <row r="25" spans="2:10" ht="15.75" customHeight="1">
      <c r="B25" s="66"/>
      <c r="C25" s="101"/>
      <c r="D25" s="60" t="s">
        <v>375</v>
      </c>
      <c r="E25" s="61">
        <v>0</v>
      </c>
      <c r="F25" s="61">
        <v>0</v>
      </c>
      <c r="G25" s="61">
        <f t="shared" si="1"/>
        <v>0</v>
      </c>
      <c r="H25" s="61">
        <v>0</v>
      </c>
      <c r="I25" s="61">
        <v>0</v>
      </c>
      <c r="J25" s="368">
        <f t="shared" si="3"/>
        <v>0</v>
      </c>
    </row>
    <row r="26" spans="2:10" ht="15.75" customHeight="1">
      <c r="B26" s="66"/>
      <c r="C26" s="941" t="s">
        <v>376</v>
      </c>
      <c r="D26" s="925"/>
      <c r="E26" s="61">
        <f t="shared" ref="E26:F26" si="7">E27+E28</f>
        <v>0</v>
      </c>
      <c r="F26" s="61">
        <f t="shared" si="7"/>
        <v>0</v>
      </c>
      <c r="G26" s="61">
        <f t="shared" si="1"/>
        <v>0</v>
      </c>
      <c r="H26" s="61">
        <f t="shared" ref="H26:I26" si="8">H27+H28</f>
        <v>0</v>
      </c>
      <c r="I26" s="61">
        <f t="shared" si="8"/>
        <v>0</v>
      </c>
      <c r="J26" s="368">
        <f t="shared" si="3"/>
        <v>0</v>
      </c>
    </row>
    <row r="27" spans="2:10" ht="24.75" customHeight="1">
      <c r="B27" s="66"/>
      <c r="C27" s="101"/>
      <c r="D27" s="60" t="s">
        <v>377</v>
      </c>
      <c r="E27" s="61">
        <f>'Ingresos (adecuaciones)'!N10+'Ingresos (adecuaciones)'!N13+'Ingresos (adecuaciones)'!N20</f>
        <v>0</v>
      </c>
      <c r="F27" s="61">
        <f>'Ingresos (adecuaciones)'!O10+'Ingresos (adecuaciones)'!O13+'Ingresos (adecuaciones)'!O20</f>
        <v>0</v>
      </c>
      <c r="G27" s="61">
        <f t="shared" si="1"/>
        <v>0</v>
      </c>
      <c r="H27" s="61">
        <v>0</v>
      </c>
      <c r="I27" s="61">
        <v>0</v>
      </c>
      <c r="J27" s="61">
        <f t="shared" si="3"/>
        <v>0</v>
      </c>
    </row>
    <row r="28" spans="2:10" ht="15.75" customHeight="1">
      <c r="B28" s="66"/>
      <c r="C28" s="101"/>
      <c r="D28" s="60" t="s">
        <v>378</v>
      </c>
      <c r="E28" s="61"/>
      <c r="F28" s="61"/>
      <c r="G28" s="61">
        <f t="shared" si="1"/>
        <v>0</v>
      </c>
      <c r="H28" s="61">
        <v>0</v>
      </c>
      <c r="I28" s="61">
        <v>0</v>
      </c>
      <c r="J28" s="61">
        <f t="shared" si="3"/>
        <v>0</v>
      </c>
    </row>
    <row r="29" spans="2:10" ht="15.75" customHeight="1">
      <c r="B29" s="66"/>
      <c r="C29" s="941" t="s">
        <v>379</v>
      </c>
      <c r="D29" s="925"/>
      <c r="E29" s="61">
        <f t="shared" ref="E29:F29" si="9">E30+E31+E32+E33</f>
        <v>0</v>
      </c>
      <c r="F29" s="61">
        <f t="shared" si="9"/>
        <v>0</v>
      </c>
      <c r="G29" s="61">
        <f t="shared" si="1"/>
        <v>0</v>
      </c>
      <c r="H29" s="61">
        <v>0</v>
      </c>
      <c r="I29" s="61">
        <v>0</v>
      </c>
      <c r="J29" s="61">
        <f t="shared" si="3"/>
        <v>0</v>
      </c>
    </row>
    <row r="30" spans="2:10" ht="15.75" customHeight="1">
      <c r="B30" s="66"/>
      <c r="C30" s="101"/>
      <c r="D30" s="60" t="s">
        <v>380</v>
      </c>
      <c r="E30" s="61">
        <v>0</v>
      </c>
      <c r="F30" s="61">
        <v>0</v>
      </c>
      <c r="G30" s="61">
        <f t="shared" si="1"/>
        <v>0</v>
      </c>
      <c r="H30" s="61">
        <v>0</v>
      </c>
      <c r="I30" s="61">
        <v>0</v>
      </c>
      <c r="J30" s="61">
        <f>G30-I30</f>
        <v>0</v>
      </c>
    </row>
    <row r="31" spans="2:10" ht="15.75" customHeight="1">
      <c r="B31" s="66"/>
      <c r="C31" s="101"/>
      <c r="D31" s="60" t="s">
        <v>381</v>
      </c>
      <c r="E31" s="61">
        <v>0</v>
      </c>
      <c r="F31" s="61">
        <v>0</v>
      </c>
      <c r="G31" s="61">
        <f t="shared" si="1"/>
        <v>0</v>
      </c>
      <c r="H31" s="61">
        <v>0</v>
      </c>
      <c r="I31" s="61">
        <v>0</v>
      </c>
      <c r="J31" s="61">
        <f t="shared" ref="J31:J38" si="10">G31-H31</f>
        <v>0</v>
      </c>
    </row>
    <row r="32" spans="2:10" ht="15.75" customHeight="1">
      <c r="B32" s="66"/>
      <c r="C32" s="101"/>
      <c r="D32" s="60" t="s">
        <v>382</v>
      </c>
      <c r="E32" s="61">
        <v>0</v>
      </c>
      <c r="F32" s="61">
        <v>0</v>
      </c>
      <c r="G32" s="61">
        <f t="shared" si="1"/>
        <v>0</v>
      </c>
      <c r="H32" s="61">
        <v>0</v>
      </c>
      <c r="I32" s="61">
        <v>0</v>
      </c>
      <c r="J32" s="61">
        <f t="shared" si="10"/>
        <v>0</v>
      </c>
    </row>
    <row r="33" spans="2:10" ht="24.75" customHeight="1">
      <c r="B33" s="66"/>
      <c r="C33" s="101"/>
      <c r="D33" s="60" t="s">
        <v>383</v>
      </c>
      <c r="E33" s="61">
        <v>0</v>
      </c>
      <c r="F33" s="61">
        <v>0</v>
      </c>
      <c r="G33" s="61">
        <f t="shared" si="1"/>
        <v>0</v>
      </c>
      <c r="H33" s="61">
        <v>0</v>
      </c>
      <c r="I33" s="61">
        <v>0</v>
      </c>
      <c r="J33" s="61">
        <f t="shared" si="10"/>
        <v>0</v>
      </c>
    </row>
    <row r="34" spans="2:10" ht="26.25" customHeight="1">
      <c r="B34" s="66"/>
      <c r="C34" s="941" t="s">
        <v>384</v>
      </c>
      <c r="D34" s="925"/>
      <c r="E34" s="61">
        <f t="shared" ref="E34:F34" si="11">E35</f>
        <v>0</v>
      </c>
      <c r="F34" s="61">
        <f t="shared" si="11"/>
        <v>0</v>
      </c>
      <c r="G34" s="61">
        <f t="shared" si="1"/>
        <v>0</v>
      </c>
      <c r="H34" s="61"/>
      <c r="I34" s="61"/>
      <c r="J34" s="61">
        <f t="shared" si="10"/>
        <v>0</v>
      </c>
    </row>
    <row r="35" spans="2:10" ht="15.75" customHeight="1">
      <c r="B35" s="66"/>
      <c r="C35" s="101"/>
      <c r="D35" s="60" t="s">
        <v>385</v>
      </c>
      <c r="E35" s="61">
        <v>0</v>
      </c>
      <c r="F35" s="61">
        <v>0</v>
      </c>
      <c r="G35" s="61">
        <f t="shared" si="1"/>
        <v>0</v>
      </c>
      <c r="H35" s="61">
        <v>0</v>
      </c>
      <c r="I35" s="61">
        <v>0</v>
      </c>
      <c r="J35" s="61">
        <f t="shared" si="10"/>
        <v>0</v>
      </c>
    </row>
    <row r="36" spans="2:10" ht="15.75" customHeight="1">
      <c r="B36" s="939" t="s">
        <v>386</v>
      </c>
      <c r="C36" s="747"/>
      <c r="D36" s="925"/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61">
        <f t="shared" si="10"/>
        <v>0</v>
      </c>
    </row>
    <row r="37" spans="2:10" ht="24" customHeight="1">
      <c r="B37" s="939" t="s">
        <v>387</v>
      </c>
      <c r="C37" s="747"/>
      <c r="D37" s="925"/>
      <c r="E37" s="61">
        <v>0</v>
      </c>
      <c r="F37" s="61">
        <v>0</v>
      </c>
      <c r="G37" s="61">
        <f t="shared" ref="G37:G38" si="12">E37+F37</f>
        <v>0</v>
      </c>
      <c r="H37" s="61">
        <v>0</v>
      </c>
      <c r="I37" s="61">
        <v>0</v>
      </c>
      <c r="J37" s="61">
        <f t="shared" si="10"/>
        <v>0</v>
      </c>
    </row>
    <row r="38" spans="2:10" ht="15.75" customHeight="1">
      <c r="B38" s="939" t="s">
        <v>388</v>
      </c>
      <c r="C38" s="747"/>
      <c r="D38" s="925"/>
      <c r="E38" s="61">
        <v>0</v>
      </c>
      <c r="F38" s="61">
        <v>0</v>
      </c>
      <c r="G38" s="61">
        <f t="shared" si="12"/>
        <v>0</v>
      </c>
      <c r="H38" s="61">
        <v>0</v>
      </c>
      <c r="I38" s="61">
        <v>0</v>
      </c>
      <c r="J38" s="61">
        <f t="shared" si="10"/>
        <v>0</v>
      </c>
    </row>
    <row r="39" spans="2:10" ht="15.75" customHeight="1">
      <c r="B39" s="67"/>
      <c r="C39" s="102"/>
      <c r="D39" s="62"/>
      <c r="E39" s="94"/>
      <c r="F39" s="94"/>
      <c r="G39" s="94"/>
      <c r="H39" s="94"/>
      <c r="I39" s="94"/>
      <c r="J39" s="62"/>
    </row>
    <row r="40" spans="2:10" ht="15.75" customHeight="1">
      <c r="B40" s="103"/>
      <c r="C40" s="940" t="s">
        <v>295</v>
      </c>
      <c r="D40" s="810"/>
      <c r="E40" s="431">
        <f t="shared" ref="E40:J40" si="13">E10+E13+E22+E26+E29+E34</f>
        <v>260529347.28</v>
      </c>
      <c r="F40" s="431">
        <f t="shared" si="13"/>
        <v>156544.22999998927</v>
      </c>
      <c r="G40" s="431">
        <f t="shared" si="13"/>
        <v>260685891.50999999</v>
      </c>
      <c r="H40" s="431">
        <f t="shared" si="13"/>
        <v>259438279.39052695</v>
      </c>
      <c r="I40" s="431">
        <f t="shared" si="13"/>
        <v>259438278.80784112</v>
      </c>
      <c r="J40" s="431">
        <f t="shared" si="13"/>
        <v>1247612.1194730401</v>
      </c>
    </row>
    <row r="41" spans="2:10" ht="15.75" customHeight="1">
      <c r="E41" s="20"/>
      <c r="F41" s="20"/>
      <c r="G41" s="20"/>
      <c r="H41" s="20"/>
      <c r="I41" s="20"/>
    </row>
    <row r="42" spans="2:10" ht="15.75" customHeight="1">
      <c r="E42" s="20"/>
      <c r="F42" s="20"/>
      <c r="G42" s="20"/>
      <c r="H42" s="20"/>
      <c r="I42" s="20"/>
    </row>
    <row r="43" spans="2:10" ht="15.75" customHeight="1">
      <c r="E43" s="20"/>
      <c r="F43" s="20"/>
      <c r="G43" s="20"/>
      <c r="H43" s="20"/>
      <c r="I43" s="20"/>
    </row>
    <row r="44" spans="2:10" ht="15.75" customHeight="1">
      <c r="E44" s="20"/>
      <c r="F44" s="20"/>
      <c r="G44" s="20"/>
      <c r="H44" s="20"/>
      <c r="I44" s="20"/>
    </row>
    <row r="45" spans="2:10" ht="15.75" customHeight="1">
      <c r="E45" s="20"/>
      <c r="F45" s="20"/>
      <c r="G45" s="20"/>
      <c r="H45" s="20"/>
      <c r="I45" s="20"/>
    </row>
    <row r="46" spans="2:10" ht="15.75" customHeight="1">
      <c r="E46" s="20"/>
      <c r="F46" s="20"/>
      <c r="G46" s="20"/>
      <c r="H46" s="20"/>
      <c r="I46" s="20"/>
    </row>
    <row r="47" spans="2:10" ht="15.75" customHeight="1">
      <c r="E47" s="20"/>
      <c r="F47" s="20"/>
      <c r="G47" s="20"/>
      <c r="H47" s="20"/>
      <c r="I47" s="20"/>
    </row>
    <row r="48" spans="2:10" ht="15.75" customHeight="1">
      <c r="E48" s="20"/>
      <c r="F48" s="20"/>
      <c r="G48" s="20"/>
      <c r="H48" s="20"/>
      <c r="I48" s="20"/>
    </row>
    <row r="49" spans="5:9" ht="15.75" customHeight="1">
      <c r="E49" s="20"/>
      <c r="F49" s="20"/>
      <c r="G49" s="20"/>
      <c r="H49" s="20"/>
      <c r="I49" s="20"/>
    </row>
    <row r="50" spans="5:9" ht="15.75" customHeight="1">
      <c r="E50" s="20"/>
      <c r="F50" s="20"/>
      <c r="G50" s="20"/>
      <c r="H50" s="20"/>
      <c r="I50" s="20"/>
    </row>
    <row r="51" spans="5:9" ht="15.75" customHeight="1">
      <c r="E51" s="20"/>
      <c r="F51" s="20"/>
      <c r="G51" s="20"/>
      <c r="H51" s="20"/>
      <c r="I51" s="20"/>
    </row>
    <row r="52" spans="5:9" ht="15.75" customHeight="1">
      <c r="E52" s="20"/>
      <c r="F52" s="20"/>
      <c r="G52" s="20"/>
      <c r="H52" s="20"/>
      <c r="I52" s="20"/>
    </row>
    <row r="53" spans="5:9" ht="15.75" customHeight="1">
      <c r="E53" s="20"/>
      <c r="F53" s="20"/>
      <c r="G53" s="20"/>
      <c r="H53" s="20"/>
      <c r="I53" s="20"/>
    </row>
    <row r="54" spans="5:9" ht="15.75" customHeight="1">
      <c r="E54" s="20"/>
      <c r="F54" s="20"/>
      <c r="G54" s="20"/>
      <c r="H54" s="20"/>
      <c r="I54" s="20"/>
    </row>
    <row r="55" spans="5:9" ht="15.75" customHeight="1">
      <c r="E55" s="20"/>
      <c r="F55" s="20"/>
      <c r="G55" s="20"/>
      <c r="H55" s="20"/>
      <c r="I55" s="20"/>
    </row>
    <row r="56" spans="5:9" ht="15.75" customHeight="1">
      <c r="E56" s="20"/>
      <c r="F56" s="20"/>
      <c r="G56" s="20"/>
      <c r="H56" s="20"/>
      <c r="I56" s="20"/>
    </row>
    <row r="57" spans="5:9" ht="15.75" customHeight="1">
      <c r="E57" s="20"/>
      <c r="F57" s="20"/>
      <c r="G57" s="20"/>
      <c r="H57" s="20"/>
      <c r="I57" s="20"/>
    </row>
    <row r="58" spans="5:9" ht="15.75" customHeight="1">
      <c r="E58" s="20"/>
      <c r="F58" s="20"/>
      <c r="G58" s="20"/>
      <c r="H58" s="20"/>
      <c r="I58" s="20"/>
    </row>
    <row r="59" spans="5:9" ht="15.75" customHeight="1">
      <c r="E59" s="20"/>
      <c r="F59" s="20"/>
      <c r="G59" s="20"/>
      <c r="H59" s="20"/>
      <c r="I59" s="20"/>
    </row>
    <row r="60" spans="5:9" ht="15.75" customHeight="1">
      <c r="E60" s="20"/>
      <c r="F60" s="20"/>
      <c r="G60" s="20"/>
      <c r="H60" s="20"/>
      <c r="I60" s="20"/>
    </row>
    <row r="61" spans="5:9" ht="15.75" customHeight="1">
      <c r="E61" s="20"/>
      <c r="F61" s="20"/>
      <c r="G61" s="20"/>
      <c r="H61" s="20"/>
      <c r="I61" s="20"/>
    </row>
    <row r="62" spans="5:9" ht="15.75" customHeight="1">
      <c r="E62" s="20"/>
      <c r="F62" s="20"/>
      <c r="G62" s="20"/>
      <c r="H62" s="20"/>
      <c r="I62" s="20"/>
    </row>
    <row r="63" spans="5:9" ht="15.75" customHeight="1">
      <c r="E63" s="20"/>
      <c r="F63" s="20"/>
      <c r="G63" s="20"/>
      <c r="H63" s="20"/>
      <c r="I63" s="20"/>
    </row>
    <row r="64" spans="5:9" ht="15.75" customHeight="1">
      <c r="E64" s="20"/>
      <c r="F64" s="20"/>
      <c r="G64" s="20"/>
      <c r="H64" s="20"/>
      <c r="I64" s="20"/>
    </row>
    <row r="65" spans="5:9" ht="15.75" customHeight="1">
      <c r="E65" s="20"/>
      <c r="F65" s="20"/>
      <c r="G65" s="20"/>
      <c r="H65" s="20"/>
      <c r="I65" s="20"/>
    </row>
    <row r="66" spans="5:9" ht="15.75" customHeight="1">
      <c r="E66" s="20"/>
      <c r="F66" s="20"/>
      <c r="G66" s="20"/>
      <c r="H66" s="20"/>
      <c r="I66" s="20"/>
    </row>
    <row r="67" spans="5:9" ht="15.75" customHeight="1">
      <c r="E67" s="20"/>
      <c r="F67" s="20"/>
      <c r="G67" s="20"/>
      <c r="H67" s="20"/>
      <c r="I67" s="20"/>
    </row>
    <row r="68" spans="5:9" ht="15.75" customHeight="1">
      <c r="E68" s="20"/>
      <c r="F68" s="20"/>
      <c r="G68" s="20"/>
      <c r="H68" s="20"/>
      <c r="I68" s="20"/>
    </row>
    <row r="69" spans="5:9" ht="15.75" customHeight="1">
      <c r="E69" s="20"/>
      <c r="F69" s="20"/>
      <c r="G69" s="20"/>
      <c r="H69" s="20"/>
      <c r="I69" s="20"/>
    </row>
    <row r="70" spans="5:9" ht="15.75" customHeight="1">
      <c r="E70" s="20"/>
      <c r="F70" s="20"/>
      <c r="G70" s="20"/>
      <c r="H70" s="20"/>
      <c r="I70" s="20"/>
    </row>
    <row r="71" spans="5:9" ht="15.75" customHeight="1">
      <c r="E71" s="20"/>
      <c r="F71" s="20"/>
      <c r="G71" s="20"/>
      <c r="H71" s="20"/>
      <c r="I71" s="20"/>
    </row>
    <row r="72" spans="5:9" ht="15.75" customHeight="1">
      <c r="E72" s="20"/>
      <c r="F72" s="20"/>
      <c r="G72" s="20"/>
      <c r="H72" s="20"/>
      <c r="I72" s="20"/>
    </row>
    <row r="73" spans="5:9" ht="15.75" customHeight="1">
      <c r="E73" s="20"/>
      <c r="F73" s="20"/>
      <c r="G73" s="20"/>
      <c r="H73" s="20"/>
      <c r="I73" s="20"/>
    </row>
    <row r="74" spans="5:9" ht="15.75" customHeight="1">
      <c r="E74" s="20"/>
      <c r="F74" s="20"/>
      <c r="G74" s="20"/>
      <c r="H74" s="20"/>
      <c r="I74" s="20"/>
    </row>
    <row r="75" spans="5:9" ht="15.75" customHeight="1">
      <c r="E75" s="20"/>
      <c r="F75" s="20"/>
      <c r="G75" s="20"/>
      <c r="H75" s="20"/>
      <c r="I75" s="20"/>
    </row>
    <row r="76" spans="5:9" ht="15.75" customHeight="1">
      <c r="E76" s="20"/>
      <c r="F76" s="20"/>
      <c r="G76" s="20"/>
      <c r="H76" s="20"/>
      <c r="I76" s="20"/>
    </row>
    <row r="77" spans="5:9" ht="15.75" customHeight="1">
      <c r="E77" s="20"/>
      <c r="F77" s="20"/>
      <c r="G77" s="20"/>
      <c r="H77" s="20"/>
      <c r="I77" s="20"/>
    </row>
    <row r="78" spans="5:9" ht="15.75" customHeight="1">
      <c r="E78" s="20"/>
      <c r="F78" s="20"/>
      <c r="G78" s="20"/>
      <c r="H78" s="20"/>
      <c r="I78" s="20"/>
    </row>
    <row r="79" spans="5:9" ht="15.75" customHeight="1">
      <c r="E79" s="20"/>
      <c r="F79" s="20"/>
      <c r="G79" s="20"/>
      <c r="H79" s="20"/>
      <c r="I79" s="20"/>
    </row>
    <row r="80" spans="5:9" ht="15.75" customHeight="1">
      <c r="E80" s="20"/>
      <c r="F80" s="20"/>
      <c r="G80" s="20"/>
      <c r="H80" s="20"/>
      <c r="I80" s="20"/>
    </row>
    <row r="81" spans="5:9" ht="15.75" customHeight="1">
      <c r="E81" s="20"/>
      <c r="F81" s="20"/>
      <c r="G81" s="20"/>
      <c r="H81" s="20"/>
      <c r="I81" s="20"/>
    </row>
    <row r="82" spans="5:9" ht="15.75" customHeight="1">
      <c r="E82" s="20"/>
      <c r="F82" s="20"/>
      <c r="G82" s="20"/>
      <c r="H82" s="20"/>
      <c r="I82" s="20"/>
    </row>
    <row r="83" spans="5:9" ht="15.75" customHeight="1">
      <c r="E83" s="20"/>
      <c r="F83" s="20"/>
      <c r="G83" s="20"/>
      <c r="H83" s="20"/>
      <c r="I83" s="20"/>
    </row>
    <row r="84" spans="5:9" ht="15.75" customHeight="1">
      <c r="E84" s="20"/>
      <c r="F84" s="20"/>
      <c r="G84" s="20"/>
      <c r="H84" s="20"/>
      <c r="I84" s="20"/>
    </row>
    <row r="85" spans="5:9" ht="15.75" customHeight="1">
      <c r="E85" s="20"/>
      <c r="F85" s="20"/>
      <c r="G85" s="20"/>
      <c r="H85" s="20"/>
      <c r="I85" s="20"/>
    </row>
    <row r="86" spans="5:9" ht="15.75" customHeight="1">
      <c r="E86" s="20"/>
      <c r="F86" s="20"/>
      <c r="G86" s="20"/>
      <c r="H86" s="20"/>
      <c r="I86" s="20"/>
    </row>
    <row r="87" spans="5:9" ht="15.75" customHeight="1">
      <c r="E87" s="20"/>
      <c r="F87" s="20"/>
      <c r="G87" s="20"/>
      <c r="H87" s="20"/>
      <c r="I87" s="20"/>
    </row>
    <row r="88" spans="5:9" ht="15.75" customHeight="1">
      <c r="E88" s="20"/>
      <c r="F88" s="20"/>
      <c r="G88" s="20"/>
      <c r="H88" s="20"/>
      <c r="I88" s="20"/>
    </row>
    <row r="89" spans="5:9" ht="15.75" customHeight="1">
      <c r="E89" s="20"/>
      <c r="F89" s="20"/>
      <c r="G89" s="20"/>
      <c r="H89" s="20"/>
      <c r="I89" s="20"/>
    </row>
    <row r="90" spans="5:9" ht="15.75" customHeight="1">
      <c r="E90" s="20"/>
      <c r="F90" s="20"/>
      <c r="G90" s="20"/>
      <c r="H90" s="20"/>
      <c r="I90" s="20"/>
    </row>
    <row r="91" spans="5:9" ht="15.75" customHeight="1">
      <c r="E91" s="20"/>
      <c r="F91" s="20"/>
      <c r="G91" s="20"/>
      <c r="H91" s="20"/>
      <c r="I91" s="20"/>
    </row>
    <row r="92" spans="5:9" ht="15.75" customHeight="1">
      <c r="E92" s="20"/>
      <c r="F92" s="20"/>
      <c r="G92" s="20"/>
      <c r="H92" s="20"/>
      <c r="I92" s="20"/>
    </row>
    <row r="93" spans="5:9" ht="15.75" customHeight="1">
      <c r="E93" s="20"/>
      <c r="F93" s="20"/>
      <c r="G93" s="20"/>
      <c r="H93" s="20"/>
      <c r="I93" s="20"/>
    </row>
    <row r="94" spans="5:9" ht="15.75" customHeight="1">
      <c r="E94" s="20"/>
      <c r="F94" s="20"/>
      <c r="G94" s="20"/>
      <c r="H94" s="20"/>
      <c r="I94" s="20"/>
    </row>
    <row r="95" spans="5:9" ht="15.75" customHeight="1">
      <c r="E95" s="20"/>
      <c r="F95" s="20"/>
      <c r="G95" s="20"/>
      <c r="H95" s="20"/>
      <c r="I95" s="20"/>
    </row>
    <row r="96" spans="5:9" ht="15.75" customHeight="1">
      <c r="E96" s="20"/>
      <c r="F96" s="20"/>
      <c r="G96" s="20"/>
      <c r="H96" s="20"/>
      <c r="I96" s="20"/>
    </row>
    <row r="97" spans="5:9" ht="15.75" customHeight="1">
      <c r="E97" s="20"/>
      <c r="F97" s="20"/>
      <c r="G97" s="20"/>
      <c r="H97" s="20"/>
      <c r="I97" s="20"/>
    </row>
    <row r="98" spans="5:9" ht="15.75" customHeight="1">
      <c r="E98" s="20"/>
      <c r="F98" s="20"/>
      <c r="G98" s="20"/>
      <c r="H98" s="20"/>
      <c r="I98" s="20"/>
    </row>
    <row r="99" spans="5:9" ht="15.75" customHeight="1">
      <c r="E99" s="20"/>
      <c r="F99" s="20"/>
      <c r="G99" s="20"/>
      <c r="H99" s="20"/>
      <c r="I99" s="20"/>
    </row>
    <row r="100" spans="5:9" ht="15.75" customHeight="1">
      <c r="E100" s="20"/>
      <c r="F100" s="20"/>
      <c r="G100" s="20"/>
      <c r="H100" s="20"/>
      <c r="I100" s="20"/>
    </row>
  </sheetData>
  <mergeCells count="17">
    <mergeCell ref="C26:D26"/>
    <mergeCell ref="B36:D36"/>
    <mergeCell ref="B37:D37"/>
    <mergeCell ref="B38:D38"/>
    <mergeCell ref="C40:D40"/>
    <mergeCell ref="B1:J1"/>
    <mergeCell ref="B2:J2"/>
    <mergeCell ref="B3:J3"/>
    <mergeCell ref="C34:D34"/>
    <mergeCell ref="C29:D29"/>
    <mergeCell ref="B5:D7"/>
    <mergeCell ref="E5:I5"/>
    <mergeCell ref="J5:J6"/>
    <mergeCell ref="B9:D9"/>
    <mergeCell ref="C10:D10"/>
    <mergeCell ref="C13:D13"/>
    <mergeCell ref="C22:D22"/>
  </mergeCells>
  <printOptions horizontalCentered="1"/>
  <pageMargins left="0.70866141732283472" right="0.70866141732283472" top="0.74803149606299213" bottom="0.74803149606299213" header="0" footer="0"/>
  <pageSetup scale="6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  <pageSetUpPr fitToPage="1"/>
  </sheetPr>
  <dimension ref="A2:K177"/>
  <sheetViews>
    <sheetView topLeftCell="A11" workbookViewId="0">
      <selection activeCell="G1" sqref="A1:G15"/>
    </sheetView>
  </sheetViews>
  <sheetFormatPr baseColWidth="10" defaultColWidth="14.42578125" defaultRowHeight="15" customHeight="1"/>
  <cols>
    <col min="1" max="1" width="15.28515625" customWidth="1"/>
    <col min="2" max="2" width="10.7109375" customWidth="1"/>
    <col min="3" max="3" width="33.7109375" customWidth="1"/>
    <col min="4" max="6" width="10.7109375" customWidth="1"/>
    <col min="7" max="7" width="22.85546875" customWidth="1"/>
    <col min="8" max="11" width="10.7109375" customWidth="1"/>
  </cols>
  <sheetData>
    <row r="2" spans="1:11" ht="15" customHeight="1">
      <c r="A2" s="432"/>
      <c r="B2" s="467" t="s">
        <v>1659</v>
      </c>
      <c r="C2" s="271"/>
      <c r="D2" s="271"/>
    </row>
    <row r="3" spans="1:11" ht="27.6" customHeight="1">
      <c r="A3" s="433"/>
      <c r="B3" s="944" t="s">
        <v>1670</v>
      </c>
      <c r="C3" s="944"/>
      <c r="D3" s="944"/>
      <c r="E3" s="944"/>
      <c r="F3" s="944"/>
      <c r="G3" s="944"/>
      <c r="H3" s="433"/>
      <c r="I3" s="433"/>
    </row>
    <row r="4" spans="1:11" ht="25.15" customHeight="1">
      <c r="A4" s="434"/>
      <c r="B4" s="945" t="s">
        <v>1784</v>
      </c>
      <c r="C4" s="945"/>
      <c r="D4" s="945"/>
      <c r="E4" s="945"/>
      <c r="F4" s="945"/>
      <c r="G4" s="945"/>
      <c r="H4" s="392"/>
    </row>
    <row r="5" spans="1:11" ht="18" customHeight="1">
      <c r="A5" s="951" t="s">
        <v>1671</v>
      </c>
      <c r="B5" s="951"/>
      <c r="C5" s="951"/>
      <c r="D5" s="951"/>
      <c r="E5" s="951"/>
      <c r="F5" s="951"/>
      <c r="G5" s="951"/>
      <c r="H5" s="392"/>
    </row>
    <row r="6" spans="1:11" ht="18" customHeight="1">
      <c r="A6" s="951"/>
      <c r="B6" s="951"/>
      <c r="C6" s="951"/>
      <c r="D6" s="951"/>
      <c r="E6" s="951"/>
      <c r="F6" s="951"/>
      <c r="G6" s="951"/>
      <c r="H6" s="392"/>
    </row>
    <row r="7" spans="1:11" ht="18" customHeight="1">
      <c r="A7" s="951"/>
      <c r="B7" s="951"/>
      <c r="C7" s="951"/>
      <c r="D7" s="951"/>
      <c r="E7" s="951"/>
      <c r="F7" s="951"/>
      <c r="G7" s="951"/>
      <c r="H7" s="392"/>
    </row>
    <row r="8" spans="1:11" ht="72" customHeight="1">
      <c r="A8" s="952" t="s">
        <v>2634</v>
      </c>
      <c r="B8" s="952"/>
      <c r="C8" s="952"/>
      <c r="D8" s="952"/>
      <c r="E8" s="952"/>
      <c r="F8" s="952"/>
      <c r="G8" s="952"/>
    </row>
    <row r="9" spans="1:11">
      <c r="A9" s="954" t="s">
        <v>2628</v>
      </c>
      <c r="B9" s="954"/>
      <c r="C9" s="954"/>
      <c r="D9" s="954" t="s">
        <v>2629</v>
      </c>
      <c r="E9" s="954"/>
      <c r="F9" s="955" t="s">
        <v>2630</v>
      </c>
      <c r="G9" s="956"/>
      <c r="H9" s="605"/>
      <c r="I9" s="605"/>
      <c r="J9" s="605"/>
      <c r="K9" s="605"/>
    </row>
    <row r="10" spans="1:11" ht="87" customHeight="1">
      <c r="A10" s="946" t="s">
        <v>2631</v>
      </c>
      <c r="B10" s="947"/>
      <c r="C10" s="947"/>
      <c r="D10" s="948">
        <v>0.99</v>
      </c>
      <c r="E10" s="948"/>
      <c r="F10" s="949">
        <v>1</v>
      </c>
      <c r="G10" s="950"/>
      <c r="H10" s="605"/>
      <c r="I10" s="605"/>
      <c r="J10" s="605"/>
      <c r="K10" s="605"/>
    </row>
    <row r="11" spans="1:11" ht="87" customHeight="1">
      <c r="A11" s="952" t="s">
        <v>2632</v>
      </c>
      <c r="B11" s="953"/>
      <c r="C11" s="953"/>
      <c r="D11" s="948">
        <v>0.88</v>
      </c>
      <c r="E11" s="948"/>
      <c r="F11" s="949">
        <v>1</v>
      </c>
      <c r="G11" s="950"/>
      <c r="H11" s="605"/>
      <c r="I11" s="605"/>
      <c r="J11" s="605"/>
      <c r="K11" s="605"/>
    </row>
    <row r="12" spans="1:11" ht="87" customHeight="1">
      <c r="A12" s="946" t="s">
        <v>2633</v>
      </c>
      <c r="B12" s="947"/>
      <c r="C12" s="947"/>
      <c r="D12" s="948">
        <v>1</v>
      </c>
      <c r="E12" s="948"/>
      <c r="F12" s="949">
        <v>0.99</v>
      </c>
      <c r="G12" s="950"/>
      <c r="H12" s="605"/>
      <c r="I12" s="605"/>
      <c r="J12" s="605"/>
      <c r="K12" s="605"/>
    </row>
    <row r="13" spans="1:11">
      <c r="H13" s="605"/>
      <c r="I13" s="605"/>
      <c r="J13" s="605"/>
      <c r="K13" s="605"/>
    </row>
    <row r="14" spans="1:11" ht="87" customHeight="1">
      <c r="H14" s="605"/>
      <c r="I14" s="605"/>
      <c r="J14" s="605"/>
      <c r="K14" s="605"/>
    </row>
    <row r="15" spans="1:11" ht="87" customHeight="1">
      <c r="H15" s="605"/>
      <c r="I15" s="605"/>
      <c r="J15" s="605"/>
      <c r="K15" s="605"/>
    </row>
    <row r="16" spans="1:11" ht="87" customHeight="1">
      <c r="H16" s="605"/>
      <c r="I16" s="605"/>
      <c r="J16" s="605"/>
      <c r="K16" s="605"/>
    </row>
    <row r="17" spans="1:11" ht="87" customHeight="1">
      <c r="H17" s="605"/>
      <c r="I17" s="605"/>
      <c r="J17" s="605"/>
      <c r="K17" s="605"/>
    </row>
    <row r="18" spans="1:11" ht="87" customHeight="1">
      <c r="H18" s="605"/>
      <c r="I18" s="605"/>
      <c r="J18" s="605"/>
      <c r="K18" s="605"/>
    </row>
    <row r="19" spans="1:11" ht="87" customHeight="1">
      <c r="H19" s="605"/>
      <c r="I19" s="605"/>
      <c r="J19" s="605"/>
      <c r="K19" s="605"/>
    </row>
    <row r="20" spans="1:11" ht="87" customHeight="1">
      <c r="H20" s="605"/>
      <c r="I20" s="605"/>
      <c r="J20" s="605"/>
      <c r="K20" s="605"/>
    </row>
    <row r="21" spans="1:11" ht="87" customHeight="1">
      <c r="H21" s="605"/>
      <c r="I21" s="605"/>
      <c r="J21" s="605"/>
      <c r="K21" s="605"/>
    </row>
    <row r="22" spans="1:11" ht="87" customHeight="1">
      <c r="H22" s="605"/>
      <c r="I22" s="605"/>
      <c r="J22" s="605"/>
      <c r="K22" s="605"/>
    </row>
    <row r="23" spans="1:11" ht="87" customHeight="1">
      <c r="H23" s="605"/>
      <c r="I23" s="605"/>
      <c r="J23" s="605"/>
      <c r="K23" s="605"/>
    </row>
    <row r="24" spans="1:11" ht="87" customHeight="1">
      <c r="A24" s="605"/>
      <c r="B24" s="605"/>
      <c r="C24" s="605"/>
      <c r="D24" s="605"/>
      <c r="E24" s="605"/>
      <c r="F24" s="605"/>
      <c r="G24" s="605"/>
      <c r="H24" s="605"/>
      <c r="I24" s="605"/>
      <c r="J24" s="605"/>
      <c r="K24" s="605"/>
    </row>
    <row r="25" spans="1:11" ht="87" customHeight="1">
      <c r="A25" s="605"/>
      <c r="B25" s="605"/>
      <c r="C25" s="605"/>
      <c r="D25" s="605"/>
      <c r="E25" s="605"/>
      <c r="F25" s="605"/>
      <c r="G25" s="605"/>
      <c r="H25" s="605"/>
      <c r="I25" s="605"/>
      <c r="J25" s="605"/>
      <c r="K25" s="605"/>
    </row>
    <row r="26" spans="1:11" ht="87" customHeight="1">
      <c r="A26" s="605"/>
      <c r="B26" s="605"/>
      <c r="C26" s="605"/>
      <c r="D26" s="605"/>
      <c r="E26" s="605"/>
      <c r="F26" s="605"/>
      <c r="G26" s="605"/>
      <c r="H26" s="605"/>
      <c r="I26" s="605"/>
      <c r="J26" s="605"/>
      <c r="K26" s="605"/>
    </row>
    <row r="27" spans="1:11" ht="87" customHeight="1">
      <c r="A27" s="605"/>
      <c r="B27" s="605"/>
      <c r="C27" s="605"/>
      <c r="D27" s="605"/>
      <c r="E27" s="605"/>
      <c r="F27" s="605"/>
      <c r="G27" s="605"/>
      <c r="H27" s="605"/>
      <c r="I27" s="605"/>
      <c r="J27" s="605"/>
      <c r="K27" s="605"/>
    </row>
    <row r="28" spans="1:11" ht="87" customHeight="1">
      <c r="A28" s="605"/>
      <c r="B28" s="605"/>
      <c r="C28" s="605"/>
      <c r="D28" s="605"/>
      <c r="E28" s="605"/>
      <c r="F28" s="605"/>
      <c r="G28" s="605"/>
      <c r="H28" s="605"/>
      <c r="I28" s="605"/>
      <c r="J28" s="605"/>
      <c r="K28" s="605"/>
    </row>
    <row r="29" spans="1:11" ht="87" customHeight="1">
      <c r="A29" s="605"/>
      <c r="B29" s="605"/>
      <c r="C29" s="605"/>
      <c r="D29" s="605"/>
      <c r="E29" s="605"/>
      <c r="F29" s="605"/>
      <c r="G29" s="605"/>
      <c r="H29" s="605"/>
      <c r="I29" s="605"/>
      <c r="J29" s="605"/>
      <c r="K29" s="605"/>
    </row>
    <row r="30" spans="1:11" ht="87" customHeight="1">
      <c r="A30" s="605"/>
      <c r="B30" s="605"/>
      <c r="C30" s="605"/>
      <c r="D30" s="605"/>
      <c r="E30" s="605"/>
      <c r="F30" s="605"/>
      <c r="G30" s="605"/>
      <c r="H30" s="605"/>
      <c r="I30" s="605"/>
      <c r="J30" s="605"/>
      <c r="K30" s="605"/>
    </row>
    <row r="31" spans="1:11" ht="87" customHeight="1">
      <c r="A31" s="605"/>
      <c r="B31" s="605"/>
      <c r="C31" s="605"/>
      <c r="D31" s="605"/>
      <c r="E31" s="605"/>
      <c r="F31" s="605"/>
      <c r="G31" s="605"/>
      <c r="H31" s="605"/>
      <c r="I31" s="605"/>
      <c r="J31" s="605"/>
      <c r="K31" s="605"/>
    </row>
    <row r="32" spans="1:11" ht="87" customHeight="1">
      <c r="A32" s="605"/>
      <c r="B32" s="605"/>
      <c r="C32" s="605"/>
      <c r="D32" s="605"/>
      <c r="E32" s="605"/>
      <c r="F32" s="605"/>
      <c r="G32" s="605"/>
      <c r="H32" s="605"/>
      <c r="I32" s="605"/>
      <c r="J32" s="605"/>
      <c r="K32" s="605"/>
    </row>
    <row r="33" spans="1:11" ht="87" customHeight="1">
      <c r="A33" s="605"/>
      <c r="B33" s="605"/>
      <c r="C33" s="605"/>
      <c r="D33" s="605"/>
      <c r="E33" s="605"/>
      <c r="F33" s="605"/>
      <c r="G33" s="605"/>
      <c r="H33" s="605"/>
      <c r="I33" s="605"/>
      <c r="J33" s="605"/>
      <c r="K33" s="605"/>
    </row>
    <row r="34" spans="1:11" ht="87" customHeight="1">
      <c r="A34" s="605"/>
      <c r="B34" s="605"/>
      <c r="C34" s="605"/>
      <c r="D34" s="605"/>
      <c r="E34" s="605"/>
      <c r="F34" s="605"/>
      <c r="G34" s="605"/>
      <c r="H34" s="605"/>
      <c r="I34" s="605"/>
      <c r="J34" s="605"/>
      <c r="K34" s="605"/>
    </row>
    <row r="35" spans="1:11" ht="87" customHeight="1">
      <c r="A35" s="605"/>
      <c r="B35" s="605"/>
      <c r="C35" s="605"/>
      <c r="D35" s="605"/>
      <c r="E35" s="605"/>
      <c r="F35" s="605"/>
      <c r="G35" s="605"/>
      <c r="H35" s="605"/>
      <c r="I35" s="605"/>
      <c r="J35" s="605"/>
      <c r="K35" s="605"/>
    </row>
    <row r="36" spans="1:11" ht="87" customHeight="1">
      <c r="A36" s="605"/>
      <c r="B36" s="605"/>
      <c r="C36" s="605"/>
      <c r="D36" s="605"/>
      <c r="E36" s="605"/>
      <c r="F36" s="605"/>
      <c r="G36" s="605"/>
      <c r="H36" s="605"/>
      <c r="I36" s="605"/>
      <c r="J36" s="605"/>
      <c r="K36" s="605"/>
    </row>
    <row r="37" spans="1:11" ht="87" customHeight="1">
      <c r="A37" s="605"/>
      <c r="B37" s="605"/>
      <c r="C37" s="605"/>
      <c r="D37" s="605"/>
      <c r="E37" s="605"/>
      <c r="F37" s="605"/>
      <c r="G37" s="605"/>
      <c r="H37" s="605"/>
      <c r="I37" s="605"/>
      <c r="J37" s="605"/>
      <c r="K37" s="605"/>
    </row>
    <row r="38" spans="1:11" ht="87" customHeight="1">
      <c r="A38" s="605"/>
      <c r="B38" s="605"/>
      <c r="C38" s="605"/>
      <c r="D38" s="605"/>
      <c r="E38" s="605"/>
      <c r="F38" s="605"/>
      <c r="G38" s="605"/>
      <c r="H38" s="605"/>
      <c r="I38" s="605"/>
      <c r="J38" s="605"/>
      <c r="K38" s="605"/>
    </row>
    <row r="39" spans="1:11" ht="87" customHeight="1">
      <c r="A39" s="605"/>
      <c r="B39" s="605"/>
      <c r="C39" s="605"/>
      <c r="D39" s="605"/>
      <c r="E39" s="605"/>
      <c r="F39" s="605"/>
      <c r="G39" s="605"/>
      <c r="H39" s="605"/>
      <c r="I39" s="605"/>
      <c r="J39" s="605"/>
      <c r="K39" s="605"/>
    </row>
    <row r="40" spans="1:11" ht="87" customHeight="1">
      <c r="A40" s="605"/>
      <c r="B40" s="605"/>
      <c r="C40" s="605"/>
      <c r="D40" s="605"/>
      <c r="E40" s="605"/>
      <c r="F40" s="605"/>
      <c r="G40" s="605"/>
      <c r="H40" s="605"/>
      <c r="I40" s="605"/>
      <c r="J40" s="605"/>
      <c r="K40" s="605"/>
    </row>
    <row r="41" spans="1:11" ht="87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</row>
    <row r="42" spans="1:11" ht="87" customHeight="1">
      <c r="A42" s="605"/>
      <c r="B42" s="605"/>
      <c r="C42" s="605"/>
      <c r="D42" s="605"/>
      <c r="E42" s="605"/>
      <c r="F42" s="605"/>
      <c r="G42" s="605"/>
      <c r="H42" s="605"/>
      <c r="I42" s="605"/>
      <c r="J42" s="605"/>
      <c r="K42" s="605"/>
    </row>
    <row r="43" spans="1:11" ht="87" customHeight="1">
      <c r="A43" s="605"/>
      <c r="B43" s="605"/>
      <c r="C43" s="605"/>
      <c r="D43" s="605"/>
      <c r="E43" s="605"/>
      <c r="F43" s="605"/>
      <c r="G43" s="605"/>
      <c r="H43" s="605"/>
      <c r="I43" s="605"/>
      <c r="J43" s="605"/>
      <c r="K43" s="605"/>
    </row>
    <row r="44" spans="1:11" ht="87" customHeight="1">
      <c r="A44" s="605"/>
      <c r="B44" s="605"/>
      <c r="C44" s="605"/>
      <c r="D44" s="605"/>
      <c r="E44" s="605"/>
      <c r="F44" s="605"/>
      <c r="G44" s="605"/>
      <c r="H44" s="605"/>
      <c r="I44" s="605"/>
      <c r="J44" s="605"/>
      <c r="K44" s="605"/>
    </row>
    <row r="45" spans="1:11" ht="87" customHeight="1">
      <c r="A45" s="605"/>
      <c r="B45" s="605"/>
      <c r="C45" s="605"/>
      <c r="D45" s="605"/>
      <c r="E45" s="605"/>
      <c r="F45" s="605"/>
      <c r="G45" s="605"/>
      <c r="H45" s="605"/>
      <c r="I45" s="605"/>
      <c r="J45" s="605"/>
      <c r="K45" s="605"/>
    </row>
    <row r="46" spans="1:11" ht="87" customHeight="1">
      <c r="A46" s="605"/>
      <c r="B46" s="605"/>
      <c r="C46" s="605"/>
      <c r="D46" s="605"/>
      <c r="E46" s="605"/>
      <c r="F46" s="605"/>
      <c r="G46" s="605"/>
      <c r="H46" s="605"/>
      <c r="I46" s="605"/>
      <c r="J46" s="605"/>
      <c r="K46" s="605"/>
    </row>
    <row r="47" spans="1:11" ht="87" customHeight="1">
      <c r="A47" s="605"/>
      <c r="B47" s="605"/>
      <c r="C47" s="605"/>
      <c r="D47" s="605"/>
      <c r="E47" s="605"/>
      <c r="F47" s="605"/>
      <c r="G47" s="605"/>
      <c r="H47" s="605"/>
      <c r="I47" s="605"/>
      <c r="J47" s="605"/>
      <c r="K47" s="605"/>
    </row>
    <row r="48" spans="1:11" ht="87" customHeight="1">
      <c r="A48" s="605"/>
      <c r="B48" s="605"/>
      <c r="C48" s="605"/>
      <c r="D48" s="605"/>
      <c r="E48" s="605"/>
      <c r="F48" s="605"/>
      <c r="G48" s="605"/>
      <c r="H48" s="605"/>
      <c r="I48" s="605"/>
      <c r="J48" s="605"/>
      <c r="K48" s="605"/>
    </row>
    <row r="49" spans="1:11" ht="87" customHeight="1">
      <c r="A49" s="605"/>
      <c r="B49" s="605"/>
      <c r="C49" s="605"/>
      <c r="D49" s="605"/>
      <c r="E49" s="605"/>
      <c r="F49" s="605"/>
      <c r="G49" s="605"/>
      <c r="H49" s="605"/>
      <c r="I49" s="605"/>
      <c r="J49" s="605"/>
      <c r="K49" s="605"/>
    </row>
    <row r="50" spans="1:11" ht="87" customHeight="1">
      <c r="A50" s="605"/>
      <c r="B50" s="605"/>
      <c r="C50" s="605"/>
      <c r="D50" s="605"/>
      <c r="E50" s="605"/>
      <c r="F50" s="605"/>
      <c r="G50" s="605"/>
      <c r="H50" s="605"/>
      <c r="I50" s="605"/>
      <c r="J50" s="605"/>
      <c r="K50" s="605"/>
    </row>
    <row r="51" spans="1:11" ht="87" customHeight="1">
      <c r="A51" s="605"/>
      <c r="B51" s="605"/>
      <c r="C51" s="605"/>
      <c r="D51" s="605"/>
      <c r="E51" s="605"/>
      <c r="F51" s="605"/>
      <c r="G51" s="605"/>
      <c r="H51" s="605"/>
      <c r="I51" s="605"/>
      <c r="J51" s="605"/>
      <c r="K51" s="605"/>
    </row>
    <row r="52" spans="1:11" ht="87" customHeight="1">
      <c r="A52" s="605"/>
      <c r="B52" s="605"/>
      <c r="C52" s="605"/>
      <c r="D52" s="605"/>
      <c r="E52" s="605"/>
      <c r="F52" s="605"/>
      <c r="G52" s="605"/>
      <c r="H52" s="605"/>
      <c r="I52" s="605"/>
      <c r="J52" s="605"/>
      <c r="K52" s="605"/>
    </row>
    <row r="53" spans="1:11" ht="87" customHeight="1">
      <c r="A53" s="605"/>
      <c r="B53" s="605"/>
      <c r="C53" s="605"/>
      <c r="D53" s="605"/>
      <c r="E53" s="605"/>
      <c r="F53" s="605"/>
      <c r="G53" s="605"/>
      <c r="H53" s="605"/>
      <c r="I53" s="605"/>
      <c r="J53" s="605"/>
      <c r="K53" s="605"/>
    </row>
    <row r="54" spans="1:11" ht="87" customHeight="1">
      <c r="A54" s="605"/>
      <c r="B54" s="605"/>
      <c r="C54" s="605"/>
      <c r="D54" s="605"/>
      <c r="E54" s="605"/>
      <c r="F54" s="605"/>
      <c r="G54" s="605"/>
      <c r="H54" s="605"/>
      <c r="I54" s="605"/>
      <c r="J54" s="605"/>
      <c r="K54" s="605"/>
    </row>
    <row r="55" spans="1:11" ht="87" customHeight="1">
      <c r="A55" s="605"/>
      <c r="B55" s="605"/>
      <c r="C55" s="605"/>
      <c r="D55" s="605"/>
      <c r="E55" s="605"/>
      <c r="F55" s="605"/>
      <c r="G55" s="605"/>
      <c r="H55" s="605"/>
      <c r="I55" s="605"/>
      <c r="J55" s="605"/>
      <c r="K55" s="605"/>
    </row>
    <row r="56" spans="1:11" ht="87" customHeight="1">
      <c r="A56" s="605"/>
      <c r="B56" s="605"/>
      <c r="C56" s="605"/>
      <c r="D56" s="605"/>
      <c r="E56" s="605"/>
      <c r="F56" s="605"/>
      <c r="G56" s="605"/>
      <c r="H56" s="605"/>
      <c r="I56" s="605"/>
      <c r="J56" s="605"/>
      <c r="K56" s="605"/>
    </row>
    <row r="57" spans="1:11" ht="87" customHeight="1">
      <c r="A57" s="605"/>
      <c r="B57" s="605"/>
      <c r="C57" s="605"/>
      <c r="D57" s="605"/>
      <c r="E57" s="605"/>
      <c r="F57" s="605"/>
      <c r="G57" s="605"/>
      <c r="H57" s="605"/>
      <c r="I57" s="605"/>
      <c r="J57" s="605"/>
      <c r="K57" s="605"/>
    </row>
    <row r="58" spans="1:11" ht="87" customHeight="1">
      <c r="A58" s="605"/>
      <c r="B58" s="605"/>
      <c r="C58" s="605"/>
      <c r="D58" s="605"/>
      <c r="E58" s="605"/>
      <c r="F58" s="605"/>
      <c r="G58" s="605"/>
      <c r="H58" s="605"/>
      <c r="I58" s="605"/>
      <c r="J58" s="605"/>
      <c r="K58" s="605"/>
    </row>
    <row r="59" spans="1:11" ht="87" customHeight="1">
      <c r="A59" s="605"/>
      <c r="B59" s="605"/>
      <c r="C59" s="605"/>
      <c r="D59" s="605"/>
      <c r="E59" s="605"/>
      <c r="F59" s="605"/>
      <c r="G59" s="605"/>
      <c r="H59" s="605"/>
      <c r="I59" s="605"/>
      <c r="J59" s="605"/>
      <c r="K59" s="605"/>
    </row>
    <row r="60" spans="1:11" ht="87" customHeight="1">
      <c r="A60" s="605"/>
      <c r="B60" s="605"/>
      <c r="C60" s="605"/>
      <c r="D60" s="605"/>
      <c r="E60" s="605"/>
      <c r="F60" s="605"/>
      <c r="G60" s="605"/>
      <c r="H60" s="605"/>
      <c r="I60" s="605"/>
      <c r="J60" s="605"/>
      <c r="K60" s="605"/>
    </row>
    <row r="61" spans="1:11" ht="87" customHeight="1">
      <c r="A61" s="605"/>
      <c r="B61" s="605"/>
      <c r="C61" s="605"/>
      <c r="D61" s="605"/>
      <c r="E61" s="605"/>
      <c r="F61" s="605"/>
      <c r="G61" s="605"/>
      <c r="H61" s="605"/>
      <c r="I61" s="605"/>
      <c r="J61" s="605"/>
      <c r="K61" s="605"/>
    </row>
    <row r="62" spans="1:11" ht="87" customHeight="1">
      <c r="A62" s="605"/>
      <c r="B62" s="605"/>
      <c r="C62" s="605"/>
      <c r="D62" s="605"/>
      <c r="E62" s="605"/>
      <c r="F62" s="605"/>
      <c r="G62" s="605"/>
      <c r="H62" s="605"/>
      <c r="I62" s="605"/>
      <c r="J62" s="605"/>
      <c r="K62" s="605"/>
    </row>
    <row r="63" spans="1:11" ht="87" customHeight="1">
      <c r="A63" s="605"/>
      <c r="B63" s="605"/>
      <c r="C63" s="605"/>
      <c r="D63" s="605"/>
      <c r="E63" s="605"/>
      <c r="F63" s="605"/>
      <c r="G63" s="605"/>
      <c r="H63" s="605"/>
      <c r="I63" s="605"/>
      <c r="J63" s="605"/>
      <c r="K63" s="605"/>
    </row>
    <row r="64" spans="1:11" ht="87" customHeight="1">
      <c r="A64" s="605"/>
      <c r="B64" s="605"/>
      <c r="C64" s="605"/>
      <c r="D64" s="605"/>
      <c r="E64" s="605"/>
      <c r="F64" s="605"/>
      <c r="G64" s="605"/>
      <c r="H64" s="605"/>
      <c r="I64" s="605"/>
      <c r="J64" s="605"/>
      <c r="K64" s="605"/>
    </row>
    <row r="65" spans="1:11" ht="87" customHeight="1">
      <c r="A65" s="605"/>
      <c r="B65" s="605"/>
      <c r="C65" s="605"/>
      <c r="D65" s="605"/>
      <c r="E65" s="605"/>
      <c r="F65" s="605"/>
      <c r="G65" s="605"/>
      <c r="H65" s="605"/>
      <c r="I65" s="605"/>
      <c r="J65" s="605"/>
      <c r="K65" s="605"/>
    </row>
    <row r="66" spans="1:11" ht="87" customHeight="1">
      <c r="A66" s="605"/>
      <c r="B66" s="605"/>
      <c r="C66" s="605"/>
      <c r="D66" s="605"/>
      <c r="E66" s="605"/>
      <c r="F66" s="605"/>
      <c r="G66" s="605"/>
      <c r="H66" s="605"/>
      <c r="I66" s="605"/>
      <c r="J66" s="605"/>
      <c r="K66" s="605"/>
    </row>
    <row r="67" spans="1:11" ht="87" customHeight="1">
      <c r="A67" s="605"/>
      <c r="B67" s="605"/>
      <c r="C67" s="605"/>
      <c r="D67" s="605"/>
      <c r="E67" s="605"/>
      <c r="F67" s="605"/>
      <c r="G67" s="605"/>
      <c r="H67" s="605"/>
      <c r="I67" s="605"/>
      <c r="J67" s="605"/>
      <c r="K67" s="605"/>
    </row>
    <row r="68" spans="1:11" ht="87" customHeight="1">
      <c r="A68" s="605"/>
      <c r="B68" s="605"/>
      <c r="C68" s="605"/>
      <c r="D68" s="605"/>
      <c r="E68" s="605"/>
      <c r="F68" s="605"/>
      <c r="G68" s="605"/>
      <c r="H68" s="605"/>
      <c r="I68" s="605"/>
      <c r="J68" s="605"/>
      <c r="K68" s="605"/>
    </row>
    <row r="69" spans="1:11" ht="87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</row>
    <row r="70" spans="1:11" ht="87" customHeight="1">
      <c r="A70" s="605"/>
      <c r="B70" s="605"/>
      <c r="C70" s="605"/>
      <c r="D70" s="605"/>
      <c r="E70" s="605"/>
      <c r="F70" s="605"/>
      <c r="G70" s="605"/>
      <c r="H70" s="605"/>
      <c r="I70" s="605"/>
      <c r="J70" s="605"/>
      <c r="K70" s="605"/>
    </row>
    <row r="71" spans="1:11" ht="87" customHeight="1">
      <c r="A71" s="605"/>
      <c r="B71" s="605"/>
      <c r="C71" s="605"/>
      <c r="D71" s="605"/>
      <c r="E71" s="605"/>
      <c r="F71" s="605"/>
      <c r="G71" s="605"/>
      <c r="H71" s="605"/>
      <c r="I71" s="605"/>
      <c r="J71" s="605"/>
      <c r="K71" s="605"/>
    </row>
    <row r="72" spans="1:11" ht="87" customHeight="1">
      <c r="A72" s="605"/>
      <c r="B72" s="605"/>
      <c r="C72" s="605"/>
      <c r="D72" s="605"/>
      <c r="E72" s="605"/>
      <c r="F72" s="605"/>
      <c r="G72" s="605"/>
      <c r="H72" s="605"/>
      <c r="I72" s="605"/>
      <c r="J72" s="605"/>
      <c r="K72" s="605"/>
    </row>
    <row r="73" spans="1:11" ht="87" customHeight="1">
      <c r="A73" s="605"/>
      <c r="B73" s="605"/>
      <c r="C73" s="605"/>
      <c r="D73" s="605"/>
      <c r="E73" s="605"/>
      <c r="F73" s="605"/>
      <c r="G73" s="605"/>
      <c r="H73" s="605"/>
      <c r="I73" s="605"/>
      <c r="J73" s="605"/>
      <c r="K73" s="605"/>
    </row>
    <row r="74" spans="1:11" ht="87" customHeight="1">
      <c r="A74" s="605"/>
      <c r="B74" s="605"/>
      <c r="C74" s="605"/>
      <c r="D74" s="605"/>
      <c r="E74" s="605"/>
      <c r="F74" s="605"/>
      <c r="G74" s="605"/>
      <c r="H74" s="605"/>
      <c r="I74" s="605"/>
      <c r="J74" s="605"/>
      <c r="K74" s="605"/>
    </row>
    <row r="75" spans="1:11" ht="87" customHeight="1">
      <c r="A75" s="605"/>
      <c r="B75" s="605"/>
      <c r="C75" s="605"/>
      <c r="D75" s="605"/>
      <c r="E75" s="605"/>
      <c r="F75" s="605"/>
      <c r="G75" s="605"/>
      <c r="H75" s="605"/>
      <c r="I75" s="605"/>
      <c r="J75" s="605"/>
      <c r="K75" s="605"/>
    </row>
    <row r="76" spans="1:11" ht="87" customHeight="1">
      <c r="A76" s="605"/>
      <c r="B76" s="605"/>
      <c r="C76" s="605"/>
      <c r="D76" s="605"/>
      <c r="E76" s="605"/>
      <c r="F76" s="605"/>
      <c r="G76" s="605"/>
      <c r="H76" s="605"/>
      <c r="I76" s="605"/>
      <c r="J76" s="605"/>
      <c r="K76" s="605"/>
    </row>
    <row r="77" spans="1:11" ht="87" customHeight="1">
      <c r="A77" s="605"/>
      <c r="B77" s="605"/>
      <c r="C77" s="605"/>
      <c r="D77" s="605"/>
      <c r="E77" s="605"/>
      <c r="F77" s="605"/>
      <c r="G77" s="605"/>
      <c r="H77" s="605"/>
      <c r="I77" s="605"/>
      <c r="J77" s="605"/>
      <c r="K77" s="605"/>
    </row>
    <row r="78" spans="1:11" ht="87" customHeight="1">
      <c r="A78" s="605"/>
      <c r="B78" s="605"/>
      <c r="C78" s="605"/>
      <c r="D78" s="605"/>
      <c r="E78" s="605"/>
      <c r="F78" s="605"/>
      <c r="G78" s="605"/>
      <c r="H78" s="605"/>
      <c r="I78" s="605"/>
      <c r="J78" s="605"/>
      <c r="K78" s="605"/>
    </row>
    <row r="79" spans="1:11" ht="87" customHeight="1">
      <c r="A79" s="605"/>
      <c r="B79" s="605"/>
      <c r="C79" s="605"/>
      <c r="D79" s="605"/>
      <c r="E79" s="605"/>
      <c r="F79" s="605"/>
      <c r="G79" s="605"/>
      <c r="H79" s="605"/>
      <c r="I79" s="605"/>
      <c r="J79" s="605"/>
      <c r="K79" s="605"/>
    </row>
    <row r="80" spans="1:11" ht="87" customHeight="1">
      <c r="A80" s="605"/>
      <c r="B80" s="605"/>
      <c r="C80" s="605"/>
      <c r="D80" s="605"/>
      <c r="E80" s="605"/>
      <c r="F80" s="605"/>
      <c r="G80" s="605"/>
      <c r="H80" s="605"/>
      <c r="I80" s="605"/>
      <c r="J80" s="605"/>
      <c r="K80" s="605"/>
    </row>
    <row r="81" spans="1:11" ht="87" customHeight="1">
      <c r="A81" s="605"/>
      <c r="B81" s="605"/>
      <c r="C81" s="605"/>
      <c r="D81" s="605"/>
      <c r="E81" s="605"/>
      <c r="F81" s="605"/>
      <c r="G81" s="605"/>
      <c r="H81" s="605"/>
      <c r="I81" s="605"/>
      <c r="J81" s="605"/>
      <c r="K81" s="605"/>
    </row>
    <row r="82" spans="1:11" ht="87" customHeight="1">
      <c r="A82" s="605"/>
      <c r="B82" s="605"/>
      <c r="C82" s="605"/>
      <c r="D82" s="605"/>
      <c r="E82" s="605"/>
      <c r="F82" s="605"/>
      <c r="G82" s="605"/>
      <c r="H82" s="605"/>
      <c r="I82" s="605"/>
      <c r="J82" s="605"/>
      <c r="K82" s="605"/>
    </row>
    <row r="83" spans="1:11" ht="87" customHeight="1">
      <c r="A83" s="605"/>
      <c r="B83" s="605"/>
      <c r="C83" s="605"/>
      <c r="D83" s="605"/>
      <c r="E83" s="605"/>
      <c r="F83" s="605"/>
      <c r="G83" s="605"/>
      <c r="H83" s="605"/>
      <c r="I83" s="605"/>
      <c r="J83" s="605"/>
      <c r="K83" s="605"/>
    </row>
    <row r="84" spans="1:11" ht="87" customHeight="1">
      <c r="A84" s="605"/>
      <c r="B84" s="605"/>
      <c r="C84" s="605"/>
      <c r="D84" s="605"/>
      <c r="E84" s="605"/>
      <c r="F84" s="605"/>
      <c r="G84" s="605"/>
      <c r="H84" s="605"/>
      <c r="I84" s="605"/>
      <c r="J84" s="605"/>
      <c r="K84" s="605"/>
    </row>
    <row r="85" spans="1:11" ht="87" customHeight="1">
      <c r="A85" s="605"/>
      <c r="B85" s="605"/>
      <c r="C85" s="605"/>
      <c r="D85" s="605"/>
      <c r="E85" s="605"/>
      <c r="F85" s="605"/>
      <c r="G85" s="605"/>
      <c r="H85" s="605"/>
      <c r="I85" s="605"/>
      <c r="J85" s="605"/>
      <c r="K85" s="605"/>
    </row>
    <row r="86" spans="1:11" ht="87" customHeight="1">
      <c r="A86" s="605"/>
      <c r="B86" s="605"/>
      <c r="C86" s="605"/>
      <c r="D86" s="605"/>
      <c r="E86" s="605"/>
      <c r="F86" s="605"/>
      <c r="G86" s="605"/>
      <c r="H86" s="605"/>
      <c r="I86" s="605"/>
      <c r="J86" s="605"/>
      <c r="K86" s="605"/>
    </row>
    <row r="87" spans="1:11" ht="87" customHeight="1">
      <c r="A87" s="605"/>
      <c r="B87" s="605"/>
      <c r="C87" s="605"/>
      <c r="D87" s="605"/>
      <c r="E87" s="605"/>
      <c r="F87" s="605"/>
      <c r="G87" s="605"/>
      <c r="H87" s="605"/>
      <c r="I87" s="605"/>
      <c r="J87" s="605"/>
      <c r="K87" s="605"/>
    </row>
    <row r="88" spans="1:11" ht="87" customHeight="1">
      <c r="A88" s="605"/>
      <c r="B88" s="605"/>
      <c r="C88" s="605"/>
      <c r="D88" s="605"/>
      <c r="E88" s="605"/>
      <c r="F88" s="605"/>
      <c r="G88" s="605"/>
      <c r="H88" s="605"/>
      <c r="I88" s="605"/>
      <c r="J88" s="605"/>
      <c r="K88" s="605"/>
    </row>
    <row r="89" spans="1:11" ht="87" customHeight="1">
      <c r="A89" s="605"/>
      <c r="B89" s="605"/>
      <c r="C89" s="605"/>
      <c r="D89" s="605"/>
      <c r="E89" s="605"/>
      <c r="F89" s="605"/>
      <c r="G89" s="605"/>
      <c r="H89" s="605"/>
      <c r="I89" s="605"/>
      <c r="J89" s="605"/>
      <c r="K89" s="605"/>
    </row>
    <row r="90" spans="1:11" ht="87" customHeight="1">
      <c r="A90" s="605"/>
      <c r="B90" s="605"/>
      <c r="C90" s="605"/>
      <c r="D90" s="605"/>
      <c r="E90" s="605"/>
      <c r="F90" s="605"/>
      <c r="G90" s="605"/>
      <c r="H90" s="605"/>
      <c r="I90" s="605"/>
      <c r="J90" s="605"/>
      <c r="K90" s="605"/>
    </row>
    <row r="91" spans="1:11" ht="87" customHeight="1">
      <c r="A91" s="605"/>
      <c r="B91" s="605"/>
      <c r="C91" s="605"/>
      <c r="D91" s="605"/>
      <c r="E91" s="605"/>
      <c r="F91" s="605"/>
      <c r="G91" s="605"/>
      <c r="H91" s="605"/>
      <c r="I91" s="605"/>
      <c r="J91" s="605"/>
      <c r="K91" s="605"/>
    </row>
    <row r="92" spans="1:11" ht="87" customHeight="1">
      <c r="A92" s="605"/>
      <c r="B92" s="605"/>
      <c r="C92" s="605"/>
      <c r="D92" s="605"/>
      <c r="E92" s="605"/>
      <c r="F92" s="605"/>
      <c r="G92" s="605"/>
      <c r="H92" s="605"/>
      <c r="I92" s="605"/>
      <c r="J92" s="605"/>
      <c r="K92" s="605"/>
    </row>
    <row r="93" spans="1:11" ht="87" customHeight="1">
      <c r="A93" s="605"/>
      <c r="B93" s="605"/>
      <c r="C93" s="605"/>
      <c r="D93" s="605"/>
      <c r="E93" s="605"/>
      <c r="F93" s="605"/>
      <c r="G93" s="605"/>
      <c r="H93" s="605"/>
      <c r="I93" s="605"/>
      <c r="J93" s="605"/>
      <c r="K93" s="605"/>
    </row>
    <row r="98" spans="5:5" ht="15.75" customHeight="1"/>
    <row r="99" spans="5:5" ht="15.75" customHeight="1"/>
    <row r="100" spans="5:5" ht="15.75" customHeight="1"/>
    <row r="101" spans="5:5" ht="15.75" customHeight="1"/>
    <row r="102" spans="5:5" ht="15.75" customHeight="1"/>
    <row r="103" spans="5:5" ht="15.75" customHeight="1"/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>
      <c r="E110" s="437"/>
    </row>
    <row r="111" spans="5:5" ht="15.75" customHeight="1"/>
    <row r="112" spans="5:5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</sheetData>
  <mergeCells count="16">
    <mergeCell ref="B3:G3"/>
    <mergeCell ref="B4:G4"/>
    <mergeCell ref="A12:C12"/>
    <mergeCell ref="D12:E12"/>
    <mergeCell ref="F12:G12"/>
    <mergeCell ref="A5:G7"/>
    <mergeCell ref="A8:G8"/>
    <mergeCell ref="A10:C10"/>
    <mergeCell ref="D10:E10"/>
    <mergeCell ref="F10:G10"/>
    <mergeCell ref="A11:C11"/>
    <mergeCell ref="D11:E11"/>
    <mergeCell ref="F11:G11"/>
    <mergeCell ref="A9:C9"/>
    <mergeCell ref="D9:E9"/>
    <mergeCell ref="F9:G9"/>
  </mergeCells>
  <printOptions horizontalCentered="1"/>
  <pageMargins left="0.70866141732283472" right="0.70866141732283472" top="0.74803149606299213" bottom="0.74803149606299213" header="0" footer="0"/>
  <pageSetup scale="1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</sheetPr>
  <dimension ref="A2:P127"/>
  <sheetViews>
    <sheetView view="pageBreakPreview" topLeftCell="A38" zoomScale="60" zoomScaleNormal="100" workbookViewId="0">
      <selection activeCell="N50" sqref="N50"/>
    </sheetView>
  </sheetViews>
  <sheetFormatPr baseColWidth="10" defaultColWidth="14.42578125" defaultRowHeight="15" customHeight="1"/>
  <cols>
    <col min="1" max="1" width="7.140625" style="271" customWidth="1"/>
    <col min="2" max="2" width="25.28515625" style="271" customWidth="1"/>
    <col min="3" max="3" width="21.5703125" style="271" customWidth="1"/>
    <col min="4" max="4" width="30" style="271" customWidth="1"/>
    <col min="5" max="5" width="24.85546875" style="271" customWidth="1"/>
    <col min="6" max="6" width="13.42578125" style="271" customWidth="1"/>
    <col min="7" max="7" width="11" style="271" customWidth="1"/>
    <col min="8" max="8" width="21.42578125" style="271" customWidth="1"/>
    <col min="9" max="9" width="17.7109375" style="271" bestFit="1" customWidth="1"/>
    <col min="10" max="10" width="16.85546875" style="271" customWidth="1"/>
    <col min="11" max="11" width="21" style="271" customWidth="1"/>
    <col min="12" max="12" width="28.140625" style="271" customWidth="1"/>
    <col min="13" max="14" width="14.42578125" style="271"/>
    <col min="15" max="15" width="29.7109375" style="271" customWidth="1"/>
    <col min="16" max="16384" width="14.42578125" style="271"/>
  </cols>
  <sheetData>
    <row r="2" spans="1:16" ht="15" customHeight="1">
      <c r="A2" s="957" t="s">
        <v>1768</v>
      </c>
      <c r="B2" s="957"/>
      <c r="C2" s="957"/>
      <c r="D2" s="957"/>
      <c r="E2" s="957"/>
      <c r="F2" s="957"/>
      <c r="G2" s="957"/>
      <c r="H2" s="957"/>
      <c r="I2" s="957"/>
      <c r="J2" s="957"/>
      <c r="K2" s="957"/>
    </row>
    <row r="3" spans="1:16" ht="15" customHeight="1">
      <c r="A3" s="433"/>
      <c r="C3" s="958" t="s">
        <v>1672</v>
      </c>
      <c r="D3" s="958"/>
      <c r="E3" s="958"/>
      <c r="F3" s="958"/>
      <c r="G3" s="958"/>
      <c r="H3" s="958"/>
      <c r="I3" s="958"/>
    </row>
    <row r="4" spans="1:16" ht="18" customHeight="1">
      <c r="A4" s="610"/>
      <c r="B4" s="392"/>
      <c r="C4" s="642"/>
      <c r="D4" s="642"/>
      <c r="E4" s="643" t="s">
        <v>1784</v>
      </c>
      <c r="F4" s="642"/>
      <c r="G4" s="642"/>
      <c r="H4" s="642"/>
      <c r="I4" s="468"/>
    </row>
    <row r="5" spans="1:16" ht="15" customHeight="1">
      <c r="A5" s="435"/>
      <c r="B5" s="435"/>
      <c r="C5" s="435"/>
      <c r="D5" s="436"/>
    </row>
    <row r="6" spans="1:16" customFormat="1" ht="15" customHeight="1" thickBot="1">
      <c r="I6" s="611"/>
    </row>
    <row r="7" spans="1:16" customFormat="1" ht="25.15" customHeight="1">
      <c r="B7" s="959" t="s">
        <v>1659</v>
      </c>
      <c r="C7" s="960"/>
      <c r="D7" s="960"/>
      <c r="E7" s="960"/>
      <c r="F7" s="960"/>
      <c r="G7" s="961"/>
      <c r="H7" s="612"/>
      <c r="I7" s="611"/>
    </row>
    <row r="8" spans="1:16" customFormat="1" ht="25.15" customHeight="1" thickBot="1">
      <c r="B8" s="962" t="s">
        <v>2635</v>
      </c>
      <c r="C8" s="963"/>
      <c r="D8" s="963"/>
      <c r="E8" s="963"/>
      <c r="F8" s="963"/>
      <c r="G8" s="964"/>
      <c r="H8" s="612"/>
      <c r="I8" s="611"/>
    </row>
    <row r="9" spans="1:16" ht="15" customHeight="1">
      <c r="B9" s="613"/>
      <c r="C9" s="613"/>
      <c r="D9" s="613"/>
      <c r="E9" s="614"/>
      <c r="I9" s="615"/>
    </row>
    <row r="10" spans="1:16" ht="15.6" customHeight="1">
      <c r="B10" s="466"/>
      <c r="I10" s="615"/>
    </row>
    <row r="11" spans="1:16" ht="25.15" customHeight="1">
      <c r="B11" s="965" t="s">
        <v>2636</v>
      </c>
      <c r="C11" s="965"/>
      <c r="D11" s="616" t="s">
        <v>2637</v>
      </c>
      <c r="G11" s="965" t="s">
        <v>2638</v>
      </c>
      <c r="H11" s="965"/>
      <c r="I11" s="966" t="s">
        <v>2639</v>
      </c>
      <c r="J11" s="966"/>
      <c r="K11" s="966"/>
      <c r="L11" s="966"/>
    </row>
    <row r="12" spans="1:16" ht="15.6" customHeight="1">
      <c r="B12" s="466"/>
      <c r="I12" s="615"/>
    </row>
    <row r="13" spans="1:16" ht="25.15" customHeight="1">
      <c r="B13" s="965" t="s">
        <v>2640</v>
      </c>
      <c r="C13" s="965"/>
      <c r="D13" s="967" t="s">
        <v>2641</v>
      </c>
      <c r="E13" s="968"/>
      <c r="G13" s="965" t="s">
        <v>2642</v>
      </c>
      <c r="H13" s="965"/>
      <c r="I13" s="966" t="s">
        <v>2643</v>
      </c>
      <c r="J13" s="966"/>
      <c r="K13" s="966"/>
      <c r="L13" s="966"/>
    </row>
    <row r="14" spans="1:16" ht="15.6" customHeight="1">
      <c r="B14" s="466"/>
      <c r="I14" s="615"/>
    </row>
    <row r="15" spans="1:16" s="617" customFormat="1" ht="40.9" customHeight="1">
      <c r="B15" s="618" t="s">
        <v>2644</v>
      </c>
      <c r="C15" s="618" t="s">
        <v>2645</v>
      </c>
      <c r="D15" s="618" t="s">
        <v>2646</v>
      </c>
      <c r="E15" s="618" t="s">
        <v>2647</v>
      </c>
      <c r="F15" s="618" t="s">
        <v>2648</v>
      </c>
      <c r="G15" s="618" t="s">
        <v>2649</v>
      </c>
      <c r="H15" s="618" t="s">
        <v>2650</v>
      </c>
      <c r="I15" s="618" t="s">
        <v>2651</v>
      </c>
      <c r="J15" s="618" t="s">
        <v>2652</v>
      </c>
      <c r="K15" s="618" t="s">
        <v>2653</v>
      </c>
      <c r="L15" s="618" t="s">
        <v>2654</v>
      </c>
      <c r="M15" s="618" t="s">
        <v>2655</v>
      </c>
      <c r="N15" s="618" t="s">
        <v>2656</v>
      </c>
      <c r="O15" s="618" t="s">
        <v>2657</v>
      </c>
      <c r="P15" s="618" t="s">
        <v>2658</v>
      </c>
    </row>
    <row r="16" spans="1:16" customFormat="1" ht="183" customHeight="1">
      <c r="B16" s="619" t="s">
        <v>2659</v>
      </c>
      <c r="C16" s="620" t="s">
        <v>2660</v>
      </c>
      <c r="D16" s="620" t="s">
        <v>2661</v>
      </c>
      <c r="E16" s="620" t="s">
        <v>2662</v>
      </c>
      <c r="F16" s="621" t="s">
        <v>2663</v>
      </c>
      <c r="G16" s="621" t="s">
        <v>2664</v>
      </c>
      <c r="H16" s="620" t="s">
        <v>2665</v>
      </c>
      <c r="I16" s="609" t="s">
        <v>2666</v>
      </c>
      <c r="J16" s="621">
        <v>14</v>
      </c>
      <c r="K16" s="621">
        <v>14</v>
      </c>
      <c r="L16" s="617" t="s">
        <v>2667</v>
      </c>
      <c r="M16" s="620" t="s">
        <v>2668</v>
      </c>
      <c r="N16" s="620">
        <v>14</v>
      </c>
      <c r="O16" s="620">
        <v>14</v>
      </c>
      <c r="P16" s="622">
        <v>1</v>
      </c>
    </row>
    <row r="17" spans="2:16" customFormat="1" ht="120">
      <c r="B17" s="619" t="s">
        <v>2669</v>
      </c>
      <c r="C17" s="620" t="s">
        <v>2670</v>
      </c>
      <c r="D17" s="620" t="s">
        <v>2671</v>
      </c>
      <c r="E17" s="620" t="s">
        <v>2672</v>
      </c>
      <c r="F17" s="621" t="s">
        <v>2663</v>
      </c>
      <c r="G17" s="621" t="s">
        <v>2664</v>
      </c>
      <c r="H17" s="620" t="s">
        <v>2673</v>
      </c>
      <c r="I17" s="609" t="s">
        <v>2666</v>
      </c>
      <c r="J17" s="621">
        <v>8</v>
      </c>
      <c r="K17" s="621">
        <v>8</v>
      </c>
      <c r="L17" s="620" t="s">
        <v>2674</v>
      </c>
      <c r="M17" s="620" t="s">
        <v>2675</v>
      </c>
      <c r="N17" s="620">
        <v>8</v>
      </c>
      <c r="O17" s="620">
        <v>8</v>
      </c>
      <c r="P17" s="622">
        <v>1</v>
      </c>
    </row>
    <row r="18" spans="2:16" customFormat="1" ht="105">
      <c r="B18" s="623" t="s">
        <v>2676</v>
      </c>
      <c r="C18" s="624" t="s">
        <v>2677</v>
      </c>
      <c r="D18" s="624" t="s">
        <v>2678</v>
      </c>
      <c r="E18" s="624" t="s">
        <v>2679</v>
      </c>
      <c r="F18" s="625" t="s">
        <v>2663</v>
      </c>
      <c r="G18" s="625" t="s">
        <v>2680</v>
      </c>
      <c r="H18" s="624" t="s">
        <v>2681</v>
      </c>
      <c r="I18" s="626" t="s">
        <v>2682</v>
      </c>
      <c r="J18" s="627">
        <v>1</v>
      </c>
      <c r="K18" s="627">
        <v>1</v>
      </c>
      <c r="L18" s="624" t="s">
        <v>2683</v>
      </c>
      <c r="M18" s="624" t="s">
        <v>2684</v>
      </c>
      <c r="N18" s="624">
        <v>6</v>
      </c>
      <c r="O18" s="624">
        <v>6</v>
      </c>
      <c r="P18" s="628">
        <v>1</v>
      </c>
    </row>
    <row r="19" spans="2:16" customFormat="1" ht="125.45" customHeight="1">
      <c r="B19" s="619" t="s">
        <v>2685</v>
      </c>
      <c r="C19" s="620" t="s">
        <v>2686</v>
      </c>
      <c r="D19" s="620" t="s">
        <v>2687</v>
      </c>
      <c r="E19" s="620" t="s">
        <v>2688</v>
      </c>
      <c r="F19" s="621" t="s">
        <v>2663</v>
      </c>
      <c r="G19" s="621" t="s">
        <v>2680</v>
      </c>
      <c r="H19" s="620" t="s">
        <v>2689</v>
      </c>
      <c r="I19" s="609" t="s">
        <v>2690</v>
      </c>
      <c r="J19" s="629">
        <v>1</v>
      </c>
      <c r="K19" s="629">
        <v>1</v>
      </c>
      <c r="L19" s="620" t="s">
        <v>2691</v>
      </c>
      <c r="M19" s="620" t="s">
        <v>2692</v>
      </c>
      <c r="N19" s="620">
        <v>67</v>
      </c>
      <c r="O19" s="620">
        <v>67</v>
      </c>
      <c r="P19" s="622">
        <v>1</v>
      </c>
    </row>
    <row r="20" spans="2:16" customFormat="1" ht="105">
      <c r="B20" s="619" t="s">
        <v>2693</v>
      </c>
      <c r="C20" s="620" t="s">
        <v>2694</v>
      </c>
      <c r="D20" s="620" t="s">
        <v>2695</v>
      </c>
      <c r="E20" s="620" t="s">
        <v>2696</v>
      </c>
      <c r="F20" s="621" t="s">
        <v>2663</v>
      </c>
      <c r="G20" s="621" t="s">
        <v>2680</v>
      </c>
      <c r="H20" s="620" t="s">
        <v>2697</v>
      </c>
      <c r="I20" s="609" t="s">
        <v>2690</v>
      </c>
      <c r="J20" s="629">
        <v>1</v>
      </c>
      <c r="K20" s="629">
        <v>1</v>
      </c>
      <c r="L20" s="620" t="s">
        <v>2691</v>
      </c>
      <c r="M20" s="620" t="s">
        <v>2698</v>
      </c>
      <c r="N20" s="620">
        <v>6</v>
      </c>
      <c r="O20" s="620">
        <v>6</v>
      </c>
      <c r="P20" s="622">
        <v>1</v>
      </c>
    </row>
    <row r="21" spans="2:16" customFormat="1" ht="135">
      <c r="B21" s="623" t="s">
        <v>2699</v>
      </c>
      <c r="C21" s="624" t="s">
        <v>2700</v>
      </c>
      <c r="D21" s="624" t="s">
        <v>2701</v>
      </c>
      <c r="E21" s="624" t="s">
        <v>2702</v>
      </c>
      <c r="F21" s="625" t="s">
        <v>2663</v>
      </c>
      <c r="G21" s="625" t="s">
        <v>2680</v>
      </c>
      <c r="H21" s="624" t="s">
        <v>2703</v>
      </c>
      <c r="I21" s="626" t="s">
        <v>2682</v>
      </c>
      <c r="J21" s="627">
        <v>1</v>
      </c>
      <c r="K21" s="627">
        <v>1</v>
      </c>
      <c r="L21" s="624" t="s">
        <v>2691</v>
      </c>
      <c r="M21" s="624" t="s">
        <v>2704</v>
      </c>
      <c r="N21" s="624">
        <v>1723</v>
      </c>
      <c r="O21" s="624">
        <v>1723</v>
      </c>
      <c r="P21" s="628">
        <v>1</v>
      </c>
    </row>
    <row r="22" spans="2:16" customFormat="1" ht="105">
      <c r="B22" s="619" t="s">
        <v>2705</v>
      </c>
      <c r="C22" s="620" t="s">
        <v>2706</v>
      </c>
      <c r="D22" s="620" t="s">
        <v>2707</v>
      </c>
      <c r="E22" s="620" t="s">
        <v>2708</v>
      </c>
      <c r="F22" s="621" t="s">
        <v>2663</v>
      </c>
      <c r="G22" s="621" t="s">
        <v>2680</v>
      </c>
      <c r="H22" s="620" t="s">
        <v>2709</v>
      </c>
      <c r="I22" s="609" t="s">
        <v>2690</v>
      </c>
      <c r="J22" s="629">
        <v>1</v>
      </c>
      <c r="K22" s="629">
        <v>1</v>
      </c>
      <c r="L22" s="620" t="s">
        <v>2691</v>
      </c>
      <c r="M22" s="620" t="s">
        <v>2710</v>
      </c>
      <c r="N22" s="620">
        <v>1723</v>
      </c>
      <c r="O22" s="620">
        <v>1723</v>
      </c>
      <c r="P22" s="622">
        <v>1</v>
      </c>
    </row>
    <row r="23" spans="2:16" customFormat="1" ht="105">
      <c r="B23" s="619" t="s">
        <v>2711</v>
      </c>
      <c r="C23" s="620" t="s">
        <v>2712</v>
      </c>
      <c r="D23" s="620" t="s">
        <v>2713</v>
      </c>
      <c r="E23" s="620" t="s">
        <v>2714</v>
      </c>
      <c r="F23" s="621" t="s">
        <v>2663</v>
      </c>
      <c r="G23" s="621" t="s">
        <v>2680</v>
      </c>
      <c r="H23" s="620" t="s">
        <v>2715</v>
      </c>
      <c r="I23" s="609" t="s">
        <v>2690</v>
      </c>
      <c r="J23" s="629">
        <v>1</v>
      </c>
      <c r="K23" s="629">
        <v>1</v>
      </c>
      <c r="L23" s="620" t="s">
        <v>2691</v>
      </c>
      <c r="M23" s="620" t="s">
        <v>2716</v>
      </c>
      <c r="N23" s="620">
        <v>1608</v>
      </c>
      <c r="O23" s="620">
        <v>1608</v>
      </c>
      <c r="P23" s="622">
        <v>1</v>
      </c>
    </row>
    <row r="24" spans="2:16" customFormat="1" ht="150">
      <c r="B24" s="623" t="s">
        <v>2717</v>
      </c>
      <c r="C24" s="624" t="s">
        <v>2718</v>
      </c>
      <c r="D24" s="624" t="s">
        <v>2719</v>
      </c>
      <c r="E24" s="624" t="s">
        <v>2720</v>
      </c>
      <c r="F24" s="624" t="s">
        <v>2663</v>
      </c>
      <c r="G24" s="624" t="s">
        <v>2680</v>
      </c>
      <c r="H24" s="624" t="s">
        <v>2721</v>
      </c>
      <c r="I24" s="626" t="s">
        <v>2682</v>
      </c>
      <c r="J24" s="627">
        <v>1</v>
      </c>
      <c r="K24" s="627">
        <v>1</v>
      </c>
      <c r="L24" s="624" t="s">
        <v>2722</v>
      </c>
      <c r="M24" s="624" t="s">
        <v>2723</v>
      </c>
      <c r="N24" s="624">
        <v>105</v>
      </c>
      <c r="O24" s="624">
        <v>105</v>
      </c>
      <c r="P24" s="628">
        <v>1</v>
      </c>
    </row>
    <row r="25" spans="2:16" customFormat="1" ht="102" customHeight="1">
      <c r="B25" s="619" t="s">
        <v>2724</v>
      </c>
      <c r="C25" s="620" t="s">
        <v>2725</v>
      </c>
      <c r="D25" s="620" t="s">
        <v>2726</v>
      </c>
      <c r="E25" s="620" t="s">
        <v>2727</v>
      </c>
      <c r="F25" s="621" t="s">
        <v>2663</v>
      </c>
      <c r="G25" s="621" t="s">
        <v>2680</v>
      </c>
      <c r="H25" s="620" t="s">
        <v>2728</v>
      </c>
      <c r="I25" s="609" t="s">
        <v>2690</v>
      </c>
      <c r="J25" s="629">
        <v>1</v>
      </c>
      <c r="K25" s="629">
        <v>1</v>
      </c>
      <c r="L25" s="620" t="s">
        <v>2729</v>
      </c>
      <c r="M25" s="620" t="s">
        <v>2730</v>
      </c>
      <c r="N25" s="620">
        <v>83</v>
      </c>
      <c r="O25" s="620">
        <v>83</v>
      </c>
      <c r="P25" s="622">
        <v>1</v>
      </c>
    </row>
    <row r="26" spans="2:16" customFormat="1" ht="70.150000000000006" customHeight="1">
      <c r="B26" s="619" t="s">
        <v>2731</v>
      </c>
      <c r="C26" s="620" t="s">
        <v>2732</v>
      </c>
      <c r="D26" s="620" t="s">
        <v>2733</v>
      </c>
      <c r="E26" s="620" t="s">
        <v>2734</v>
      </c>
      <c r="F26" s="621" t="s">
        <v>2663</v>
      </c>
      <c r="G26" s="621" t="s">
        <v>2680</v>
      </c>
      <c r="H26" s="620" t="s">
        <v>2735</v>
      </c>
      <c r="I26" s="609" t="s">
        <v>2690</v>
      </c>
      <c r="J26" s="629">
        <v>1</v>
      </c>
      <c r="K26" s="629">
        <v>1</v>
      </c>
      <c r="L26" s="620" t="s">
        <v>2729</v>
      </c>
      <c r="M26" s="620" t="s">
        <v>2736</v>
      </c>
      <c r="N26" s="620">
        <v>74</v>
      </c>
      <c r="O26" s="620">
        <v>74</v>
      </c>
      <c r="P26" s="630">
        <v>1</v>
      </c>
    </row>
    <row r="27" spans="2:16" customFormat="1" ht="103.15" customHeight="1">
      <c r="B27" s="623" t="s">
        <v>2737</v>
      </c>
      <c r="C27" s="624" t="s">
        <v>2738</v>
      </c>
      <c r="D27" s="624" t="s">
        <v>2739</v>
      </c>
      <c r="E27" s="624" t="s">
        <v>2740</v>
      </c>
      <c r="F27" s="625" t="s">
        <v>2663</v>
      </c>
      <c r="G27" s="625" t="s">
        <v>2680</v>
      </c>
      <c r="H27" s="624" t="s">
        <v>2741</v>
      </c>
      <c r="I27" s="626" t="s">
        <v>2682</v>
      </c>
      <c r="J27" s="631">
        <v>1</v>
      </c>
      <c r="K27" s="631">
        <v>1</v>
      </c>
      <c r="L27" s="624" t="s">
        <v>2742</v>
      </c>
      <c r="M27" s="624" t="s">
        <v>2743</v>
      </c>
      <c r="N27" s="624">
        <v>67</v>
      </c>
      <c r="O27" s="624">
        <v>67</v>
      </c>
      <c r="P27" s="628">
        <v>1</v>
      </c>
    </row>
    <row r="28" spans="2:16" customFormat="1" ht="105">
      <c r="B28" s="619" t="s">
        <v>2744</v>
      </c>
      <c r="C28" s="620" t="s">
        <v>2745</v>
      </c>
      <c r="D28" s="620" t="s">
        <v>2746</v>
      </c>
      <c r="E28" s="620" t="s">
        <v>2747</v>
      </c>
      <c r="F28" s="621" t="s">
        <v>2663</v>
      </c>
      <c r="G28" s="621" t="s">
        <v>2680</v>
      </c>
      <c r="H28" s="620" t="s">
        <v>2748</v>
      </c>
      <c r="I28" s="609" t="s">
        <v>2690</v>
      </c>
      <c r="J28" s="632">
        <v>1</v>
      </c>
      <c r="K28" s="632">
        <v>1</v>
      </c>
      <c r="L28" s="620" t="s">
        <v>2742</v>
      </c>
      <c r="M28" s="620" t="s">
        <v>2749</v>
      </c>
      <c r="N28" s="620">
        <v>24</v>
      </c>
      <c r="O28" s="620">
        <v>24</v>
      </c>
      <c r="P28" s="622">
        <v>1</v>
      </c>
    </row>
    <row r="29" spans="2:16" customFormat="1" ht="99" customHeight="1">
      <c r="B29" s="619" t="s">
        <v>2750</v>
      </c>
      <c r="C29" s="620" t="s">
        <v>2751</v>
      </c>
      <c r="D29" s="620" t="s">
        <v>2752</v>
      </c>
      <c r="E29" s="620" t="s">
        <v>2753</v>
      </c>
      <c r="F29" s="621" t="s">
        <v>2663</v>
      </c>
      <c r="G29" s="621" t="s">
        <v>2680</v>
      </c>
      <c r="H29" s="620" t="s">
        <v>2754</v>
      </c>
      <c r="I29" s="609" t="s">
        <v>2690</v>
      </c>
      <c r="J29" s="632">
        <v>1</v>
      </c>
      <c r="K29" s="632">
        <v>1</v>
      </c>
      <c r="L29" s="620" t="s">
        <v>2742</v>
      </c>
      <c r="M29" s="620" t="s">
        <v>2755</v>
      </c>
      <c r="N29" s="620">
        <v>72</v>
      </c>
      <c r="O29" s="620">
        <v>72</v>
      </c>
      <c r="P29" s="622">
        <v>1</v>
      </c>
    </row>
    <row r="30" spans="2:16" customFormat="1" ht="108.75" customHeight="1">
      <c r="B30" s="619" t="s">
        <v>2756</v>
      </c>
      <c r="C30" s="620" t="s">
        <v>2757</v>
      </c>
      <c r="D30" s="620" t="s">
        <v>2758</v>
      </c>
      <c r="E30" s="620" t="s">
        <v>2759</v>
      </c>
      <c r="F30" s="621" t="s">
        <v>2663</v>
      </c>
      <c r="G30" s="621" t="s">
        <v>2680</v>
      </c>
      <c r="H30" s="620" t="s">
        <v>2760</v>
      </c>
      <c r="I30" s="609" t="s">
        <v>2690</v>
      </c>
      <c r="J30" s="633" t="s">
        <v>2761</v>
      </c>
      <c r="K30" s="621">
        <v>2</v>
      </c>
      <c r="L30" s="620" t="s">
        <v>2762</v>
      </c>
      <c r="M30" s="620" t="s">
        <v>2763</v>
      </c>
      <c r="N30" s="620">
        <v>0</v>
      </c>
      <c r="O30" s="620">
        <v>1</v>
      </c>
      <c r="P30" s="622">
        <v>0</v>
      </c>
    </row>
    <row r="31" spans="2:16" customFormat="1" ht="98.45" customHeight="1">
      <c r="B31" s="623" t="s">
        <v>2764</v>
      </c>
      <c r="C31" s="624" t="s">
        <v>2765</v>
      </c>
      <c r="D31" s="624" t="s">
        <v>2766</v>
      </c>
      <c r="E31" s="624" t="s">
        <v>2767</v>
      </c>
      <c r="F31" s="625" t="s">
        <v>2663</v>
      </c>
      <c r="G31" s="625" t="s">
        <v>2680</v>
      </c>
      <c r="H31" s="624" t="s">
        <v>2768</v>
      </c>
      <c r="I31" s="626" t="s">
        <v>2682</v>
      </c>
      <c r="J31" s="627">
        <v>1</v>
      </c>
      <c r="K31" s="627">
        <v>1</v>
      </c>
      <c r="L31" s="624" t="s">
        <v>2769</v>
      </c>
      <c r="M31" s="624" t="s">
        <v>2770</v>
      </c>
      <c r="N31" s="624">
        <v>22</v>
      </c>
      <c r="O31" s="624">
        <v>24</v>
      </c>
      <c r="P31" s="628">
        <v>0.91666666666666663</v>
      </c>
    </row>
    <row r="32" spans="2:16" customFormat="1" ht="107.45" customHeight="1">
      <c r="B32" s="634" t="s">
        <v>2771</v>
      </c>
      <c r="C32" s="620" t="s">
        <v>2772</v>
      </c>
      <c r="D32" s="620" t="s">
        <v>2773</v>
      </c>
      <c r="E32" s="620" t="s">
        <v>2774</v>
      </c>
      <c r="F32" s="621" t="s">
        <v>2663</v>
      </c>
      <c r="G32" s="621" t="s">
        <v>2680</v>
      </c>
      <c r="H32" s="620" t="s">
        <v>2775</v>
      </c>
      <c r="I32" s="609" t="s">
        <v>2690</v>
      </c>
      <c r="J32" s="635">
        <v>1</v>
      </c>
      <c r="K32" s="629">
        <v>1</v>
      </c>
      <c r="L32" s="620" t="s">
        <v>2683</v>
      </c>
      <c r="M32" s="620" t="s">
        <v>2776</v>
      </c>
      <c r="N32" s="620">
        <v>2</v>
      </c>
      <c r="O32" s="620">
        <v>2</v>
      </c>
      <c r="P32" s="622">
        <v>1</v>
      </c>
    </row>
    <row r="33" spans="2:16" customFormat="1" ht="124.15" customHeight="1">
      <c r="B33" s="634" t="s">
        <v>2777</v>
      </c>
      <c r="C33" s="620" t="s">
        <v>2778</v>
      </c>
      <c r="D33" s="620" t="s">
        <v>2779</v>
      </c>
      <c r="E33" s="620" t="s">
        <v>2780</v>
      </c>
      <c r="F33" s="621" t="s">
        <v>2663</v>
      </c>
      <c r="G33" s="621" t="s">
        <v>2680</v>
      </c>
      <c r="H33" s="620" t="s">
        <v>2781</v>
      </c>
      <c r="I33" s="609" t="s">
        <v>2690</v>
      </c>
      <c r="J33" s="635">
        <v>1</v>
      </c>
      <c r="K33" s="629">
        <v>1</v>
      </c>
      <c r="L33" s="620" t="s">
        <v>2769</v>
      </c>
      <c r="M33" s="620" t="s">
        <v>2782</v>
      </c>
      <c r="N33" s="620">
        <v>11</v>
      </c>
      <c r="O33" s="620">
        <v>12</v>
      </c>
      <c r="P33" s="622">
        <v>0.91666666666666663</v>
      </c>
    </row>
    <row r="34" spans="2:16" customFormat="1" ht="135">
      <c r="B34" s="623" t="s">
        <v>2783</v>
      </c>
      <c r="C34" s="624" t="s">
        <v>2784</v>
      </c>
      <c r="D34" s="624" t="s">
        <v>2785</v>
      </c>
      <c r="E34" s="624" t="s">
        <v>2786</v>
      </c>
      <c r="F34" s="625" t="s">
        <v>2663</v>
      </c>
      <c r="G34" s="625" t="s">
        <v>2680</v>
      </c>
      <c r="H34" s="624" t="s">
        <v>2787</v>
      </c>
      <c r="I34" s="626" t="s">
        <v>2682</v>
      </c>
      <c r="J34" s="631">
        <v>1</v>
      </c>
      <c r="K34" s="631">
        <v>1</v>
      </c>
      <c r="L34" s="636" t="s">
        <v>2729</v>
      </c>
      <c r="M34" s="624" t="s">
        <v>2788</v>
      </c>
      <c r="N34" s="624">
        <v>8</v>
      </c>
      <c r="O34" s="624">
        <v>8</v>
      </c>
      <c r="P34" s="628">
        <v>1</v>
      </c>
    </row>
    <row r="35" spans="2:16" customFormat="1" ht="112.9" customHeight="1">
      <c r="B35" s="619" t="s">
        <v>2789</v>
      </c>
      <c r="C35" s="620" t="s">
        <v>2790</v>
      </c>
      <c r="D35" s="620" t="s">
        <v>2791</v>
      </c>
      <c r="E35" s="620" t="s">
        <v>2792</v>
      </c>
      <c r="F35" s="621" t="s">
        <v>2663</v>
      </c>
      <c r="G35" s="621" t="s">
        <v>2680</v>
      </c>
      <c r="H35" s="620" t="s">
        <v>2793</v>
      </c>
      <c r="I35" s="609" t="s">
        <v>2690</v>
      </c>
      <c r="J35" s="629">
        <v>1</v>
      </c>
      <c r="K35" s="629">
        <v>1</v>
      </c>
      <c r="L35" s="620" t="s">
        <v>2794</v>
      </c>
      <c r="M35" s="620" t="s">
        <v>2795</v>
      </c>
      <c r="N35" s="620">
        <v>8</v>
      </c>
      <c r="O35" s="620">
        <v>8</v>
      </c>
      <c r="P35" s="622">
        <v>1</v>
      </c>
    </row>
    <row r="36" spans="2:16" customFormat="1" ht="81" customHeight="1">
      <c r="B36" s="619" t="s">
        <v>2796</v>
      </c>
      <c r="C36" s="620" t="s">
        <v>2797</v>
      </c>
      <c r="D36" s="620" t="s">
        <v>2798</v>
      </c>
      <c r="E36" s="620" t="s">
        <v>2799</v>
      </c>
      <c r="F36" s="621" t="s">
        <v>2663</v>
      </c>
      <c r="G36" s="621" t="s">
        <v>2680</v>
      </c>
      <c r="H36" s="620" t="s">
        <v>2800</v>
      </c>
      <c r="I36" s="609" t="s">
        <v>2690</v>
      </c>
      <c r="J36" s="629">
        <v>1</v>
      </c>
      <c r="K36" s="629">
        <v>1</v>
      </c>
      <c r="L36" s="620" t="s">
        <v>2794</v>
      </c>
      <c r="M36" s="620" t="s">
        <v>2801</v>
      </c>
      <c r="N36" s="620">
        <v>8</v>
      </c>
      <c r="O36" s="620">
        <v>8</v>
      </c>
      <c r="P36" s="622">
        <v>1</v>
      </c>
    </row>
    <row r="37" spans="2:16" customFormat="1" ht="162.6" customHeight="1">
      <c r="B37" s="619" t="s">
        <v>2802</v>
      </c>
      <c r="C37" s="620" t="s">
        <v>2803</v>
      </c>
      <c r="D37" s="620" t="s">
        <v>2804</v>
      </c>
      <c r="E37" s="620" t="s">
        <v>2805</v>
      </c>
      <c r="F37" s="621" t="s">
        <v>2663</v>
      </c>
      <c r="G37" s="621" t="s">
        <v>2680</v>
      </c>
      <c r="H37" s="620" t="s">
        <v>2806</v>
      </c>
      <c r="I37" s="609" t="s">
        <v>2690</v>
      </c>
      <c r="J37" s="629">
        <v>1</v>
      </c>
      <c r="K37" s="629">
        <v>1</v>
      </c>
      <c r="L37" s="620" t="s">
        <v>2794</v>
      </c>
      <c r="M37" s="620" t="s">
        <v>2807</v>
      </c>
      <c r="N37" s="620">
        <v>1</v>
      </c>
      <c r="O37" s="620">
        <v>1</v>
      </c>
      <c r="P37" s="622">
        <v>1</v>
      </c>
    </row>
    <row r="38" spans="2:16" customFormat="1" ht="144" customHeight="1">
      <c r="B38" s="623" t="s">
        <v>2808</v>
      </c>
      <c r="C38" s="624" t="s">
        <v>2809</v>
      </c>
      <c r="D38" s="624" t="s">
        <v>2810</v>
      </c>
      <c r="E38" s="624" t="s">
        <v>2811</v>
      </c>
      <c r="F38" s="625" t="s">
        <v>2663</v>
      </c>
      <c r="G38" s="625" t="s">
        <v>2680</v>
      </c>
      <c r="H38" s="624" t="s">
        <v>2812</v>
      </c>
      <c r="I38" s="626" t="s">
        <v>2682</v>
      </c>
      <c r="J38" s="625" t="s">
        <v>2761</v>
      </c>
      <c r="K38" s="627">
        <v>1</v>
      </c>
      <c r="L38" s="624" t="s">
        <v>2813</v>
      </c>
      <c r="M38" s="624" t="s">
        <v>2814</v>
      </c>
      <c r="N38" s="624">
        <v>2</v>
      </c>
      <c r="O38" s="624">
        <v>2</v>
      </c>
      <c r="P38" s="628">
        <v>1</v>
      </c>
    </row>
    <row r="39" spans="2:16" customFormat="1" ht="114.6" customHeight="1">
      <c r="B39" s="619" t="s">
        <v>2815</v>
      </c>
      <c r="C39" s="620" t="s">
        <v>2816</v>
      </c>
      <c r="D39" s="620" t="s">
        <v>2817</v>
      </c>
      <c r="E39" s="620" t="s">
        <v>2818</v>
      </c>
      <c r="F39" s="621" t="s">
        <v>2663</v>
      </c>
      <c r="G39" s="621" t="s">
        <v>2680</v>
      </c>
      <c r="H39" s="620" t="s">
        <v>2819</v>
      </c>
      <c r="I39" s="609" t="s">
        <v>2690</v>
      </c>
      <c r="J39" s="621" t="s">
        <v>2761</v>
      </c>
      <c r="K39" s="629">
        <v>1</v>
      </c>
      <c r="L39" s="620" t="s">
        <v>2813</v>
      </c>
      <c r="M39" s="620" t="s">
        <v>2820</v>
      </c>
      <c r="N39" s="620">
        <v>100</v>
      </c>
      <c r="O39" s="620">
        <v>100</v>
      </c>
      <c r="P39" s="622">
        <v>1</v>
      </c>
    </row>
    <row r="40" spans="2:16" customFormat="1" ht="90">
      <c r="B40" s="619" t="s">
        <v>2821</v>
      </c>
      <c r="C40" s="620" t="s">
        <v>2822</v>
      </c>
      <c r="D40" s="620" t="s">
        <v>2823</v>
      </c>
      <c r="E40" s="620" t="s">
        <v>2824</v>
      </c>
      <c r="F40" s="621" t="s">
        <v>2663</v>
      </c>
      <c r="G40" s="621" t="s">
        <v>2680</v>
      </c>
      <c r="H40" s="620" t="s">
        <v>2825</v>
      </c>
      <c r="I40" s="609" t="s">
        <v>2690</v>
      </c>
      <c r="J40" s="621" t="s">
        <v>2761</v>
      </c>
      <c r="K40" s="629">
        <v>1</v>
      </c>
      <c r="L40" s="620" t="s">
        <v>2813</v>
      </c>
      <c r="M40" s="620" t="s">
        <v>2826</v>
      </c>
      <c r="N40" s="620">
        <v>100</v>
      </c>
      <c r="O40" s="620">
        <v>100</v>
      </c>
      <c r="P40" s="622">
        <v>1</v>
      </c>
    </row>
    <row r="41" spans="2:16" customFormat="1" ht="117" customHeight="1">
      <c r="B41" s="619" t="s">
        <v>2827</v>
      </c>
      <c r="C41" s="620" t="s">
        <v>2828</v>
      </c>
      <c r="D41" s="620" t="s">
        <v>2829</v>
      </c>
      <c r="E41" s="620" t="s">
        <v>2830</v>
      </c>
      <c r="F41" s="621" t="s">
        <v>2663</v>
      </c>
      <c r="G41" s="621" t="s">
        <v>2680</v>
      </c>
      <c r="H41" s="620" t="s">
        <v>2831</v>
      </c>
      <c r="I41" s="609" t="s">
        <v>2690</v>
      </c>
      <c r="J41" s="621" t="s">
        <v>2761</v>
      </c>
      <c r="K41" s="629">
        <v>1</v>
      </c>
      <c r="L41" s="620" t="s">
        <v>2832</v>
      </c>
      <c r="M41" s="620" t="s">
        <v>2833</v>
      </c>
      <c r="N41" s="620">
        <v>2</v>
      </c>
      <c r="O41" s="620">
        <v>2</v>
      </c>
      <c r="P41" s="622">
        <v>1</v>
      </c>
    </row>
    <row r="42" spans="2:16" ht="15.75" customHeight="1">
      <c r="B42" s="466"/>
      <c r="I42" s="615"/>
    </row>
    <row r="43" spans="2:16" ht="15.75" customHeight="1">
      <c r="B43" s="466"/>
      <c r="I43" s="615"/>
    </row>
    <row r="44" spans="2:16" ht="15.75" customHeight="1">
      <c r="B44" s="466"/>
      <c r="I44" s="615"/>
    </row>
    <row r="45" spans="2:16" ht="25.15" customHeight="1">
      <c r="B45" s="965" t="s">
        <v>2636</v>
      </c>
      <c r="C45" s="965"/>
      <c r="D45" s="616" t="s">
        <v>2834</v>
      </c>
      <c r="G45" s="965" t="s">
        <v>2638</v>
      </c>
      <c r="H45" s="965"/>
      <c r="I45" s="966" t="s">
        <v>2639</v>
      </c>
      <c r="J45" s="966"/>
      <c r="K45" s="966"/>
      <c r="L45" s="966"/>
    </row>
    <row r="46" spans="2:16" ht="15.6" customHeight="1">
      <c r="B46" s="466"/>
      <c r="I46" s="615"/>
    </row>
    <row r="47" spans="2:16" ht="31.15" customHeight="1">
      <c r="B47" s="965" t="s">
        <v>2640</v>
      </c>
      <c r="C47" s="965"/>
      <c r="D47" s="969" t="s">
        <v>2835</v>
      </c>
      <c r="E47" s="970"/>
      <c r="G47" s="965" t="s">
        <v>2642</v>
      </c>
      <c r="H47" s="965"/>
      <c r="I47" s="966" t="s">
        <v>2643</v>
      </c>
      <c r="J47" s="966"/>
      <c r="K47" s="966"/>
      <c r="L47" s="966"/>
    </row>
    <row r="48" spans="2:16" ht="15.6" customHeight="1">
      <c r="B48" s="466"/>
      <c r="I48" s="615"/>
    </row>
    <row r="49" spans="2:16" s="617" customFormat="1" ht="40.9" customHeight="1">
      <c r="B49" s="618" t="s">
        <v>2644</v>
      </c>
      <c r="C49" s="618" t="s">
        <v>2645</v>
      </c>
      <c r="D49" s="618" t="s">
        <v>2646</v>
      </c>
      <c r="E49" s="618" t="s">
        <v>2647</v>
      </c>
      <c r="F49" s="618" t="s">
        <v>2648</v>
      </c>
      <c r="G49" s="618" t="s">
        <v>2649</v>
      </c>
      <c r="H49" s="618" t="s">
        <v>2650</v>
      </c>
      <c r="I49" s="618" t="s">
        <v>2651</v>
      </c>
      <c r="J49" s="618" t="s">
        <v>2652</v>
      </c>
      <c r="K49" s="618" t="s">
        <v>2653</v>
      </c>
      <c r="L49" s="618" t="s">
        <v>2654</v>
      </c>
      <c r="M49" s="618" t="s">
        <v>2655</v>
      </c>
      <c r="N49" s="618" t="s">
        <v>2656</v>
      </c>
      <c r="O49" s="618" t="s">
        <v>2657</v>
      </c>
      <c r="P49" s="618" t="s">
        <v>2658</v>
      </c>
    </row>
    <row r="50" spans="2:16" customFormat="1" ht="148.9" customHeight="1">
      <c r="B50" s="619" t="s">
        <v>2659</v>
      </c>
      <c r="C50" s="620" t="s">
        <v>2836</v>
      </c>
      <c r="D50" s="620" t="s">
        <v>2837</v>
      </c>
      <c r="E50" s="620" t="s">
        <v>2838</v>
      </c>
      <c r="F50" s="621" t="s">
        <v>2663</v>
      </c>
      <c r="G50" s="621" t="s">
        <v>2664</v>
      </c>
      <c r="H50" s="620" t="s">
        <v>2839</v>
      </c>
      <c r="I50" s="609" t="s">
        <v>2840</v>
      </c>
      <c r="J50" s="637">
        <v>0.4753</v>
      </c>
      <c r="K50" s="637">
        <v>0.5</v>
      </c>
      <c r="L50" s="620" t="s">
        <v>2841</v>
      </c>
      <c r="M50" s="620" t="s">
        <v>2842</v>
      </c>
      <c r="N50" s="638">
        <v>2949221</v>
      </c>
      <c r="O50" s="638">
        <v>3102400.5</v>
      </c>
      <c r="P50" s="630">
        <v>0.95062549145411757</v>
      </c>
    </row>
    <row r="51" spans="2:16" customFormat="1" ht="94.15" customHeight="1">
      <c r="B51" s="619" t="s">
        <v>2669</v>
      </c>
      <c r="C51" s="620" t="s">
        <v>2843</v>
      </c>
      <c r="D51" s="620" t="s">
        <v>2844</v>
      </c>
      <c r="E51" s="620" t="s">
        <v>2845</v>
      </c>
      <c r="F51" s="621" t="s">
        <v>2663</v>
      </c>
      <c r="G51" s="621" t="s">
        <v>2664</v>
      </c>
      <c r="H51" s="620" t="s">
        <v>2846</v>
      </c>
      <c r="I51" s="609" t="s">
        <v>2847</v>
      </c>
      <c r="J51" s="637">
        <v>0.69850000000000001</v>
      </c>
      <c r="K51" s="637">
        <v>0.7</v>
      </c>
      <c r="L51" s="620" t="s">
        <v>2848</v>
      </c>
      <c r="M51" s="620" t="s">
        <v>2849</v>
      </c>
      <c r="N51" s="620">
        <v>70</v>
      </c>
      <c r="O51" s="620">
        <v>70</v>
      </c>
      <c r="P51" s="622">
        <v>1</v>
      </c>
    </row>
    <row r="52" spans="2:16" customFormat="1" ht="150" customHeight="1">
      <c r="B52" s="623" t="s">
        <v>2676</v>
      </c>
      <c r="C52" s="624" t="s">
        <v>2850</v>
      </c>
      <c r="D52" s="624" t="s">
        <v>2851</v>
      </c>
      <c r="E52" s="624" t="s">
        <v>2852</v>
      </c>
      <c r="F52" s="625" t="s">
        <v>2663</v>
      </c>
      <c r="G52" s="625" t="s">
        <v>2680</v>
      </c>
      <c r="H52" s="624" t="s">
        <v>2853</v>
      </c>
      <c r="I52" s="626" t="s">
        <v>2682</v>
      </c>
      <c r="J52" s="623" t="s">
        <v>2761</v>
      </c>
      <c r="K52" s="627">
        <v>1</v>
      </c>
      <c r="L52" s="624" t="s">
        <v>2683</v>
      </c>
      <c r="M52" s="624" t="s">
        <v>2854</v>
      </c>
      <c r="N52" s="624">
        <v>10</v>
      </c>
      <c r="O52" s="624">
        <v>10</v>
      </c>
      <c r="P52" s="628">
        <v>1</v>
      </c>
    </row>
    <row r="53" spans="2:16" customFormat="1" ht="235.9" customHeight="1">
      <c r="B53" s="619" t="s">
        <v>2685</v>
      </c>
      <c r="C53" s="620" t="s">
        <v>2855</v>
      </c>
      <c r="D53" s="620" t="s">
        <v>2856</v>
      </c>
      <c r="E53" s="620" t="s">
        <v>2857</v>
      </c>
      <c r="F53" s="621" t="s">
        <v>2663</v>
      </c>
      <c r="G53" s="621" t="s">
        <v>2680</v>
      </c>
      <c r="H53" s="620" t="s">
        <v>2858</v>
      </c>
      <c r="I53" s="609" t="s">
        <v>2690</v>
      </c>
      <c r="J53" s="619" t="s">
        <v>2761</v>
      </c>
      <c r="K53" s="621">
        <v>10</v>
      </c>
      <c r="L53" s="620" t="s">
        <v>2729</v>
      </c>
      <c r="M53" s="620" t="s">
        <v>2859</v>
      </c>
      <c r="N53" s="620">
        <v>10</v>
      </c>
      <c r="O53" s="620">
        <v>10</v>
      </c>
      <c r="P53" s="622">
        <v>1</v>
      </c>
    </row>
    <row r="54" spans="2:16" customFormat="1" ht="102" customHeight="1">
      <c r="B54" s="619" t="s">
        <v>2693</v>
      </c>
      <c r="C54" s="620" t="s">
        <v>2860</v>
      </c>
      <c r="D54" s="620" t="s">
        <v>2861</v>
      </c>
      <c r="E54" s="620" t="s">
        <v>2862</v>
      </c>
      <c r="F54" s="621" t="s">
        <v>2663</v>
      </c>
      <c r="G54" s="621" t="s">
        <v>2680</v>
      </c>
      <c r="H54" s="620" t="s">
        <v>2863</v>
      </c>
      <c r="I54" s="609" t="s">
        <v>2690</v>
      </c>
      <c r="J54" s="629">
        <v>1</v>
      </c>
      <c r="K54" s="629">
        <v>1</v>
      </c>
      <c r="L54" s="620" t="s">
        <v>2864</v>
      </c>
      <c r="M54" s="620" t="s">
        <v>2865</v>
      </c>
      <c r="N54" s="620">
        <v>6</v>
      </c>
      <c r="O54" s="620">
        <v>6</v>
      </c>
      <c r="P54" s="622">
        <v>1</v>
      </c>
    </row>
    <row r="55" spans="2:16" customFormat="1" ht="84.6" customHeight="1">
      <c r="B55" s="623" t="s">
        <v>2699</v>
      </c>
      <c r="C55" s="624" t="s">
        <v>2866</v>
      </c>
      <c r="D55" s="624" t="s">
        <v>2867</v>
      </c>
      <c r="E55" s="624" t="s">
        <v>2868</v>
      </c>
      <c r="F55" s="625" t="s">
        <v>2663</v>
      </c>
      <c r="G55" s="625" t="s">
        <v>2680</v>
      </c>
      <c r="H55" s="624" t="s">
        <v>2869</v>
      </c>
      <c r="I55" s="626" t="s">
        <v>2682</v>
      </c>
      <c r="J55" s="623" t="s">
        <v>2761</v>
      </c>
      <c r="K55" s="627">
        <v>1</v>
      </c>
      <c r="L55" s="624" t="s">
        <v>2870</v>
      </c>
      <c r="M55" s="624" t="s">
        <v>2871</v>
      </c>
      <c r="N55" s="624">
        <v>3</v>
      </c>
      <c r="O55" s="624">
        <v>3</v>
      </c>
      <c r="P55" s="628">
        <v>1</v>
      </c>
    </row>
    <row r="56" spans="2:16" customFormat="1" ht="95.45" customHeight="1">
      <c r="B56" s="619" t="s">
        <v>2705</v>
      </c>
      <c r="C56" s="620" t="s">
        <v>2872</v>
      </c>
      <c r="D56" s="620" t="s">
        <v>2873</v>
      </c>
      <c r="E56" s="620" t="s">
        <v>2874</v>
      </c>
      <c r="F56" s="621" t="s">
        <v>2663</v>
      </c>
      <c r="G56" s="621" t="s">
        <v>2680</v>
      </c>
      <c r="H56" s="620" t="s">
        <v>2875</v>
      </c>
      <c r="I56" s="609" t="s">
        <v>2690</v>
      </c>
      <c r="J56" s="619" t="s">
        <v>2761</v>
      </c>
      <c r="K56" s="621">
        <v>5</v>
      </c>
      <c r="L56" s="620" t="s">
        <v>2876</v>
      </c>
      <c r="M56" s="620" t="s">
        <v>2877</v>
      </c>
      <c r="N56" s="620">
        <v>5</v>
      </c>
      <c r="O56" s="620">
        <v>5</v>
      </c>
      <c r="P56" s="622">
        <v>1</v>
      </c>
    </row>
    <row r="57" spans="2:16" customFormat="1" ht="96.6" customHeight="1">
      <c r="B57" s="619" t="s">
        <v>2711</v>
      </c>
      <c r="C57" s="620" t="s">
        <v>2878</v>
      </c>
      <c r="D57" s="620" t="s">
        <v>2879</v>
      </c>
      <c r="E57" s="620" t="s">
        <v>2880</v>
      </c>
      <c r="F57" s="621" t="s">
        <v>2663</v>
      </c>
      <c r="G57" s="621" t="s">
        <v>2680</v>
      </c>
      <c r="H57" s="620" t="s">
        <v>2881</v>
      </c>
      <c r="I57" s="609" t="s">
        <v>2690</v>
      </c>
      <c r="J57" s="619" t="s">
        <v>2761</v>
      </c>
      <c r="K57" s="621">
        <v>1</v>
      </c>
      <c r="L57" s="620" t="s">
        <v>2876</v>
      </c>
      <c r="M57" s="620" t="s">
        <v>2882</v>
      </c>
      <c r="N57" s="620">
        <v>1</v>
      </c>
      <c r="O57" s="620">
        <v>1</v>
      </c>
      <c r="P57" s="622">
        <v>1</v>
      </c>
    </row>
    <row r="58" spans="2:16" customFormat="1" ht="127.15" customHeight="1">
      <c r="B58" s="619" t="s">
        <v>2883</v>
      </c>
      <c r="C58" s="620" t="s">
        <v>2884</v>
      </c>
      <c r="D58" s="620" t="s">
        <v>2885</v>
      </c>
      <c r="E58" s="620" t="s">
        <v>2886</v>
      </c>
      <c r="F58" s="621" t="s">
        <v>2663</v>
      </c>
      <c r="G58" s="621" t="s">
        <v>2680</v>
      </c>
      <c r="H58" s="620" t="s">
        <v>2887</v>
      </c>
      <c r="I58" s="609" t="s">
        <v>2690</v>
      </c>
      <c r="J58" s="619" t="s">
        <v>2761</v>
      </c>
      <c r="K58" s="629">
        <v>1</v>
      </c>
      <c r="L58" s="620" t="s">
        <v>2876</v>
      </c>
      <c r="M58" s="620" t="s">
        <v>2888</v>
      </c>
      <c r="N58" s="620">
        <v>3</v>
      </c>
      <c r="O58" s="620">
        <v>3</v>
      </c>
      <c r="P58" s="622">
        <v>1</v>
      </c>
    </row>
    <row r="59" spans="2:16" customFormat="1" ht="116.25" customHeight="1">
      <c r="B59" s="623" t="s">
        <v>2717</v>
      </c>
      <c r="C59" s="624" t="s">
        <v>2889</v>
      </c>
      <c r="D59" s="624" t="s">
        <v>2890</v>
      </c>
      <c r="E59" s="624" t="s">
        <v>2891</v>
      </c>
      <c r="F59" s="625" t="s">
        <v>2663</v>
      </c>
      <c r="G59" s="625" t="s">
        <v>2680</v>
      </c>
      <c r="H59" s="624" t="s">
        <v>2892</v>
      </c>
      <c r="I59" s="626" t="s">
        <v>2682</v>
      </c>
      <c r="J59" s="627">
        <v>1</v>
      </c>
      <c r="K59" s="627">
        <v>1</v>
      </c>
      <c r="L59" s="624" t="s">
        <v>2893</v>
      </c>
      <c r="M59" s="624" t="s">
        <v>2894</v>
      </c>
      <c r="N59" s="624">
        <v>7</v>
      </c>
      <c r="O59" s="624">
        <v>7</v>
      </c>
      <c r="P59" s="628">
        <v>1</v>
      </c>
    </row>
    <row r="60" spans="2:16" customFormat="1" ht="57.6" customHeight="1">
      <c r="B60" s="619" t="s">
        <v>2724</v>
      </c>
      <c r="C60" s="620" t="s">
        <v>2895</v>
      </c>
      <c r="D60" s="620" t="s">
        <v>2896</v>
      </c>
      <c r="E60" s="620" t="s">
        <v>2897</v>
      </c>
      <c r="F60" s="621" t="s">
        <v>2663</v>
      </c>
      <c r="G60" s="621" t="s">
        <v>2680</v>
      </c>
      <c r="H60" s="620" t="s">
        <v>2898</v>
      </c>
      <c r="I60" s="609" t="s">
        <v>2690</v>
      </c>
      <c r="J60" s="621">
        <v>2</v>
      </c>
      <c r="K60" s="621">
        <v>2</v>
      </c>
      <c r="L60" s="620" t="s">
        <v>2899</v>
      </c>
      <c r="M60" s="620" t="s">
        <v>2900</v>
      </c>
      <c r="N60" s="620">
        <v>1</v>
      </c>
      <c r="O60" s="620">
        <v>2</v>
      </c>
      <c r="P60" s="622">
        <v>0.5</v>
      </c>
    </row>
    <row r="61" spans="2:16" customFormat="1" ht="105">
      <c r="B61" s="619" t="s">
        <v>2731</v>
      </c>
      <c r="C61" s="620" t="s">
        <v>2901</v>
      </c>
      <c r="D61" s="620" t="s">
        <v>2902</v>
      </c>
      <c r="E61" s="620" t="s">
        <v>2903</v>
      </c>
      <c r="F61" s="621" t="s">
        <v>2663</v>
      </c>
      <c r="G61" s="621" t="s">
        <v>2680</v>
      </c>
      <c r="H61" s="620" t="s">
        <v>2904</v>
      </c>
      <c r="I61" s="609" t="s">
        <v>2690</v>
      </c>
      <c r="J61" s="619" t="s">
        <v>2761</v>
      </c>
      <c r="K61" s="621">
        <v>5</v>
      </c>
      <c r="L61" s="620" t="s">
        <v>2905</v>
      </c>
      <c r="M61" s="620" t="s">
        <v>2906</v>
      </c>
      <c r="N61" s="620">
        <v>5</v>
      </c>
      <c r="O61" s="620">
        <v>5</v>
      </c>
      <c r="P61" s="622">
        <v>1</v>
      </c>
    </row>
    <row r="62" spans="2:16" customFormat="1" ht="61.15" customHeight="1">
      <c r="B62" s="619" t="s">
        <v>2907</v>
      </c>
      <c r="C62" s="620" t="s">
        <v>2908</v>
      </c>
      <c r="D62" s="620" t="s">
        <v>2909</v>
      </c>
      <c r="E62" s="620" t="s">
        <v>2910</v>
      </c>
      <c r="F62" s="621" t="s">
        <v>2663</v>
      </c>
      <c r="G62" s="621" t="s">
        <v>2680</v>
      </c>
      <c r="H62" s="620" t="s">
        <v>2911</v>
      </c>
      <c r="I62" s="609" t="s">
        <v>2690</v>
      </c>
      <c r="J62" s="639">
        <v>1</v>
      </c>
      <c r="K62" s="639">
        <v>1</v>
      </c>
      <c r="L62" s="620" t="s">
        <v>2912</v>
      </c>
      <c r="M62" s="620" t="s">
        <v>2913</v>
      </c>
      <c r="N62" s="620">
        <v>412</v>
      </c>
      <c r="O62" s="620">
        <v>412</v>
      </c>
      <c r="P62" s="622">
        <v>1</v>
      </c>
    </row>
    <row r="63" spans="2:16" customFormat="1" ht="103.15" customHeight="1">
      <c r="B63" s="623" t="s">
        <v>2737</v>
      </c>
      <c r="C63" s="624" t="s">
        <v>2914</v>
      </c>
      <c r="D63" s="624" t="s">
        <v>2915</v>
      </c>
      <c r="E63" s="624" t="s">
        <v>2916</v>
      </c>
      <c r="F63" s="625" t="s">
        <v>2663</v>
      </c>
      <c r="G63" s="625" t="s">
        <v>2680</v>
      </c>
      <c r="H63" s="624" t="s">
        <v>2917</v>
      </c>
      <c r="I63" s="626" t="s">
        <v>2682</v>
      </c>
      <c r="J63" s="627">
        <v>1</v>
      </c>
      <c r="K63" s="627">
        <v>1</v>
      </c>
      <c r="L63" s="624" t="s">
        <v>2918</v>
      </c>
      <c r="M63" s="624" t="s">
        <v>2919</v>
      </c>
      <c r="N63" s="624">
        <v>7</v>
      </c>
      <c r="O63" s="624">
        <v>14</v>
      </c>
      <c r="P63" s="628">
        <v>0.5</v>
      </c>
    </row>
    <row r="64" spans="2:16" customFormat="1" ht="104.45" customHeight="1">
      <c r="B64" s="619" t="s">
        <v>2744</v>
      </c>
      <c r="C64" s="620" t="s">
        <v>2920</v>
      </c>
      <c r="D64" s="620" t="s">
        <v>2921</v>
      </c>
      <c r="E64" s="620" t="s">
        <v>2922</v>
      </c>
      <c r="F64" s="621" t="s">
        <v>2663</v>
      </c>
      <c r="G64" s="621" t="s">
        <v>2680</v>
      </c>
      <c r="H64" s="620" t="s">
        <v>2923</v>
      </c>
      <c r="I64" s="609" t="s">
        <v>2690</v>
      </c>
      <c r="J64" s="619" t="s">
        <v>2761</v>
      </c>
      <c r="K64" s="621">
        <v>7</v>
      </c>
      <c r="L64" s="620" t="s">
        <v>2918</v>
      </c>
      <c r="M64" s="620" t="s">
        <v>2924</v>
      </c>
      <c r="N64" s="620">
        <v>7</v>
      </c>
      <c r="O64" s="620">
        <v>7</v>
      </c>
      <c r="P64" s="622">
        <v>1</v>
      </c>
    </row>
    <row r="65" spans="2:16" customFormat="1" ht="102" customHeight="1">
      <c r="B65" s="619" t="s">
        <v>2750</v>
      </c>
      <c r="C65" s="620" t="s">
        <v>2925</v>
      </c>
      <c r="D65" s="620" t="s">
        <v>2926</v>
      </c>
      <c r="E65" s="620" t="s">
        <v>2927</v>
      </c>
      <c r="F65" s="621" t="s">
        <v>2663</v>
      </c>
      <c r="G65" s="621" t="s">
        <v>2680</v>
      </c>
      <c r="H65" s="620" t="s">
        <v>2928</v>
      </c>
      <c r="I65" s="609" t="s">
        <v>2690</v>
      </c>
      <c r="J65" s="619" t="s">
        <v>2761</v>
      </c>
      <c r="K65" s="629">
        <v>1</v>
      </c>
      <c r="L65" s="620" t="s">
        <v>2918</v>
      </c>
      <c r="M65" s="620" t="s">
        <v>2929</v>
      </c>
      <c r="N65" s="620">
        <v>25</v>
      </c>
      <c r="O65" s="620">
        <v>30</v>
      </c>
      <c r="P65" s="622">
        <v>0.83333333333333337</v>
      </c>
    </row>
    <row r="66" spans="2:16" ht="15.75" customHeight="1">
      <c r="B66" s="466"/>
      <c r="I66" s="615"/>
    </row>
    <row r="67" spans="2:16" ht="15.75" customHeight="1">
      <c r="B67" s="466"/>
      <c r="I67" s="615"/>
    </row>
    <row r="68" spans="2:16" ht="15.75" customHeight="1">
      <c r="B68" s="466"/>
      <c r="I68" s="615"/>
    </row>
    <row r="69" spans="2:16" ht="25.15" customHeight="1">
      <c r="B69" s="965" t="s">
        <v>2636</v>
      </c>
      <c r="C69" s="965"/>
      <c r="D69" s="616" t="s">
        <v>2930</v>
      </c>
      <c r="G69" s="965" t="s">
        <v>2638</v>
      </c>
      <c r="H69" s="965"/>
      <c r="I69" s="966" t="s">
        <v>2639</v>
      </c>
      <c r="J69" s="966"/>
      <c r="K69" s="966"/>
      <c r="L69" s="966"/>
    </row>
    <row r="70" spans="2:16" ht="15.6" customHeight="1">
      <c r="B70" s="466"/>
      <c r="I70" s="615"/>
    </row>
    <row r="71" spans="2:16" ht="25.15" customHeight="1">
      <c r="B71" s="965" t="s">
        <v>2640</v>
      </c>
      <c r="C71" s="965"/>
      <c r="D71" s="967" t="s">
        <v>2641</v>
      </c>
      <c r="E71" s="968"/>
      <c r="G71" s="965" t="s">
        <v>2642</v>
      </c>
      <c r="H71" s="965"/>
      <c r="I71" s="966" t="s">
        <v>2643</v>
      </c>
      <c r="J71" s="966"/>
      <c r="K71" s="966"/>
      <c r="L71" s="966"/>
    </row>
    <row r="72" spans="2:16" ht="15.6" customHeight="1">
      <c r="B72" s="466"/>
      <c r="I72" s="615"/>
    </row>
    <row r="73" spans="2:16" s="617" customFormat="1" ht="40.9" customHeight="1">
      <c r="B73" s="618" t="s">
        <v>2644</v>
      </c>
      <c r="C73" s="618" t="s">
        <v>2645</v>
      </c>
      <c r="D73" s="618" t="s">
        <v>2646</v>
      </c>
      <c r="E73" s="618" t="s">
        <v>2647</v>
      </c>
      <c r="F73" s="618" t="s">
        <v>2648</v>
      </c>
      <c r="G73" s="618" t="s">
        <v>2649</v>
      </c>
      <c r="H73" s="618" t="s">
        <v>2650</v>
      </c>
      <c r="I73" s="618" t="s">
        <v>2651</v>
      </c>
      <c r="J73" s="618" t="s">
        <v>2652</v>
      </c>
      <c r="K73" s="618" t="s">
        <v>2653</v>
      </c>
      <c r="L73" s="618" t="s">
        <v>2654</v>
      </c>
      <c r="M73" s="618" t="s">
        <v>2655</v>
      </c>
      <c r="N73" s="618" t="s">
        <v>2656</v>
      </c>
      <c r="O73" s="618" t="s">
        <v>2657</v>
      </c>
      <c r="P73" s="618" t="s">
        <v>2658</v>
      </c>
    </row>
    <row r="74" spans="2:16" customFormat="1" ht="92.45" customHeight="1">
      <c r="B74" s="619" t="s">
        <v>2659</v>
      </c>
      <c r="C74" s="620" t="s">
        <v>2931</v>
      </c>
      <c r="D74" s="620" t="s">
        <v>2671</v>
      </c>
      <c r="E74" s="620" t="s">
        <v>2672</v>
      </c>
      <c r="F74" s="621" t="s">
        <v>2663</v>
      </c>
      <c r="G74" s="621" t="s">
        <v>2664</v>
      </c>
      <c r="H74" s="620" t="s">
        <v>2673</v>
      </c>
      <c r="I74" s="609" t="s">
        <v>2666</v>
      </c>
      <c r="J74" s="621">
        <v>8</v>
      </c>
      <c r="K74" s="621">
        <v>8</v>
      </c>
      <c r="L74" s="620" t="s">
        <v>2674</v>
      </c>
      <c r="M74" s="620" t="s">
        <v>2675</v>
      </c>
      <c r="N74" s="620">
        <v>8</v>
      </c>
      <c r="O74" s="620">
        <v>8</v>
      </c>
      <c r="P74" s="622">
        <v>1</v>
      </c>
    </row>
    <row r="75" spans="2:16" customFormat="1" ht="77.45" customHeight="1">
      <c r="B75" s="619" t="s">
        <v>2669</v>
      </c>
      <c r="C75" s="620" t="s">
        <v>2932</v>
      </c>
      <c r="D75" s="620" t="s">
        <v>2933</v>
      </c>
      <c r="E75" s="620" t="s">
        <v>2934</v>
      </c>
      <c r="F75" s="621" t="s">
        <v>2663</v>
      </c>
      <c r="G75" s="621" t="s">
        <v>2680</v>
      </c>
      <c r="H75" s="620" t="s">
        <v>2935</v>
      </c>
      <c r="I75" s="609" t="s">
        <v>2666</v>
      </c>
      <c r="J75" s="632">
        <v>1</v>
      </c>
      <c r="K75" s="632">
        <v>1</v>
      </c>
      <c r="L75" s="620" t="s">
        <v>2729</v>
      </c>
      <c r="M75" s="620" t="s">
        <v>2936</v>
      </c>
      <c r="N75" s="620">
        <v>1</v>
      </c>
      <c r="O75" s="620">
        <v>1</v>
      </c>
      <c r="P75" s="622">
        <v>1</v>
      </c>
    </row>
    <row r="76" spans="2:16" customFormat="1" ht="104.25" customHeight="1">
      <c r="B76" s="623" t="s">
        <v>2676</v>
      </c>
      <c r="C76" s="624" t="s">
        <v>2937</v>
      </c>
      <c r="D76" s="624" t="s">
        <v>2938</v>
      </c>
      <c r="E76" s="624" t="s">
        <v>2939</v>
      </c>
      <c r="F76" s="625" t="s">
        <v>2663</v>
      </c>
      <c r="G76" s="625" t="s">
        <v>2680</v>
      </c>
      <c r="H76" s="624" t="s">
        <v>2940</v>
      </c>
      <c r="I76" s="626" t="s">
        <v>2682</v>
      </c>
      <c r="J76" s="631">
        <v>1</v>
      </c>
      <c r="K76" s="631">
        <v>1</v>
      </c>
      <c r="L76" s="624" t="s">
        <v>2729</v>
      </c>
      <c r="M76" s="624" t="s">
        <v>2936</v>
      </c>
      <c r="N76" s="624">
        <v>2</v>
      </c>
      <c r="O76" s="624">
        <v>2</v>
      </c>
      <c r="P76" s="628">
        <v>1</v>
      </c>
    </row>
    <row r="77" spans="2:16" customFormat="1" ht="66.599999999999994" customHeight="1">
      <c r="B77" s="619" t="s">
        <v>2685</v>
      </c>
      <c r="C77" s="620" t="s">
        <v>2941</v>
      </c>
      <c r="D77" s="620" t="s">
        <v>2942</v>
      </c>
      <c r="E77" s="620" t="s">
        <v>2943</v>
      </c>
      <c r="F77" s="621" t="s">
        <v>2663</v>
      </c>
      <c r="G77" s="621" t="s">
        <v>2680</v>
      </c>
      <c r="H77" s="620" t="s">
        <v>2944</v>
      </c>
      <c r="I77" s="609" t="s">
        <v>2690</v>
      </c>
      <c r="J77" s="621">
        <v>12</v>
      </c>
      <c r="K77" s="621">
        <v>12</v>
      </c>
      <c r="L77" s="620" t="s">
        <v>2729</v>
      </c>
      <c r="M77" s="620" t="s">
        <v>2936</v>
      </c>
      <c r="N77" s="620">
        <v>12</v>
      </c>
      <c r="O77" s="620">
        <v>12</v>
      </c>
      <c r="P77" s="622">
        <v>1</v>
      </c>
    </row>
    <row r="78" spans="2:16" customFormat="1" ht="70.150000000000006" customHeight="1">
      <c r="B78" s="619" t="s">
        <v>2693</v>
      </c>
      <c r="C78" s="620" t="s">
        <v>2945</v>
      </c>
      <c r="D78" s="620" t="s">
        <v>2946</v>
      </c>
      <c r="E78" s="620" t="s">
        <v>2947</v>
      </c>
      <c r="F78" s="621" t="s">
        <v>2663</v>
      </c>
      <c r="G78" s="621" t="s">
        <v>2680</v>
      </c>
      <c r="H78" s="620" t="s">
        <v>2948</v>
      </c>
      <c r="I78" s="609" t="s">
        <v>2690</v>
      </c>
      <c r="J78" s="629">
        <v>1</v>
      </c>
      <c r="K78" s="629">
        <v>1</v>
      </c>
      <c r="L78" s="620" t="s">
        <v>2949</v>
      </c>
      <c r="M78" s="620" t="s">
        <v>2950</v>
      </c>
      <c r="N78" s="620">
        <v>107</v>
      </c>
      <c r="O78" s="620">
        <v>107</v>
      </c>
      <c r="P78" s="622">
        <v>1</v>
      </c>
    </row>
    <row r="79" spans="2:16" customFormat="1" ht="67.150000000000006" customHeight="1">
      <c r="B79" s="619" t="s">
        <v>2951</v>
      </c>
      <c r="C79" s="620" t="s">
        <v>2952</v>
      </c>
      <c r="D79" s="620" t="s">
        <v>2953</v>
      </c>
      <c r="E79" s="620" t="s">
        <v>2954</v>
      </c>
      <c r="F79" s="621" t="s">
        <v>2663</v>
      </c>
      <c r="G79" s="621" t="s">
        <v>2680</v>
      </c>
      <c r="H79" s="620" t="s">
        <v>2955</v>
      </c>
      <c r="I79" s="609" t="s">
        <v>2690</v>
      </c>
      <c r="J79" s="629">
        <v>1</v>
      </c>
      <c r="K79" s="629">
        <v>1</v>
      </c>
      <c r="L79" s="620" t="s">
        <v>2956</v>
      </c>
      <c r="M79" s="620" t="s">
        <v>2957</v>
      </c>
      <c r="N79" s="620">
        <v>173</v>
      </c>
      <c r="O79" s="620">
        <v>173</v>
      </c>
      <c r="P79" s="622">
        <v>1</v>
      </c>
    </row>
    <row r="80" spans="2:16" customFormat="1" ht="72" customHeight="1">
      <c r="B80" s="619" t="s">
        <v>2958</v>
      </c>
      <c r="C80" s="620" t="s">
        <v>2959</v>
      </c>
      <c r="D80" s="620" t="s">
        <v>2960</v>
      </c>
      <c r="E80" s="620" t="s">
        <v>2961</v>
      </c>
      <c r="F80" s="621" t="s">
        <v>2663</v>
      </c>
      <c r="G80" s="621" t="s">
        <v>2680</v>
      </c>
      <c r="H80" s="620" t="s">
        <v>2962</v>
      </c>
      <c r="I80" s="609" t="s">
        <v>2690</v>
      </c>
      <c r="J80" s="621">
        <v>4</v>
      </c>
      <c r="K80" s="621">
        <v>4</v>
      </c>
      <c r="L80" s="617" t="s">
        <v>2963</v>
      </c>
      <c r="M80" s="620" t="s">
        <v>2964</v>
      </c>
      <c r="N80" s="620">
        <v>4</v>
      </c>
      <c r="O80" s="620">
        <v>4</v>
      </c>
      <c r="P80" s="622">
        <v>1</v>
      </c>
    </row>
    <row r="81" spans="2:16" customFormat="1" ht="98.25" customHeight="1">
      <c r="B81" s="623" t="s">
        <v>2699</v>
      </c>
      <c r="C81" s="624" t="s">
        <v>2965</v>
      </c>
      <c r="D81" s="624" t="s">
        <v>2966</v>
      </c>
      <c r="E81" s="624" t="s">
        <v>2967</v>
      </c>
      <c r="F81" s="625" t="s">
        <v>2663</v>
      </c>
      <c r="G81" s="625" t="s">
        <v>2680</v>
      </c>
      <c r="H81" s="624" t="s">
        <v>2968</v>
      </c>
      <c r="I81" s="626" t="s">
        <v>2682</v>
      </c>
      <c r="J81" s="627">
        <v>1</v>
      </c>
      <c r="K81" s="627">
        <v>1</v>
      </c>
      <c r="L81" s="624" t="s">
        <v>2969</v>
      </c>
      <c r="M81" s="624" t="s">
        <v>2970</v>
      </c>
      <c r="N81" s="624">
        <v>95</v>
      </c>
      <c r="O81" s="624">
        <v>95</v>
      </c>
      <c r="P81" s="628">
        <v>1</v>
      </c>
    </row>
    <row r="82" spans="2:16" customFormat="1" ht="70.150000000000006" customHeight="1">
      <c r="B82" s="619" t="s">
        <v>2705</v>
      </c>
      <c r="C82" s="620" t="s">
        <v>2971</v>
      </c>
      <c r="D82" s="620" t="s">
        <v>2972</v>
      </c>
      <c r="E82" s="620" t="s">
        <v>2973</v>
      </c>
      <c r="F82" s="621" t="s">
        <v>2663</v>
      </c>
      <c r="G82" s="621" t="s">
        <v>2680</v>
      </c>
      <c r="H82" s="620" t="s">
        <v>2974</v>
      </c>
      <c r="I82" s="609" t="s">
        <v>2690</v>
      </c>
      <c r="J82" s="640">
        <v>1</v>
      </c>
      <c r="K82" s="629">
        <v>1</v>
      </c>
      <c r="L82" s="620" t="s">
        <v>2969</v>
      </c>
      <c r="M82" s="620" t="s">
        <v>2975</v>
      </c>
      <c r="N82" s="620">
        <v>603</v>
      </c>
      <c r="O82" s="620">
        <v>606</v>
      </c>
      <c r="P82" s="641">
        <v>0.99504950495049505</v>
      </c>
    </row>
    <row r="83" spans="2:16" customFormat="1" ht="119.45" customHeight="1">
      <c r="B83" s="619" t="s">
        <v>2711</v>
      </c>
      <c r="C83" s="620" t="s">
        <v>2976</v>
      </c>
      <c r="D83" s="620" t="s">
        <v>2977</v>
      </c>
      <c r="E83" s="620" t="s">
        <v>2978</v>
      </c>
      <c r="F83" s="621" t="s">
        <v>2663</v>
      </c>
      <c r="G83" s="621" t="s">
        <v>2680</v>
      </c>
      <c r="H83" s="620" t="s">
        <v>2979</v>
      </c>
      <c r="I83" s="609" t="s">
        <v>2690</v>
      </c>
      <c r="J83" s="629">
        <v>1</v>
      </c>
      <c r="K83" s="629">
        <v>1</v>
      </c>
      <c r="L83" s="620" t="s">
        <v>2969</v>
      </c>
      <c r="M83" s="620" t="s">
        <v>2980</v>
      </c>
      <c r="N83" s="620">
        <v>29</v>
      </c>
      <c r="O83" s="620">
        <v>29</v>
      </c>
      <c r="P83" s="622">
        <v>1</v>
      </c>
    </row>
    <row r="84" spans="2:16" customFormat="1" ht="169.5" customHeight="1">
      <c r="B84" s="623" t="s">
        <v>2717</v>
      </c>
      <c r="C84" s="624" t="s">
        <v>2981</v>
      </c>
      <c r="D84" s="624" t="s">
        <v>2982</v>
      </c>
      <c r="E84" s="624" t="s">
        <v>2983</v>
      </c>
      <c r="F84" s="625" t="s">
        <v>2663</v>
      </c>
      <c r="G84" s="625" t="s">
        <v>2680</v>
      </c>
      <c r="H84" s="624" t="s">
        <v>2984</v>
      </c>
      <c r="I84" s="626" t="s">
        <v>2682</v>
      </c>
      <c r="J84" s="627">
        <v>1</v>
      </c>
      <c r="K84" s="627">
        <v>1</v>
      </c>
      <c r="L84" s="624" t="s">
        <v>2985</v>
      </c>
      <c r="M84" s="624" t="s">
        <v>2986</v>
      </c>
      <c r="N84" s="624">
        <v>86</v>
      </c>
      <c r="O84" s="624">
        <v>86</v>
      </c>
      <c r="P84" s="628">
        <v>1</v>
      </c>
    </row>
    <row r="85" spans="2:16" customFormat="1" ht="94.9" customHeight="1">
      <c r="B85" s="619" t="s">
        <v>2724</v>
      </c>
      <c r="C85" s="620" t="s">
        <v>2987</v>
      </c>
      <c r="D85" s="620" t="s">
        <v>2988</v>
      </c>
      <c r="E85" s="620" t="s">
        <v>2989</v>
      </c>
      <c r="F85" s="621" t="s">
        <v>2663</v>
      </c>
      <c r="G85" s="621" t="s">
        <v>2680</v>
      </c>
      <c r="H85" s="620" t="s">
        <v>2990</v>
      </c>
      <c r="I85" s="609" t="s">
        <v>2690</v>
      </c>
      <c r="J85" s="629">
        <v>1</v>
      </c>
      <c r="K85" s="629">
        <v>1</v>
      </c>
      <c r="L85" s="620" t="s">
        <v>2985</v>
      </c>
      <c r="M85" s="620" t="s">
        <v>2991</v>
      </c>
      <c r="N85" s="620">
        <v>48</v>
      </c>
      <c r="O85" s="620">
        <v>48</v>
      </c>
      <c r="P85" s="622">
        <v>1</v>
      </c>
    </row>
    <row r="86" spans="2:16" customFormat="1" ht="82.15" customHeight="1">
      <c r="B86" s="619" t="s">
        <v>2731</v>
      </c>
      <c r="C86" s="620" t="s">
        <v>2992</v>
      </c>
      <c r="D86" s="620" t="s">
        <v>2993</v>
      </c>
      <c r="E86" s="620" t="s">
        <v>2994</v>
      </c>
      <c r="F86" s="621" t="s">
        <v>2663</v>
      </c>
      <c r="G86" s="621" t="s">
        <v>2680</v>
      </c>
      <c r="H86" s="620" t="s">
        <v>2995</v>
      </c>
      <c r="I86" s="609" t="s">
        <v>2690</v>
      </c>
      <c r="J86" s="629">
        <v>1</v>
      </c>
      <c r="K86" s="629">
        <v>1</v>
      </c>
      <c r="L86" s="617" t="s">
        <v>2963</v>
      </c>
      <c r="M86" s="620" t="s">
        <v>2996</v>
      </c>
      <c r="N86" s="620">
        <v>63</v>
      </c>
      <c r="O86" s="620">
        <v>63</v>
      </c>
      <c r="P86" s="622">
        <v>1</v>
      </c>
    </row>
    <row r="87" spans="2:16" customFormat="1" ht="81.599999999999994" customHeight="1">
      <c r="B87" s="619" t="s">
        <v>2907</v>
      </c>
      <c r="C87" s="620" t="s">
        <v>2997</v>
      </c>
      <c r="D87" s="620" t="s">
        <v>2998</v>
      </c>
      <c r="E87" s="620" t="s">
        <v>2999</v>
      </c>
      <c r="F87" s="621" t="s">
        <v>2663</v>
      </c>
      <c r="G87" s="621" t="s">
        <v>2680</v>
      </c>
      <c r="H87" s="620" t="s">
        <v>3000</v>
      </c>
      <c r="I87" s="609" t="s">
        <v>2690</v>
      </c>
      <c r="J87" s="629">
        <v>1</v>
      </c>
      <c r="K87" s="629">
        <v>1</v>
      </c>
      <c r="L87" s="620" t="s">
        <v>2985</v>
      </c>
      <c r="M87" s="620" t="s">
        <v>3001</v>
      </c>
      <c r="N87" s="620">
        <v>314</v>
      </c>
      <c r="O87" s="620">
        <v>314</v>
      </c>
      <c r="P87" s="622">
        <v>1</v>
      </c>
    </row>
    <row r="88" spans="2:16" customFormat="1" ht="91.9" customHeight="1">
      <c r="B88" s="623" t="s">
        <v>2737</v>
      </c>
      <c r="C88" s="624" t="s">
        <v>3002</v>
      </c>
      <c r="D88" s="624" t="s">
        <v>3003</v>
      </c>
      <c r="E88" s="624" t="s">
        <v>3004</v>
      </c>
      <c r="F88" s="625" t="s">
        <v>2663</v>
      </c>
      <c r="G88" s="625" t="s">
        <v>2680</v>
      </c>
      <c r="H88" s="624" t="s">
        <v>3005</v>
      </c>
      <c r="I88" s="626" t="s">
        <v>2666</v>
      </c>
      <c r="J88" s="627">
        <v>1</v>
      </c>
      <c r="K88" s="627">
        <v>1</v>
      </c>
      <c r="L88" s="624" t="s">
        <v>3006</v>
      </c>
      <c r="M88" s="624" t="s">
        <v>3007</v>
      </c>
      <c r="N88" s="624">
        <v>100</v>
      </c>
      <c r="O88" s="624">
        <v>100</v>
      </c>
      <c r="P88" s="628">
        <v>1</v>
      </c>
    </row>
    <row r="89" spans="2:16" customFormat="1" ht="84" customHeight="1">
      <c r="B89" s="619" t="s">
        <v>2744</v>
      </c>
      <c r="C89" s="620" t="s">
        <v>3008</v>
      </c>
      <c r="D89" s="620" t="s">
        <v>3009</v>
      </c>
      <c r="E89" s="620" t="s">
        <v>3010</v>
      </c>
      <c r="F89" s="621" t="s">
        <v>2663</v>
      </c>
      <c r="G89" s="621" t="s">
        <v>2680</v>
      </c>
      <c r="H89" s="620" t="s">
        <v>3011</v>
      </c>
      <c r="I89" s="609" t="s">
        <v>2666</v>
      </c>
      <c r="J89" s="629">
        <v>1</v>
      </c>
      <c r="K89" s="629">
        <v>1</v>
      </c>
      <c r="L89" s="620" t="s">
        <v>3006</v>
      </c>
      <c r="M89" s="620" t="s">
        <v>3012</v>
      </c>
      <c r="N89" s="620">
        <v>100</v>
      </c>
      <c r="O89" s="620">
        <v>100</v>
      </c>
      <c r="P89" s="622">
        <v>1</v>
      </c>
    </row>
    <row r="90" spans="2:16" customFormat="1" ht="77.25" customHeight="1">
      <c r="B90" s="619" t="s">
        <v>2750</v>
      </c>
      <c r="C90" s="620" t="s">
        <v>3013</v>
      </c>
      <c r="D90" s="620" t="s">
        <v>3014</v>
      </c>
      <c r="E90" s="620" t="s">
        <v>3015</v>
      </c>
      <c r="F90" s="621" t="s">
        <v>2663</v>
      </c>
      <c r="G90" s="621" t="s">
        <v>2680</v>
      </c>
      <c r="H90" s="620" t="s">
        <v>3016</v>
      </c>
      <c r="I90" s="609" t="s">
        <v>2666</v>
      </c>
      <c r="J90" s="621">
        <v>1</v>
      </c>
      <c r="K90" s="621">
        <v>1</v>
      </c>
      <c r="L90" s="620" t="s">
        <v>2729</v>
      </c>
      <c r="M90" s="620" t="s">
        <v>3017</v>
      </c>
      <c r="N90" s="620">
        <v>1</v>
      </c>
      <c r="O90" s="620">
        <v>1</v>
      </c>
      <c r="P90" s="622">
        <v>1</v>
      </c>
    </row>
    <row r="91" spans="2:16" customFormat="1" ht="139.15" customHeight="1">
      <c r="B91" s="623" t="s">
        <v>2764</v>
      </c>
      <c r="C91" s="624" t="s">
        <v>3018</v>
      </c>
      <c r="D91" s="624" t="s">
        <v>3019</v>
      </c>
      <c r="E91" s="624" t="s">
        <v>3020</v>
      </c>
      <c r="F91" s="625" t="s">
        <v>2663</v>
      </c>
      <c r="G91" s="625" t="s">
        <v>2680</v>
      </c>
      <c r="H91" s="624" t="s">
        <v>3021</v>
      </c>
      <c r="I91" s="626" t="s">
        <v>2682</v>
      </c>
      <c r="J91" s="627">
        <v>1</v>
      </c>
      <c r="K91" s="627">
        <v>1</v>
      </c>
      <c r="L91" s="624" t="s">
        <v>3022</v>
      </c>
      <c r="M91" s="624" t="s">
        <v>3023</v>
      </c>
      <c r="N91" s="624">
        <v>20</v>
      </c>
      <c r="O91" s="624">
        <v>20</v>
      </c>
      <c r="P91" s="628">
        <v>1</v>
      </c>
    </row>
    <row r="92" spans="2:16" customFormat="1" ht="135">
      <c r="B92" s="619" t="s">
        <v>2771</v>
      </c>
      <c r="C92" s="620" t="s">
        <v>3024</v>
      </c>
      <c r="D92" s="620" t="s">
        <v>3025</v>
      </c>
      <c r="E92" s="620" t="s">
        <v>3026</v>
      </c>
      <c r="F92" s="621" t="s">
        <v>2663</v>
      </c>
      <c r="G92" s="621" t="s">
        <v>2680</v>
      </c>
      <c r="H92" s="620" t="s">
        <v>3027</v>
      </c>
      <c r="I92" s="609" t="s">
        <v>2690</v>
      </c>
      <c r="J92" s="629">
        <v>1</v>
      </c>
      <c r="K92" s="629">
        <v>1</v>
      </c>
      <c r="L92" s="620" t="s">
        <v>3022</v>
      </c>
      <c r="M92" s="620" t="s">
        <v>3028</v>
      </c>
      <c r="N92" s="620">
        <v>502</v>
      </c>
      <c r="O92" s="620">
        <v>502</v>
      </c>
      <c r="P92" s="622">
        <v>1</v>
      </c>
    </row>
    <row r="93" spans="2:16" customFormat="1" ht="100.15" customHeight="1">
      <c r="B93" s="619" t="s">
        <v>2777</v>
      </c>
      <c r="C93" s="620" t="s">
        <v>3029</v>
      </c>
      <c r="D93" s="620" t="s">
        <v>3030</v>
      </c>
      <c r="E93" s="620" t="s">
        <v>3031</v>
      </c>
      <c r="F93" s="621" t="s">
        <v>2663</v>
      </c>
      <c r="G93" s="621" t="s">
        <v>2680</v>
      </c>
      <c r="H93" s="620" t="s">
        <v>3032</v>
      </c>
      <c r="I93" s="609" t="s">
        <v>2690</v>
      </c>
      <c r="J93" s="629">
        <v>1</v>
      </c>
      <c r="K93" s="629">
        <v>1</v>
      </c>
      <c r="L93" s="620" t="s">
        <v>3022</v>
      </c>
      <c r="M93" s="620" t="s">
        <v>3033</v>
      </c>
      <c r="N93" s="620">
        <v>16</v>
      </c>
      <c r="O93" s="620">
        <v>16</v>
      </c>
      <c r="P93" s="622">
        <v>1</v>
      </c>
    </row>
    <row r="94" spans="2:16" customFormat="1" ht="84.6" customHeight="1">
      <c r="B94" s="619" t="s">
        <v>3034</v>
      </c>
      <c r="C94" s="620" t="s">
        <v>3035</v>
      </c>
      <c r="D94" s="620" t="s">
        <v>3036</v>
      </c>
      <c r="E94" s="620" t="s">
        <v>3037</v>
      </c>
      <c r="F94" s="621" t="s">
        <v>2663</v>
      </c>
      <c r="G94" s="621" t="s">
        <v>2680</v>
      </c>
      <c r="H94" s="620" t="s">
        <v>3038</v>
      </c>
      <c r="I94" s="609" t="s">
        <v>2690</v>
      </c>
      <c r="J94" s="629">
        <v>1</v>
      </c>
      <c r="K94" s="629">
        <v>1</v>
      </c>
      <c r="L94" s="620" t="s">
        <v>3039</v>
      </c>
      <c r="M94" s="620" t="s">
        <v>3040</v>
      </c>
      <c r="N94" s="620">
        <v>4</v>
      </c>
      <c r="O94" s="620">
        <v>4</v>
      </c>
      <c r="P94" s="622">
        <v>1</v>
      </c>
    </row>
    <row r="95" spans="2:16" customFormat="1" ht="106.9" customHeight="1">
      <c r="B95" s="619" t="s">
        <v>3041</v>
      </c>
      <c r="C95" s="620" t="s">
        <v>3042</v>
      </c>
      <c r="D95" s="620" t="s">
        <v>3043</v>
      </c>
      <c r="E95" s="620" t="s">
        <v>3044</v>
      </c>
      <c r="F95" s="621" t="s">
        <v>2663</v>
      </c>
      <c r="G95" s="621" t="s">
        <v>2680</v>
      </c>
      <c r="H95" s="620" t="s">
        <v>3045</v>
      </c>
      <c r="I95" s="609" t="s">
        <v>2690</v>
      </c>
      <c r="J95" s="635" t="s">
        <v>2761</v>
      </c>
      <c r="K95" s="629">
        <v>1</v>
      </c>
      <c r="L95" s="620" t="s">
        <v>3039</v>
      </c>
      <c r="M95" s="620" t="s">
        <v>3040</v>
      </c>
      <c r="N95" s="620">
        <v>16</v>
      </c>
      <c r="O95" s="620">
        <v>16</v>
      </c>
      <c r="P95" s="622">
        <v>1</v>
      </c>
    </row>
    <row r="96" spans="2:1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mergeCells count="25">
    <mergeCell ref="B71:C71"/>
    <mergeCell ref="D71:E71"/>
    <mergeCell ref="G71:H71"/>
    <mergeCell ref="I71:L71"/>
    <mergeCell ref="B47:C47"/>
    <mergeCell ref="D47:E47"/>
    <mergeCell ref="G47:H47"/>
    <mergeCell ref="I47:L47"/>
    <mergeCell ref="B69:C69"/>
    <mergeCell ref="G69:H69"/>
    <mergeCell ref="I69:L69"/>
    <mergeCell ref="B13:C13"/>
    <mergeCell ref="D13:E13"/>
    <mergeCell ref="G13:H13"/>
    <mergeCell ref="I13:L13"/>
    <mergeCell ref="B45:C45"/>
    <mergeCell ref="G45:H45"/>
    <mergeCell ref="I45:L45"/>
    <mergeCell ref="A2:K2"/>
    <mergeCell ref="C3:I3"/>
    <mergeCell ref="B7:G7"/>
    <mergeCell ref="B8:G8"/>
    <mergeCell ref="B11:C11"/>
    <mergeCell ref="G11:H11"/>
    <mergeCell ref="I11:L11"/>
  </mergeCells>
  <printOptions horizontalCentered="1"/>
  <pageMargins left="0.70866141732283472" right="0.70866141732283472" top="0.74803149606299213" bottom="0.74803149606299213" header="0" footer="0"/>
  <pageSetup scale="40" orientation="landscape" r:id="rId1"/>
  <headerFooter>
    <oddFooter>&amp;R&amp;P</oddFooter>
  </headerFooter>
  <colBreaks count="1" manualBreakCount="1">
    <brk id="16" min="1" max="83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</sheetPr>
  <dimension ref="A1:J25"/>
  <sheetViews>
    <sheetView workbookViewId="0">
      <selection activeCell="N18" sqref="N18"/>
    </sheetView>
  </sheetViews>
  <sheetFormatPr baseColWidth="10" defaultColWidth="14.42578125" defaultRowHeight="16.5"/>
  <cols>
    <col min="1" max="11" width="10.7109375" style="271" customWidth="1"/>
    <col min="12" max="16384" width="14.42578125" style="271"/>
  </cols>
  <sheetData>
    <row r="1" spans="1:10">
      <c r="A1" s="272"/>
      <c r="B1" s="272"/>
      <c r="C1" s="272"/>
      <c r="D1" s="272"/>
      <c r="E1" s="272"/>
      <c r="F1" s="272"/>
      <c r="G1" s="272"/>
      <c r="H1" s="272"/>
      <c r="I1" s="272"/>
      <c r="J1" s="272"/>
    </row>
    <row r="2" spans="1:10">
      <c r="A2" s="272"/>
      <c r="B2" s="272"/>
      <c r="C2" s="272"/>
      <c r="D2" s="272"/>
      <c r="E2" s="272"/>
      <c r="F2" s="272"/>
      <c r="G2" s="272"/>
      <c r="H2" s="272"/>
      <c r="I2" s="272"/>
      <c r="J2" s="272"/>
    </row>
    <row r="3" spans="1:10">
      <c r="A3" s="272"/>
      <c r="B3" s="272"/>
      <c r="C3" s="272"/>
      <c r="D3" s="272"/>
      <c r="E3" s="272"/>
      <c r="F3" s="272"/>
      <c r="G3" s="272"/>
      <c r="H3" s="272"/>
      <c r="I3" s="272"/>
      <c r="J3" s="272"/>
    </row>
    <row r="4" spans="1:10">
      <c r="A4" s="272"/>
      <c r="B4" s="272"/>
      <c r="C4" s="272"/>
      <c r="D4" s="272"/>
      <c r="E4" s="272"/>
      <c r="F4" s="272"/>
      <c r="G4" s="272"/>
      <c r="H4" s="272"/>
      <c r="I4" s="272"/>
      <c r="J4" s="272"/>
    </row>
    <row r="5" spans="1:10">
      <c r="A5" s="272"/>
      <c r="B5" s="272"/>
      <c r="C5" s="272"/>
      <c r="D5" s="272"/>
      <c r="E5" s="272"/>
      <c r="F5" s="272"/>
      <c r="G5" s="272"/>
      <c r="H5" s="272"/>
      <c r="I5" s="272"/>
      <c r="J5" s="272"/>
    </row>
    <row r="6" spans="1:10">
      <c r="A6" s="272"/>
      <c r="B6" s="272"/>
      <c r="C6" s="272"/>
      <c r="D6" s="272"/>
      <c r="E6" s="272"/>
      <c r="F6" s="272"/>
      <c r="G6" s="272"/>
      <c r="H6" s="272"/>
      <c r="I6" s="272"/>
      <c r="J6" s="272"/>
    </row>
    <row r="7" spans="1:10">
      <c r="A7" s="272"/>
      <c r="B7" s="272"/>
      <c r="C7" s="272"/>
      <c r="D7" s="272"/>
      <c r="E7" s="272"/>
      <c r="F7" s="272"/>
      <c r="G7" s="272"/>
      <c r="H7" s="272"/>
      <c r="I7" s="272"/>
      <c r="J7" s="272"/>
    </row>
    <row r="8" spans="1:10">
      <c r="A8" s="272"/>
      <c r="B8" s="272"/>
      <c r="C8" s="272"/>
      <c r="D8" s="272"/>
      <c r="E8" s="272"/>
      <c r="F8" s="272"/>
      <c r="G8" s="272"/>
      <c r="H8" s="272"/>
      <c r="I8" s="272"/>
      <c r="J8" s="272"/>
    </row>
    <row r="9" spans="1:10" ht="78.75" customHeight="1">
      <c r="A9" s="272"/>
      <c r="B9" s="272"/>
      <c r="C9" s="272"/>
      <c r="D9" s="688" t="s">
        <v>1778</v>
      </c>
      <c r="E9" s="688"/>
      <c r="F9" s="688"/>
      <c r="G9" s="688"/>
      <c r="H9" s="688"/>
      <c r="I9" s="688"/>
      <c r="J9" s="688"/>
    </row>
    <row r="10" spans="1:10">
      <c r="A10" s="272"/>
      <c r="B10" s="272"/>
      <c r="C10" s="272"/>
      <c r="D10" s="272"/>
      <c r="E10" s="272"/>
      <c r="F10" s="272"/>
      <c r="G10" s="272"/>
      <c r="H10" s="272"/>
      <c r="I10" s="272"/>
      <c r="J10" s="272"/>
    </row>
    <row r="11" spans="1:10">
      <c r="A11" s="272"/>
      <c r="B11" s="272"/>
      <c r="C11" s="272"/>
      <c r="D11" s="272"/>
      <c r="E11" s="272"/>
      <c r="F11" s="272"/>
      <c r="G11" s="272"/>
      <c r="H11" s="272"/>
      <c r="I11" s="272"/>
      <c r="J11" s="272"/>
    </row>
    <row r="12" spans="1:10">
      <c r="A12" s="272"/>
      <c r="B12" s="272"/>
      <c r="C12" s="272"/>
      <c r="D12" s="272"/>
      <c r="E12" s="272"/>
      <c r="F12" s="272"/>
      <c r="G12" s="272"/>
      <c r="H12" s="272"/>
      <c r="I12" s="272"/>
      <c r="J12" s="272"/>
    </row>
    <row r="13" spans="1:10">
      <c r="A13" s="272"/>
      <c r="B13" s="272"/>
      <c r="C13" s="272"/>
      <c r="D13" s="272"/>
      <c r="E13" s="272"/>
      <c r="F13" s="272"/>
      <c r="G13" s="272"/>
      <c r="H13" s="272"/>
      <c r="I13" s="272"/>
      <c r="J13" s="272"/>
    </row>
    <row r="14" spans="1:10">
      <c r="A14" s="272"/>
      <c r="B14" s="272"/>
      <c r="C14" s="272"/>
      <c r="D14" s="272"/>
      <c r="E14" s="272"/>
      <c r="F14" s="272"/>
      <c r="G14" s="272"/>
      <c r="H14" s="272"/>
      <c r="I14" s="272"/>
      <c r="J14" s="272"/>
    </row>
    <row r="15" spans="1:10">
      <c r="A15" s="272"/>
      <c r="B15" s="272"/>
      <c r="C15" s="272"/>
      <c r="D15" s="272"/>
      <c r="E15" s="272"/>
      <c r="F15" s="272"/>
      <c r="G15" s="272"/>
      <c r="H15" s="272"/>
      <c r="I15" s="272"/>
      <c r="J15" s="272"/>
    </row>
    <row r="16" spans="1:10" ht="55.5" customHeight="1">
      <c r="A16" s="272"/>
      <c r="B16" s="272"/>
      <c r="C16" s="272"/>
      <c r="D16" s="688" t="s">
        <v>1777</v>
      </c>
      <c r="E16" s="688"/>
      <c r="F16" s="688"/>
      <c r="G16" s="688"/>
      <c r="H16" s="688"/>
      <c r="I16" s="688"/>
      <c r="J16" s="688"/>
    </row>
    <row r="17" spans="1:10" ht="38.25">
      <c r="A17" s="272"/>
      <c r="B17" s="272"/>
      <c r="C17" s="272"/>
      <c r="D17" s="272"/>
      <c r="E17" s="273"/>
      <c r="F17" s="273"/>
      <c r="G17" s="273"/>
      <c r="H17" s="273"/>
      <c r="I17" s="273"/>
      <c r="J17" s="273"/>
    </row>
    <row r="18" spans="1:10" ht="74.25" customHeight="1">
      <c r="A18" s="272"/>
      <c r="B18" s="272"/>
      <c r="C18" s="272"/>
      <c r="D18" s="272"/>
      <c r="E18" s="689" t="s">
        <v>1794</v>
      </c>
      <c r="F18" s="690"/>
      <c r="G18" s="690"/>
      <c r="H18" s="690"/>
      <c r="I18" s="690"/>
      <c r="J18" s="690"/>
    </row>
    <row r="19" spans="1:10">
      <c r="A19" s="272"/>
      <c r="B19" s="272"/>
      <c r="C19" s="272"/>
      <c r="D19" s="272"/>
      <c r="E19" s="272"/>
      <c r="F19" s="272"/>
      <c r="G19" s="272"/>
      <c r="H19" s="272"/>
      <c r="I19" s="272"/>
      <c r="J19" s="272"/>
    </row>
    <row r="20" spans="1:10">
      <c r="A20" s="272"/>
      <c r="B20" s="272"/>
      <c r="C20" s="272"/>
      <c r="D20" s="272"/>
      <c r="E20" s="272"/>
      <c r="F20" s="272"/>
      <c r="G20" s="272"/>
      <c r="H20" s="272"/>
      <c r="I20" s="272"/>
      <c r="J20" s="272"/>
    </row>
    <row r="21" spans="1:10">
      <c r="A21" s="272"/>
      <c r="B21" s="272"/>
      <c r="C21" s="272"/>
      <c r="D21" s="272"/>
      <c r="E21" s="272"/>
      <c r="F21" s="272"/>
      <c r="G21" s="272"/>
      <c r="H21" s="272"/>
      <c r="I21" s="272"/>
      <c r="J21" s="272"/>
    </row>
    <row r="22" spans="1:10">
      <c r="A22" s="272"/>
      <c r="B22" s="272"/>
      <c r="C22" s="272"/>
      <c r="D22" s="272"/>
      <c r="E22" s="272"/>
      <c r="F22" s="272"/>
      <c r="G22" s="272"/>
      <c r="H22" s="272"/>
      <c r="I22" s="272"/>
      <c r="J22" s="272"/>
    </row>
    <row r="23" spans="1:10">
      <c r="A23" s="272"/>
      <c r="B23" s="272"/>
      <c r="C23" s="272"/>
      <c r="D23" s="272"/>
      <c r="E23" s="272"/>
      <c r="F23" s="272"/>
      <c r="G23" s="272"/>
      <c r="H23" s="272"/>
      <c r="I23" s="272"/>
      <c r="J23" s="272"/>
    </row>
    <row r="24" spans="1:10">
      <c r="A24" s="272"/>
      <c r="B24" s="272"/>
      <c r="C24" s="272"/>
      <c r="D24" s="272"/>
      <c r="E24" s="272"/>
      <c r="F24" s="272"/>
      <c r="G24" s="272"/>
      <c r="H24" s="272"/>
      <c r="I24" s="272"/>
      <c r="J24" s="272"/>
    </row>
    <row r="25" spans="1:10">
      <c r="A25" s="272"/>
      <c r="B25" s="272"/>
      <c r="C25" s="272"/>
      <c r="D25" s="272"/>
      <c r="E25" s="272"/>
      <c r="F25" s="272"/>
      <c r="G25" s="272"/>
      <c r="H25" s="272"/>
      <c r="I25" s="691"/>
      <c r="J25" s="691"/>
    </row>
  </sheetData>
  <mergeCells count="4">
    <mergeCell ref="D9:J9"/>
    <mergeCell ref="D16:J16"/>
    <mergeCell ref="E18:J18"/>
    <mergeCell ref="I25:J25"/>
  </mergeCells>
  <pageMargins left="0.7" right="0.7" top="0.75" bottom="0.75" header="0.3" footer="0.3"/>
  <pageSetup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</sheetPr>
  <dimension ref="A1:U1334"/>
  <sheetViews>
    <sheetView view="pageBreakPreview" zoomScaleNormal="100" zoomScaleSheetLayoutView="100" workbookViewId="0">
      <selection activeCell="B1256" sqref="B1256"/>
    </sheetView>
  </sheetViews>
  <sheetFormatPr baseColWidth="10" defaultColWidth="14.42578125" defaultRowHeight="15" customHeight="1"/>
  <cols>
    <col min="1" max="1" width="12" bestFit="1" customWidth="1"/>
    <col min="2" max="2" width="75" customWidth="1"/>
    <col min="3" max="3" width="21.42578125" style="667" customWidth="1"/>
    <col min="4" max="4" width="0.28515625" customWidth="1"/>
    <col min="5" max="21" width="10.7109375" customWidth="1"/>
  </cols>
  <sheetData>
    <row r="1" spans="1:21" ht="15" customHeight="1">
      <c r="A1" s="971" t="s">
        <v>1659</v>
      </c>
      <c r="B1" s="747"/>
      <c r="C1" s="747"/>
      <c r="D1" s="748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</row>
    <row r="2" spans="1:21">
      <c r="A2" s="972" t="s">
        <v>389</v>
      </c>
      <c r="B2" s="747"/>
      <c r="C2" s="747"/>
      <c r="D2" s="748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</row>
    <row r="3" spans="1:21">
      <c r="A3" s="973" t="s">
        <v>1784</v>
      </c>
      <c r="B3" s="974"/>
      <c r="C3" s="974"/>
      <c r="D3" s="975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</row>
    <row r="4" spans="1:21">
      <c r="A4" s="105"/>
      <c r="B4" s="105"/>
      <c r="C4" s="660"/>
      <c r="D4" s="106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</row>
    <row r="5" spans="1:21">
      <c r="A5" s="107" t="s">
        <v>390</v>
      </c>
      <c r="B5" s="441" t="s">
        <v>391</v>
      </c>
      <c r="C5" s="661" t="s">
        <v>392</v>
      </c>
      <c r="D5" s="441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</row>
    <row r="6" spans="1:21" ht="3" customHeight="1">
      <c r="A6" s="110"/>
      <c r="B6" s="442"/>
      <c r="C6" s="662"/>
      <c r="D6" s="443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</row>
    <row r="7" spans="1:21">
      <c r="A7" s="447">
        <v>5641000001</v>
      </c>
      <c r="B7" s="444" t="s">
        <v>1966</v>
      </c>
      <c r="C7" s="663">
        <v>205468.48</v>
      </c>
      <c r="D7" s="445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</row>
    <row r="8" spans="1:21">
      <c r="A8" s="447">
        <v>5641000001</v>
      </c>
      <c r="B8" s="444" t="s">
        <v>1967</v>
      </c>
      <c r="C8" s="663">
        <v>10189</v>
      </c>
      <c r="D8" s="445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</row>
    <row r="9" spans="1:21">
      <c r="A9" s="447">
        <v>5641000001</v>
      </c>
      <c r="B9" s="446" t="s">
        <v>1968</v>
      </c>
      <c r="C9" s="663">
        <v>27880.6</v>
      </c>
      <c r="D9" s="445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</row>
    <row r="10" spans="1:21">
      <c r="A10" s="447">
        <v>5641000001</v>
      </c>
      <c r="B10" s="446" t="s">
        <v>1969</v>
      </c>
      <c r="C10" s="663">
        <v>39962</v>
      </c>
      <c r="D10" s="445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</row>
    <row r="11" spans="1:21">
      <c r="A11" s="447">
        <v>5641000001</v>
      </c>
      <c r="B11" s="446" t="s">
        <v>1970</v>
      </c>
      <c r="C11" s="663">
        <v>6525</v>
      </c>
      <c r="D11" s="445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</row>
    <row r="12" spans="1:21">
      <c r="A12" s="447">
        <v>5641000001</v>
      </c>
      <c r="B12" s="446" t="s">
        <v>1971</v>
      </c>
      <c r="C12" s="663">
        <v>13015</v>
      </c>
      <c r="D12" s="445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</row>
    <row r="13" spans="1:21">
      <c r="A13" s="447">
        <v>5641000001</v>
      </c>
      <c r="B13" s="446" t="s">
        <v>1972</v>
      </c>
      <c r="C13" s="663">
        <v>20431.080000000002</v>
      </c>
      <c r="D13" s="445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</row>
    <row r="14" spans="1:21">
      <c r="A14" s="447">
        <v>5641000001</v>
      </c>
      <c r="B14" s="446" t="s">
        <v>1973</v>
      </c>
      <c r="C14" s="663">
        <v>6508.97</v>
      </c>
      <c r="D14" s="445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</row>
    <row r="15" spans="1:21">
      <c r="A15" s="447">
        <v>5641000001</v>
      </c>
      <c r="B15" s="446" t="s">
        <v>1973</v>
      </c>
      <c r="C15" s="663">
        <v>6508.97</v>
      </c>
      <c r="D15" s="445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</row>
    <row r="16" spans="1:21">
      <c r="A16" s="447">
        <v>5641000001</v>
      </c>
      <c r="B16" s="446" t="s">
        <v>1973</v>
      </c>
      <c r="C16" s="663">
        <v>6508.97</v>
      </c>
      <c r="D16" s="445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</row>
    <row r="17" spans="1:21">
      <c r="A17" s="447">
        <v>5641000001</v>
      </c>
      <c r="B17" s="446" t="s">
        <v>1973</v>
      </c>
      <c r="C17" s="663">
        <v>6508.97</v>
      </c>
      <c r="D17" s="445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</row>
    <row r="18" spans="1:21">
      <c r="A18" s="447">
        <v>5641000001</v>
      </c>
      <c r="B18" s="446" t="s">
        <v>1973</v>
      </c>
      <c r="C18" s="663">
        <v>6508.97</v>
      </c>
      <c r="D18" s="445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</row>
    <row r="19" spans="1:21">
      <c r="A19" s="447">
        <v>5641000001</v>
      </c>
      <c r="B19" s="446" t="s">
        <v>1973</v>
      </c>
      <c r="C19" s="663">
        <v>6508.97</v>
      </c>
      <c r="D19" s="445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</row>
    <row r="20" spans="1:21">
      <c r="A20" s="447">
        <v>5641000001</v>
      </c>
      <c r="B20" s="446" t="s">
        <v>1974</v>
      </c>
      <c r="C20" s="663">
        <v>38400</v>
      </c>
      <c r="D20" s="445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</row>
    <row r="21" spans="1:21">
      <c r="A21" s="447">
        <v>5641000001</v>
      </c>
      <c r="B21" s="446" t="s">
        <v>1975</v>
      </c>
      <c r="C21" s="663">
        <v>81150</v>
      </c>
      <c r="D21" s="445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</row>
    <row r="22" spans="1:21">
      <c r="A22" s="447">
        <v>5641000001</v>
      </c>
      <c r="B22" s="446" t="s">
        <v>1976</v>
      </c>
      <c r="C22" s="663">
        <v>8328</v>
      </c>
      <c r="D22" s="445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</row>
    <row r="23" spans="1:21">
      <c r="A23" s="447">
        <v>5641000001</v>
      </c>
      <c r="B23" s="446" t="s">
        <v>1976</v>
      </c>
      <c r="C23" s="663">
        <v>8328</v>
      </c>
      <c r="D23" s="445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</row>
    <row r="24" spans="1:21">
      <c r="A24" s="447">
        <v>5641000001</v>
      </c>
      <c r="B24" s="446" t="s">
        <v>1974</v>
      </c>
      <c r="C24" s="663">
        <v>20901</v>
      </c>
      <c r="D24" s="445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</row>
    <row r="25" spans="1:21">
      <c r="A25" s="447">
        <v>5641000001</v>
      </c>
      <c r="B25" s="446" t="s">
        <v>1977</v>
      </c>
      <c r="C25" s="663">
        <v>9570</v>
      </c>
      <c r="D25" s="445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</row>
    <row r="26" spans="1:21">
      <c r="A26" s="447">
        <v>5641000001</v>
      </c>
      <c r="B26" s="446" t="s">
        <v>1978</v>
      </c>
      <c r="C26" s="663">
        <v>9625</v>
      </c>
      <c r="D26" s="445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</row>
    <row r="27" spans="1:21">
      <c r="A27" s="447">
        <v>5641000001</v>
      </c>
      <c r="B27" s="446" t="s">
        <v>1979</v>
      </c>
      <c r="C27" s="663">
        <v>10800</v>
      </c>
      <c r="D27" s="445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</row>
    <row r="28" spans="1:21">
      <c r="A28" s="447">
        <v>5641000001</v>
      </c>
      <c r="B28" s="446" t="s">
        <v>1980</v>
      </c>
      <c r="C28" s="663">
        <v>7133</v>
      </c>
      <c r="D28" s="445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</row>
    <row r="29" spans="1:21">
      <c r="A29" s="447">
        <v>5641000001</v>
      </c>
      <c r="B29" s="446" t="s">
        <v>1981</v>
      </c>
      <c r="C29" s="663">
        <v>6820</v>
      </c>
      <c r="D29" s="445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</row>
    <row r="30" spans="1:21">
      <c r="A30" s="447">
        <v>5641000001</v>
      </c>
      <c r="B30" s="446" t="s">
        <v>1982</v>
      </c>
      <c r="C30" s="663">
        <v>7912</v>
      </c>
      <c r="D30" s="445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</row>
    <row r="31" spans="1:21">
      <c r="A31" s="447">
        <v>5641000001</v>
      </c>
      <c r="B31" s="446" t="s">
        <v>1983</v>
      </c>
      <c r="C31" s="663">
        <v>13550</v>
      </c>
      <c r="D31" s="445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</row>
    <row r="32" spans="1:21">
      <c r="A32" s="447">
        <v>5641000001</v>
      </c>
      <c r="B32" s="446" t="s">
        <v>1984</v>
      </c>
      <c r="C32" s="663">
        <v>13550</v>
      </c>
      <c r="D32" s="445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</row>
    <row r="33" spans="1:21">
      <c r="A33" s="447">
        <v>5641000001</v>
      </c>
      <c r="B33" s="446" t="s">
        <v>1985</v>
      </c>
      <c r="C33" s="663">
        <v>86900</v>
      </c>
      <c r="D33" s="445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</row>
    <row r="34" spans="1:21">
      <c r="A34" s="447">
        <v>5641000001</v>
      </c>
      <c r="B34" s="446" t="s">
        <v>1986</v>
      </c>
      <c r="C34" s="663">
        <v>18372.400000000001</v>
      </c>
      <c r="D34" s="445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</row>
    <row r="35" spans="1:21">
      <c r="A35" s="447">
        <v>5641000001</v>
      </c>
      <c r="B35" s="446" t="s">
        <v>1986</v>
      </c>
      <c r="C35" s="663">
        <v>18372.400000000001</v>
      </c>
      <c r="D35" s="445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</row>
    <row r="36" spans="1:21">
      <c r="A36" s="447">
        <v>5641000001</v>
      </c>
      <c r="B36" s="446" t="s">
        <v>1986</v>
      </c>
      <c r="C36" s="663">
        <v>18372.400000000001</v>
      </c>
      <c r="D36" s="445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</row>
    <row r="37" spans="1:21">
      <c r="A37" s="447">
        <v>5641000001</v>
      </c>
      <c r="B37" s="446" t="s">
        <v>1986</v>
      </c>
      <c r="C37" s="663">
        <v>18372.400000000001</v>
      </c>
      <c r="D37" s="445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</row>
    <row r="38" spans="1:21">
      <c r="A38" s="447">
        <v>5641000001</v>
      </c>
      <c r="B38" s="446" t="s">
        <v>1986</v>
      </c>
      <c r="C38" s="663">
        <v>18372.400000000001</v>
      </c>
      <c r="D38" s="445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</row>
    <row r="39" spans="1:21">
      <c r="A39" s="447">
        <v>5641000001</v>
      </c>
      <c r="B39" s="446" t="s">
        <v>1986</v>
      </c>
      <c r="C39" s="663">
        <v>18372.400000000001</v>
      </c>
      <c r="D39" s="445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</row>
    <row r="40" spans="1:21">
      <c r="A40" s="447">
        <v>5641000001</v>
      </c>
      <c r="B40" s="446" t="s">
        <v>1986</v>
      </c>
      <c r="C40" s="663">
        <v>18372.400000000001</v>
      </c>
      <c r="D40" s="445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</row>
    <row r="41" spans="1:21">
      <c r="A41" s="447">
        <v>5641000001</v>
      </c>
      <c r="B41" s="446" t="s">
        <v>1986</v>
      </c>
      <c r="C41" s="663">
        <v>18372.400000000001</v>
      </c>
      <c r="D41" s="445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</row>
    <row r="42" spans="1:21">
      <c r="A42" s="447">
        <v>5641000001</v>
      </c>
      <c r="B42" s="446" t="s">
        <v>1986</v>
      </c>
      <c r="C42" s="663">
        <v>18372.400000000001</v>
      </c>
      <c r="D42" s="44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</row>
    <row r="43" spans="1:21">
      <c r="A43" s="447">
        <v>5641000001</v>
      </c>
      <c r="B43" s="446" t="s">
        <v>1986</v>
      </c>
      <c r="C43" s="663">
        <v>18372.400000000001</v>
      </c>
      <c r="D43" s="445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</row>
    <row r="44" spans="1:21">
      <c r="A44" s="447">
        <v>5641000001</v>
      </c>
      <c r="B44" s="446" t="s">
        <v>1986</v>
      </c>
      <c r="C44" s="663">
        <v>18372.400000000001</v>
      </c>
      <c r="D44" s="445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</row>
    <row r="45" spans="1:21">
      <c r="A45" s="447">
        <v>5641000001</v>
      </c>
      <c r="B45" s="446" t="s">
        <v>1986</v>
      </c>
      <c r="C45" s="663">
        <v>18372.400000000001</v>
      </c>
      <c r="D45" s="445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</row>
    <row r="46" spans="1:21">
      <c r="A46" s="447">
        <v>5641000001</v>
      </c>
      <c r="B46" s="446" t="s">
        <v>1986</v>
      </c>
      <c r="C46" s="663">
        <v>18372.400000000001</v>
      </c>
      <c r="D46" s="445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</row>
    <row r="47" spans="1:21">
      <c r="A47" s="447">
        <v>5641000001</v>
      </c>
      <c r="B47" s="446" t="s">
        <v>1986</v>
      </c>
      <c r="C47" s="663">
        <v>18372.400000000001</v>
      </c>
      <c r="D47" s="445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</row>
    <row r="48" spans="1:21">
      <c r="A48" s="447">
        <v>5641000001</v>
      </c>
      <c r="B48" s="446" t="s">
        <v>1986</v>
      </c>
      <c r="C48" s="663">
        <v>18372.400000000001</v>
      </c>
      <c r="D48" s="445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</row>
    <row r="49" spans="1:21">
      <c r="A49" s="447">
        <v>5641000001</v>
      </c>
      <c r="B49" s="446" t="s">
        <v>1986</v>
      </c>
      <c r="C49" s="663">
        <v>18372.400000000001</v>
      </c>
      <c r="D49" s="445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</row>
    <row r="50" spans="1:21">
      <c r="A50" s="447">
        <v>5641000001</v>
      </c>
      <c r="B50" s="446" t="s">
        <v>1986</v>
      </c>
      <c r="C50" s="663">
        <v>18372.400000000001</v>
      </c>
      <c r="D50" s="445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</row>
    <row r="51" spans="1:21">
      <c r="A51" s="447">
        <v>5641000001</v>
      </c>
      <c r="B51" s="446" t="s">
        <v>1986</v>
      </c>
      <c r="C51" s="663">
        <v>18372.400000000001</v>
      </c>
      <c r="D51" s="445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</row>
    <row r="52" spans="1:21">
      <c r="A52" s="447">
        <v>5641000001</v>
      </c>
      <c r="B52" s="446" t="s">
        <v>1986</v>
      </c>
      <c r="C52" s="663">
        <v>18372.400000000001</v>
      </c>
      <c r="D52" s="445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</row>
    <row r="53" spans="1:21">
      <c r="A53" s="447">
        <v>5641000001</v>
      </c>
      <c r="B53" s="446" t="s">
        <v>1986</v>
      </c>
      <c r="C53" s="663">
        <v>18372.400000000001</v>
      </c>
      <c r="D53" s="445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</row>
    <row r="54" spans="1:21">
      <c r="A54" s="447">
        <v>5641000001</v>
      </c>
      <c r="B54" s="446" t="s">
        <v>1986</v>
      </c>
      <c r="C54" s="663">
        <v>18372.400000000001</v>
      </c>
      <c r="D54" s="445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</row>
    <row r="55" spans="1:21">
      <c r="A55" s="447">
        <v>5641000001</v>
      </c>
      <c r="B55" s="446" t="s">
        <v>1986</v>
      </c>
      <c r="C55" s="663">
        <v>18372.400000000001</v>
      </c>
      <c r="D55" s="445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</row>
    <row r="56" spans="1:21">
      <c r="A56" s="447">
        <v>5641000001</v>
      </c>
      <c r="B56" s="446" t="s">
        <v>1986</v>
      </c>
      <c r="C56" s="663">
        <v>18372.400000000001</v>
      </c>
      <c r="D56" s="445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</row>
    <row r="57" spans="1:21">
      <c r="A57" s="447">
        <v>5641000001</v>
      </c>
      <c r="B57" s="446" t="s">
        <v>1986</v>
      </c>
      <c r="C57" s="663">
        <v>18372.400000000001</v>
      </c>
      <c r="D57" s="445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</row>
    <row r="58" spans="1:21">
      <c r="A58" s="447">
        <v>5641000001</v>
      </c>
      <c r="B58" s="446" t="s">
        <v>1986</v>
      </c>
      <c r="C58" s="663">
        <v>18372.400000000001</v>
      </c>
      <c r="D58" s="445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</row>
    <row r="59" spans="1:21">
      <c r="A59" s="447">
        <v>5641000001</v>
      </c>
      <c r="B59" s="446" t="s">
        <v>1986</v>
      </c>
      <c r="C59" s="663">
        <v>18372.400000000001</v>
      </c>
      <c r="D59" s="445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</row>
    <row r="60" spans="1:21">
      <c r="A60" s="447">
        <v>5641000001</v>
      </c>
      <c r="B60" s="446" t="s">
        <v>1986</v>
      </c>
      <c r="C60" s="663">
        <v>18372.400000000001</v>
      </c>
      <c r="D60" s="445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</row>
    <row r="61" spans="1:21">
      <c r="A61" s="447">
        <v>5641000001</v>
      </c>
      <c r="B61" s="446" t="s">
        <v>1986</v>
      </c>
      <c r="C61" s="663">
        <v>18372.400000000001</v>
      </c>
      <c r="D61" s="445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</row>
    <row r="62" spans="1:21">
      <c r="A62" s="447">
        <v>5641000001</v>
      </c>
      <c r="B62" s="446" t="s">
        <v>1986</v>
      </c>
      <c r="C62" s="663">
        <v>18372.400000000001</v>
      </c>
      <c r="D62" s="445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</row>
    <row r="63" spans="1:21">
      <c r="A63" s="447">
        <v>5641000001</v>
      </c>
      <c r="B63" s="446" t="s">
        <v>1986</v>
      </c>
      <c r="C63" s="663">
        <v>18372.400000000001</v>
      </c>
      <c r="D63" s="445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</row>
    <row r="64" spans="1:21">
      <c r="A64" s="447">
        <v>5641000001</v>
      </c>
      <c r="B64" s="446" t="s">
        <v>1986</v>
      </c>
      <c r="C64" s="663">
        <v>18372.400000000001</v>
      </c>
      <c r="D64" s="445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</row>
    <row r="65" spans="1:21">
      <c r="A65" s="447">
        <v>5641000001</v>
      </c>
      <c r="B65" s="446" t="s">
        <v>1986</v>
      </c>
      <c r="C65" s="663">
        <v>18372.400000000001</v>
      </c>
      <c r="D65" s="445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</row>
    <row r="66" spans="1:21">
      <c r="A66" s="447">
        <v>5641000001</v>
      </c>
      <c r="B66" s="446" t="s">
        <v>1986</v>
      </c>
      <c r="C66" s="663">
        <v>18372.400000000001</v>
      </c>
      <c r="D66" s="445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</row>
    <row r="67" spans="1:21">
      <c r="A67" s="447">
        <v>5641000001</v>
      </c>
      <c r="B67" s="446" t="s">
        <v>1986</v>
      </c>
      <c r="C67" s="663">
        <v>18372.400000000001</v>
      </c>
      <c r="D67" s="445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</row>
    <row r="68" spans="1:21">
      <c r="A68" s="447">
        <v>5641000001</v>
      </c>
      <c r="B68" s="446" t="s">
        <v>1986</v>
      </c>
      <c r="C68" s="663">
        <v>18372.400000000001</v>
      </c>
      <c r="D68" s="445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</row>
    <row r="69" spans="1:21">
      <c r="A69" s="447">
        <v>5641000001</v>
      </c>
      <c r="B69" s="446" t="s">
        <v>1986</v>
      </c>
      <c r="C69" s="663">
        <v>18372.400000000001</v>
      </c>
      <c r="D69" s="445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</row>
    <row r="70" spans="1:21">
      <c r="A70" s="447">
        <v>5641000001</v>
      </c>
      <c r="B70" s="446" t="s">
        <v>1986</v>
      </c>
      <c r="C70" s="663">
        <v>18372.400000000001</v>
      </c>
      <c r="D70" s="445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</row>
    <row r="71" spans="1:21">
      <c r="A71" s="447">
        <v>5641000001</v>
      </c>
      <c r="B71" s="446" t="s">
        <v>1986</v>
      </c>
      <c r="C71" s="663">
        <v>18372.400000000001</v>
      </c>
      <c r="D71" s="445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</row>
    <row r="72" spans="1:21">
      <c r="A72" s="447">
        <v>5641000001</v>
      </c>
      <c r="B72" s="446" t="s">
        <v>1986</v>
      </c>
      <c r="C72" s="663">
        <v>18372.400000000001</v>
      </c>
      <c r="D72" s="445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</row>
    <row r="73" spans="1:21">
      <c r="A73" s="447">
        <v>5641000001</v>
      </c>
      <c r="B73" s="446" t="s">
        <v>1986</v>
      </c>
      <c r="C73" s="663">
        <v>18372.400000000001</v>
      </c>
      <c r="D73" s="445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</row>
    <row r="74" spans="1:21">
      <c r="A74" s="447">
        <v>5641000001</v>
      </c>
      <c r="B74" s="446" t="s">
        <v>1986</v>
      </c>
      <c r="C74" s="663">
        <v>18372.400000000001</v>
      </c>
      <c r="D74" s="445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</row>
    <row r="75" spans="1:21">
      <c r="A75" s="447">
        <v>5641000001</v>
      </c>
      <c r="B75" s="446" t="s">
        <v>1986</v>
      </c>
      <c r="C75" s="663">
        <v>18372.400000000001</v>
      </c>
      <c r="D75" s="445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</row>
    <row r="76" spans="1:21">
      <c r="A76" s="447">
        <v>5641000001</v>
      </c>
      <c r="B76" s="446" t="s">
        <v>1986</v>
      </c>
      <c r="C76" s="663">
        <v>18372.400000000001</v>
      </c>
      <c r="D76" s="445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</row>
    <row r="77" spans="1:21">
      <c r="A77" s="447">
        <v>5641000001</v>
      </c>
      <c r="B77" s="446" t="s">
        <v>1986</v>
      </c>
      <c r="C77" s="663">
        <v>18372.400000000001</v>
      </c>
      <c r="D77" s="445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</row>
    <row r="78" spans="1:21">
      <c r="A78" s="447">
        <v>5641000001</v>
      </c>
      <c r="B78" s="446" t="s">
        <v>1986</v>
      </c>
      <c r="C78" s="663">
        <v>18372.400000000001</v>
      </c>
      <c r="D78" s="445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</row>
    <row r="79" spans="1:21">
      <c r="A79" s="447">
        <v>5641000001</v>
      </c>
      <c r="B79" s="446" t="s">
        <v>1986</v>
      </c>
      <c r="C79" s="663">
        <v>18372.400000000001</v>
      </c>
      <c r="D79" s="445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</row>
    <row r="80" spans="1:21">
      <c r="A80" s="447">
        <v>5641000001</v>
      </c>
      <c r="B80" s="446" t="s">
        <v>1986</v>
      </c>
      <c r="C80" s="663">
        <v>18372.400000000001</v>
      </c>
      <c r="D80" s="445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</row>
    <row r="81" spans="1:21">
      <c r="A81" s="447">
        <v>5641000001</v>
      </c>
      <c r="B81" s="446" t="s">
        <v>1986</v>
      </c>
      <c r="C81" s="663">
        <v>18372.400000000001</v>
      </c>
      <c r="D81" s="445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</row>
    <row r="82" spans="1:21">
      <c r="A82" s="447">
        <v>5641000001</v>
      </c>
      <c r="B82" s="446" t="s">
        <v>1986</v>
      </c>
      <c r="C82" s="663">
        <v>18372.400000000001</v>
      </c>
      <c r="D82" s="445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</row>
    <row r="83" spans="1:21">
      <c r="A83" s="447">
        <v>5641000001</v>
      </c>
      <c r="B83" s="446" t="s">
        <v>1986</v>
      </c>
      <c r="C83" s="663">
        <v>18372.400000000001</v>
      </c>
      <c r="D83" s="445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</row>
    <row r="84" spans="1:21">
      <c r="A84" s="447">
        <v>5641000001</v>
      </c>
      <c r="B84" s="446" t="s">
        <v>1986</v>
      </c>
      <c r="C84" s="663">
        <v>18372.400000000001</v>
      </c>
      <c r="D84" s="445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</row>
    <row r="85" spans="1:21">
      <c r="A85" s="447">
        <v>5641000001</v>
      </c>
      <c r="B85" s="446" t="s">
        <v>1986</v>
      </c>
      <c r="C85" s="663">
        <v>18372.400000000001</v>
      </c>
      <c r="D85" s="445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</row>
    <row r="86" spans="1:21">
      <c r="A86" s="447">
        <v>5641000001</v>
      </c>
      <c r="B86" s="446" t="s">
        <v>1986</v>
      </c>
      <c r="C86" s="663">
        <v>18372.400000000001</v>
      </c>
      <c r="D86" s="445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</row>
    <row r="87" spans="1:21">
      <c r="A87" s="447">
        <v>5641000001</v>
      </c>
      <c r="B87" s="446" t="s">
        <v>1986</v>
      </c>
      <c r="C87" s="663">
        <v>18372.400000000001</v>
      </c>
      <c r="D87" s="445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</row>
    <row r="88" spans="1:21">
      <c r="A88" s="447">
        <v>5641000001</v>
      </c>
      <c r="B88" s="446" t="s">
        <v>1986</v>
      </c>
      <c r="C88" s="663">
        <v>18372.400000000001</v>
      </c>
      <c r="D88" s="445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</row>
    <row r="89" spans="1:21">
      <c r="A89" s="447">
        <v>5641000001</v>
      </c>
      <c r="B89" s="446" t="s">
        <v>1986</v>
      </c>
      <c r="C89" s="663">
        <v>18372.400000000001</v>
      </c>
      <c r="D89" s="445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</row>
    <row r="90" spans="1:21">
      <c r="A90" s="447">
        <v>5641000001</v>
      </c>
      <c r="B90" s="446" t="s">
        <v>1986</v>
      </c>
      <c r="C90" s="663">
        <v>18372.400000000001</v>
      </c>
      <c r="D90" s="445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</row>
    <row r="91" spans="1:21">
      <c r="A91" s="447">
        <v>5641000001</v>
      </c>
      <c r="B91" s="446" t="s">
        <v>1986</v>
      </c>
      <c r="C91" s="663">
        <v>18372.400000000001</v>
      </c>
      <c r="D91" s="445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</row>
    <row r="92" spans="1:21">
      <c r="A92" s="447">
        <v>5641000001</v>
      </c>
      <c r="B92" s="446" t="s">
        <v>1986</v>
      </c>
      <c r="C92" s="663">
        <v>18372.400000000001</v>
      </c>
      <c r="D92" s="445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</row>
    <row r="93" spans="1:21">
      <c r="A93" s="447">
        <v>5641000001</v>
      </c>
      <c r="B93" s="446" t="s">
        <v>1986</v>
      </c>
      <c r="C93" s="663">
        <v>18372.400000000001</v>
      </c>
      <c r="D93" s="445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</row>
    <row r="94" spans="1:21">
      <c r="A94" s="447">
        <v>5641000001</v>
      </c>
      <c r="B94" s="446" t="s">
        <v>1986</v>
      </c>
      <c r="C94" s="663">
        <v>18372.400000000001</v>
      </c>
      <c r="D94" s="445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</row>
    <row r="95" spans="1:21">
      <c r="A95" s="447">
        <v>5641000001</v>
      </c>
      <c r="B95" s="446" t="s">
        <v>1986</v>
      </c>
      <c r="C95" s="663">
        <v>18372.400000000001</v>
      </c>
      <c r="D95" s="445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</row>
    <row r="96" spans="1:21">
      <c r="A96" s="447">
        <v>5641000001</v>
      </c>
      <c r="B96" s="446" t="s">
        <v>1986</v>
      </c>
      <c r="C96" s="663">
        <v>18372.400000000001</v>
      </c>
      <c r="D96" s="445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</row>
    <row r="97" spans="1:21">
      <c r="A97" s="447">
        <v>5641000001</v>
      </c>
      <c r="B97" s="446" t="s">
        <v>1986</v>
      </c>
      <c r="C97" s="663">
        <v>18372.400000000001</v>
      </c>
      <c r="D97" s="445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</row>
    <row r="98" spans="1:21">
      <c r="A98" s="447">
        <v>5641000001</v>
      </c>
      <c r="B98" s="446" t="s">
        <v>1986</v>
      </c>
      <c r="C98" s="663">
        <v>18372.400000000001</v>
      </c>
      <c r="D98" s="445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</row>
    <row r="99" spans="1:21">
      <c r="A99" s="447">
        <v>5641000001</v>
      </c>
      <c r="B99" s="446" t="s">
        <v>1986</v>
      </c>
      <c r="C99" s="663">
        <v>18372.400000000001</v>
      </c>
      <c r="D99" s="445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</row>
    <row r="100" spans="1:21">
      <c r="A100" s="447">
        <v>5641000001</v>
      </c>
      <c r="B100" s="446" t="s">
        <v>1986</v>
      </c>
      <c r="C100" s="663">
        <v>18372.400000000001</v>
      </c>
      <c r="D100" s="445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</row>
    <row r="101" spans="1:21">
      <c r="A101" s="447">
        <v>5641000001</v>
      </c>
      <c r="B101" s="446" t="s">
        <v>1986</v>
      </c>
      <c r="C101" s="663">
        <v>18372.400000000001</v>
      </c>
      <c r="D101" s="445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</row>
    <row r="102" spans="1:21">
      <c r="A102" s="447">
        <v>5641000001</v>
      </c>
      <c r="B102" s="446" t="s">
        <v>1986</v>
      </c>
      <c r="C102" s="663">
        <v>18372.400000000001</v>
      </c>
      <c r="D102" s="445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</row>
    <row r="103" spans="1:21">
      <c r="A103" s="447">
        <v>5641000001</v>
      </c>
      <c r="B103" s="446" t="s">
        <v>1986</v>
      </c>
      <c r="C103" s="663">
        <v>18372.400000000001</v>
      </c>
      <c r="D103" s="445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</row>
    <row r="104" spans="1:21">
      <c r="A104" s="447">
        <v>5641000001</v>
      </c>
      <c r="B104" s="446" t="s">
        <v>1986</v>
      </c>
      <c r="C104" s="663">
        <v>18372.400000000001</v>
      </c>
      <c r="D104" s="445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</row>
    <row r="105" spans="1:21">
      <c r="A105" s="447">
        <v>5641000001</v>
      </c>
      <c r="B105" s="446" t="s">
        <v>1986</v>
      </c>
      <c r="C105" s="663">
        <v>18372.400000000001</v>
      </c>
      <c r="D105" s="445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</row>
    <row r="106" spans="1:21">
      <c r="A106" s="447">
        <v>5641000001</v>
      </c>
      <c r="B106" s="446" t="s">
        <v>1986</v>
      </c>
      <c r="C106" s="663">
        <v>18372.400000000001</v>
      </c>
      <c r="D106" s="445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</row>
    <row r="107" spans="1:21">
      <c r="A107" s="447">
        <v>5641000001</v>
      </c>
      <c r="B107" s="446" t="s">
        <v>1986</v>
      </c>
      <c r="C107" s="663">
        <v>18372.400000000001</v>
      </c>
      <c r="D107" s="445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</row>
    <row r="108" spans="1:21">
      <c r="A108" s="447">
        <v>5641000001</v>
      </c>
      <c r="B108" s="446" t="s">
        <v>1986</v>
      </c>
      <c r="C108" s="663">
        <v>18372.400000000001</v>
      </c>
      <c r="D108" s="445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</row>
    <row r="109" spans="1:21">
      <c r="A109" s="447">
        <v>5641000001</v>
      </c>
      <c r="B109" s="446" t="s">
        <v>1986</v>
      </c>
      <c r="C109" s="663">
        <v>18372.400000000001</v>
      </c>
      <c r="D109" s="445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</row>
    <row r="110" spans="1:21">
      <c r="A110" s="447">
        <v>5641000001</v>
      </c>
      <c r="B110" s="446" t="s">
        <v>1986</v>
      </c>
      <c r="C110" s="663">
        <v>18372.400000000001</v>
      </c>
      <c r="D110" s="445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</row>
    <row r="111" spans="1:21">
      <c r="A111" s="447">
        <v>5641000001</v>
      </c>
      <c r="B111" s="446" t="s">
        <v>1986</v>
      </c>
      <c r="C111" s="663">
        <v>18372.400000000001</v>
      </c>
      <c r="D111" s="445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</row>
    <row r="112" spans="1:21">
      <c r="A112" s="447">
        <v>5641000001</v>
      </c>
      <c r="B112" s="446" t="s">
        <v>1986</v>
      </c>
      <c r="C112" s="663">
        <v>18372.400000000001</v>
      </c>
      <c r="D112" s="445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</row>
    <row r="113" spans="1:21">
      <c r="A113" s="447">
        <v>5641000001</v>
      </c>
      <c r="B113" s="446" t="s">
        <v>1986</v>
      </c>
      <c r="C113" s="663">
        <v>18372.400000000001</v>
      </c>
      <c r="D113" s="445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</row>
    <row r="114" spans="1:21">
      <c r="A114" s="447">
        <v>5641000001</v>
      </c>
      <c r="B114" s="446" t="s">
        <v>1986</v>
      </c>
      <c r="C114" s="663">
        <v>18372.400000000001</v>
      </c>
      <c r="D114" s="445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</row>
    <row r="115" spans="1:21">
      <c r="A115" s="447">
        <v>5641000001</v>
      </c>
      <c r="B115" s="446" t="s">
        <v>1986</v>
      </c>
      <c r="C115" s="663">
        <v>18372.400000000001</v>
      </c>
      <c r="D115" s="445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</row>
    <row r="116" spans="1:21">
      <c r="A116" s="447">
        <v>5641000001</v>
      </c>
      <c r="B116" s="446" t="s">
        <v>1986</v>
      </c>
      <c r="C116" s="663">
        <v>18372.400000000001</v>
      </c>
      <c r="D116" s="445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</row>
    <row r="117" spans="1:21">
      <c r="A117" s="447">
        <v>5641000001</v>
      </c>
      <c r="B117" s="446" t="s">
        <v>1986</v>
      </c>
      <c r="C117" s="663">
        <v>18372.400000000001</v>
      </c>
      <c r="D117" s="445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</row>
    <row r="118" spans="1:21">
      <c r="A118" s="447">
        <v>5641000001</v>
      </c>
      <c r="B118" s="446" t="s">
        <v>1986</v>
      </c>
      <c r="C118" s="663">
        <v>18372.400000000001</v>
      </c>
      <c r="D118" s="445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</row>
    <row r="119" spans="1:21">
      <c r="A119" s="447">
        <v>5641000001</v>
      </c>
      <c r="B119" s="446" t="s">
        <v>1986</v>
      </c>
      <c r="C119" s="663">
        <v>18372.400000000001</v>
      </c>
      <c r="D119" s="445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</row>
    <row r="120" spans="1:21">
      <c r="A120" s="447">
        <v>5641000001</v>
      </c>
      <c r="B120" s="446" t="s">
        <v>1986</v>
      </c>
      <c r="C120" s="663">
        <v>18372.400000000001</v>
      </c>
      <c r="D120" s="445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</row>
    <row r="121" spans="1:21">
      <c r="A121" s="447">
        <v>5641000001</v>
      </c>
      <c r="B121" s="446" t="s">
        <v>1986</v>
      </c>
      <c r="C121" s="663">
        <v>18372.400000000001</v>
      </c>
      <c r="D121" s="445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</row>
    <row r="122" spans="1:21">
      <c r="A122" s="447">
        <v>5641000001</v>
      </c>
      <c r="B122" s="446" t="s">
        <v>1986</v>
      </c>
      <c r="C122" s="663">
        <v>18372.400000000001</v>
      </c>
      <c r="D122" s="445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</row>
    <row r="123" spans="1:21">
      <c r="A123" s="447">
        <v>5641000001</v>
      </c>
      <c r="B123" s="446" t="s">
        <v>1986</v>
      </c>
      <c r="C123" s="663">
        <v>18372.400000000001</v>
      </c>
      <c r="D123" s="445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</row>
    <row r="124" spans="1:21">
      <c r="A124" s="447">
        <v>5641000001</v>
      </c>
      <c r="B124" s="446" t="s">
        <v>1986</v>
      </c>
      <c r="C124" s="663">
        <v>18372.400000000001</v>
      </c>
      <c r="D124" s="445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</row>
    <row r="125" spans="1:21">
      <c r="A125" s="447">
        <v>5641000001</v>
      </c>
      <c r="B125" s="446" t="s">
        <v>1986</v>
      </c>
      <c r="C125" s="663">
        <v>18372.400000000001</v>
      </c>
      <c r="D125" s="445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</row>
    <row r="126" spans="1:21">
      <c r="A126" s="447">
        <v>5641000001</v>
      </c>
      <c r="B126" s="446" t="s">
        <v>1986</v>
      </c>
      <c r="C126" s="663">
        <v>18372.400000000001</v>
      </c>
      <c r="D126" s="445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</row>
    <row r="127" spans="1:21">
      <c r="A127" s="447">
        <v>5641000001</v>
      </c>
      <c r="B127" s="446" t="s">
        <v>1986</v>
      </c>
      <c r="C127" s="663">
        <v>18372.400000000001</v>
      </c>
      <c r="D127" s="445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</row>
    <row r="128" spans="1:21">
      <c r="A128" s="447">
        <v>5641000001</v>
      </c>
      <c r="B128" s="446" t="s">
        <v>1986</v>
      </c>
      <c r="C128" s="663">
        <v>18372.400000000001</v>
      </c>
      <c r="D128" s="445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</row>
    <row r="129" spans="1:21">
      <c r="A129" s="447">
        <v>5641000001</v>
      </c>
      <c r="B129" s="446" t="s">
        <v>1986</v>
      </c>
      <c r="C129" s="663">
        <v>18372.400000000001</v>
      </c>
      <c r="D129" s="445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</row>
    <row r="130" spans="1:21">
      <c r="A130" s="447">
        <v>5641000001</v>
      </c>
      <c r="B130" s="446" t="s">
        <v>1986</v>
      </c>
      <c r="C130" s="663">
        <v>18372.400000000001</v>
      </c>
      <c r="D130" s="445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</row>
    <row r="131" spans="1:21">
      <c r="A131" s="447">
        <v>5641000001</v>
      </c>
      <c r="B131" s="446" t="s">
        <v>1986</v>
      </c>
      <c r="C131" s="663">
        <v>18372.400000000001</v>
      </c>
      <c r="D131" s="445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</row>
    <row r="132" spans="1:21">
      <c r="A132" s="447">
        <v>5641000001</v>
      </c>
      <c r="B132" s="446" t="s">
        <v>1986</v>
      </c>
      <c r="C132" s="663">
        <v>18372.400000000001</v>
      </c>
      <c r="D132" s="445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</row>
    <row r="133" spans="1:21">
      <c r="A133" s="447">
        <v>5641000001</v>
      </c>
      <c r="B133" s="446" t="s">
        <v>1986</v>
      </c>
      <c r="C133" s="663">
        <v>18372.400000000001</v>
      </c>
      <c r="D133" s="445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</row>
    <row r="134" spans="1:21">
      <c r="A134" s="447">
        <v>5641000001</v>
      </c>
      <c r="B134" s="446" t="s">
        <v>1986</v>
      </c>
      <c r="C134" s="663">
        <v>18372.400000000001</v>
      </c>
      <c r="D134" s="445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</row>
    <row r="135" spans="1:21">
      <c r="A135" s="447">
        <v>5641000001</v>
      </c>
      <c r="B135" s="446" t="s">
        <v>1986</v>
      </c>
      <c r="C135" s="663">
        <v>18372.400000000001</v>
      </c>
      <c r="D135" s="445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</row>
    <row r="136" spans="1:21">
      <c r="A136" s="447">
        <v>5641000001</v>
      </c>
      <c r="B136" s="446" t="s">
        <v>1986</v>
      </c>
      <c r="C136" s="663">
        <v>18372.400000000001</v>
      </c>
      <c r="D136" s="445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</row>
    <row r="137" spans="1:21">
      <c r="A137" s="447">
        <v>5641000001</v>
      </c>
      <c r="B137" s="446" t="s">
        <v>1986</v>
      </c>
      <c r="C137" s="663">
        <v>18372.400000000001</v>
      </c>
      <c r="D137" s="445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</row>
    <row r="138" spans="1:21">
      <c r="A138" s="447">
        <v>5641000001</v>
      </c>
      <c r="B138" s="446" t="s">
        <v>1986</v>
      </c>
      <c r="C138" s="663">
        <v>18372.400000000001</v>
      </c>
      <c r="D138" s="445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</row>
    <row r="139" spans="1:21">
      <c r="A139" s="447">
        <v>5641000001</v>
      </c>
      <c r="B139" s="446" t="s">
        <v>1986</v>
      </c>
      <c r="C139" s="663">
        <v>18372.400000000001</v>
      </c>
      <c r="D139" s="445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</row>
    <row r="140" spans="1:21">
      <c r="A140" s="447">
        <v>5641000001</v>
      </c>
      <c r="B140" s="446" t="s">
        <v>1986</v>
      </c>
      <c r="C140" s="663">
        <v>18372.400000000001</v>
      </c>
      <c r="D140" s="445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</row>
    <row r="141" spans="1:21">
      <c r="A141" s="447">
        <v>5641000001</v>
      </c>
      <c r="B141" s="446" t="s">
        <v>1986</v>
      </c>
      <c r="C141" s="663">
        <v>18372.400000000001</v>
      </c>
      <c r="D141" s="445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</row>
    <row r="142" spans="1:21">
      <c r="A142" s="447">
        <v>5641000001</v>
      </c>
      <c r="B142" s="446" t="s">
        <v>1986</v>
      </c>
      <c r="C142" s="663">
        <v>18372.400000000001</v>
      </c>
      <c r="D142" s="445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</row>
    <row r="143" spans="1:21">
      <c r="A143" s="447">
        <v>5641000001</v>
      </c>
      <c r="B143" s="446" t="s">
        <v>1986</v>
      </c>
      <c r="C143" s="663">
        <v>18372.400000000001</v>
      </c>
      <c r="D143" s="445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</row>
    <row r="144" spans="1:21">
      <c r="A144" s="447">
        <v>5641000001</v>
      </c>
      <c r="B144" s="446" t="s">
        <v>1986</v>
      </c>
      <c r="C144" s="663">
        <v>18372.400000000001</v>
      </c>
      <c r="D144" s="445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</row>
    <row r="145" spans="1:21">
      <c r="A145" s="447">
        <v>5641000001</v>
      </c>
      <c r="B145" s="446" t="s">
        <v>1986</v>
      </c>
      <c r="C145" s="663">
        <v>18372.400000000001</v>
      </c>
      <c r="D145" s="445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</row>
    <row r="146" spans="1:21">
      <c r="A146" s="447">
        <v>5641000001</v>
      </c>
      <c r="B146" s="446" t="s">
        <v>1986</v>
      </c>
      <c r="C146" s="663">
        <v>18372.400000000001</v>
      </c>
      <c r="D146" s="445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</row>
    <row r="147" spans="1:21">
      <c r="A147" s="447">
        <v>5641000001</v>
      </c>
      <c r="B147" s="446" t="s">
        <v>1986</v>
      </c>
      <c r="C147" s="663">
        <v>18372.400000000001</v>
      </c>
      <c r="D147" s="445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</row>
    <row r="148" spans="1:21">
      <c r="A148" s="447">
        <v>5641000001</v>
      </c>
      <c r="B148" s="446" t="s">
        <v>1986</v>
      </c>
      <c r="C148" s="663">
        <v>18372.400000000001</v>
      </c>
      <c r="D148" s="445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</row>
    <row r="149" spans="1:21">
      <c r="A149" s="447">
        <v>5641000001</v>
      </c>
      <c r="B149" s="446" t="s">
        <v>1986</v>
      </c>
      <c r="C149" s="663">
        <v>18372.400000000001</v>
      </c>
      <c r="D149" s="445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</row>
    <row r="150" spans="1:21">
      <c r="A150" s="447">
        <v>5641000001</v>
      </c>
      <c r="B150" s="446" t="s">
        <v>1986</v>
      </c>
      <c r="C150" s="663">
        <v>18372.400000000001</v>
      </c>
      <c r="D150" s="445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</row>
    <row r="151" spans="1:21">
      <c r="A151" s="447">
        <v>5641000001</v>
      </c>
      <c r="B151" s="446" t="s">
        <v>1986</v>
      </c>
      <c r="C151" s="663">
        <v>18372.400000000001</v>
      </c>
      <c r="D151" s="445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</row>
    <row r="152" spans="1:21">
      <c r="A152" s="447">
        <v>5641000001</v>
      </c>
      <c r="B152" s="446" t="s">
        <v>1986</v>
      </c>
      <c r="C152" s="663">
        <v>18372.400000000001</v>
      </c>
      <c r="D152" s="445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</row>
    <row r="153" spans="1:21">
      <c r="A153" s="447">
        <v>5641000001</v>
      </c>
      <c r="B153" s="446" t="s">
        <v>1986</v>
      </c>
      <c r="C153" s="663">
        <v>18372.400000000001</v>
      </c>
      <c r="D153" s="445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</row>
    <row r="154" spans="1:21">
      <c r="A154" s="447">
        <v>5641000001</v>
      </c>
      <c r="B154" s="446" t="s">
        <v>1986</v>
      </c>
      <c r="C154" s="663">
        <v>18372.400000000001</v>
      </c>
      <c r="D154" s="445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</row>
    <row r="155" spans="1:21">
      <c r="A155" s="447">
        <v>5641000001</v>
      </c>
      <c r="B155" s="446" t="s">
        <v>1986</v>
      </c>
      <c r="C155" s="663">
        <v>18372.400000000001</v>
      </c>
      <c r="D155" s="445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</row>
    <row r="156" spans="1:21">
      <c r="A156" s="447">
        <v>5641000001</v>
      </c>
      <c r="B156" s="446" t="s">
        <v>1986</v>
      </c>
      <c r="C156" s="663">
        <v>18372.400000000001</v>
      </c>
      <c r="D156" s="445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</row>
    <row r="157" spans="1:21">
      <c r="A157" s="447">
        <v>5641000001</v>
      </c>
      <c r="B157" s="446" t="s">
        <v>1986</v>
      </c>
      <c r="C157" s="663">
        <v>18372.400000000001</v>
      </c>
      <c r="D157" s="445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</row>
    <row r="158" spans="1:21">
      <c r="A158" s="447">
        <v>5641000001</v>
      </c>
      <c r="B158" s="446" t="s">
        <v>1986</v>
      </c>
      <c r="C158" s="663">
        <v>18372.400000000001</v>
      </c>
      <c r="D158" s="445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</row>
    <row r="159" spans="1:21">
      <c r="A159" s="447">
        <v>5641000001</v>
      </c>
      <c r="B159" s="446" t="s">
        <v>1986</v>
      </c>
      <c r="C159" s="663">
        <v>18372.400000000001</v>
      </c>
      <c r="D159" s="445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</row>
    <row r="160" spans="1:21">
      <c r="A160" s="447">
        <v>5641000001</v>
      </c>
      <c r="B160" s="446" t="s">
        <v>1986</v>
      </c>
      <c r="C160" s="663">
        <v>18372.400000000001</v>
      </c>
      <c r="D160" s="445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</row>
    <row r="161" spans="1:21">
      <c r="A161" s="447">
        <v>5641000001</v>
      </c>
      <c r="B161" s="446" t="s">
        <v>1986</v>
      </c>
      <c r="C161" s="663">
        <v>18372.400000000001</v>
      </c>
      <c r="D161" s="445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</row>
    <row r="162" spans="1:21">
      <c r="A162" s="447">
        <v>5641000001</v>
      </c>
      <c r="B162" s="446" t="s">
        <v>1986</v>
      </c>
      <c r="C162" s="663">
        <v>18372.400000000001</v>
      </c>
      <c r="D162" s="445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</row>
    <row r="163" spans="1:21">
      <c r="A163" s="447">
        <v>5641000001</v>
      </c>
      <c r="B163" s="446" t="s">
        <v>1986</v>
      </c>
      <c r="C163" s="663">
        <v>18372.400000000001</v>
      </c>
      <c r="D163" s="445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</row>
    <row r="164" spans="1:21">
      <c r="A164" s="447">
        <v>5641000001</v>
      </c>
      <c r="B164" s="446" t="s">
        <v>1986</v>
      </c>
      <c r="C164" s="663">
        <v>18372.400000000001</v>
      </c>
      <c r="D164" s="445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</row>
    <row r="165" spans="1:21">
      <c r="A165" s="447">
        <v>5641000001</v>
      </c>
      <c r="B165" s="446" t="s">
        <v>1986</v>
      </c>
      <c r="C165" s="663">
        <v>18372.400000000001</v>
      </c>
      <c r="D165" s="445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</row>
    <row r="166" spans="1:21">
      <c r="A166" s="447">
        <v>5641000001</v>
      </c>
      <c r="B166" s="446" t="s">
        <v>1986</v>
      </c>
      <c r="C166" s="663">
        <v>18372.400000000001</v>
      </c>
      <c r="D166" s="445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</row>
    <row r="167" spans="1:21">
      <c r="A167" s="447">
        <v>5641000001</v>
      </c>
      <c r="B167" s="446" t="s">
        <v>1986</v>
      </c>
      <c r="C167" s="663">
        <v>18372.400000000001</v>
      </c>
      <c r="D167" s="445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</row>
    <row r="168" spans="1:21">
      <c r="A168" s="447">
        <v>5641000001</v>
      </c>
      <c r="B168" s="446" t="s">
        <v>1986</v>
      </c>
      <c r="C168" s="663">
        <v>18372.400000000001</v>
      </c>
      <c r="D168" s="445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</row>
    <row r="169" spans="1:21">
      <c r="A169" s="447">
        <v>5641000001</v>
      </c>
      <c r="B169" s="446" t="s">
        <v>1986</v>
      </c>
      <c r="C169" s="663">
        <v>18372.400000000001</v>
      </c>
      <c r="D169" s="445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</row>
    <row r="170" spans="1:21">
      <c r="A170" s="447">
        <v>5641000001</v>
      </c>
      <c r="B170" s="446" t="s">
        <v>1986</v>
      </c>
      <c r="C170" s="663">
        <v>18372.400000000001</v>
      </c>
      <c r="D170" s="445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</row>
    <row r="171" spans="1:21">
      <c r="A171" s="447">
        <v>5641000001</v>
      </c>
      <c r="B171" s="446" t="s">
        <v>1986</v>
      </c>
      <c r="C171" s="663">
        <v>18372.400000000001</v>
      </c>
      <c r="D171" s="445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</row>
    <row r="172" spans="1:21">
      <c r="A172" s="447">
        <v>5641000001</v>
      </c>
      <c r="B172" s="446" t="s">
        <v>1986</v>
      </c>
      <c r="C172" s="663">
        <v>18372.400000000001</v>
      </c>
      <c r="D172" s="445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</row>
    <row r="173" spans="1:21">
      <c r="A173" s="447">
        <v>5641000001</v>
      </c>
      <c r="B173" s="446" t="s">
        <v>1986</v>
      </c>
      <c r="C173" s="663">
        <v>18372.400000000001</v>
      </c>
      <c r="D173" s="445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</row>
    <row r="174" spans="1:21">
      <c r="A174" s="447">
        <v>5641000001</v>
      </c>
      <c r="B174" s="446" t="s">
        <v>1986</v>
      </c>
      <c r="C174" s="663">
        <v>18372.400000000001</v>
      </c>
      <c r="D174" s="445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</row>
    <row r="175" spans="1:21">
      <c r="A175" s="447">
        <v>5641000001</v>
      </c>
      <c r="B175" s="446" t="s">
        <v>1986</v>
      </c>
      <c r="C175" s="663">
        <v>18372.400000000001</v>
      </c>
      <c r="D175" s="445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</row>
    <row r="176" spans="1:21">
      <c r="A176" s="447">
        <v>5641000001</v>
      </c>
      <c r="B176" s="446" t="s">
        <v>1986</v>
      </c>
      <c r="C176" s="663">
        <v>18372.400000000001</v>
      </c>
      <c r="D176" s="445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</row>
    <row r="177" spans="1:21">
      <c r="A177" s="447">
        <v>5641000001</v>
      </c>
      <c r="B177" s="446" t="s">
        <v>1986</v>
      </c>
      <c r="C177" s="663">
        <v>18372.400000000001</v>
      </c>
      <c r="D177" s="445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</row>
    <row r="178" spans="1:21">
      <c r="A178" s="447">
        <v>5641000001</v>
      </c>
      <c r="B178" s="446" t="s">
        <v>1986</v>
      </c>
      <c r="C178" s="663">
        <v>18372.400000000001</v>
      </c>
      <c r="D178" s="445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</row>
    <row r="179" spans="1:21">
      <c r="A179" s="447">
        <v>5641000001</v>
      </c>
      <c r="B179" s="446" t="s">
        <v>1986</v>
      </c>
      <c r="C179" s="663">
        <v>18372.400000000001</v>
      </c>
      <c r="D179" s="445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</row>
    <row r="180" spans="1:21">
      <c r="A180" s="447">
        <v>5641000001</v>
      </c>
      <c r="B180" s="446" t="s">
        <v>1986</v>
      </c>
      <c r="C180" s="663">
        <v>18372.400000000001</v>
      </c>
      <c r="D180" s="445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</row>
    <row r="181" spans="1:21">
      <c r="A181" s="447">
        <v>5641000001</v>
      </c>
      <c r="B181" s="446" t="s">
        <v>1986</v>
      </c>
      <c r="C181" s="663">
        <v>18372.400000000001</v>
      </c>
      <c r="D181" s="445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</row>
    <row r="182" spans="1:21">
      <c r="A182" s="447">
        <v>5641000001</v>
      </c>
      <c r="B182" s="446" t="s">
        <v>1986</v>
      </c>
      <c r="C182" s="663">
        <v>18372.400000000001</v>
      </c>
      <c r="D182" s="445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</row>
    <row r="183" spans="1:21">
      <c r="A183" s="447">
        <v>5641000001</v>
      </c>
      <c r="B183" s="446" t="s">
        <v>1986</v>
      </c>
      <c r="C183" s="663">
        <v>18372.400000000001</v>
      </c>
      <c r="D183" s="445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</row>
    <row r="184" spans="1:21">
      <c r="A184" s="447">
        <v>5641000001</v>
      </c>
      <c r="B184" s="446" t="s">
        <v>1986</v>
      </c>
      <c r="C184" s="663">
        <v>18372.400000000001</v>
      </c>
      <c r="D184" s="445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</row>
    <row r="185" spans="1:21">
      <c r="A185" s="447">
        <v>5641000001</v>
      </c>
      <c r="B185" s="446" t="s">
        <v>1986</v>
      </c>
      <c r="C185" s="663">
        <v>18372.400000000001</v>
      </c>
      <c r="D185" s="445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</row>
    <row r="186" spans="1:21">
      <c r="A186" s="447">
        <v>5641000001</v>
      </c>
      <c r="B186" s="446" t="s">
        <v>1986</v>
      </c>
      <c r="C186" s="663">
        <v>18372.400000000001</v>
      </c>
      <c r="D186" s="445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</row>
    <row r="187" spans="1:21">
      <c r="A187" s="447">
        <v>5641000001</v>
      </c>
      <c r="B187" s="446" t="s">
        <v>1986</v>
      </c>
      <c r="C187" s="663">
        <v>18372.400000000001</v>
      </c>
      <c r="D187" s="445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</row>
    <row r="188" spans="1:21">
      <c r="A188" s="447">
        <v>5641000001</v>
      </c>
      <c r="B188" s="446" t="s">
        <v>1986</v>
      </c>
      <c r="C188" s="663">
        <v>18372.400000000001</v>
      </c>
      <c r="D188" s="445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</row>
    <row r="189" spans="1:21">
      <c r="A189" s="447">
        <v>5641000001</v>
      </c>
      <c r="B189" s="446" t="s">
        <v>1986</v>
      </c>
      <c r="C189" s="663">
        <v>18372.400000000001</v>
      </c>
      <c r="D189" s="445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</row>
    <row r="190" spans="1:21">
      <c r="A190" s="447">
        <v>5641000001</v>
      </c>
      <c r="B190" s="446" t="s">
        <v>1986</v>
      </c>
      <c r="C190" s="663">
        <v>18372.400000000001</v>
      </c>
      <c r="D190" s="445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</row>
    <row r="191" spans="1:21">
      <c r="A191" s="447">
        <v>5641000001</v>
      </c>
      <c r="B191" s="446" t="s">
        <v>1986</v>
      </c>
      <c r="C191" s="663">
        <v>18372.400000000001</v>
      </c>
      <c r="D191" s="445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</row>
    <row r="192" spans="1:21">
      <c r="A192" s="447">
        <v>5641000001</v>
      </c>
      <c r="B192" s="446" t="s">
        <v>1986</v>
      </c>
      <c r="C192" s="663">
        <v>18372.400000000001</v>
      </c>
      <c r="D192" s="445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</row>
    <row r="193" spans="1:21">
      <c r="A193" s="447">
        <v>5641000001</v>
      </c>
      <c r="B193" s="446" t="s">
        <v>1986</v>
      </c>
      <c r="C193" s="663">
        <v>18372.400000000001</v>
      </c>
      <c r="D193" s="445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</row>
    <row r="194" spans="1:21">
      <c r="A194" s="447">
        <v>5641000001</v>
      </c>
      <c r="B194" s="446" t="s">
        <v>1986</v>
      </c>
      <c r="C194" s="663">
        <v>18372.400000000001</v>
      </c>
      <c r="D194" s="445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</row>
    <row r="195" spans="1:21">
      <c r="A195" s="447">
        <v>5641000001</v>
      </c>
      <c r="B195" s="446" t="s">
        <v>1986</v>
      </c>
      <c r="C195" s="663">
        <v>18372.400000000001</v>
      </c>
      <c r="D195" s="445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</row>
    <row r="196" spans="1:21">
      <c r="A196" s="447">
        <v>5641000001</v>
      </c>
      <c r="B196" s="446" t="s">
        <v>1986</v>
      </c>
      <c r="C196" s="663">
        <v>18372.400000000001</v>
      </c>
      <c r="D196" s="445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</row>
    <row r="197" spans="1:21">
      <c r="A197" s="447">
        <v>5641000001</v>
      </c>
      <c r="B197" s="446" t="s">
        <v>1986</v>
      </c>
      <c r="C197" s="663">
        <v>18372.400000000001</v>
      </c>
      <c r="D197" s="445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</row>
    <row r="198" spans="1:21">
      <c r="A198" s="447">
        <v>5641000001</v>
      </c>
      <c r="B198" s="446" t="s">
        <v>1986</v>
      </c>
      <c r="C198" s="663">
        <v>18372.400000000001</v>
      </c>
      <c r="D198" s="445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</row>
    <row r="199" spans="1:21">
      <c r="A199" s="447">
        <v>5641000001</v>
      </c>
      <c r="B199" s="446" t="s">
        <v>1986</v>
      </c>
      <c r="C199" s="663">
        <v>18372.400000000001</v>
      </c>
      <c r="D199" s="445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</row>
    <row r="200" spans="1:21">
      <c r="A200" s="447">
        <v>5641000001</v>
      </c>
      <c r="B200" s="446" t="s">
        <v>1986</v>
      </c>
      <c r="C200" s="663">
        <v>18372.400000000001</v>
      </c>
      <c r="D200" s="445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</row>
    <row r="201" spans="1:21">
      <c r="A201" s="447">
        <v>5641000001</v>
      </c>
      <c r="B201" s="446" t="s">
        <v>1986</v>
      </c>
      <c r="C201" s="663">
        <v>18372.400000000001</v>
      </c>
      <c r="D201" s="445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</row>
    <row r="202" spans="1:21">
      <c r="A202" s="447">
        <v>5641000001</v>
      </c>
      <c r="B202" s="446" t="s">
        <v>1986</v>
      </c>
      <c r="C202" s="663">
        <v>18372.400000000001</v>
      </c>
      <c r="D202" s="445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</row>
    <row r="203" spans="1:21">
      <c r="A203" s="447">
        <v>5641000001</v>
      </c>
      <c r="B203" s="446" t="s">
        <v>1986</v>
      </c>
      <c r="C203" s="663">
        <v>18372.400000000001</v>
      </c>
      <c r="D203" s="445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</row>
    <row r="204" spans="1:21">
      <c r="A204" s="447">
        <v>5641000001</v>
      </c>
      <c r="B204" s="446" t="s">
        <v>1986</v>
      </c>
      <c r="C204" s="663">
        <v>18372.400000000001</v>
      </c>
      <c r="D204" s="445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</row>
    <row r="205" spans="1:21">
      <c r="A205" s="447">
        <v>5641000001</v>
      </c>
      <c r="B205" s="446" t="s">
        <v>1986</v>
      </c>
      <c r="C205" s="663">
        <v>18372.400000000001</v>
      </c>
      <c r="D205" s="445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</row>
    <row r="206" spans="1:21">
      <c r="A206" s="447">
        <v>5641000001</v>
      </c>
      <c r="B206" s="446" t="s">
        <v>1986</v>
      </c>
      <c r="C206" s="663">
        <v>18372.400000000001</v>
      </c>
      <c r="D206" s="445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</row>
    <row r="207" spans="1:21">
      <c r="A207" s="447">
        <v>5641000001</v>
      </c>
      <c r="B207" s="446" t="s">
        <v>1986</v>
      </c>
      <c r="C207" s="663">
        <v>18372.400000000001</v>
      </c>
      <c r="D207" s="445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</row>
    <row r="208" spans="1:21">
      <c r="A208" s="447">
        <v>5641000001</v>
      </c>
      <c r="B208" s="446" t="s">
        <v>1986</v>
      </c>
      <c r="C208" s="663">
        <v>18372.400000000001</v>
      </c>
      <c r="D208" s="445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</row>
    <row r="209" spans="1:21">
      <c r="A209" s="447">
        <v>5641000001</v>
      </c>
      <c r="B209" s="446" t="s">
        <v>1986</v>
      </c>
      <c r="C209" s="663">
        <v>18372.400000000001</v>
      </c>
      <c r="D209" s="445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</row>
    <row r="210" spans="1:21">
      <c r="A210" s="447">
        <v>5641000001</v>
      </c>
      <c r="B210" s="446" t="s">
        <v>1986</v>
      </c>
      <c r="C210" s="663">
        <v>18372.400000000001</v>
      </c>
      <c r="D210" s="445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</row>
    <row r="211" spans="1:21">
      <c r="A211" s="447">
        <v>5641000001</v>
      </c>
      <c r="B211" s="446" t="s">
        <v>1986</v>
      </c>
      <c r="C211" s="663">
        <v>18372.400000000001</v>
      </c>
      <c r="D211" s="445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</row>
    <row r="212" spans="1:21">
      <c r="A212" s="447">
        <v>5641000001</v>
      </c>
      <c r="B212" s="446" t="s">
        <v>1986</v>
      </c>
      <c r="C212" s="663">
        <v>18372.400000000001</v>
      </c>
      <c r="D212" s="445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</row>
    <row r="213" spans="1:21">
      <c r="A213" s="447">
        <v>5641000001</v>
      </c>
      <c r="B213" s="446" t="s">
        <v>1986</v>
      </c>
      <c r="C213" s="663">
        <v>18372.400000000001</v>
      </c>
      <c r="D213" s="445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</row>
    <row r="214" spans="1:21">
      <c r="A214" s="447">
        <v>5641000001</v>
      </c>
      <c r="B214" s="446" t="s">
        <v>1986</v>
      </c>
      <c r="C214" s="663">
        <v>18372.400000000001</v>
      </c>
      <c r="D214" s="445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</row>
    <row r="215" spans="1:21">
      <c r="A215" s="447">
        <v>5641000001</v>
      </c>
      <c r="B215" s="446" t="s">
        <v>1986</v>
      </c>
      <c r="C215" s="663">
        <v>18372.400000000001</v>
      </c>
      <c r="D215" s="445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</row>
    <row r="216" spans="1:21">
      <c r="A216" s="447">
        <v>5641000001</v>
      </c>
      <c r="B216" s="446" t="s">
        <v>1986</v>
      </c>
      <c r="C216" s="663">
        <v>18372.400000000001</v>
      </c>
      <c r="D216" s="445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</row>
    <row r="217" spans="1:21">
      <c r="A217" s="447">
        <v>5641000001</v>
      </c>
      <c r="B217" s="446" t="s">
        <v>1986</v>
      </c>
      <c r="C217" s="663">
        <v>18372.400000000001</v>
      </c>
      <c r="D217" s="445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</row>
    <row r="218" spans="1:21">
      <c r="A218" s="447">
        <v>5641000001</v>
      </c>
      <c r="B218" s="446" t="s">
        <v>1986</v>
      </c>
      <c r="C218" s="663">
        <v>18372.400000000001</v>
      </c>
      <c r="D218" s="445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</row>
    <row r="219" spans="1:21">
      <c r="A219" s="447">
        <v>5641000001</v>
      </c>
      <c r="B219" s="446" t="s">
        <v>1986</v>
      </c>
      <c r="C219" s="663">
        <v>18372.400000000001</v>
      </c>
      <c r="D219" s="445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</row>
    <row r="220" spans="1:21">
      <c r="A220" s="447">
        <v>5641000001</v>
      </c>
      <c r="B220" s="446" t="s">
        <v>1986</v>
      </c>
      <c r="C220" s="663">
        <v>18372.400000000001</v>
      </c>
      <c r="D220" s="445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</row>
    <row r="221" spans="1:21">
      <c r="A221" s="447">
        <v>5641000001</v>
      </c>
      <c r="B221" s="446" t="s">
        <v>1986</v>
      </c>
      <c r="C221" s="663">
        <v>18372.400000000001</v>
      </c>
      <c r="D221" s="445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</row>
    <row r="222" spans="1:21">
      <c r="A222" s="447">
        <v>5641000001</v>
      </c>
      <c r="B222" s="446" t="s">
        <v>1986</v>
      </c>
      <c r="C222" s="663">
        <v>18372.400000000001</v>
      </c>
      <c r="D222" s="445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</row>
    <row r="223" spans="1:21">
      <c r="A223" s="447">
        <v>5641000001</v>
      </c>
      <c r="B223" s="446" t="s">
        <v>1986</v>
      </c>
      <c r="C223" s="663">
        <v>18372.400000000001</v>
      </c>
      <c r="D223" s="445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</row>
    <row r="224" spans="1:21">
      <c r="A224" s="447">
        <v>5641000001</v>
      </c>
      <c r="B224" s="446" t="s">
        <v>1986</v>
      </c>
      <c r="C224" s="663">
        <v>18372.400000000001</v>
      </c>
      <c r="D224" s="445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</row>
    <row r="225" spans="1:21">
      <c r="A225" s="447">
        <v>5641000001</v>
      </c>
      <c r="B225" s="446" t="s">
        <v>1986</v>
      </c>
      <c r="C225" s="663">
        <v>18372.400000000001</v>
      </c>
      <c r="D225" s="445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</row>
    <row r="226" spans="1:21">
      <c r="A226" s="447">
        <v>5641000001</v>
      </c>
      <c r="B226" s="446" t="s">
        <v>1986</v>
      </c>
      <c r="C226" s="663">
        <v>18372.400000000001</v>
      </c>
      <c r="D226" s="445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</row>
    <row r="227" spans="1:21">
      <c r="A227" s="447">
        <v>5641000001</v>
      </c>
      <c r="B227" s="446" t="s">
        <v>1986</v>
      </c>
      <c r="C227" s="663">
        <v>18372.400000000001</v>
      </c>
      <c r="D227" s="445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</row>
    <row r="228" spans="1:21">
      <c r="A228" s="447">
        <v>5641000001</v>
      </c>
      <c r="B228" s="446" t="s">
        <v>1986</v>
      </c>
      <c r="C228" s="663">
        <v>18372.400000000001</v>
      </c>
      <c r="D228" s="445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</row>
    <row r="229" spans="1:21">
      <c r="A229" s="447">
        <v>5641000001</v>
      </c>
      <c r="B229" s="446" t="s">
        <v>1986</v>
      </c>
      <c r="C229" s="663">
        <v>18372.400000000001</v>
      </c>
      <c r="D229" s="445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</row>
    <row r="230" spans="1:21">
      <c r="A230" s="447">
        <v>5641000001</v>
      </c>
      <c r="B230" s="446" t="s">
        <v>1986</v>
      </c>
      <c r="C230" s="663">
        <v>18372.400000000001</v>
      </c>
      <c r="D230" s="445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</row>
    <row r="231" spans="1:21">
      <c r="A231" s="447">
        <v>5641000001</v>
      </c>
      <c r="B231" s="446" t="s">
        <v>1986</v>
      </c>
      <c r="C231" s="663">
        <v>18372.400000000001</v>
      </c>
      <c r="D231" s="445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</row>
    <row r="232" spans="1:21">
      <c r="A232" s="447">
        <v>5641000001</v>
      </c>
      <c r="B232" s="446" t="s">
        <v>1986</v>
      </c>
      <c r="C232" s="663">
        <v>18372.400000000001</v>
      </c>
      <c r="D232" s="445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</row>
    <row r="233" spans="1:21">
      <c r="A233" s="447">
        <v>5641000001</v>
      </c>
      <c r="B233" s="446" t="s">
        <v>1986</v>
      </c>
      <c r="C233" s="663">
        <v>18372.400000000001</v>
      </c>
      <c r="D233" s="445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</row>
    <row r="234" spans="1:21">
      <c r="A234" s="447">
        <v>5641000001</v>
      </c>
      <c r="B234" s="446" t="s">
        <v>1986</v>
      </c>
      <c r="C234" s="663">
        <v>18372.400000000001</v>
      </c>
      <c r="D234" s="445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</row>
    <row r="235" spans="1:21">
      <c r="A235" s="447">
        <v>5641000001</v>
      </c>
      <c r="B235" s="446" t="s">
        <v>1986</v>
      </c>
      <c r="C235" s="663">
        <v>18372.400000000001</v>
      </c>
      <c r="D235" s="445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</row>
    <row r="236" spans="1:21">
      <c r="A236" s="447">
        <v>5641000001</v>
      </c>
      <c r="B236" s="446" t="s">
        <v>1986</v>
      </c>
      <c r="C236" s="663">
        <v>18372.400000000001</v>
      </c>
      <c r="D236" s="445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</row>
    <row r="237" spans="1:21">
      <c r="A237" s="447">
        <v>5641000001</v>
      </c>
      <c r="B237" s="446" t="s">
        <v>1986</v>
      </c>
      <c r="C237" s="663">
        <v>18372.400000000001</v>
      </c>
      <c r="D237" s="445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</row>
    <row r="238" spans="1:21">
      <c r="A238" s="447">
        <v>5641000001</v>
      </c>
      <c r="B238" s="446" t="s">
        <v>1986</v>
      </c>
      <c r="C238" s="663">
        <v>18372.400000000001</v>
      </c>
      <c r="D238" s="445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</row>
    <row r="239" spans="1:21">
      <c r="A239" s="447">
        <v>5641000001</v>
      </c>
      <c r="B239" s="446" t="s">
        <v>1986</v>
      </c>
      <c r="C239" s="663">
        <v>18372.400000000001</v>
      </c>
      <c r="D239" s="445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</row>
    <row r="240" spans="1:21">
      <c r="A240" s="447">
        <v>5641000001</v>
      </c>
      <c r="B240" s="446" t="s">
        <v>1986</v>
      </c>
      <c r="C240" s="663">
        <v>18372.400000000001</v>
      </c>
      <c r="D240" s="445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</row>
    <row r="241" spans="1:21">
      <c r="A241" s="447">
        <v>5641000001</v>
      </c>
      <c r="B241" s="446" t="s">
        <v>1986</v>
      </c>
      <c r="C241" s="663">
        <v>18372.400000000001</v>
      </c>
      <c r="D241" s="445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</row>
    <row r="242" spans="1:21">
      <c r="A242" s="447">
        <v>5641000001</v>
      </c>
      <c r="B242" s="446" t="s">
        <v>1986</v>
      </c>
      <c r="C242" s="663">
        <v>18372.400000000001</v>
      </c>
      <c r="D242" s="445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</row>
    <row r="243" spans="1:21">
      <c r="A243" s="447">
        <v>5641000001</v>
      </c>
      <c r="B243" s="446" t="s">
        <v>1986</v>
      </c>
      <c r="C243" s="663">
        <v>18372.400000000001</v>
      </c>
      <c r="D243" s="445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</row>
    <row r="244" spans="1:21">
      <c r="A244" s="447">
        <v>5641000001</v>
      </c>
      <c r="B244" s="446" t="s">
        <v>1986</v>
      </c>
      <c r="C244" s="663">
        <v>18372.400000000001</v>
      </c>
      <c r="D244" s="445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</row>
    <row r="245" spans="1:21">
      <c r="A245" s="447">
        <v>5641000001</v>
      </c>
      <c r="B245" s="446" t="s">
        <v>1986</v>
      </c>
      <c r="C245" s="663">
        <v>18372.400000000001</v>
      </c>
      <c r="D245" s="445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</row>
    <row r="246" spans="1:21">
      <c r="A246" s="447">
        <v>5641000001</v>
      </c>
      <c r="B246" s="446" t="s">
        <v>1986</v>
      </c>
      <c r="C246" s="663">
        <v>18372.400000000001</v>
      </c>
      <c r="D246" s="445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</row>
    <row r="247" spans="1:21">
      <c r="A247" s="447">
        <v>5641000001</v>
      </c>
      <c r="B247" s="446" t="s">
        <v>1986</v>
      </c>
      <c r="C247" s="663">
        <v>18372.400000000001</v>
      </c>
      <c r="D247" s="445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</row>
    <row r="248" spans="1:21">
      <c r="A248" s="447">
        <v>5641000001</v>
      </c>
      <c r="B248" s="446" t="s">
        <v>1986</v>
      </c>
      <c r="C248" s="663">
        <v>18372.400000000001</v>
      </c>
      <c r="D248" s="445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</row>
    <row r="249" spans="1:21">
      <c r="A249" s="447">
        <v>5641000001</v>
      </c>
      <c r="B249" s="446" t="s">
        <v>1986</v>
      </c>
      <c r="C249" s="663">
        <v>18372.400000000001</v>
      </c>
      <c r="D249" s="445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</row>
    <row r="250" spans="1:21">
      <c r="A250" s="447">
        <v>5641000001</v>
      </c>
      <c r="B250" s="446" t="s">
        <v>1986</v>
      </c>
      <c r="C250" s="663">
        <v>18372.400000000001</v>
      </c>
      <c r="D250" s="445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</row>
    <row r="251" spans="1:21">
      <c r="A251" s="447">
        <v>5641000001</v>
      </c>
      <c r="B251" s="446" t="s">
        <v>1986</v>
      </c>
      <c r="C251" s="663">
        <v>18372.400000000001</v>
      </c>
      <c r="D251" s="445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</row>
    <row r="252" spans="1:21">
      <c r="A252" s="447">
        <v>5641000001</v>
      </c>
      <c r="B252" s="446" t="s">
        <v>1986</v>
      </c>
      <c r="C252" s="663">
        <v>18372.400000000001</v>
      </c>
      <c r="D252" s="445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</row>
    <row r="253" spans="1:21">
      <c r="A253" s="447">
        <v>5641000001</v>
      </c>
      <c r="B253" s="446" t="s">
        <v>1986</v>
      </c>
      <c r="C253" s="663">
        <v>18372.400000000001</v>
      </c>
      <c r="D253" s="445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</row>
    <row r="254" spans="1:21">
      <c r="A254" s="447">
        <v>5641000001</v>
      </c>
      <c r="B254" s="446" t="s">
        <v>1986</v>
      </c>
      <c r="C254" s="663">
        <v>18372.400000000001</v>
      </c>
      <c r="D254" s="445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</row>
    <row r="255" spans="1:21">
      <c r="A255" s="447">
        <v>5641000001</v>
      </c>
      <c r="B255" s="446" t="s">
        <v>1986</v>
      </c>
      <c r="C255" s="663">
        <v>18372.400000000001</v>
      </c>
      <c r="D255" s="445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</row>
    <row r="256" spans="1:21">
      <c r="A256" s="447">
        <v>5641000001</v>
      </c>
      <c r="B256" s="446" t="s">
        <v>1986</v>
      </c>
      <c r="C256" s="663">
        <v>18372.400000000001</v>
      </c>
      <c r="D256" s="445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</row>
    <row r="257" spans="1:21">
      <c r="A257" s="447">
        <v>5641000001</v>
      </c>
      <c r="B257" s="446" t="s">
        <v>1986</v>
      </c>
      <c r="C257" s="663">
        <v>18372.400000000001</v>
      </c>
      <c r="D257" s="445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</row>
    <row r="258" spans="1:21">
      <c r="A258" s="447">
        <v>5641000001</v>
      </c>
      <c r="B258" s="446" t="s">
        <v>1986</v>
      </c>
      <c r="C258" s="663">
        <v>18372.400000000001</v>
      </c>
      <c r="D258" s="445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</row>
    <row r="259" spans="1:21">
      <c r="A259" s="447">
        <v>5641000001</v>
      </c>
      <c r="B259" s="446" t="s">
        <v>1986</v>
      </c>
      <c r="C259" s="663">
        <v>18372.400000000001</v>
      </c>
      <c r="D259" s="445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</row>
    <row r="260" spans="1:21">
      <c r="A260" s="447">
        <v>5641000001</v>
      </c>
      <c r="B260" s="446" t="s">
        <v>1986</v>
      </c>
      <c r="C260" s="663">
        <v>18372.400000000001</v>
      </c>
      <c r="D260" s="445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</row>
    <row r="261" spans="1:21">
      <c r="A261" s="447">
        <v>5641000001</v>
      </c>
      <c r="B261" s="446" t="s">
        <v>1986</v>
      </c>
      <c r="C261" s="663">
        <v>18372.400000000001</v>
      </c>
      <c r="D261" s="445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</row>
    <row r="262" spans="1:21">
      <c r="A262" s="447">
        <v>5641000001</v>
      </c>
      <c r="B262" s="446" t="s">
        <v>1986</v>
      </c>
      <c r="C262" s="663">
        <v>18372.400000000001</v>
      </c>
      <c r="D262" s="445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</row>
    <row r="263" spans="1:21">
      <c r="A263" s="447">
        <v>5641000001</v>
      </c>
      <c r="B263" s="446" t="s">
        <v>1986</v>
      </c>
      <c r="C263" s="663">
        <v>18372.400000000001</v>
      </c>
      <c r="D263" s="445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</row>
    <row r="264" spans="1:21">
      <c r="A264" s="447">
        <v>5641000001</v>
      </c>
      <c r="B264" s="446" t="s">
        <v>1986</v>
      </c>
      <c r="C264" s="663">
        <v>18372.400000000001</v>
      </c>
      <c r="D264" s="445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</row>
    <row r="265" spans="1:21">
      <c r="A265" s="447">
        <v>5641000001</v>
      </c>
      <c r="B265" s="446" t="s">
        <v>1986</v>
      </c>
      <c r="C265" s="663">
        <v>18372.400000000001</v>
      </c>
      <c r="D265" s="445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</row>
    <row r="266" spans="1:21">
      <c r="A266" s="447">
        <v>5641000001</v>
      </c>
      <c r="B266" s="446" t="s">
        <v>1986</v>
      </c>
      <c r="C266" s="663">
        <v>18372.400000000001</v>
      </c>
      <c r="D266" s="445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</row>
    <row r="267" spans="1:21">
      <c r="A267" s="447">
        <v>5641000001</v>
      </c>
      <c r="B267" s="446" t="s">
        <v>1986</v>
      </c>
      <c r="C267" s="663">
        <v>18372.400000000001</v>
      </c>
      <c r="D267" s="445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</row>
    <row r="268" spans="1:21">
      <c r="A268" s="447">
        <v>5641000001</v>
      </c>
      <c r="B268" s="446" t="s">
        <v>1986</v>
      </c>
      <c r="C268" s="663">
        <v>18372.400000000001</v>
      </c>
      <c r="D268" s="445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</row>
    <row r="269" spans="1:21">
      <c r="A269" s="447">
        <v>5641000001</v>
      </c>
      <c r="B269" s="446" t="s">
        <v>1986</v>
      </c>
      <c r="C269" s="663">
        <v>18372.400000000001</v>
      </c>
      <c r="D269" s="445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</row>
    <row r="270" spans="1:21">
      <c r="A270" s="447">
        <v>5641000001</v>
      </c>
      <c r="B270" s="446" t="s">
        <v>1986</v>
      </c>
      <c r="C270" s="663">
        <v>18372.400000000001</v>
      </c>
      <c r="D270" s="445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</row>
    <row r="271" spans="1:21">
      <c r="A271" s="447">
        <v>5641000001</v>
      </c>
      <c r="B271" s="446" t="s">
        <v>1986</v>
      </c>
      <c r="C271" s="663">
        <v>18372.400000000001</v>
      </c>
      <c r="D271" s="445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</row>
    <row r="272" spans="1:21">
      <c r="A272" s="447">
        <v>5641000001</v>
      </c>
      <c r="B272" s="446" t="s">
        <v>1986</v>
      </c>
      <c r="C272" s="663">
        <v>18372.400000000001</v>
      </c>
      <c r="D272" s="445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</row>
    <row r="273" spans="1:21">
      <c r="A273" s="447">
        <v>5641000001</v>
      </c>
      <c r="B273" s="446" t="s">
        <v>1986</v>
      </c>
      <c r="C273" s="663">
        <v>18372.400000000001</v>
      </c>
      <c r="D273" s="445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</row>
    <row r="274" spans="1:21">
      <c r="A274" s="447">
        <v>5641000001</v>
      </c>
      <c r="B274" s="446" t="s">
        <v>1986</v>
      </c>
      <c r="C274" s="663">
        <v>18372.400000000001</v>
      </c>
      <c r="D274" s="445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</row>
    <row r="275" spans="1:21">
      <c r="A275" s="447">
        <v>5641000001</v>
      </c>
      <c r="B275" s="446" t="s">
        <v>1986</v>
      </c>
      <c r="C275" s="663">
        <v>18372.400000000001</v>
      </c>
      <c r="D275" s="445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</row>
    <row r="276" spans="1:21">
      <c r="A276" s="447">
        <v>5641000001</v>
      </c>
      <c r="B276" s="446" t="s">
        <v>1986</v>
      </c>
      <c r="C276" s="663">
        <v>18372.400000000001</v>
      </c>
      <c r="D276" s="445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</row>
    <row r="277" spans="1:21">
      <c r="A277" s="447">
        <v>5641000001</v>
      </c>
      <c r="B277" s="446" t="s">
        <v>1986</v>
      </c>
      <c r="C277" s="663">
        <v>18372.400000000001</v>
      </c>
      <c r="D277" s="445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</row>
    <row r="278" spans="1:21">
      <c r="A278" s="447">
        <v>5641000001</v>
      </c>
      <c r="B278" s="446" t="s">
        <v>1986</v>
      </c>
      <c r="C278" s="663">
        <v>18372.400000000001</v>
      </c>
      <c r="D278" s="445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</row>
    <row r="279" spans="1:21">
      <c r="A279" s="447">
        <v>5641000001</v>
      </c>
      <c r="B279" s="446" t="s">
        <v>1986</v>
      </c>
      <c r="C279" s="663">
        <v>18372.400000000001</v>
      </c>
      <c r="D279" s="445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</row>
    <row r="280" spans="1:21">
      <c r="A280" s="447">
        <v>5641000001</v>
      </c>
      <c r="B280" s="446" t="s">
        <v>1986</v>
      </c>
      <c r="C280" s="663">
        <v>18372.400000000001</v>
      </c>
      <c r="D280" s="445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</row>
    <row r="281" spans="1:21">
      <c r="A281" s="447">
        <v>5641000001</v>
      </c>
      <c r="B281" s="446" t="s">
        <v>1986</v>
      </c>
      <c r="C281" s="663">
        <v>18372.400000000001</v>
      </c>
      <c r="D281" s="445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</row>
    <row r="282" spans="1:21">
      <c r="A282" s="447">
        <v>5641000001</v>
      </c>
      <c r="B282" s="446" t="s">
        <v>1986</v>
      </c>
      <c r="C282" s="663">
        <v>18372.400000000001</v>
      </c>
      <c r="D282" s="445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</row>
    <row r="283" spans="1:21">
      <c r="A283" s="447">
        <v>5641000001</v>
      </c>
      <c r="B283" s="446" t="s">
        <v>1986</v>
      </c>
      <c r="C283" s="663">
        <v>18372.400000000001</v>
      </c>
      <c r="D283" s="445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</row>
    <row r="284" spans="1:21">
      <c r="A284" s="447">
        <v>5641000001</v>
      </c>
      <c r="B284" s="446" t="s">
        <v>1986</v>
      </c>
      <c r="C284" s="663">
        <v>18372.400000000001</v>
      </c>
      <c r="D284" s="445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</row>
    <row r="285" spans="1:21">
      <c r="A285" s="447">
        <v>5641000001</v>
      </c>
      <c r="B285" s="446" t="s">
        <v>1986</v>
      </c>
      <c r="C285" s="663">
        <v>18372.400000000001</v>
      </c>
      <c r="D285" s="445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</row>
    <row r="286" spans="1:21">
      <c r="A286" s="447">
        <v>5641000001</v>
      </c>
      <c r="B286" s="446" t="s">
        <v>1986</v>
      </c>
      <c r="C286" s="663">
        <v>18372.400000000001</v>
      </c>
      <c r="D286" s="445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</row>
    <row r="287" spans="1:21">
      <c r="A287" s="447">
        <v>5641000001</v>
      </c>
      <c r="B287" s="446" t="s">
        <v>1986</v>
      </c>
      <c r="C287" s="663">
        <v>18372.400000000001</v>
      </c>
      <c r="D287" s="445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</row>
    <row r="288" spans="1:21">
      <c r="A288" s="447">
        <v>5641000001</v>
      </c>
      <c r="B288" s="446" t="s">
        <v>1986</v>
      </c>
      <c r="C288" s="663">
        <v>18372.400000000001</v>
      </c>
      <c r="D288" s="445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</row>
    <row r="289" spans="1:21">
      <c r="A289" s="447">
        <v>5641000001</v>
      </c>
      <c r="B289" s="446" t="s">
        <v>1986</v>
      </c>
      <c r="C289" s="663">
        <v>18372.400000000001</v>
      </c>
      <c r="D289" s="445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</row>
    <row r="290" spans="1:21">
      <c r="A290" s="447">
        <v>5641000001</v>
      </c>
      <c r="B290" s="446" t="s">
        <v>1986</v>
      </c>
      <c r="C290" s="663">
        <v>18372.400000000001</v>
      </c>
      <c r="D290" s="445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</row>
    <row r="291" spans="1:21">
      <c r="A291" s="447">
        <v>5641000001</v>
      </c>
      <c r="B291" s="446" t="s">
        <v>1986</v>
      </c>
      <c r="C291" s="663">
        <v>18372.400000000001</v>
      </c>
      <c r="D291" s="445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</row>
    <row r="292" spans="1:21">
      <c r="A292" s="447">
        <v>5641000001</v>
      </c>
      <c r="B292" s="446" t="s">
        <v>1986</v>
      </c>
      <c r="C292" s="663">
        <v>18372.400000000001</v>
      </c>
      <c r="D292" s="445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</row>
    <row r="293" spans="1:21">
      <c r="A293" s="447">
        <v>5641000001</v>
      </c>
      <c r="B293" s="446" t="s">
        <v>1986</v>
      </c>
      <c r="C293" s="663">
        <v>18372.400000000001</v>
      </c>
      <c r="D293" s="445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</row>
    <row r="294" spans="1:21">
      <c r="A294" s="447">
        <v>5641000001</v>
      </c>
      <c r="B294" s="446" t="s">
        <v>1986</v>
      </c>
      <c r="C294" s="663">
        <v>18372.400000000001</v>
      </c>
      <c r="D294" s="445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</row>
    <row r="295" spans="1:21">
      <c r="A295" s="447">
        <v>5641000001</v>
      </c>
      <c r="B295" s="446" t="s">
        <v>1986</v>
      </c>
      <c r="C295" s="663">
        <v>18372.400000000001</v>
      </c>
      <c r="D295" s="445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</row>
    <row r="296" spans="1:21">
      <c r="A296" s="447">
        <v>5641000001</v>
      </c>
      <c r="B296" s="446" t="s">
        <v>1986</v>
      </c>
      <c r="C296" s="663">
        <v>18372.400000000001</v>
      </c>
      <c r="D296" s="445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</row>
    <row r="297" spans="1:21">
      <c r="A297" s="447">
        <v>5641000001</v>
      </c>
      <c r="B297" s="446" t="s">
        <v>1986</v>
      </c>
      <c r="C297" s="663">
        <v>18372.400000000001</v>
      </c>
      <c r="D297" s="445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</row>
    <row r="298" spans="1:21">
      <c r="A298" s="447">
        <v>5641000001</v>
      </c>
      <c r="B298" s="446" t="s">
        <v>1986</v>
      </c>
      <c r="C298" s="663">
        <v>18372.400000000001</v>
      </c>
      <c r="D298" s="445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</row>
    <row r="299" spans="1:21">
      <c r="A299" s="447">
        <v>5641000001</v>
      </c>
      <c r="B299" s="446" t="s">
        <v>1986</v>
      </c>
      <c r="C299" s="663">
        <v>18372.400000000001</v>
      </c>
      <c r="D299" s="445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</row>
    <row r="300" spans="1:21">
      <c r="A300" s="447">
        <v>5641000001</v>
      </c>
      <c r="B300" s="446" t="s">
        <v>1986</v>
      </c>
      <c r="C300" s="663">
        <v>18372.400000000001</v>
      </c>
      <c r="D300" s="445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</row>
    <row r="301" spans="1:21">
      <c r="A301" s="447">
        <v>5641000001</v>
      </c>
      <c r="B301" s="446" t="s">
        <v>1986</v>
      </c>
      <c r="C301" s="663">
        <v>18372.400000000001</v>
      </c>
      <c r="D301" s="445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</row>
    <row r="302" spans="1:21">
      <c r="A302" s="447">
        <v>5641000001</v>
      </c>
      <c r="B302" s="446" t="s">
        <v>1986</v>
      </c>
      <c r="C302" s="663">
        <v>18372.400000000001</v>
      </c>
      <c r="D302" s="445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</row>
    <row r="303" spans="1:21">
      <c r="A303" s="447">
        <v>5641000001</v>
      </c>
      <c r="B303" s="446" t="s">
        <v>1986</v>
      </c>
      <c r="C303" s="663">
        <v>18372.400000000001</v>
      </c>
      <c r="D303" s="445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</row>
    <row r="304" spans="1:21">
      <c r="A304" s="447">
        <v>5641000001</v>
      </c>
      <c r="B304" s="446" t="s">
        <v>1986</v>
      </c>
      <c r="C304" s="663">
        <v>18372.400000000001</v>
      </c>
      <c r="D304" s="445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</row>
    <row r="305" spans="1:21">
      <c r="A305" s="447">
        <v>5641000001</v>
      </c>
      <c r="B305" s="446" t="s">
        <v>1986</v>
      </c>
      <c r="C305" s="663">
        <v>18372.400000000001</v>
      </c>
      <c r="D305" s="445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</row>
    <row r="306" spans="1:21">
      <c r="A306" s="447">
        <v>5641000001</v>
      </c>
      <c r="B306" s="446" t="s">
        <v>1986</v>
      </c>
      <c r="C306" s="663">
        <v>18372.400000000001</v>
      </c>
      <c r="D306" s="445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</row>
    <row r="307" spans="1:21">
      <c r="A307" s="447">
        <v>5641000001</v>
      </c>
      <c r="B307" s="446" t="s">
        <v>1986</v>
      </c>
      <c r="C307" s="663">
        <v>18372.400000000001</v>
      </c>
      <c r="D307" s="445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</row>
    <row r="308" spans="1:21">
      <c r="A308" s="447">
        <v>5641000001</v>
      </c>
      <c r="B308" s="446" t="s">
        <v>1986</v>
      </c>
      <c r="C308" s="663">
        <v>18372.400000000001</v>
      </c>
      <c r="D308" s="445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</row>
    <row r="309" spans="1:21">
      <c r="A309" s="447">
        <v>5641000001</v>
      </c>
      <c r="B309" s="446" t="s">
        <v>1986</v>
      </c>
      <c r="C309" s="663">
        <v>18372.400000000001</v>
      </c>
      <c r="D309" s="445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</row>
    <row r="310" spans="1:21">
      <c r="A310" s="447">
        <v>5641000001</v>
      </c>
      <c r="B310" s="446" t="s">
        <v>1986</v>
      </c>
      <c r="C310" s="663">
        <v>18372.400000000001</v>
      </c>
      <c r="D310" s="445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</row>
    <row r="311" spans="1:21">
      <c r="A311" s="447">
        <v>5641000001</v>
      </c>
      <c r="B311" s="446" t="s">
        <v>1986</v>
      </c>
      <c r="C311" s="663">
        <v>18372.400000000001</v>
      </c>
      <c r="D311" s="445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</row>
    <row r="312" spans="1:21">
      <c r="A312" s="447">
        <v>5641000001</v>
      </c>
      <c r="B312" s="446" t="s">
        <v>1986</v>
      </c>
      <c r="C312" s="663">
        <v>18372.400000000001</v>
      </c>
      <c r="D312" s="445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</row>
    <row r="313" spans="1:21">
      <c r="A313" s="447">
        <v>5641000001</v>
      </c>
      <c r="B313" s="446" t="s">
        <v>1986</v>
      </c>
      <c r="C313" s="663">
        <v>18372.400000000001</v>
      </c>
      <c r="D313" s="445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</row>
    <row r="314" spans="1:21">
      <c r="A314" s="447">
        <v>5641000001</v>
      </c>
      <c r="B314" s="446" t="s">
        <v>1986</v>
      </c>
      <c r="C314" s="663">
        <v>18372.400000000001</v>
      </c>
      <c r="D314" s="445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</row>
    <row r="315" spans="1:21">
      <c r="A315" s="447">
        <v>5641000001</v>
      </c>
      <c r="B315" s="446" t="s">
        <v>1986</v>
      </c>
      <c r="C315" s="663">
        <v>18372.400000000001</v>
      </c>
      <c r="D315" s="445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</row>
    <row r="316" spans="1:21">
      <c r="A316" s="447">
        <v>5641000001</v>
      </c>
      <c r="B316" s="446" t="s">
        <v>1986</v>
      </c>
      <c r="C316" s="663">
        <v>18372.400000000001</v>
      </c>
      <c r="D316" s="445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</row>
    <row r="317" spans="1:21">
      <c r="A317" s="447">
        <v>5641000001</v>
      </c>
      <c r="B317" s="446" t="s">
        <v>1986</v>
      </c>
      <c r="C317" s="663">
        <v>18372.400000000001</v>
      </c>
      <c r="D317" s="445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</row>
    <row r="318" spans="1:21">
      <c r="A318" s="447">
        <v>5641000001</v>
      </c>
      <c r="B318" s="446" t="s">
        <v>1986</v>
      </c>
      <c r="C318" s="663">
        <v>18372.400000000001</v>
      </c>
      <c r="D318" s="445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</row>
    <row r="319" spans="1:21">
      <c r="A319" s="447">
        <v>5641000001</v>
      </c>
      <c r="B319" s="446" t="s">
        <v>1986</v>
      </c>
      <c r="C319" s="663">
        <v>18372.400000000001</v>
      </c>
      <c r="D319" s="445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</row>
    <row r="320" spans="1:21">
      <c r="A320" s="447">
        <v>5641000001</v>
      </c>
      <c r="B320" s="446" t="s">
        <v>1986</v>
      </c>
      <c r="C320" s="663">
        <v>18372.400000000001</v>
      </c>
      <c r="D320" s="445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</row>
    <row r="321" spans="1:21">
      <c r="A321" s="447">
        <v>5641000001</v>
      </c>
      <c r="B321" s="446" t="s">
        <v>1986</v>
      </c>
      <c r="C321" s="663">
        <v>18372.400000000001</v>
      </c>
      <c r="D321" s="445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</row>
    <row r="322" spans="1:21">
      <c r="A322" s="447">
        <v>5641000001</v>
      </c>
      <c r="B322" s="446" t="s">
        <v>1986</v>
      </c>
      <c r="C322" s="663">
        <v>18372.400000000001</v>
      </c>
      <c r="D322" s="445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</row>
    <row r="323" spans="1:21">
      <c r="A323" s="447">
        <v>5641000001</v>
      </c>
      <c r="B323" s="446" t="s">
        <v>1986</v>
      </c>
      <c r="C323" s="663">
        <v>18372.400000000001</v>
      </c>
      <c r="D323" s="445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</row>
    <row r="324" spans="1:21">
      <c r="A324" s="447">
        <v>5641000001</v>
      </c>
      <c r="B324" s="446" t="s">
        <v>1986</v>
      </c>
      <c r="C324" s="663">
        <v>18372.400000000001</v>
      </c>
      <c r="D324" s="445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</row>
    <row r="325" spans="1:21">
      <c r="A325" s="447">
        <v>5641000001</v>
      </c>
      <c r="B325" s="446" t="s">
        <v>1986</v>
      </c>
      <c r="C325" s="663">
        <v>18372.400000000001</v>
      </c>
      <c r="D325" s="445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</row>
    <row r="326" spans="1:21">
      <c r="A326" s="447">
        <v>5641000001</v>
      </c>
      <c r="B326" s="446" t="s">
        <v>1986</v>
      </c>
      <c r="C326" s="663">
        <v>18372.400000000001</v>
      </c>
      <c r="D326" s="445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</row>
    <row r="327" spans="1:21">
      <c r="A327" s="447">
        <v>5641000001</v>
      </c>
      <c r="B327" s="446" t="s">
        <v>1986</v>
      </c>
      <c r="C327" s="663">
        <v>18372.400000000001</v>
      </c>
      <c r="D327" s="445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</row>
    <row r="328" spans="1:21">
      <c r="A328" s="447">
        <v>5641000001</v>
      </c>
      <c r="B328" s="446" t="s">
        <v>1986</v>
      </c>
      <c r="C328" s="663">
        <v>18372.400000000001</v>
      </c>
      <c r="D328" s="445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</row>
    <row r="329" spans="1:21">
      <c r="A329" s="447">
        <v>5641000001</v>
      </c>
      <c r="B329" s="446" t="s">
        <v>1986</v>
      </c>
      <c r="C329" s="663">
        <v>18372.400000000001</v>
      </c>
      <c r="D329" s="445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</row>
    <row r="330" spans="1:21">
      <c r="A330" s="447">
        <v>5641000001</v>
      </c>
      <c r="B330" s="446" t="s">
        <v>1986</v>
      </c>
      <c r="C330" s="663">
        <v>18372.400000000001</v>
      </c>
      <c r="D330" s="445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</row>
    <row r="331" spans="1:21">
      <c r="A331" s="447">
        <v>5641000001</v>
      </c>
      <c r="B331" s="446" t="s">
        <v>1986</v>
      </c>
      <c r="C331" s="663">
        <v>18372.400000000001</v>
      </c>
      <c r="D331" s="445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</row>
    <row r="332" spans="1:21">
      <c r="A332" s="447">
        <v>5641000001</v>
      </c>
      <c r="B332" s="446" t="s">
        <v>1986</v>
      </c>
      <c r="C332" s="663">
        <v>18372.400000000001</v>
      </c>
      <c r="D332" s="445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</row>
    <row r="333" spans="1:21">
      <c r="A333" s="447">
        <v>5641000001</v>
      </c>
      <c r="B333" s="446" t="s">
        <v>1986</v>
      </c>
      <c r="C333" s="663">
        <v>18372.400000000001</v>
      </c>
      <c r="D333" s="445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</row>
    <row r="334" spans="1:21">
      <c r="A334" s="447">
        <v>5641000001</v>
      </c>
      <c r="B334" s="446" t="s">
        <v>1986</v>
      </c>
      <c r="C334" s="663">
        <v>18372.400000000001</v>
      </c>
      <c r="D334" s="445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</row>
    <row r="335" spans="1:21">
      <c r="A335" s="447">
        <v>5641000001</v>
      </c>
      <c r="B335" s="446" t="s">
        <v>1986</v>
      </c>
      <c r="C335" s="663">
        <v>18372.400000000001</v>
      </c>
      <c r="D335" s="445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</row>
    <row r="336" spans="1:21">
      <c r="A336" s="447">
        <v>5641000001</v>
      </c>
      <c r="B336" s="446" t="s">
        <v>1986</v>
      </c>
      <c r="C336" s="663">
        <v>18372.400000000001</v>
      </c>
      <c r="D336" s="445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</row>
    <row r="337" spans="1:21">
      <c r="A337" s="447">
        <v>5641000001</v>
      </c>
      <c r="B337" s="446" t="s">
        <v>1986</v>
      </c>
      <c r="C337" s="663">
        <v>18372.400000000001</v>
      </c>
      <c r="D337" s="445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</row>
    <row r="338" spans="1:21">
      <c r="A338" s="447">
        <v>5641000001</v>
      </c>
      <c r="B338" s="446" t="s">
        <v>1986</v>
      </c>
      <c r="C338" s="663">
        <v>18372.400000000001</v>
      </c>
      <c r="D338" s="445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</row>
    <row r="339" spans="1:21">
      <c r="A339" s="447">
        <v>5641000001</v>
      </c>
      <c r="B339" s="446" t="s">
        <v>1986</v>
      </c>
      <c r="C339" s="663">
        <v>18372.400000000001</v>
      </c>
      <c r="D339" s="445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</row>
    <row r="340" spans="1:21">
      <c r="A340" s="447">
        <v>5641000001</v>
      </c>
      <c r="B340" s="446" t="s">
        <v>1986</v>
      </c>
      <c r="C340" s="663">
        <v>18372.400000000001</v>
      </c>
      <c r="D340" s="445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</row>
    <row r="341" spans="1:21">
      <c r="A341" s="447">
        <v>5641000001</v>
      </c>
      <c r="B341" s="446" t="s">
        <v>1986</v>
      </c>
      <c r="C341" s="663">
        <v>18372.400000000001</v>
      </c>
      <c r="D341" s="445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</row>
    <row r="342" spans="1:21">
      <c r="A342" s="447">
        <v>5641000001</v>
      </c>
      <c r="B342" s="446" t="s">
        <v>1986</v>
      </c>
      <c r="C342" s="663">
        <v>18372.400000000001</v>
      </c>
      <c r="D342" s="445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</row>
    <row r="343" spans="1:21">
      <c r="A343" s="447">
        <v>5641000001</v>
      </c>
      <c r="B343" s="446" t="s">
        <v>1986</v>
      </c>
      <c r="C343" s="663">
        <v>18372.400000000001</v>
      </c>
      <c r="D343" s="445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</row>
    <row r="344" spans="1:21">
      <c r="A344" s="447">
        <v>5641000001</v>
      </c>
      <c r="B344" s="446" t="s">
        <v>1986</v>
      </c>
      <c r="C344" s="663">
        <v>18372.400000000001</v>
      </c>
      <c r="D344" s="445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</row>
    <row r="345" spans="1:21">
      <c r="A345" s="447">
        <v>5641000001</v>
      </c>
      <c r="B345" s="446" t="s">
        <v>1986</v>
      </c>
      <c r="C345" s="663">
        <v>18372.400000000001</v>
      </c>
      <c r="D345" s="445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</row>
    <row r="346" spans="1:21">
      <c r="A346" s="447">
        <v>5641000001</v>
      </c>
      <c r="B346" s="446" t="s">
        <v>1986</v>
      </c>
      <c r="C346" s="663">
        <v>18372.400000000001</v>
      </c>
      <c r="D346" s="445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</row>
    <row r="347" spans="1:21">
      <c r="A347" s="447">
        <v>5641000001</v>
      </c>
      <c r="B347" s="446" t="s">
        <v>1986</v>
      </c>
      <c r="C347" s="663">
        <v>18372.400000000001</v>
      </c>
      <c r="D347" s="445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</row>
    <row r="348" spans="1:21">
      <c r="A348" s="447">
        <v>5641000001</v>
      </c>
      <c r="B348" s="446" t="s">
        <v>1986</v>
      </c>
      <c r="C348" s="663">
        <v>18372.400000000001</v>
      </c>
      <c r="D348" s="445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</row>
    <row r="349" spans="1:21">
      <c r="A349" s="447">
        <v>5641000001</v>
      </c>
      <c r="B349" s="446" t="s">
        <v>1986</v>
      </c>
      <c r="C349" s="663">
        <v>18372.400000000001</v>
      </c>
      <c r="D349" s="445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</row>
    <row r="350" spans="1:21">
      <c r="A350" s="447">
        <v>5641000001</v>
      </c>
      <c r="B350" s="446" t="s">
        <v>1986</v>
      </c>
      <c r="C350" s="663">
        <v>18372.400000000001</v>
      </c>
      <c r="D350" s="445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</row>
    <row r="351" spans="1:21">
      <c r="A351" s="447">
        <v>5641000001</v>
      </c>
      <c r="B351" s="446" t="s">
        <v>1986</v>
      </c>
      <c r="C351" s="663">
        <v>18372.400000000001</v>
      </c>
      <c r="D351" s="445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</row>
    <row r="352" spans="1:21">
      <c r="A352" s="447">
        <v>5641000001</v>
      </c>
      <c r="B352" s="446" t="s">
        <v>1986</v>
      </c>
      <c r="C352" s="663">
        <v>18372.400000000001</v>
      </c>
      <c r="D352" s="445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</row>
    <row r="353" spans="1:21">
      <c r="A353" s="447">
        <v>5641000001</v>
      </c>
      <c r="B353" s="446" t="s">
        <v>1986</v>
      </c>
      <c r="C353" s="663">
        <v>18372.400000000001</v>
      </c>
      <c r="D353" s="445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</row>
    <row r="354" spans="1:21">
      <c r="A354" s="447">
        <v>5641000001</v>
      </c>
      <c r="B354" s="446" t="s">
        <v>1986</v>
      </c>
      <c r="C354" s="663">
        <v>18372.400000000001</v>
      </c>
      <c r="D354" s="445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</row>
    <row r="355" spans="1:21">
      <c r="A355" s="447">
        <v>5641000001</v>
      </c>
      <c r="B355" s="446" t="s">
        <v>1986</v>
      </c>
      <c r="C355" s="663">
        <v>18372.400000000001</v>
      </c>
      <c r="D355" s="445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</row>
    <row r="356" spans="1:21">
      <c r="A356" s="447">
        <v>5641000001</v>
      </c>
      <c r="B356" s="446" t="s">
        <v>1986</v>
      </c>
      <c r="C356" s="663">
        <v>18372.400000000001</v>
      </c>
      <c r="D356" s="445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</row>
    <row r="357" spans="1:21">
      <c r="A357" s="447">
        <v>5641000001</v>
      </c>
      <c r="B357" s="446" t="s">
        <v>1986</v>
      </c>
      <c r="C357" s="663">
        <v>18372.400000000001</v>
      </c>
      <c r="D357" s="445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</row>
    <row r="358" spans="1:21">
      <c r="A358" s="447">
        <v>5641000001</v>
      </c>
      <c r="B358" s="446" t="s">
        <v>1986</v>
      </c>
      <c r="C358" s="663">
        <v>18372.400000000001</v>
      </c>
      <c r="D358" s="445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</row>
    <row r="359" spans="1:21">
      <c r="A359" s="447">
        <v>5641000001</v>
      </c>
      <c r="B359" s="446" t="s">
        <v>1986</v>
      </c>
      <c r="C359" s="663">
        <v>18372.400000000001</v>
      </c>
      <c r="D359" s="445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</row>
    <row r="360" spans="1:21">
      <c r="A360" s="447">
        <v>5641000001</v>
      </c>
      <c r="B360" s="446" t="s">
        <v>1986</v>
      </c>
      <c r="C360" s="663">
        <v>18372.400000000001</v>
      </c>
      <c r="D360" s="445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</row>
    <row r="361" spans="1:21">
      <c r="A361" s="447">
        <v>5641000001</v>
      </c>
      <c r="B361" s="446" t="s">
        <v>1986</v>
      </c>
      <c r="C361" s="663">
        <v>18372.400000000001</v>
      </c>
      <c r="D361" s="445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</row>
    <row r="362" spans="1:21">
      <c r="A362" s="447">
        <v>5641000001</v>
      </c>
      <c r="B362" s="446" t="s">
        <v>1986</v>
      </c>
      <c r="C362" s="663">
        <v>18372.400000000001</v>
      </c>
      <c r="D362" s="445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</row>
    <row r="363" spans="1:21">
      <c r="A363" s="447">
        <v>5641000001</v>
      </c>
      <c r="B363" s="446" t="s">
        <v>1986</v>
      </c>
      <c r="C363" s="663">
        <v>18372.400000000001</v>
      </c>
      <c r="D363" s="445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</row>
    <row r="364" spans="1:21">
      <c r="A364" s="447">
        <v>5641000001</v>
      </c>
      <c r="B364" s="446" t="s">
        <v>1986</v>
      </c>
      <c r="C364" s="663">
        <v>18372.400000000001</v>
      </c>
      <c r="D364" s="445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</row>
    <row r="365" spans="1:21">
      <c r="A365" s="447">
        <v>5641000001</v>
      </c>
      <c r="B365" s="446" t="s">
        <v>1986</v>
      </c>
      <c r="C365" s="663">
        <v>18372.400000000001</v>
      </c>
      <c r="D365" s="445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</row>
    <row r="366" spans="1:21">
      <c r="A366" s="447">
        <v>5641000001</v>
      </c>
      <c r="B366" s="446" t="s">
        <v>1986</v>
      </c>
      <c r="C366" s="663">
        <v>18372.400000000001</v>
      </c>
      <c r="D366" s="445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</row>
    <row r="367" spans="1:21">
      <c r="A367" s="447">
        <v>5641000001</v>
      </c>
      <c r="B367" s="446" t="s">
        <v>1986</v>
      </c>
      <c r="C367" s="663">
        <v>18372.400000000001</v>
      </c>
      <c r="D367" s="445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</row>
    <row r="368" spans="1:21">
      <c r="A368" s="447">
        <v>5641000001</v>
      </c>
      <c r="B368" s="446" t="s">
        <v>1986</v>
      </c>
      <c r="C368" s="663">
        <v>18372.400000000001</v>
      </c>
      <c r="D368" s="445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</row>
    <row r="369" spans="1:21">
      <c r="A369" s="447">
        <v>5641000001</v>
      </c>
      <c r="B369" s="446" t="s">
        <v>1986</v>
      </c>
      <c r="C369" s="663">
        <v>18372.400000000001</v>
      </c>
      <c r="D369" s="445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</row>
    <row r="370" spans="1:21">
      <c r="A370" s="447">
        <v>5641000001</v>
      </c>
      <c r="B370" s="446" t="s">
        <v>1986</v>
      </c>
      <c r="C370" s="663">
        <v>18372.400000000001</v>
      </c>
      <c r="D370" s="445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</row>
    <row r="371" spans="1:21">
      <c r="A371" s="447">
        <v>5641000001</v>
      </c>
      <c r="B371" s="446" t="s">
        <v>1986</v>
      </c>
      <c r="C371" s="663">
        <v>18372.400000000001</v>
      </c>
      <c r="D371" s="445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</row>
    <row r="372" spans="1:21">
      <c r="A372" s="447">
        <v>5641000001</v>
      </c>
      <c r="B372" s="446" t="s">
        <v>1986</v>
      </c>
      <c r="C372" s="663">
        <v>18372.400000000001</v>
      </c>
      <c r="D372" s="445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</row>
    <row r="373" spans="1:21">
      <c r="A373" s="447">
        <v>5641000001</v>
      </c>
      <c r="B373" s="446" t="s">
        <v>1986</v>
      </c>
      <c r="C373" s="663">
        <v>18372.400000000001</v>
      </c>
      <c r="D373" s="445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</row>
    <row r="374" spans="1:21">
      <c r="A374" s="447">
        <v>5641000001</v>
      </c>
      <c r="B374" s="446" t="s">
        <v>1986</v>
      </c>
      <c r="C374" s="663">
        <v>18372.400000000001</v>
      </c>
      <c r="D374" s="445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</row>
    <row r="375" spans="1:21">
      <c r="A375" s="447">
        <v>5641000001</v>
      </c>
      <c r="B375" s="446" t="s">
        <v>1986</v>
      </c>
      <c r="C375" s="663">
        <v>18372.400000000001</v>
      </c>
      <c r="D375" s="445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</row>
    <row r="376" spans="1:21">
      <c r="A376" s="447">
        <v>5641000001</v>
      </c>
      <c r="B376" s="446" t="s">
        <v>1986</v>
      </c>
      <c r="C376" s="663">
        <v>18372.400000000001</v>
      </c>
      <c r="D376" s="445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</row>
    <row r="377" spans="1:21">
      <c r="A377" s="447">
        <v>5641000001</v>
      </c>
      <c r="B377" s="446" t="s">
        <v>1986</v>
      </c>
      <c r="C377" s="663">
        <v>18372.400000000001</v>
      </c>
      <c r="D377" s="445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</row>
    <row r="378" spans="1:21">
      <c r="A378" s="447">
        <v>5641000001</v>
      </c>
      <c r="B378" s="446" t="s">
        <v>1986</v>
      </c>
      <c r="C378" s="663">
        <v>18372.400000000001</v>
      </c>
      <c r="D378" s="445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</row>
    <row r="379" spans="1:21">
      <c r="A379" s="447">
        <v>5641000001</v>
      </c>
      <c r="B379" s="446" t="s">
        <v>1986</v>
      </c>
      <c r="C379" s="663">
        <v>18372.400000000001</v>
      </c>
      <c r="D379" s="445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</row>
    <row r="380" spans="1:21">
      <c r="A380" s="447">
        <v>5641000001</v>
      </c>
      <c r="B380" s="446" t="s">
        <v>1986</v>
      </c>
      <c r="C380" s="663">
        <v>18372.400000000001</v>
      </c>
      <c r="D380" s="445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</row>
    <row r="381" spans="1:21">
      <c r="A381" s="447">
        <v>5641000001</v>
      </c>
      <c r="B381" s="446" t="s">
        <v>1986</v>
      </c>
      <c r="C381" s="663">
        <v>18372.400000000001</v>
      </c>
      <c r="D381" s="445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</row>
    <row r="382" spans="1:21">
      <c r="A382" s="447">
        <v>5641000001</v>
      </c>
      <c r="B382" s="446" t="s">
        <v>1986</v>
      </c>
      <c r="C382" s="663">
        <v>18372.400000000001</v>
      </c>
      <c r="D382" s="445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</row>
    <row r="383" spans="1:21">
      <c r="A383" s="447">
        <v>5641000001</v>
      </c>
      <c r="B383" s="446" t="s">
        <v>1986</v>
      </c>
      <c r="C383" s="663">
        <v>18372.400000000001</v>
      </c>
      <c r="D383" s="445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</row>
    <row r="384" spans="1:21">
      <c r="A384" s="447">
        <v>5641000001</v>
      </c>
      <c r="B384" s="446" t="s">
        <v>1986</v>
      </c>
      <c r="C384" s="663">
        <v>18372.400000000001</v>
      </c>
      <c r="D384" s="445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</row>
    <row r="385" spans="1:21">
      <c r="A385" s="447">
        <v>5641000001</v>
      </c>
      <c r="B385" s="446" t="s">
        <v>1986</v>
      </c>
      <c r="C385" s="663">
        <v>18372.400000000001</v>
      </c>
      <c r="D385" s="445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</row>
    <row r="386" spans="1:21">
      <c r="A386" s="447">
        <v>5641000001</v>
      </c>
      <c r="B386" s="446" t="s">
        <v>1986</v>
      </c>
      <c r="C386" s="663">
        <v>18372.400000000001</v>
      </c>
      <c r="D386" s="445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</row>
    <row r="387" spans="1:21">
      <c r="A387" s="447">
        <v>5641000001</v>
      </c>
      <c r="B387" s="446" t="s">
        <v>1986</v>
      </c>
      <c r="C387" s="663">
        <v>18372.400000000001</v>
      </c>
      <c r="D387" s="445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</row>
    <row r="388" spans="1:21">
      <c r="A388" s="447">
        <v>5641000001</v>
      </c>
      <c r="B388" s="446" t="s">
        <v>1986</v>
      </c>
      <c r="C388" s="663">
        <v>18372.400000000001</v>
      </c>
      <c r="D388" s="445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</row>
    <row r="389" spans="1:21">
      <c r="A389" s="447">
        <v>5641000001</v>
      </c>
      <c r="B389" s="446" t="s">
        <v>1986</v>
      </c>
      <c r="C389" s="663">
        <v>18372.400000000001</v>
      </c>
      <c r="D389" s="445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</row>
    <row r="390" spans="1:21">
      <c r="A390" s="447">
        <v>5641000001</v>
      </c>
      <c r="B390" s="446" t="s">
        <v>1986</v>
      </c>
      <c r="C390" s="663">
        <v>18372.400000000001</v>
      </c>
      <c r="D390" s="445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</row>
    <row r="391" spans="1:21">
      <c r="A391" s="447">
        <v>5641000001</v>
      </c>
      <c r="B391" s="446" t="s">
        <v>1986</v>
      </c>
      <c r="C391" s="663">
        <v>18372.400000000001</v>
      </c>
      <c r="D391" s="445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</row>
    <row r="392" spans="1:21">
      <c r="A392" s="447">
        <v>5641000001</v>
      </c>
      <c r="B392" s="446" t="s">
        <v>1986</v>
      </c>
      <c r="C392" s="663">
        <v>18372.400000000001</v>
      </c>
      <c r="D392" s="445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</row>
    <row r="393" spans="1:21">
      <c r="A393" s="447">
        <v>5641000001</v>
      </c>
      <c r="B393" s="446" t="s">
        <v>1986</v>
      </c>
      <c r="C393" s="663">
        <v>18372.400000000001</v>
      </c>
      <c r="D393" s="445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</row>
    <row r="394" spans="1:21">
      <c r="A394" s="447">
        <v>5641000001</v>
      </c>
      <c r="B394" s="446" t="s">
        <v>1986</v>
      </c>
      <c r="C394" s="663">
        <v>18372.400000000001</v>
      </c>
      <c r="D394" s="445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</row>
    <row r="395" spans="1:21">
      <c r="A395" s="447">
        <v>5641000001</v>
      </c>
      <c r="B395" s="446" t="s">
        <v>1986</v>
      </c>
      <c r="C395" s="663">
        <v>18372.400000000001</v>
      </c>
      <c r="D395" s="445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</row>
    <row r="396" spans="1:21">
      <c r="A396" s="447">
        <v>5641000001</v>
      </c>
      <c r="B396" s="446" t="s">
        <v>1986</v>
      </c>
      <c r="C396" s="663">
        <v>18372.400000000001</v>
      </c>
      <c r="D396" s="445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</row>
    <row r="397" spans="1:21">
      <c r="A397" s="447">
        <v>5641000001</v>
      </c>
      <c r="B397" s="446" t="s">
        <v>1986</v>
      </c>
      <c r="C397" s="663">
        <v>18372.400000000001</v>
      </c>
      <c r="D397" s="445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</row>
    <row r="398" spans="1:21">
      <c r="A398" s="447">
        <v>5641000001</v>
      </c>
      <c r="B398" s="446" t="s">
        <v>1986</v>
      </c>
      <c r="C398" s="663">
        <v>18372.400000000001</v>
      </c>
      <c r="D398" s="445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</row>
    <row r="399" spans="1:21">
      <c r="A399" s="447">
        <v>5641000001</v>
      </c>
      <c r="B399" s="446" t="s">
        <v>1986</v>
      </c>
      <c r="C399" s="663">
        <v>18372.400000000001</v>
      </c>
      <c r="D399" s="445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</row>
    <row r="400" spans="1:21">
      <c r="A400" s="447">
        <v>5641000001</v>
      </c>
      <c r="B400" s="446" t="s">
        <v>1986</v>
      </c>
      <c r="C400" s="663">
        <v>18372.400000000001</v>
      </c>
      <c r="D400" s="445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</row>
    <row r="401" spans="1:21">
      <c r="A401" s="447">
        <v>5641000001</v>
      </c>
      <c r="B401" s="446" t="s">
        <v>1986</v>
      </c>
      <c r="C401" s="663">
        <v>18372.400000000001</v>
      </c>
      <c r="D401" s="445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</row>
    <row r="402" spans="1:21">
      <c r="A402" s="447">
        <v>5641000001</v>
      </c>
      <c r="B402" s="446" t="s">
        <v>1986</v>
      </c>
      <c r="C402" s="663">
        <v>18372.400000000001</v>
      </c>
      <c r="D402" s="445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</row>
    <row r="403" spans="1:21">
      <c r="A403" s="447">
        <v>5641000001</v>
      </c>
      <c r="B403" s="446" t="s">
        <v>1986</v>
      </c>
      <c r="C403" s="663">
        <v>18372.400000000001</v>
      </c>
      <c r="D403" s="445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</row>
    <row r="404" spans="1:21">
      <c r="A404" s="447">
        <v>5641000001</v>
      </c>
      <c r="B404" s="446" t="s">
        <v>1986</v>
      </c>
      <c r="C404" s="663">
        <v>18372.400000000001</v>
      </c>
      <c r="D404" s="445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</row>
    <row r="405" spans="1:21">
      <c r="A405" s="447">
        <v>5641000001</v>
      </c>
      <c r="B405" s="446" t="s">
        <v>1986</v>
      </c>
      <c r="C405" s="663">
        <v>18372.400000000001</v>
      </c>
      <c r="D405" s="445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</row>
    <row r="406" spans="1:21">
      <c r="A406" s="447">
        <v>5641000001</v>
      </c>
      <c r="B406" s="446" t="s">
        <v>1986</v>
      </c>
      <c r="C406" s="663">
        <v>18372.400000000001</v>
      </c>
      <c r="D406" s="445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</row>
    <row r="407" spans="1:21">
      <c r="A407" s="447">
        <v>5641000001</v>
      </c>
      <c r="B407" s="446" t="s">
        <v>1986</v>
      </c>
      <c r="C407" s="663">
        <v>18372.400000000001</v>
      </c>
      <c r="D407" s="445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</row>
    <row r="408" spans="1:21">
      <c r="A408" s="447">
        <v>5641000001</v>
      </c>
      <c r="B408" s="446" t="s">
        <v>1986</v>
      </c>
      <c r="C408" s="663">
        <v>18372.400000000001</v>
      </c>
      <c r="D408" s="445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</row>
    <row r="409" spans="1:21">
      <c r="A409" s="447">
        <v>5641000001</v>
      </c>
      <c r="B409" s="446" t="s">
        <v>1986</v>
      </c>
      <c r="C409" s="663">
        <v>18372.400000000001</v>
      </c>
      <c r="D409" s="445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</row>
    <row r="410" spans="1:21">
      <c r="A410" s="447">
        <v>5641000001</v>
      </c>
      <c r="B410" s="446" t="s">
        <v>1986</v>
      </c>
      <c r="C410" s="663">
        <v>18372.400000000001</v>
      </c>
      <c r="D410" s="445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</row>
    <row r="411" spans="1:21">
      <c r="A411" s="447">
        <v>5641000001</v>
      </c>
      <c r="B411" s="446" t="s">
        <v>1986</v>
      </c>
      <c r="C411" s="663">
        <v>18372.400000000001</v>
      </c>
      <c r="D411" s="445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</row>
    <row r="412" spans="1:21">
      <c r="A412" s="447">
        <v>5641000001</v>
      </c>
      <c r="B412" s="446" t="s">
        <v>1986</v>
      </c>
      <c r="C412" s="663">
        <v>18372.400000000001</v>
      </c>
      <c r="D412" s="445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</row>
    <row r="413" spans="1:21">
      <c r="A413" s="447">
        <v>5641000001</v>
      </c>
      <c r="B413" s="446" t="s">
        <v>1986</v>
      </c>
      <c r="C413" s="663">
        <v>18372.400000000001</v>
      </c>
      <c r="D413" s="445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</row>
    <row r="414" spans="1:21">
      <c r="A414" s="447">
        <v>5641000001</v>
      </c>
      <c r="B414" s="446" t="s">
        <v>1986</v>
      </c>
      <c r="C414" s="663">
        <v>18372.400000000001</v>
      </c>
      <c r="D414" s="445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</row>
    <row r="415" spans="1:21">
      <c r="A415" s="447">
        <v>5641000001</v>
      </c>
      <c r="B415" s="446" t="s">
        <v>1986</v>
      </c>
      <c r="C415" s="663">
        <v>18372.400000000001</v>
      </c>
      <c r="D415" s="445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</row>
    <row r="416" spans="1:21">
      <c r="A416" s="447">
        <v>5641000001</v>
      </c>
      <c r="B416" s="446" t="s">
        <v>1986</v>
      </c>
      <c r="C416" s="663">
        <v>18372.400000000001</v>
      </c>
      <c r="D416" s="445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</row>
    <row r="417" spans="1:21">
      <c r="A417" s="447">
        <v>5641000001</v>
      </c>
      <c r="B417" s="446" t="s">
        <v>1986</v>
      </c>
      <c r="C417" s="663">
        <v>18372.400000000001</v>
      </c>
      <c r="D417" s="445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</row>
    <row r="418" spans="1:21">
      <c r="A418" s="447">
        <v>5641000001</v>
      </c>
      <c r="B418" s="446" t="s">
        <v>1986</v>
      </c>
      <c r="C418" s="663">
        <v>18372.400000000001</v>
      </c>
      <c r="D418" s="445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</row>
    <row r="419" spans="1:21">
      <c r="A419" s="447">
        <v>5641000001</v>
      </c>
      <c r="B419" s="446" t="s">
        <v>1986</v>
      </c>
      <c r="C419" s="663">
        <v>18372.400000000001</v>
      </c>
      <c r="D419" s="445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</row>
    <row r="420" spans="1:21">
      <c r="A420" s="447">
        <v>5641000001</v>
      </c>
      <c r="B420" s="446" t="s">
        <v>1986</v>
      </c>
      <c r="C420" s="663">
        <v>18372.400000000001</v>
      </c>
      <c r="D420" s="445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</row>
    <row r="421" spans="1:21">
      <c r="A421" s="447">
        <v>5641000001</v>
      </c>
      <c r="B421" s="446" t="s">
        <v>1986</v>
      </c>
      <c r="C421" s="663">
        <v>18372.400000000001</v>
      </c>
      <c r="D421" s="445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</row>
    <row r="422" spans="1:21">
      <c r="A422" s="447">
        <v>5641000001</v>
      </c>
      <c r="B422" s="446" t="s">
        <v>1986</v>
      </c>
      <c r="C422" s="663">
        <v>18372.400000000001</v>
      </c>
      <c r="D422" s="445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</row>
    <row r="423" spans="1:21">
      <c r="A423" s="447">
        <v>5641000001</v>
      </c>
      <c r="B423" s="446" t="s">
        <v>1986</v>
      </c>
      <c r="C423" s="663">
        <v>18372.400000000001</v>
      </c>
      <c r="D423" s="445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</row>
    <row r="424" spans="1:21">
      <c r="A424" s="447">
        <v>5641000001</v>
      </c>
      <c r="B424" s="446" t="s">
        <v>1986</v>
      </c>
      <c r="C424" s="663">
        <v>18372.400000000001</v>
      </c>
      <c r="D424" s="445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</row>
    <row r="425" spans="1:21">
      <c r="A425" s="447">
        <v>5641000001</v>
      </c>
      <c r="B425" s="446" t="s">
        <v>1986</v>
      </c>
      <c r="C425" s="663">
        <v>18372.400000000001</v>
      </c>
      <c r="D425" s="445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</row>
    <row r="426" spans="1:21">
      <c r="A426" s="447">
        <v>5641000001</v>
      </c>
      <c r="B426" s="446" t="s">
        <v>1986</v>
      </c>
      <c r="C426" s="663">
        <v>18372.400000000001</v>
      </c>
      <c r="D426" s="445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</row>
    <row r="427" spans="1:21">
      <c r="A427" s="447">
        <v>5641000001</v>
      </c>
      <c r="B427" s="446" t="s">
        <v>1986</v>
      </c>
      <c r="C427" s="663">
        <v>18372.400000000001</v>
      </c>
      <c r="D427" s="445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</row>
    <row r="428" spans="1:21">
      <c r="A428" s="447">
        <v>5641000001</v>
      </c>
      <c r="B428" s="446" t="s">
        <v>1986</v>
      </c>
      <c r="C428" s="663">
        <v>18372.400000000001</v>
      </c>
      <c r="D428" s="445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</row>
    <row r="429" spans="1:21">
      <c r="A429" s="447">
        <v>5641000001</v>
      </c>
      <c r="B429" s="446" t="s">
        <v>1986</v>
      </c>
      <c r="C429" s="663">
        <v>18372.400000000001</v>
      </c>
      <c r="D429" s="445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</row>
    <row r="430" spans="1:21">
      <c r="A430" s="447">
        <v>5641000001</v>
      </c>
      <c r="B430" s="446" t="s">
        <v>1986</v>
      </c>
      <c r="C430" s="663">
        <v>18372.400000000001</v>
      </c>
      <c r="D430" s="445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</row>
    <row r="431" spans="1:21">
      <c r="A431" s="447">
        <v>5641000001</v>
      </c>
      <c r="B431" s="446" t="s">
        <v>1986</v>
      </c>
      <c r="C431" s="663">
        <v>18372.400000000001</v>
      </c>
      <c r="D431" s="445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</row>
    <row r="432" spans="1:21">
      <c r="A432" s="447">
        <v>5641000001</v>
      </c>
      <c r="B432" s="446" t="s">
        <v>1986</v>
      </c>
      <c r="C432" s="663">
        <v>18372.400000000001</v>
      </c>
      <c r="D432" s="445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</row>
    <row r="433" spans="1:21">
      <c r="A433" s="447">
        <v>5641000001</v>
      </c>
      <c r="B433" s="446" t="s">
        <v>1986</v>
      </c>
      <c r="C433" s="663">
        <v>18372.400000000001</v>
      </c>
      <c r="D433" s="445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</row>
    <row r="434" spans="1:21">
      <c r="A434" s="447">
        <v>5641000001</v>
      </c>
      <c r="B434" s="446" t="s">
        <v>1986</v>
      </c>
      <c r="C434" s="663">
        <v>18372.400000000001</v>
      </c>
      <c r="D434" s="445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</row>
    <row r="435" spans="1:21">
      <c r="A435" s="447">
        <v>5641000001</v>
      </c>
      <c r="B435" s="446" t="s">
        <v>1986</v>
      </c>
      <c r="C435" s="663">
        <v>18372.400000000001</v>
      </c>
      <c r="D435" s="445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</row>
    <row r="436" spans="1:21">
      <c r="A436" s="447">
        <v>5641000001</v>
      </c>
      <c r="B436" s="446" t="s">
        <v>1986</v>
      </c>
      <c r="C436" s="663">
        <v>18372.400000000001</v>
      </c>
      <c r="D436" s="445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</row>
    <row r="437" spans="1:21">
      <c r="A437" s="447">
        <v>5641000001</v>
      </c>
      <c r="B437" s="446" t="s">
        <v>1986</v>
      </c>
      <c r="C437" s="663">
        <v>18372.400000000001</v>
      </c>
      <c r="D437" s="445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</row>
    <row r="438" spans="1:21">
      <c r="A438" s="447">
        <v>5641000001</v>
      </c>
      <c r="B438" s="446" t="s">
        <v>1986</v>
      </c>
      <c r="C438" s="663">
        <v>18372.400000000001</v>
      </c>
      <c r="D438" s="445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</row>
    <row r="439" spans="1:21">
      <c r="A439" s="447">
        <v>5641000001</v>
      </c>
      <c r="B439" s="446" t="s">
        <v>1986</v>
      </c>
      <c r="C439" s="663">
        <v>18372.400000000001</v>
      </c>
      <c r="D439" s="445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T439" s="104"/>
      <c r="U439" s="104"/>
    </row>
    <row r="440" spans="1:21">
      <c r="A440" s="447">
        <v>5641000001</v>
      </c>
      <c r="B440" s="446" t="s">
        <v>1986</v>
      </c>
      <c r="C440" s="663">
        <v>18372.400000000001</v>
      </c>
      <c r="D440" s="445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T440" s="104"/>
      <c r="U440" s="104"/>
    </row>
    <row r="441" spans="1:21">
      <c r="A441" s="447">
        <v>5641000001</v>
      </c>
      <c r="B441" s="446" t="s">
        <v>1986</v>
      </c>
      <c r="C441" s="663">
        <v>18372.400000000001</v>
      </c>
      <c r="D441" s="445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T441" s="104"/>
      <c r="U441" s="104"/>
    </row>
    <row r="442" spans="1:21">
      <c r="A442" s="447">
        <v>5641000001</v>
      </c>
      <c r="B442" s="446" t="s">
        <v>1986</v>
      </c>
      <c r="C442" s="663">
        <v>18372.400000000001</v>
      </c>
      <c r="D442" s="445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  <c r="T442" s="104"/>
      <c r="U442" s="104"/>
    </row>
    <row r="443" spans="1:21">
      <c r="A443" s="447">
        <v>5641000001</v>
      </c>
      <c r="B443" s="446" t="s">
        <v>1986</v>
      </c>
      <c r="C443" s="663">
        <v>18372.400000000001</v>
      </c>
      <c r="D443" s="445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T443" s="104"/>
      <c r="U443" s="104"/>
    </row>
    <row r="444" spans="1:21">
      <c r="A444" s="447">
        <v>5641000001</v>
      </c>
      <c r="B444" s="446" t="s">
        <v>1986</v>
      </c>
      <c r="C444" s="663">
        <v>18372.400000000001</v>
      </c>
      <c r="D444" s="445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T444" s="104"/>
      <c r="U444" s="104"/>
    </row>
    <row r="445" spans="1:21">
      <c r="A445" s="447">
        <v>5641000001</v>
      </c>
      <c r="B445" s="446" t="s">
        <v>1986</v>
      </c>
      <c r="C445" s="663">
        <v>18372.400000000001</v>
      </c>
      <c r="D445" s="445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T445" s="104"/>
      <c r="U445" s="104"/>
    </row>
    <row r="446" spans="1:21">
      <c r="A446" s="447">
        <v>5641000001</v>
      </c>
      <c r="B446" s="446" t="s">
        <v>1986</v>
      </c>
      <c r="C446" s="663">
        <v>18372.400000000001</v>
      </c>
      <c r="D446" s="445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T446" s="104"/>
      <c r="U446" s="104"/>
    </row>
    <row r="447" spans="1:21">
      <c r="A447" s="447">
        <v>5641000001</v>
      </c>
      <c r="B447" s="446" t="s">
        <v>1986</v>
      </c>
      <c r="C447" s="663">
        <v>18372.400000000001</v>
      </c>
      <c r="D447" s="445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T447" s="104"/>
      <c r="U447" s="104"/>
    </row>
    <row r="448" spans="1:21">
      <c r="A448" s="447">
        <v>5641000001</v>
      </c>
      <c r="B448" s="446" t="s">
        <v>1986</v>
      </c>
      <c r="C448" s="663">
        <v>18372.400000000001</v>
      </c>
      <c r="D448" s="445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T448" s="104"/>
      <c r="U448" s="104"/>
    </row>
    <row r="449" spans="1:21">
      <c r="A449" s="447">
        <v>5641000001</v>
      </c>
      <c r="B449" s="446" t="s">
        <v>1986</v>
      </c>
      <c r="C449" s="663">
        <v>18372.400000000001</v>
      </c>
      <c r="D449" s="445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T449" s="104"/>
      <c r="U449" s="104"/>
    </row>
    <row r="450" spans="1:21">
      <c r="A450" s="447">
        <v>5641000001</v>
      </c>
      <c r="B450" s="446" t="s">
        <v>1986</v>
      </c>
      <c r="C450" s="663">
        <v>18372.400000000001</v>
      </c>
      <c r="D450" s="445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</row>
    <row r="451" spans="1:21">
      <c r="A451" s="447">
        <v>5641000001</v>
      </c>
      <c r="B451" s="446" t="s">
        <v>1986</v>
      </c>
      <c r="C451" s="663">
        <v>18372.400000000001</v>
      </c>
      <c r="D451" s="445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  <c r="T451" s="104"/>
      <c r="U451" s="104"/>
    </row>
    <row r="452" spans="1:21">
      <c r="A452" s="447">
        <v>5641000001</v>
      </c>
      <c r="B452" s="446" t="s">
        <v>1986</v>
      </c>
      <c r="C452" s="663">
        <v>18372.400000000001</v>
      </c>
      <c r="D452" s="445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  <c r="T452" s="104"/>
      <c r="U452" s="104"/>
    </row>
    <row r="453" spans="1:21">
      <c r="A453" s="447">
        <v>5641000001</v>
      </c>
      <c r="B453" s="446" t="s">
        <v>1986</v>
      </c>
      <c r="C453" s="663">
        <v>18372.400000000001</v>
      </c>
      <c r="D453" s="445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  <c r="T453" s="104"/>
      <c r="U453" s="104"/>
    </row>
    <row r="454" spans="1:21">
      <c r="A454" s="447">
        <v>5641000001</v>
      </c>
      <c r="B454" s="446" t="s">
        <v>1986</v>
      </c>
      <c r="C454" s="663">
        <v>18372.400000000001</v>
      </c>
      <c r="D454" s="445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  <c r="T454" s="104"/>
      <c r="U454" s="104"/>
    </row>
    <row r="455" spans="1:21">
      <c r="A455" s="447">
        <v>5641000001</v>
      </c>
      <c r="B455" s="446" t="s">
        <v>1986</v>
      </c>
      <c r="C455" s="663">
        <v>18372.400000000001</v>
      </c>
      <c r="D455" s="445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  <c r="T455" s="104"/>
      <c r="U455" s="104"/>
    </row>
    <row r="456" spans="1:21">
      <c r="A456" s="447">
        <v>5641000001</v>
      </c>
      <c r="B456" s="446" t="s">
        <v>1986</v>
      </c>
      <c r="C456" s="663">
        <v>18372.400000000001</v>
      </c>
      <c r="D456" s="445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  <c r="T456" s="104"/>
      <c r="U456" s="104"/>
    </row>
    <row r="457" spans="1:21">
      <c r="A457" s="447">
        <v>5641000001</v>
      </c>
      <c r="B457" s="446" t="s">
        <v>1986</v>
      </c>
      <c r="C457" s="663">
        <v>18372.400000000001</v>
      </c>
      <c r="D457" s="445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  <c r="T457" s="104"/>
      <c r="U457" s="104"/>
    </row>
    <row r="458" spans="1:21">
      <c r="A458" s="447">
        <v>5641000001</v>
      </c>
      <c r="B458" s="446" t="s">
        <v>1986</v>
      </c>
      <c r="C458" s="663">
        <v>18372.400000000001</v>
      </c>
      <c r="D458" s="445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</row>
    <row r="459" spans="1:21">
      <c r="A459" s="447">
        <v>5641000001</v>
      </c>
      <c r="B459" s="446" t="s">
        <v>1986</v>
      </c>
      <c r="C459" s="663">
        <v>18372.400000000001</v>
      </c>
      <c r="D459" s="445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  <c r="T459" s="104"/>
      <c r="U459" s="104"/>
    </row>
    <row r="460" spans="1:21">
      <c r="A460" s="447">
        <v>5641000001</v>
      </c>
      <c r="B460" s="446" t="s">
        <v>1986</v>
      </c>
      <c r="C460" s="663">
        <v>18372.400000000001</v>
      </c>
      <c r="D460" s="445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  <c r="T460" s="104"/>
      <c r="U460" s="104"/>
    </row>
    <row r="461" spans="1:21">
      <c r="A461" s="447">
        <v>5641000001</v>
      </c>
      <c r="B461" s="446" t="s">
        <v>1986</v>
      </c>
      <c r="C461" s="663">
        <v>18372.400000000001</v>
      </c>
      <c r="D461" s="445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  <c r="T461" s="104"/>
      <c r="U461" s="104"/>
    </row>
    <row r="462" spans="1:21">
      <c r="A462" s="447">
        <v>5641000001</v>
      </c>
      <c r="B462" s="446" t="s">
        <v>1986</v>
      </c>
      <c r="C462" s="663">
        <v>18372.400000000001</v>
      </c>
      <c r="D462" s="445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  <c r="T462" s="104"/>
      <c r="U462" s="104"/>
    </row>
    <row r="463" spans="1:21">
      <c r="A463" s="447">
        <v>5641000001</v>
      </c>
      <c r="B463" s="446" t="s">
        <v>1986</v>
      </c>
      <c r="C463" s="663">
        <v>18372.400000000001</v>
      </c>
      <c r="D463" s="445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  <c r="T463" s="104"/>
      <c r="U463" s="104"/>
    </row>
    <row r="464" spans="1:21">
      <c r="A464" s="447">
        <v>5641000001</v>
      </c>
      <c r="B464" s="446" t="s">
        <v>1986</v>
      </c>
      <c r="C464" s="663">
        <v>18372.400000000001</v>
      </c>
      <c r="D464" s="445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  <c r="T464" s="104"/>
      <c r="U464" s="104"/>
    </row>
    <row r="465" spans="1:21">
      <c r="A465" s="447">
        <v>5641000001</v>
      </c>
      <c r="B465" s="446" t="s">
        <v>1986</v>
      </c>
      <c r="C465" s="663">
        <v>18372.400000000001</v>
      </c>
      <c r="D465" s="445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  <c r="T465" s="104"/>
      <c r="U465" s="104"/>
    </row>
    <row r="466" spans="1:21">
      <c r="A466" s="447">
        <v>5641000001</v>
      </c>
      <c r="B466" s="446" t="s">
        <v>1986</v>
      </c>
      <c r="C466" s="663">
        <v>18372.400000000001</v>
      </c>
      <c r="D466" s="445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</row>
    <row r="467" spans="1:21">
      <c r="A467" s="447">
        <v>5641000001</v>
      </c>
      <c r="B467" s="446" t="s">
        <v>1986</v>
      </c>
      <c r="C467" s="663">
        <v>18372.400000000001</v>
      </c>
      <c r="D467" s="445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  <c r="T467" s="104"/>
      <c r="U467" s="104"/>
    </row>
    <row r="468" spans="1:21">
      <c r="A468" s="447">
        <v>5641000001</v>
      </c>
      <c r="B468" s="446" t="s">
        <v>1986</v>
      </c>
      <c r="C468" s="663">
        <v>18372.400000000001</v>
      </c>
      <c r="D468" s="445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T468" s="104"/>
      <c r="U468" s="104"/>
    </row>
    <row r="469" spans="1:21">
      <c r="A469" s="447">
        <v>5641000001</v>
      </c>
      <c r="B469" s="446" t="s">
        <v>1986</v>
      </c>
      <c r="C469" s="663">
        <v>18372.400000000001</v>
      </c>
      <c r="D469" s="445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  <c r="T469" s="104"/>
      <c r="U469" s="104"/>
    </row>
    <row r="470" spans="1:21">
      <c r="A470" s="447">
        <v>5641000001</v>
      </c>
      <c r="B470" s="446" t="s">
        <v>1986</v>
      </c>
      <c r="C470" s="663">
        <v>18372.400000000001</v>
      </c>
      <c r="D470" s="445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  <c r="T470" s="104"/>
      <c r="U470" s="104"/>
    </row>
    <row r="471" spans="1:21">
      <c r="A471" s="447">
        <v>5641000001</v>
      </c>
      <c r="B471" s="446" t="s">
        <v>1986</v>
      </c>
      <c r="C471" s="663">
        <v>18372.400000000001</v>
      </c>
      <c r="D471" s="445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  <c r="T471" s="104"/>
      <c r="U471" s="104"/>
    </row>
    <row r="472" spans="1:21">
      <c r="A472" s="447">
        <v>5641000001</v>
      </c>
      <c r="B472" s="446" t="s">
        <v>1986</v>
      </c>
      <c r="C472" s="663">
        <v>18372.400000000001</v>
      </c>
      <c r="D472" s="445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  <c r="T472" s="104"/>
      <c r="U472" s="104"/>
    </row>
    <row r="473" spans="1:21">
      <c r="A473" s="447">
        <v>5641000001</v>
      </c>
      <c r="B473" s="446" t="s">
        <v>1986</v>
      </c>
      <c r="C473" s="663">
        <v>18372.400000000001</v>
      </c>
      <c r="D473" s="445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  <c r="T473" s="104"/>
      <c r="U473" s="104"/>
    </row>
    <row r="474" spans="1:21">
      <c r="A474" s="447">
        <v>5641000001</v>
      </c>
      <c r="B474" s="446" t="s">
        <v>1986</v>
      </c>
      <c r="C474" s="663">
        <v>18372.400000000001</v>
      </c>
      <c r="D474" s="445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  <c r="T474" s="104"/>
      <c r="U474" s="104"/>
    </row>
    <row r="475" spans="1:21">
      <c r="A475" s="447">
        <v>5641000001</v>
      </c>
      <c r="B475" s="446" t="s">
        <v>1986</v>
      </c>
      <c r="C475" s="663">
        <v>18372.400000000001</v>
      </c>
      <c r="D475" s="445"/>
      <c r="E475" s="104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  <c r="T475" s="104"/>
      <c r="U475" s="104"/>
    </row>
    <row r="476" spans="1:21">
      <c r="A476" s="447">
        <v>5641000001</v>
      </c>
      <c r="B476" s="446" t="s">
        <v>1986</v>
      </c>
      <c r="C476" s="663">
        <v>18372.400000000001</v>
      </c>
      <c r="D476" s="445"/>
      <c r="E476" s="104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  <c r="T476" s="104"/>
      <c r="U476" s="104"/>
    </row>
    <row r="477" spans="1:21">
      <c r="A477" s="447">
        <v>5641000001</v>
      </c>
      <c r="B477" s="446" t="s">
        <v>1986</v>
      </c>
      <c r="C477" s="663">
        <v>18372.400000000001</v>
      </c>
      <c r="D477" s="445"/>
      <c r="E477" s="104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  <c r="T477" s="104"/>
      <c r="U477" s="104"/>
    </row>
    <row r="478" spans="1:21">
      <c r="A478" s="447">
        <v>5641000001</v>
      </c>
      <c r="B478" s="446" t="s">
        <v>1986</v>
      </c>
      <c r="C478" s="663">
        <v>18372.400000000001</v>
      </c>
      <c r="D478" s="445"/>
      <c r="E478" s="104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  <c r="T478" s="104"/>
      <c r="U478" s="104"/>
    </row>
    <row r="479" spans="1:21">
      <c r="A479" s="447">
        <v>5641000001</v>
      </c>
      <c r="B479" s="446" t="s">
        <v>1986</v>
      </c>
      <c r="C479" s="663">
        <v>18372.400000000001</v>
      </c>
      <c r="D479" s="445"/>
      <c r="E479" s="104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  <c r="T479" s="104"/>
      <c r="U479" s="104"/>
    </row>
    <row r="480" spans="1:21">
      <c r="A480" s="447">
        <v>5641000001</v>
      </c>
      <c r="B480" s="446" t="s">
        <v>1986</v>
      </c>
      <c r="C480" s="663">
        <v>18372.400000000001</v>
      </c>
      <c r="D480" s="445"/>
      <c r="E480" s="104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  <c r="T480" s="104"/>
      <c r="U480" s="104"/>
    </row>
    <row r="481" spans="1:21">
      <c r="A481" s="447">
        <v>5641000001</v>
      </c>
      <c r="B481" s="446" t="s">
        <v>1986</v>
      </c>
      <c r="C481" s="663">
        <v>18372.400000000001</v>
      </c>
      <c r="D481" s="445"/>
      <c r="E481" s="104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  <c r="T481" s="104"/>
      <c r="U481" s="104"/>
    </row>
    <row r="482" spans="1:21">
      <c r="A482" s="447">
        <v>5641000001</v>
      </c>
      <c r="B482" s="446" t="s">
        <v>1986</v>
      </c>
      <c r="C482" s="663">
        <v>18372.400000000001</v>
      </c>
      <c r="D482" s="445"/>
      <c r="E482" s="104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  <c r="T482" s="104"/>
      <c r="U482" s="104"/>
    </row>
    <row r="483" spans="1:21">
      <c r="A483" s="447">
        <v>5641000001</v>
      </c>
      <c r="B483" s="446" t="s">
        <v>1986</v>
      </c>
      <c r="C483" s="663">
        <v>18372.400000000001</v>
      </c>
      <c r="D483" s="445"/>
      <c r="E483" s="104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  <c r="T483" s="104"/>
      <c r="U483" s="104"/>
    </row>
    <row r="484" spans="1:21">
      <c r="A484" s="447">
        <v>5641000001</v>
      </c>
      <c r="B484" s="446" t="s">
        <v>1986</v>
      </c>
      <c r="C484" s="663">
        <v>18372.400000000001</v>
      </c>
      <c r="D484" s="445"/>
      <c r="E484" s="104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  <c r="T484" s="104"/>
      <c r="U484" s="104"/>
    </row>
    <row r="485" spans="1:21">
      <c r="A485" s="447">
        <v>5641000001</v>
      </c>
      <c r="B485" s="446" t="s">
        <v>1986</v>
      </c>
      <c r="C485" s="663">
        <v>18372.400000000001</v>
      </c>
      <c r="D485" s="445"/>
      <c r="E485" s="104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  <c r="T485" s="104"/>
      <c r="U485" s="104"/>
    </row>
    <row r="486" spans="1:21">
      <c r="A486" s="447">
        <v>5641000001</v>
      </c>
      <c r="B486" s="446" t="s">
        <v>1986</v>
      </c>
      <c r="C486" s="663">
        <v>18372.400000000001</v>
      </c>
      <c r="D486" s="445"/>
      <c r="E486" s="104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  <c r="T486" s="104"/>
      <c r="U486" s="104"/>
    </row>
    <row r="487" spans="1:21">
      <c r="A487" s="447">
        <v>5641000001</v>
      </c>
      <c r="B487" s="446" t="s">
        <v>1986</v>
      </c>
      <c r="C487" s="663">
        <v>18372.400000000001</v>
      </c>
      <c r="D487" s="445"/>
      <c r="E487" s="104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  <c r="T487" s="104"/>
      <c r="U487" s="104"/>
    </row>
    <row r="488" spans="1:21">
      <c r="A488" s="447">
        <v>5641000001</v>
      </c>
      <c r="B488" s="446" t="s">
        <v>1986</v>
      </c>
      <c r="C488" s="663">
        <v>18372.400000000001</v>
      </c>
      <c r="D488" s="445"/>
      <c r="E488" s="104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  <c r="T488" s="104"/>
      <c r="U488" s="104"/>
    </row>
    <row r="489" spans="1:21">
      <c r="A489" s="447">
        <v>5641000001</v>
      </c>
      <c r="B489" s="446" t="s">
        <v>1986</v>
      </c>
      <c r="C489" s="663">
        <v>18372.400000000001</v>
      </c>
      <c r="D489" s="445"/>
      <c r="E489" s="104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  <c r="T489" s="104"/>
      <c r="U489" s="104"/>
    </row>
    <row r="490" spans="1:21">
      <c r="A490" s="447">
        <v>5641000001</v>
      </c>
      <c r="B490" s="446" t="s">
        <v>1986</v>
      </c>
      <c r="C490" s="663">
        <v>18372.400000000001</v>
      </c>
      <c r="D490" s="445"/>
      <c r="E490" s="104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  <c r="S490" s="104"/>
      <c r="T490" s="104"/>
      <c r="U490" s="104"/>
    </row>
    <row r="491" spans="1:21">
      <c r="A491" s="447">
        <v>5641000001</v>
      </c>
      <c r="B491" s="446" t="s">
        <v>1986</v>
      </c>
      <c r="C491" s="663">
        <v>18372.400000000001</v>
      </c>
      <c r="D491" s="445"/>
      <c r="E491" s="104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  <c r="S491" s="104"/>
      <c r="T491" s="104"/>
      <c r="U491" s="104"/>
    </row>
    <row r="492" spans="1:21">
      <c r="A492" s="447">
        <v>5641000001</v>
      </c>
      <c r="B492" s="446" t="s">
        <v>1986</v>
      </c>
      <c r="C492" s="663">
        <v>18372.400000000001</v>
      </c>
      <c r="D492" s="445"/>
      <c r="E492" s="104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  <c r="S492" s="104"/>
      <c r="T492" s="104"/>
      <c r="U492" s="104"/>
    </row>
    <row r="493" spans="1:21">
      <c r="A493" s="447">
        <v>5641000001</v>
      </c>
      <c r="B493" s="446" t="s">
        <v>1986</v>
      </c>
      <c r="C493" s="663">
        <v>18372.400000000001</v>
      </c>
      <c r="D493" s="445"/>
      <c r="E493" s="104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  <c r="S493" s="104"/>
      <c r="T493" s="104"/>
      <c r="U493" s="104"/>
    </row>
    <row r="494" spans="1:21">
      <c r="A494" s="447">
        <v>5641000001</v>
      </c>
      <c r="B494" s="446" t="s">
        <v>1986</v>
      </c>
      <c r="C494" s="663">
        <v>18372.400000000001</v>
      </c>
      <c r="D494" s="445"/>
      <c r="E494" s="104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  <c r="S494" s="104"/>
      <c r="T494" s="104"/>
      <c r="U494" s="104"/>
    </row>
    <row r="495" spans="1:21">
      <c r="A495" s="447">
        <v>5641000001</v>
      </c>
      <c r="B495" s="446" t="s">
        <v>1986</v>
      </c>
      <c r="C495" s="663">
        <v>18372.400000000001</v>
      </c>
      <c r="D495" s="445"/>
      <c r="E495" s="104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  <c r="S495" s="104"/>
      <c r="T495" s="104"/>
      <c r="U495" s="104"/>
    </row>
    <row r="496" spans="1:21">
      <c r="A496" s="447">
        <v>5641000001</v>
      </c>
      <c r="B496" s="446" t="s">
        <v>1986</v>
      </c>
      <c r="C496" s="663">
        <v>18372.400000000001</v>
      </c>
      <c r="D496" s="445"/>
      <c r="E496" s="104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  <c r="S496" s="104"/>
      <c r="T496" s="104"/>
      <c r="U496" s="104"/>
    </row>
    <row r="497" spans="1:21">
      <c r="A497" s="447">
        <v>5641000001</v>
      </c>
      <c r="B497" s="446" t="s">
        <v>1986</v>
      </c>
      <c r="C497" s="663">
        <v>18372.400000000001</v>
      </c>
      <c r="D497" s="445"/>
      <c r="E497" s="104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  <c r="S497" s="104"/>
      <c r="T497" s="104"/>
      <c r="U497" s="104"/>
    </row>
    <row r="498" spans="1:21">
      <c r="A498" s="447">
        <v>5641000001</v>
      </c>
      <c r="B498" s="446" t="s">
        <v>1986</v>
      </c>
      <c r="C498" s="663">
        <v>18372.400000000001</v>
      </c>
      <c r="D498" s="445"/>
      <c r="E498" s="104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  <c r="S498" s="104"/>
      <c r="T498" s="104"/>
      <c r="U498" s="104"/>
    </row>
    <row r="499" spans="1:21">
      <c r="A499" s="447">
        <v>5641000001</v>
      </c>
      <c r="B499" s="446" t="s">
        <v>1986</v>
      </c>
      <c r="C499" s="663">
        <v>18372.400000000001</v>
      </c>
      <c r="D499" s="445"/>
      <c r="E499" s="104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  <c r="S499" s="104"/>
      <c r="T499" s="104"/>
      <c r="U499" s="104"/>
    </row>
    <row r="500" spans="1:21">
      <c r="A500" s="447">
        <v>5641000001</v>
      </c>
      <c r="B500" s="446" t="s">
        <v>1986</v>
      </c>
      <c r="C500" s="663">
        <v>18372.400000000001</v>
      </c>
      <c r="D500" s="445"/>
      <c r="E500" s="104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  <c r="S500" s="104"/>
      <c r="T500" s="104"/>
      <c r="U500" s="104"/>
    </row>
    <row r="501" spans="1:21">
      <c r="A501" s="447">
        <v>5641000001</v>
      </c>
      <c r="B501" s="446" t="s">
        <v>1986</v>
      </c>
      <c r="C501" s="663">
        <v>18372.400000000001</v>
      </c>
      <c r="D501" s="445"/>
      <c r="E501" s="104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  <c r="S501" s="104"/>
      <c r="T501" s="104"/>
      <c r="U501" s="104"/>
    </row>
    <row r="502" spans="1:21">
      <c r="A502" s="447">
        <v>5641000001</v>
      </c>
      <c r="B502" s="446" t="s">
        <v>1986</v>
      </c>
      <c r="C502" s="663">
        <v>18372.400000000001</v>
      </c>
      <c r="D502" s="445"/>
      <c r="E502" s="104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  <c r="S502" s="104"/>
      <c r="T502" s="104"/>
      <c r="U502" s="104"/>
    </row>
    <row r="503" spans="1:21">
      <c r="A503" s="447">
        <v>5641000001</v>
      </c>
      <c r="B503" s="446" t="s">
        <v>1986</v>
      </c>
      <c r="C503" s="663">
        <v>18372.400000000001</v>
      </c>
      <c r="D503" s="445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  <c r="S503" s="104"/>
      <c r="T503" s="104"/>
      <c r="U503" s="104"/>
    </row>
    <row r="504" spans="1:21">
      <c r="A504" s="447">
        <v>5641000001</v>
      </c>
      <c r="B504" s="446" t="s">
        <v>1986</v>
      </c>
      <c r="C504" s="663">
        <v>18372.400000000001</v>
      </c>
      <c r="D504" s="445"/>
      <c r="E504" s="104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  <c r="S504" s="104"/>
      <c r="T504" s="104"/>
      <c r="U504" s="104"/>
    </row>
    <row r="505" spans="1:21">
      <c r="A505" s="447">
        <v>5641000001</v>
      </c>
      <c r="B505" s="446" t="s">
        <v>1986</v>
      </c>
      <c r="C505" s="663">
        <v>18372.400000000001</v>
      </c>
      <c r="D505" s="445"/>
      <c r="E505" s="104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  <c r="S505" s="104"/>
      <c r="T505" s="104"/>
      <c r="U505" s="104"/>
    </row>
    <row r="506" spans="1:21">
      <c r="A506" s="447">
        <v>5641000001</v>
      </c>
      <c r="B506" s="446" t="s">
        <v>1986</v>
      </c>
      <c r="C506" s="663">
        <v>18372.400000000001</v>
      </c>
      <c r="D506" s="445"/>
      <c r="E506" s="104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  <c r="S506" s="104"/>
      <c r="T506" s="104"/>
      <c r="U506" s="104"/>
    </row>
    <row r="507" spans="1:21">
      <c r="A507" s="447">
        <v>5641000001</v>
      </c>
      <c r="B507" s="446" t="s">
        <v>1986</v>
      </c>
      <c r="C507" s="663">
        <v>18372.400000000001</v>
      </c>
      <c r="D507" s="445"/>
      <c r="E507" s="104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  <c r="S507" s="104"/>
      <c r="T507" s="104"/>
      <c r="U507" s="104"/>
    </row>
    <row r="508" spans="1:21">
      <c r="A508" s="447">
        <v>5641000001</v>
      </c>
      <c r="B508" s="446" t="s">
        <v>1986</v>
      </c>
      <c r="C508" s="663">
        <v>18372.400000000001</v>
      </c>
      <c r="D508" s="445"/>
      <c r="E508" s="104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  <c r="S508" s="104"/>
      <c r="T508" s="104"/>
      <c r="U508" s="104"/>
    </row>
    <row r="509" spans="1:21">
      <c r="A509" s="447">
        <v>5641000001</v>
      </c>
      <c r="B509" s="446" t="s">
        <v>1986</v>
      </c>
      <c r="C509" s="663">
        <v>18372.400000000001</v>
      </c>
      <c r="D509" s="445"/>
      <c r="E509" s="104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  <c r="S509" s="104"/>
      <c r="T509" s="104"/>
      <c r="U509" s="104"/>
    </row>
    <row r="510" spans="1:21">
      <c r="A510" s="447">
        <v>5641000001</v>
      </c>
      <c r="B510" s="446" t="s">
        <v>1986</v>
      </c>
      <c r="C510" s="663">
        <v>18372.400000000001</v>
      </c>
      <c r="D510" s="445"/>
      <c r="E510" s="104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  <c r="S510" s="104"/>
      <c r="T510" s="104"/>
      <c r="U510" s="104"/>
    </row>
    <row r="511" spans="1:21">
      <c r="A511" s="447">
        <v>5641000001</v>
      </c>
      <c r="B511" s="446" t="s">
        <v>1986</v>
      </c>
      <c r="C511" s="663">
        <v>18372.400000000001</v>
      </c>
      <c r="D511" s="445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  <c r="S511" s="104"/>
      <c r="T511" s="104"/>
      <c r="U511" s="104"/>
    </row>
    <row r="512" spans="1:21">
      <c r="A512" s="447">
        <v>5641000001</v>
      </c>
      <c r="B512" s="446" t="s">
        <v>1986</v>
      </c>
      <c r="C512" s="663">
        <v>18372.400000000001</v>
      </c>
      <c r="D512" s="445"/>
      <c r="E512" s="104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  <c r="R512" s="104"/>
      <c r="S512" s="104"/>
      <c r="T512" s="104"/>
      <c r="U512" s="104"/>
    </row>
    <row r="513" spans="1:21">
      <c r="A513" s="447">
        <v>5641000001</v>
      </c>
      <c r="B513" s="446" t="s">
        <v>1986</v>
      </c>
      <c r="C513" s="663">
        <v>18372.400000000001</v>
      </c>
      <c r="D513" s="445"/>
      <c r="E513" s="104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  <c r="R513" s="104"/>
      <c r="S513" s="104"/>
      <c r="T513" s="104"/>
      <c r="U513" s="104"/>
    </row>
    <row r="514" spans="1:21">
      <c r="A514" s="447">
        <v>5641000001</v>
      </c>
      <c r="B514" s="446" t="s">
        <v>1986</v>
      </c>
      <c r="C514" s="663">
        <v>18372.400000000001</v>
      </c>
      <c r="D514" s="445"/>
      <c r="E514" s="104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  <c r="R514" s="104"/>
      <c r="S514" s="104"/>
      <c r="T514" s="104"/>
      <c r="U514" s="104"/>
    </row>
    <row r="515" spans="1:21">
      <c r="A515" s="447">
        <v>5641000001</v>
      </c>
      <c r="B515" s="446" t="s">
        <v>1986</v>
      </c>
      <c r="C515" s="663">
        <v>18372.400000000001</v>
      </c>
      <c r="D515" s="445"/>
      <c r="E515" s="104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  <c r="P515" s="104"/>
      <c r="Q515" s="104"/>
      <c r="R515" s="104"/>
      <c r="S515" s="104"/>
      <c r="T515" s="104"/>
      <c r="U515" s="104"/>
    </row>
    <row r="516" spans="1:21">
      <c r="A516" s="447">
        <v>5641000001</v>
      </c>
      <c r="B516" s="446" t="s">
        <v>1986</v>
      </c>
      <c r="C516" s="663">
        <v>18372.400000000001</v>
      </c>
      <c r="D516" s="445"/>
      <c r="E516" s="104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  <c r="P516" s="104"/>
      <c r="Q516" s="104"/>
      <c r="R516" s="104"/>
      <c r="S516" s="104"/>
      <c r="T516" s="104"/>
      <c r="U516" s="104"/>
    </row>
    <row r="517" spans="1:21">
      <c r="A517" s="447">
        <v>5641000001</v>
      </c>
      <c r="B517" s="446" t="s">
        <v>1986</v>
      </c>
      <c r="C517" s="663">
        <v>18372.400000000001</v>
      </c>
      <c r="D517" s="445"/>
      <c r="E517" s="104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  <c r="P517" s="104"/>
      <c r="Q517" s="104"/>
      <c r="R517" s="104"/>
      <c r="S517" s="104"/>
      <c r="T517" s="104"/>
      <c r="U517" s="104"/>
    </row>
    <row r="518" spans="1:21">
      <c r="A518" s="447">
        <v>5641000001</v>
      </c>
      <c r="B518" s="446" t="s">
        <v>1986</v>
      </c>
      <c r="C518" s="663">
        <v>18372.400000000001</v>
      </c>
      <c r="D518" s="445"/>
      <c r="E518" s="104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  <c r="R518" s="104"/>
      <c r="S518" s="104"/>
      <c r="T518" s="104"/>
      <c r="U518" s="104"/>
    </row>
    <row r="519" spans="1:21">
      <c r="A519" s="447">
        <v>5641000001</v>
      </c>
      <c r="B519" s="446" t="s">
        <v>1986</v>
      </c>
      <c r="C519" s="663">
        <v>18372.400000000001</v>
      </c>
      <c r="D519" s="445"/>
      <c r="E519" s="104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  <c r="Q519" s="104"/>
      <c r="R519" s="104"/>
      <c r="S519" s="104"/>
      <c r="T519" s="104"/>
      <c r="U519" s="104"/>
    </row>
    <row r="520" spans="1:21">
      <c r="A520" s="447">
        <v>5641000001</v>
      </c>
      <c r="B520" s="446" t="s">
        <v>1986</v>
      </c>
      <c r="C520" s="663">
        <v>18372.400000000001</v>
      </c>
      <c r="D520" s="445"/>
      <c r="E520" s="104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  <c r="P520" s="104"/>
      <c r="Q520" s="104"/>
      <c r="R520" s="104"/>
      <c r="S520" s="104"/>
      <c r="T520" s="104"/>
      <c r="U520" s="104"/>
    </row>
    <row r="521" spans="1:21">
      <c r="A521" s="447">
        <v>5641000001</v>
      </c>
      <c r="B521" s="446" t="s">
        <v>1986</v>
      </c>
      <c r="C521" s="663">
        <v>18372.400000000001</v>
      </c>
      <c r="D521" s="445"/>
      <c r="E521" s="104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  <c r="R521" s="104"/>
      <c r="S521" s="104"/>
      <c r="T521" s="104"/>
      <c r="U521" s="104"/>
    </row>
    <row r="522" spans="1:21">
      <c r="A522" s="447">
        <v>5641000001</v>
      </c>
      <c r="B522" s="446" t="s">
        <v>1986</v>
      </c>
      <c r="C522" s="663">
        <v>18372.400000000001</v>
      </c>
      <c r="D522" s="445"/>
      <c r="E522" s="104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  <c r="P522" s="104"/>
      <c r="Q522" s="104"/>
      <c r="R522" s="104"/>
      <c r="S522" s="104"/>
      <c r="T522" s="104"/>
      <c r="U522" s="104"/>
    </row>
    <row r="523" spans="1:21">
      <c r="A523" s="447">
        <v>5641000001</v>
      </c>
      <c r="B523" s="446" t="s">
        <v>1986</v>
      </c>
      <c r="C523" s="663">
        <v>18372.400000000001</v>
      </c>
      <c r="D523" s="445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</row>
    <row r="524" spans="1:21">
      <c r="A524" s="447">
        <v>5641000001</v>
      </c>
      <c r="B524" s="446" t="s">
        <v>1986</v>
      </c>
      <c r="C524" s="663">
        <v>18372.400000000001</v>
      </c>
      <c r="D524" s="445"/>
      <c r="E524" s="104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  <c r="R524" s="104"/>
      <c r="S524" s="104"/>
      <c r="T524" s="104"/>
      <c r="U524" s="104"/>
    </row>
    <row r="525" spans="1:21">
      <c r="A525" s="447">
        <v>5641000001</v>
      </c>
      <c r="B525" s="446" t="s">
        <v>1986</v>
      </c>
      <c r="C525" s="663">
        <v>18372.400000000001</v>
      </c>
      <c r="D525" s="445"/>
      <c r="E525" s="104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  <c r="R525" s="104"/>
      <c r="S525" s="104"/>
      <c r="T525" s="104"/>
      <c r="U525" s="104"/>
    </row>
    <row r="526" spans="1:21">
      <c r="A526" s="447">
        <v>5641000001</v>
      </c>
      <c r="B526" s="446" t="s">
        <v>1986</v>
      </c>
      <c r="C526" s="663">
        <v>18372.400000000001</v>
      </c>
      <c r="D526" s="445"/>
      <c r="E526" s="104"/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  <c r="R526" s="104"/>
      <c r="S526" s="104"/>
      <c r="T526" s="104"/>
      <c r="U526" s="104"/>
    </row>
    <row r="527" spans="1:21">
      <c r="A527" s="447">
        <v>5641000001</v>
      </c>
      <c r="B527" s="446" t="s">
        <v>1986</v>
      </c>
      <c r="C527" s="663">
        <v>18372.400000000001</v>
      </c>
      <c r="D527" s="445"/>
      <c r="E527" s="104"/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  <c r="R527" s="104"/>
      <c r="S527" s="104"/>
      <c r="T527" s="104"/>
      <c r="U527" s="104"/>
    </row>
    <row r="528" spans="1:21">
      <c r="A528" s="447">
        <v>5641000001</v>
      </c>
      <c r="B528" s="446" t="s">
        <v>1986</v>
      </c>
      <c r="C528" s="663">
        <v>18372.400000000001</v>
      </c>
      <c r="D528" s="445"/>
      <c r="E528" s="104"/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  <c r="R528" s="104"/>
      <c r="S528" s="104"/>
      <c r="T528" s="104"/>
      <c r="U528" s="104"/>
    </row>
    <row r="529" spans="1:21">
      <c r="A529" s="447">
        <v>5641000001</v>
      </c>
      <c r="B529" s="446" t="s">
        <v>1986</v>
      </c>
      <c r="C529" s="663">
        <v>18372.400000000001</v>
      </c>
      <c r="D529" s="445"/>
      <c r="E529" s="104"/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  <c r="R529" s="104"/>
      <c r="S529" s="104"/>
      <c r="T529" s="104"/>
      <c r="U529" s="104"/>
    </row>
    <row r="530" spans="1:21">
      <c r="A530" s="447">
        <v>5641000001</v>
      </c>
      <c r="B530" s="446" t="s">
        <v>1986</v>
      </c>
      <c r="C530" s="663">
        <v>18372.400000000001</v>
      </c>
      <c r="D530" s="445"/>
      <c r="E530" s="104"/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  <c r="R530" s="104"/>
      <c r="S530" s="104"/>
      <c r="T530" s="104"/>
      <c r="U530" s="104"/>
    </row>
    <row r="531" spans="1:21">
      <c r="A531" s="447">
        <v>5641000001</v>
      </c>
      <c r="B531" s="446" t="s">
        <v>1986</v>
      </c>
      <c r="C531" s="663">
        <v>18372.400000000001</v>
      </c>
      <c r="D531" s="445"/>
      <c r="E531" s="104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  <c r="R531" s="104"/>
      <c r="S531" s="104"/>
      <c r="T531" s="104"/>
      <c r="U531" s="104"/>
    </row>
    <row r="532" spans="1:21">
      <c r="A532" s="447">
        <v>5641000001</v>
      </c>
      <c r="B532" s="446" t="s">
        <v>1986</v>
      </c>
      <c r="C532" s="663">
        <v>18372.400000000001</v>
      </c>
      <c r="D532" s="445"/>
      <c r="E532" s="104"/>
      <c r="F532" s="104"/>
      <c r="G532" s="104"/>
      <c r="H532" s="104"/>
      <c r="I532" s="104"/>
      <c r="J532" s="104"/>
      <c r="K532" s="104"/>
      <c r="L532" s="104"/>
      <c r="M532" s="104"/>
      <c r="N532" s="104"/>
      <c r="O532" s="104"/>
      <c r="P532" s="104"/>
      <c r="Q532" s="104"/>
      <c r="R532" s="104"/>
      <c r="S532" s="104"/>
      <c r="T532" s="104"/>
      <c r="U532" s="104"/>
    </row>
    <row r="533" spans="1:21">
      <c r="A533" s="447">
        <v>5641000001</v>
      </c>
      <c r="B533" s="446" t="s">
        <v>1986</v>
      </c>
      <c r="C533" s="663">
        <v>18372.400000000001</v>
      </c>
      <c r="D533" s="445"/>
      <c r="E533" s="104"/>
      <c r="F533" s="104"/>
      <c r="G533" s="104"/>
      <c r="H533" s="104"/>
      <c r="I533" s="104"/>
      <c r="J533" s="104"/>
      <c r="K533" s="104"/>
      <c r="L533" s="104"/>
      <c r="M533" s="104"/>
      <c r="N533" s="104"/>
      <c r="O533" s="104"/>
      <c r="P533" s="104"/>
      <c r="Q533" s="104"/>
      <c r="R533" s="104"/>
      <c r="S533" s="104"/>
      <c r="T533" s="104"/>
      <c r="U533" s="104"/>
    </row>
    <row r="534" spans="1:21">
      <c r="A534" s="447">
        <v>5641000001</v>
      </c>
      <c r="B534" s="446" t="s">
        <v>1986</v>
      </c>
      <c r="C534" s="663">
        <v>18372.400000000001</v>
      </c>
      <c r="D534" s="445"/>
      <c r="E534" s="104"/>
      <c r="F534" s="104"/>
      <c r="G534" s="104"/>
      <c r="H534" s="104"/>
      <c r="I534" s="104"/>
      <c r="J534" s="104"/>
      <c r="K534" s="104"/>
      <c r="L534" s="104"/>
      <c r="M534" s="104"/>
      <c r="N534" s="104"/>
      <c r="O534" s="104"/>
      <c r="P534" s="104"/>
      <c r="Q534" s="104"/>
      <c r="R534" s="104"/>
      <c r="S534" s="104"/>
      <c r="T534" s="104"/>
      <c r="U534" s="104"/>
    </row>
    <row r="535" spans="1:21">
      <c r="A535" s="447">
        <v>5641000001</v>
      </c>
      <c r="B535" s="446" t="s">
        <v>1986</v>
      </c>
      <c r="C535" s="663">
        <v>18372.400000000001</v>
      </c>
      <c r="D535" s="445"/>
      <c r="E535" s="104"/>
      <c r="F535" s="104"/>
      <c r="G535" s="104"/>
      <c r="H535" s="104"/>
      <c r="I535" s="104"/>
      <c r="J535" s="104"/>
      <c r="K535" s="104"/>
      <c r="L535" s="104"/>
      <c r="M535" s="104"/>
      <c r="N535" s="104"/>
      <c r="O535" s="104"/>
      <c r="P535" s="104"/>
      <c r="Q535" s="104"/>
      <c r="R535" s="104"/>
      <c r="S535" s="104"/>
      <c r="T535" s="104"/>
      <c r="U535" s="104"/>
    </row>
    <row r="536" spans="1:21">
      <c r="A536" s="447">
        <v>5641000001</v>
      </c>
      <c r="B536" s="446" t="s">
        <v>1986</v>
      </c>
      <c r="C536" s="663">
        <v>18372.400000000001</v>
      </c>
      <c r="D536" s="445"/>
      <c r="E536" s="104"/>
      <c r="F536" s="104"/>
      <c r="G536" s="104"/>
      <c r="H536" s="104"/>
      <c r="I536" s="104"/>
      <c r="J536" s="104"/>
      <c r="K536" s="104"/>
      <c r="L536" s="104"/>
      <c r="M536" s="104"/>
      <c r="N536" s="104"/>
      <c r="O536" s="104"/>
      <c r="P536" s="104"/>
      <c r="Q536" s="104"/>
      <c r="R536" s="104"/>
      <c r="S536" s="104"/>
      <c r="T536" s="104"/>
      <c r="U536" s="104"/>
    </row>
    <row r="537" spans="1:21">
      <c r="A537" s="447">
        <v>5641000001</v>
      </c>
      <c r="B537" s="446" t="s">
        <v>1986</v>
      </c>
      <c r="C537" s="663">
        <v>18372.400000000001</v>
      </c>
      <c r="D537" s="445"/>
      <c r="E537" s="104"/>
      <c r="F537" s="104"/>
      <c r="G537" s="104"/>
      <c r="H537" s="104"/>
      <c r="I537" s="104"/>
      <c r="J537" s="104"/>
      <c r="K537" s="104"/>
      <c r="L537" s="104"/>
      <c r="M537" s="104"/>
      <c r="N537" s="104"/>
      <c r="O537" s="104"/>
      <c r="P537" s="104"/>
      <c r="Q537" s="104"/>
      <c r="R537" s="104"/>
      <c r="S537" s="104"/>
      <c r="T537" s="104"/>
      <c r="U537" s="104"/>
    </row>
    <row r="538" spans="1:21">
      <c r="A538" s="447">
        <v>5641000001</v>
      </c>
      <c r="B538" s="446" t="s">
        <v>1986</v>
      </c>
      <c r="C538" s="663">
        <v>18372.400000000001</v>
      </c>
      <c r="D538" s="445"/>
      <c r="E538" s="104"/>
      <c r="F538" s="104"/>
      <c r="G538" s="104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  <c r="R538" s="104"/>
      <c r="S538" s="104"/>
      <c r="T538" s="104"/>
      <c r="U538" s="104"/>
    </row>
    <row r="539" spans="1:21">
      <c r="A539" s="447">
        <v>5641000001</v>
      </c>
      <c r="B539" s="446" t="s">
        <v>1986</v>
      </c>
      <c r="C539" s="663">
        <v>18372.400000000001</v>
      </c>
      <c r="D539" s="445"/>
      <c r="E539" s="104"/>
      <c r="F539" s="104"/>
      <c r="G539" s="104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  <c r="R539" s="104"/>
      <c r="S539" s="104"/>
      <c r="T539" s="104"/>
      <c r="U539" s="104"/>
    </row>
    <row r="540" spans="1:21">
      <c r="A540" s="447">
        <v>5641000001</v>
      </c>
      <c r="B540" s="446" t="s">
        <v>1986</v>
      </c>
      <c r="C540" s="663">
        <v>18372.400000000001</v>
      </c>
      <c r="D540" s="445"/>
      <c r="E540" s="104"/>
      <c r="F540" s="104"/>
      <c r="G540" s="104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  <c r="R540" s="104"/>
      <c r="S540" s="104"/>
      <c r="T540" s="104"/>
      <c r="U540" s="104"/>
    </row>
    <row r="541" spans="1:21">
      <c r="A541" s="447">
        <v>5641000001</v>
      </c>
      <c r="B541" s="446" t="s">
        <v>1986</v>
      </c>
      <c r="C541" s="663">
        <v>18372.400000000001</v>
      </c>
      <c r="D541" s="445"/>
      <c r="E541" s="104"/>
      <c r="F541" s="104"/>
      <c r="G541" s="104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  <c r="R541" s="104"/>
      <c r="S541" s="104"/>
      <c r="T541" s="104"/>
      <c r="U541" s="104"/>
    </row>
    <row r="542" spans="1:21">
      <c r="A542" s="447">
        <v>5641000001</v>
      </c>
      <c r="B542" s="446" t="s">
        <v>1986</v>
      </c>
      <c r="C542" s="663">
        <v>18372.400000000001</v>
      </c>
      <c r="D542" s="445"/>
      <c r="E542" s="104"/>
      <c r="F542" s="104"/>
      <c r="G542" s="104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  <c r="R542" s="104"/>
      <c r="S542" s="104"/>
      <c r="T542" s="104"/>
      <c r="U542" s="104"/>
    </row>
    <row r="543" spans="1:21">
      <c r="A543" s="447">
        <v>5641000001</v>
      </c>
      <c r="B543" s="446" t="s">
        <v>1987</v>
      </c>
      <c r="C543" s="663">
        <v>116999.92</v>
      </c>
      <c r="D543" s="445"/>
      <c r="E543" s="104"/>
      <c r="F543" s="104"/>
      <c r="G543" s="104"/>
      <c r="H543" s="104"/>
      <c r="I543" s="104"/>
      <c r="J543" s="104"/>
      <c r="K543" s="104"/>
      <c r="L543" s="104"/>
      <c r="M543" s="104"/>
      <c r="N543" s="104"/>
      <c r="O543" s="104"/>
      <c r="P543" s="104"/>
      <c r="Q543" s="104"/>
      <c r="R543" s="104"/>
      <c r="S543" s="104"/>
      <c r="T543" s="104"/>
      <c r="U543" s="104"/>
    </row>
    <row r="544" spans="1:21">
      <c r="A544" s="447">
        <v>5641000001</v>
      </c>
      <c r="B544" s="446" t="s">
        <v>1988</v>
      </c>
      <c r="C544" s="663">
        <v>26707.200000000001</v>
      </c>
      <c r="D544" s="445"/>
      <c r="E544" s="104"/>
      <c r="F544" s="104"/>
      <c r="G544" s="104"/>
      <c r="H544" s="104"/>
      <c r="I544" s="104"/>
      <c r="J544" s="104"/>
      <c r="K544" s="104"/>
      <c r="L544" s="104"/>
      <c r="M544" s="104"/>
      <c r="N544" s="104"/>
      <c r="O544" s="104"/>
      <c r="P544" s="104"/>
      <c r="Q544" s="104"/>
      <c r="R544" s="104"/>
      <c r="S544" s="104"/>
      <c r="T544" s="104"/>
      <c r="U544" s="104"/>
    </row>
    <row r="545" spans="1:21">
      <c r="A545" s="447">
        <v>5641000001</v>
      </c>
      <c r="B545" s="446" t="s">
        <v>1988</v>
      </c>
      <c r="C545" s="663">
        <v>26707.200000000001</v>
      </c>
      <c r="D545" s="445"/>
      <c r="E545" s="104"/>
      <c r="F545" s="104"/>
      <c r="G545" s="104"/>
      <c r="H545" s="104"/>
      <c r="I545" s="104"/>
      <c r="J545" s="104"/>
      <c r="K545" s="104"/>
      <c r="L545" s="104"/>
      <c r="M545" s="104"/>
      <c r="N545" s="104"/>
      <c r="O545" s="104"/>
      <c r="P545" s="104"/>
      <c r="Q545" s="104"/>
      <c r="R545" s="104"/>
      <c r="S545" s="104"/>
      <c r="T545" s="104"/>
      <c r="U545" s="104"/>
    </row>
    <row r="546" spans="1:21">
      <c r="A546" s="447">
        <v>5641000001</v>
      </c>
      <c r="B546" s="446" t="s">
        <v>1988</v>
      </c>
      <c r="C546" s="663" t="s">
        <v>2169</v>
      </c>
      <c r="D546" s="445"/>
      <c r="E546" s="104"/>
      <c r="F546" s="104"/>
      <c r="G546" s="104"/>
      <c r="H546" s="104"/>
      <c r="I546" s="104"/>
      <c r="J546" s="104"/>
      <c r="K546" s="104"/>
      <c r="L546" s="104"/>
      <c r="M546" s="104"/>
      <c r="N546" s="104"/>
      <c r="O546" s="104"/>
      <c r="P546" s="104"/>
      <c r="Q546" s="104"/>
      <c r="R546" s="104"/>
      <c r="S546" s="104"/>
      <c r="T546" s="104"/>
      <c r="U546" s="104"/>
    </row>
    <row r="547" spans="1:21">
      <c r="A547" s="447">
        <v>5641000001</v>
      </c>
      <c r="B547" s="446" t="s">
        <v>1988</v>
      </c>
      <c r="C547" s="663">
        <v>26707</v>
      </c>
      <c r="D547" s="445"/>
      <c r="E547" s="104"/>
      <c r="F547" s="104"/>
      <c r="G547" s="104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  <c r="R547" s="104"/>
      <c r="S547" s="104"/>
      <c r="T547" s="104"/>
      <c r="U547" s="104"/>
    </row>
    <row r="548" spans="1:21">
      <c r="A548" s="447">
        <v>5641000001</v>
      </c>
      <c r="B548" s="446" t="s">
        <v>1988</v>
      </c>
      <c r="C548" s="663">
        <v>26707</v>
      </c>
      <c r="D548" s="445"/>
      <c r="E548" s="104"/>
      <c r="F548" s="104"/>
      <c r="G548" s="104"/>
      <c r="H548" s="104"/>
      <c r="I548" s="104"/>
      <c r="J548" s="104"/>
      <c r="K548" s="104"/>
      <c r="L548" s="104"/>
      <c r="M548" s="104"/>
      <c r="N548" s="104"/>
      <c r="O548" s="104"/>
      <c r="P548" s="104"/>
      <c r="Q548" s="104"/>
      <c r="R548" s="104"/>
      <c r="S548" s="104"/>
      <c r="T548" s="104"/>
      <c r="U548" s="104"/>
    </row>
    <row r="549" spans="1:21">
      <c r="A549" s="447">
        <v>5641000001</v>
      </c>
      <c r="B549" s="446" t="s">
        <v>1988</v>
      </c>
      <c r="C549" s="663">
        <v>26707</v>
      </c>
      <c r="D549" s="445"/>
      <c r="E549" s="104"/>
      <c r="F549" s="104"/>
      <c r="G549" s="104"/>
      <c r="H549" s="104"/>
      <c r="I549" s="104"/>
      <c r="J549" s="104"/>
      <c r="K549" s="104"/>
      <c r="L549" s="104"/>
      <c r="M549" s="104"/>
      <c r="N549" s="104"/>
      <c r="O549" s="104"/>
      <c r="P549" s="104"/>
      <c r="Q549" s="104"/>
      <c r="R549" s="104"/>
      <c r="S549" s="104"/>
      <c r="T549" s="104"/>
      <c r="U549" s="104"/>
    </row>
    <row r="550" spans="1:21">
      <c r="A550" s="447">
        <v>5641000001</v>
      </c>
      <c r="B550" s="446" t="s">
        <v>1988</v>
      </c>
      <c r="C550" s="663">
        <v>26707</v>
      </c>
      <c r="D550" s="445"/>
      <c r="E550" s="104"/>
      <c r="F550" s="104"/>
      <c r="G550" s="104"/>
      <c r="H550" s="104"/>
      <c r="I550" s="104"/>
      <c r="J550" s="104"/>
      <c r="K550" s="104"/>
      <c r="L550" s="104"/>
      <c r="M550" s="104"/>
      <c r="N550" s="104"/>
      <c r="O550" s="104"/>
      <c r="P550" s="104"/>
      <c r="Q550" s="104"/>
      <c r="R550" s="104"/>
      <c r="S550" s="104"/>
      <c r="T550" s="104"/>
      <c r="U550" s="104"/>
    </row>
    <row r="551" spans="1:21">
      <c r="A551" s="447">
        <v>5641000001</v>
      </c>
      <c r="B551" s="446" t="s">
        <v>1988</v>
      </c>
      <c r="C551" s="663">
        <v>26707</v>
      </c>
      <c r="D551" s="445"/>
      <c r="E551" s="104"/>
      <c r="F551" s="104"/>
      <c r="G551" s="104"/>
      <c r="H551" s="104"/>
      <c r="I551" s="104"/>
      <c r="J551" s="104"/>
      <c r="K551" s="104"/>
      <c r="L551" s="104"/>
      <c r="M551" s="104"/>
      <c r="N551" s="104"/>
      <c r="O551" s="104"/>
      <c r="P551" s="104"/>
      <c r="Q551" s="104"/>
      <c r="R551" s="104"/>
      <c r="S551" s="104"/>
      <c r="T551" s="104"/>
      <c r="U551" s="104"/>
    </row>
    <row r="552" spans="1:21">
      <c r="A552" s="447">
        <v>5641000001</v>
      </c>
      <c r="B552" s="446" t="s">
        <v>1988</v>
      </c>
      <c r="C552" s="663">
        <v>26707</v>
      </c>
      <c r="D552" s="445"/>
      <c r="E552" s="104"/>
      <c r="F552" s="104"/>
      <c r="G552" s="104"/>
      <c r="H552" s="104"/>
      <c r="I552" s="104"/>
      <c r="J552" s="104"/>
      <c r="K552" s="104"/>
      <c r="L552" s="104"/>
      <c r="M552" s="104"/>
      <c r="N552" s="104"/>
      <c r="O552" s="104"/>
      <c r="P552" s="104"/>
      <c r="Q552" s="104"/>
      <c r="R552" s="104"/>
      <c r="S552" s="104"/>
      <c r="T552" s="104"/>
      <c r="U552" s="104"/>
    </row>
    <row r="553" spans="1:21">
      <c r="A553" s="447">
        <v>5641000001</v>
      </c>
      <c r="B553" s="446" t="s">
        <v>1988</v>
      </c>
      <c r="C553" s="663">
        <v>26707</v>
      </c>
      <c r="D553" s="445"/>
      <c r="E553" s="104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  <c r="Q553" s="104"/>
      <c r="R553" s="104"/>
      <c r="S553" s="104"/>
      <c r="T553" s="104"/>
      <c r="U553" s="104"/>
    </row>
    <row r="554" spans="1:21">
      <c r="A554" s="447">
        <v>5641000001</v>
      </c>
      <c r="B554" s="446" t="s">
        <v>1988</v>
      </c>
      <c r="C554" s="663">
        <v>26707</v>
      </c>
      <c r="D554" s="445"/>
      <c r="E554" s="104"/>
      <c r="F554" s="104"/>
      <c r="G554" s="104"/>
      <c r="H554" s="104"/>
      <c r="I554" s="104"/>
      <c r="J554" s="104"/>
      <c r="K554" s="104"/>
      <c r="L554" s="104"/>
      <c r="M554" s="104"/>
      <c r="N554" s="104"/>
      <c r="O554" s="104"/>
      <c r="P554" s="104"/>
      <c r="Q554" s="104"/>
      <c r="R554" s="104"/>
      <c r="S554" s="104"/>
      <c r="T554" s="104"/>
      <c r="U554" s="104"/>
    </row>
    <row r="555" spans="1:21">
      <c r="A555" s="447">
        <v>5641000001</v>
      </c>
      <c r="B555" s="446" t="s">
        <v>1988</v>
      </c>
      <c r="C555" s="663">
        <v>26707</v>
      </c>
      <c r="D555" s="445"/>
      <c r="E555" s="104"/>
      <c r="F555" s="104"/>
      <c r="G555" s="104"/>
      <c r="H555" s="104"/>
      <c r="I555" s="104"/>
      <c r="J555" s="104"/>
      <c r="K555" s="104"/>
      <c r="L555" s="104"/>
      <c r="M555" s="104"/>
      <c r="N555" s="104"/>
      <c r="O555" s="104"/>
      <c r="P555" s="104"/>
      <c r="Q555" s="104"/>
      <c r="R555" s="104"/>
      <c r="S555" s="104"/>
      <c r="T555" s="104"/>
      <c r="U555" s="104"/>
    </row>
    <row r="556" spans="1:21">
      <c r="A556" s="447">
        <v>5641000001</v>
      </c>
      <c r="B556" s="446" t="s">
        <v>1989</v>
      </c>
      <c r="C556" s="663">
        <v>25775</v>
      </c>
      <c r="D556" s="445"/>
      <c r="E556" s="104"/>
      <c r="F556" s="104"/>
      <c r="G556" s="104"/>
      <c r="H556" s="104"/>
      <c r="I556" s="104"/>
      <c r="J556" s="104"/>
      <c r="K556" s="104"/>
      <c r="L556" s="104"/>
      <c r="M556" s="104"/>
      <c r="N556" s="104"/>
      <c r="O556" s="104"/>
      <c r="P556" s="104"/>
      <c r="Q556" s="104"/>
      <c r="R556" s="104"/>
      <c r="S556" s="104"/>
      <c r="T556" s="104"/>
      <c r="U556" s="104"/>
    </row>
    <row r="557" spans="1:21">
      <c r="A557" s="447">
        <v>5641000001</v>
      </c>
      <c r="B557" s="446" t="s">
        <v>1989</v>
      </c>
      <c r="C557" s="663">
        <v>25775</v>
      </c>
      <c r="D557" s="445"/>
      <c r="E557" s="104"/>
      <c r="F557" s="104"/>
      <c r="G557" s="104"/>
      <c r="H557" s="104"/>
      <c r="I557" s="104"/>
      <c r="J557" s="104"/>
      <c r="K557" s="104"/>
      <c r="L557" s="104"/>
      <c r="M557" s="104"/>
      <c r="N557" s="104"/>
      <c r="O557" s="104"/>
      <c r="P557" s="104"/>
      <c r="Q557" s="104"/>
      <c r="R557" s="104"/>
      <c r="S557" s="104"/>
      <c r="T557" s="104"/>
      <c r="U557" s="104"/>
    </row>
    <row r="558" spans="1:21">
      <c r="A558" s="447">
        <v>5641000001</v>
      </c>
      <c r="B558" s="446" t="s">
        <v>1989</v>
      </c>
      <c r="C558" s="663">
        <v>25775</v>
      </c>
      <c r="D558" s="445"/>
      <c r="E558" s="104"/>
      <c r="F558" s="104"/>
      <c r="G558" s="104"/>
      <c r="H558" s="104"/>
      <c r="I558" s="104"/>
      <c r="J558" s="104"/>
      <c r="K558" s="104"/>
      <c r="L558" s="104"/>
      <c r="M558" s="104"/>
      <c r="N558" s="104"/>
      <c r="O558" s="104"/>
      <c r="P558" s="104"/>
      <c r="Q558" s="104"/>
      <c r="R558" s="104"/>
      <c r="S558" s="104"/>
      <c r="T558" s="104"/>
      <c r="U558" s="104"/>
    </row>
    <row r="559" spans="1:21">
      <c r="A559" s="447">
        <v>5641000001</v>
      </c>
      <c r="B559" s="446" t="s">
        <v>1990</v>
      </c>
      <c r="C559" s="663">
        <v>16143</v>
      </c>
      <c r="D559" s="445"/>
      <c r="E559" s="104"/>
      <c r="F559" s="104"/>
      <c r="G559" s="104"/>
      <c r="H559" s="104"/>
      <c r="I559" s="104"/>
      <c r="J559" s="104"/>
      <c r="K559" s="104"/>
      <c r="L559" s="104"/>
      <c r="M559" s="104"/>
      <c r="N559" s="104"/>
      <c r="O559" s="104"/>
      <c r="P559" s="104"/>
      <c r="Q559" s="104"/>
      <c r="R559" s="104"/>
      <c r="S559" s="104"/>
      <c r="T559" s="104"/>
      <c r="U559" s="104"/>
    </row>
    <row r="560" spans="1:21">
      <c r="A560" s="447">
        <v>5641000001</v>
      </c>
      <c r="B560" s="446" t="s">
        <v>1990</v>
      </c>
      <c r="C560" s="663">
        <v>16143</v>
      </c>
      <c r="D560" s="445"/>
      <c r="E560" s="104"/>
      <c r="F560" s="104"/>
      <c r="G560" s="104"/>
      <c r="H560" s="104"/>
      <c r="I560" s="104"/>
      <c r="J560" s="104"/>
      <c r="K560" s="104"/>
      <c r="L560" s="104"/>
      <c r="M560" s="104"/>
      <c r="N560" s="104"/>
      <c r="O560" s="104"/>
      <c r="P560" s="104"/>
      <c r="Q560" s="104"/>
      <c r="R560" s="104"/>
      <c r="S560" s="104"/>
      <c r="T560" s="104"/>
      <c r="U560" s="104"/>
    </row>
    <row r="561" spans="1:21">
      <c r="A561" s="447">
        <v>5641000001</v>
      </c>
      <c r="B561" s="446" t="s">
        <v>1990</v>
      </c>
      <c r="C561" s="663">
        <v>16143</v>
      </c>
      <c r="D561" s="445"/>
      <c r="E561" s="104"/>
      <c r="F561" s="104"/>
      <c r="G561" s="104"/>
      <c r="H561" s="104"/>
      <c r="I561" s="104"/>
      <c r="J561" s="104"/>
      <c r="K561" s="104"/>
      <c r="L561" s="104"/>
      <c r="M561" s="104"/>
      <c r="N561" s="104"/>
      <c r="O561" s="104"/>
      <c r="P561" s="104"/>
      <c r="Q561" s="104"/>
      <c r="R561" s="104"/>
      <c r="S561" s="104"/>
      <c r="T561" s="104"/>
      <c r="U561" s="104"/>
    </row>
    <row r="562" spans="1:21">
      <c r="A562" s="447">
        <v>5641000001</v>
      </c>
      <c r="B562" s="446" t="s">
        <v>1991</v>
      </c>
      <c r="C562" s="663">
        <v>11700</v>
      </c>
      <c r="D562" s="445"/>
      <c r="E562" s="104"/>
      <c r="F562" s="104"/>
      <c r="G562" s="104"/>
      <c r="H562" s="104"/>
      <c r="I562" s="104"/>
      <c r="J562" s="104"/>
      <c r="K562" s="104"/>
      <c r="L562" s="104"/>
      <c r="M562" s="104"/>
      <c r="N562" s="104"/>
      <c r="O562" s="104"/>
      <c r="P562" s="104"/>
      <c r="Q562" s="104"/>
      <c r="R562" s="104"/>
      <c r="S562" s="104"/>
      <c r="T562" s="104"/>
      <c r="U562" s="104"/>
    </row>
    <row r="563" spans="1:21">
      <c r="A563" s="447">
        <v>5641000001</v>
      </c>
      <c r="B563" s="446" t="s">
        <v>1992</v>
      </c>
      <c r="C563" s="663">
        <v>23065.35</v>
      </c>
      <c r="D563" s="445"/>
      <c r="E563" s="104"/>
      <c r="F563" s="104"/>
      <c r="G563" s="104"/>
      <c r="H563" s="104"/>
      <c r="I563" s="104"/>
      <c r="J563" s="104"/>
      <c r="K563" s="104"/>
      <c r="L563" s="104"/>
      <c r="M563" s="104"/>
      <c r="N563" s="104"/>
      <c r="O563" s="104"/>
      <c r="P563" s="104"/>
      <c r="Q563" s="104"/>
      <c r="R563" s="104"/>
      <c r="S563" s="104"/>
      <c r="T563" s="104"/>
      <c r="U563" s="104"/>
    </row>
    <row r="564" spans="1:21">
      <c r="A564" s="447">
        <v>5641000001</v>
      </c>
      <c r="B564" s="446" t="s">
        <v>1992</v>
      </c>
      <c r="C564" s="663">
        <v>23065</v>
      </c>
      <c r="D564" s="445"/>
      <c r="E564" s="104"/>
      <c r="F564" s="104"/>
      <c r="G564" s="104"/>
      <c r="H564" s="104"/>
      <c r="I564" s="104"/>
      <c r="J564" s="104"/>
      <c r="K564" s="104"/>
      <c r="L564" s="104"/>
      <c r="M564" s="104"/>
      <c r="N564" s="104"/>
      <c r="O564" s="104"/>
      <c r="P564" s="104"/>
      <c r="Q564" s="104"/>
      <c r="R564" s="104"/>
      <c r="S564" s="104"/>
      <c r="T564" s="104"/>
      <c r="U564" s="104"/>
    </row>
    <row r="565" spans="1:21">
      <c r="A565" s="447">
        <v>5641000001</v>
      </c>
      <c r="B565" s="446" t="s">
        <v>1993</v>
      </c>
      <c r="C565" s="663">
        <v>67663</v>
      </c>
      <c r="D565" s="445"/>
      <c r="E565" s="104"/>
      <c r="F565" s="104"/>
      <c r="G565" s="104"/>
      <c r="H565" s="104"/>
      <c r="I565" s="104"/>
      <c r="J565" s="104"/>
      <c r="K565" s="104"/>
      <c r="L565" s="104"/>
      <c r="M565" s="104"/>
      <c r="N565" s="104"/>
      <c r="O565" s="104"/>
      <c r="P565" s="104"/>
      <c r="Q565" s="104"/>
      <c r="R565" s="104"/>
      <c r="S565" s="104"/>
      <c r="T565" s="104"/>
      <c r="U565" s="104"/>
    </row>
    <row r="566" spans="1:21">
      <c r="A566" s="447">
        <v>5641000001</v>
      </c>
      <c r="B566" s="446" t="s">
        <v>1994</v>
      </c>
      <c r="C566" s="663">
        <v>14553</v>
      </c>
      <c r="D566" s="445"/>
      <c r="E566" s="104"/>
      <c r="F566" s="104"/>
      <c r="G566" s="104"/>
      <c r="H566" s="104"/>
      <c r="I566" s="104"/>
      <c r="J566" s="104"/>
      <c r="K566" s="104"/>
      <c r="L566" s="104"/>
      <c r="M566" s="104"/>
      <c r="N566" s="104"/>
      <c r="O566" s="104"/>
      <c r="P566" s="104"/>
      <c r="Q566" s="104"/>
      <c r="R566" s="104"/>
      <c r="S566" s="104"/>
      <c r="T566" s="104"/>
      <c r="U566" s="104"/>
    </row>
    <row r="567" spans="1:21">
      <c r="A567" s="447">
        <v>5641000001</v>
      </c>
      <c r="B567" s="446" t="s">
        <v>1995</v>
      </c>
      <c r="C567" s="663">
        <v>12655</v>
      </c>
      <c r="D567" s="445"/>
      <c r="E567" s="104"/>
      <c r="F567" s="104"/>
      <c r="G567" s="104"/>
      <c r="H567" s="104"/>
      <c r="I567" s="104"/>
      <c r="J567" s="104"/>
      <c r="K567" s="104"/>
      <c r="L567" s="104"/>
      <c r="M567" s="104"/>
      <c r="N567" s="104"/>
      <c r="O567" s="104"/>
      <c r="P567" s="104"/>
      <c r="Q567" s="104"/>
      <c r="R567" s="104"/>
      <c r="S567" s="104"/>
      <c r="T567" s="104"/>
      <c r="U567" s="104"/>
    </row>
    <row r="568" spans="1:21">
      <c r="A568" s="447">
        <v>5641000001</v>
      </c>
      <c r="B568" s="446" t="s">
        <v>1996</v>
      </c>
      <c r="C568" s="663">
        <v>20299</v>
      </c>
      <c r="D568" s="445"/>
      <c r="E568" s="104"/>
      <c r="F568" s="104"/>
      <c r="G568" s="104"/>
      <c r="H568" s="104"/>
      <c r="I568" s="104"/>
      <c r="J568" s="104"/>
      <c r="K568" s="104"/>
      <c r="L568" s="104"/>
      <c r="M568" s="104"/>
      <c r="N568" s="104"/>
      <c r="O568" s="104"/>
      <c r="P568" s="104"/>
      <c r="Q568" s="104"/>
      <c r="R568" s="104"/>
      <c r="S568" s="104"/>
      <c r="T568" s="104"/>
      <c r="U568" s="104"/>
    </row>
    <row r="569" spans="1:21">
      <c r="A569" s="447">
        <v>5641000001</v>
      </c>
      <c r="B569" s="446" t="s">
        <v>1997</v>
      </c>
      <c r="C569" s="663">
        <v>30309</v>
      </c>
      <c r="D569" s="445"/>
      <c r="E569" s="104"/>
      <c r="F569" s="104"/>
      <c r="G569" s="104"/>
      <c r="H569" s="104"/>
      <c r="I569" s="104"/>
      <c r="J569" s="104"/>
      <c r="K569" s="104"/>
      <c r="L569" s="104"/>
      <c r="M569" s="104"/>
      <c r="N569" s="104"/>
      <c r="O569" s="104"/>
      <c r="P569" s="104"/>
      <c r="Q569" s="104"/>
      <c r="R569" s="104"/>
      <c r="S569" s="104"/>
      <c r="T569" s="104"/>
      <c r="U569" s="104"/>
    </row>
    <row r="570" spans="1:21">
      <c r="A570" s="447">
        <v>5641000001</v>
      </c>
      <c r="B570" s="446" t="s">
        <v>1998</v>
      </c>
      <c r="C570" s="663">
        <v>11277</v>
      </c>
      <c r="D570" s="445"/>
      <c r="E570" s="104"/>
      <c r="F570" s="104"/>
      <c r="G570" s="104"/>
      <c r="H570" s="104"/>
      <c r="I570" s="104"/>
      <c r="J570" s="104"/>
      <c r="K570" s="104"/>
      <c r="L570" s="104"/>
      <c r="M570" s="104"/>
      <c r="N570" s="104"/>
      <c r="O570" s="104"/>
      <c r="P570" s="104"/>
      <c r="Q570" s="104"/>
      <c r="R570" s="104"/>
      <c r="S570" s="104"/>
      <c r="T570" s="104"/>
      <c r="U570" s="104"/>
    </row>
    <row r="571" spans="1:21">
      <c r="A571" s="447">
        <v>5641000001</v>
      </c>
      <c r="B571" s="446" t="s">
        <v>1999</v>
      </c>
      <c r="C571" s="663">
        <v>11404</v>
      </c>
      <c r="D571" s="445"/>
      <c r="E571" s="104"/>
      <c r="F571" s="104"/>
      <c r="G571" s="104"/>
      <c r="H571" s="104"/>
      <c r="I571" s="104"/>
      <c r="J571" s="104"/>
      <c r="K571" s="104"/>
      <c r="L571" s="104"/>
      <c r="M571" s="104"/>
      <c r="N571" s="104"/>
      <c r="O571" s="104"/>
      <c r="P571" s="104"/>
      <c r="Q571" s="104"/>
      <c r="R571" s="104"/>
      <c r="S571" s="104"/>
      <c r="T571" s="104"/>
      <c r="U571" s="104"/>
    </row>
    <row r="572" spans="1:21">
      <c r="A572" s="447">
        <v>5641000001</v>
      </c>
      <c r="B572" s="446" t="s">
        <v>2000</v>
      </c>
      <c r="C572" s="663">
        <v>7391</v>
      </c>
      <c r="D572" s="445"/>
      <c r="E572" s="104"/>
      <c r="F572" s="104"/>
      <c r="G572" s="104"/>
      <c r="H572" s="104"/>
      <c r="I572" s="104"/>
      <c r="J572" s="104"/>
      <c r="K572" s="104"/>
      <c r="L572" s="104"/>
      <c r="M572" s="104"/>
      <c r="N572" s="104"/>
      <c r="O572" s="104"/>
      <c r="P572" s="104"/>
      <c r="Q572" s="104"/>
      <c r="R572" s="104"/>
      <c r="S572" s="104"/>
      <c r="T572" s="104"/>
      <c r="U572" s="104"/>
    </row>
    <row r="573" spans="1:21">
      <c r="A573" s="447">
        <v>5641000001</v>
      </c>
      <c r="B573" s="446" t="s">
        <v>2001</v>
      </c>
      <c r="C573" s="663">
        <v>15840</v>
      </c>
      <c r="D573" s="445"/>
      <c r="E573" s="104"/>
      <c r="F573" s="104"/>
      <c r="G573" s="104"/>
      <c r="H573" s="104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  <c r="S573" s="104"/>
      <c r="T573" s="104"/>
      <c r="U573" s="104"/>
    </row>
    <row r="574" spans="1:21">
      <c r="A574" s="447">
        <v>5641000001</v>
      </c>
      <c r="B574" s="446" t="s">
        <v>2001</v>
      </c>
      <c r="C574" s="663">
        <v>15840</v>
      </c>
      <c r="D574" s="445"/>
      <c r="E574" s="104"/>
      <c r="F574" s="104"/>
      <c r="G574" s="104"/>
      <c r="H574" s="104"/>
      <c r="I574" s="104"/>
      <c r="J574" s="104"/>
      <c r="K574" s="104"/>
      <c r="L574" s="104"/>
      <c r="M574" s="104"/>
      <c r="N574" s="104"/>
      <c r="O574" s="104"/>
      <c r="P574" s="104"/>
      <c r="Q574" s="104"/>
      <c r="R574" s="104"/>
      <c r="S574" s="104"/>
      <c r="T574" s="104"/>
      <c r="U574" s="104"/>
    </row>
    <row r="575" spans="1:21">
      <c r="A575" s="447">
        <v>5641000001</v>
      </c>
      <c r="B575" s="446" t="s">
        <v>2002</v>
      </c>
      <c r="C575" s="663">
        <v>10555</v>
      </c>
      <c r="D575" s="445"/>
      <c r="E575" s="104"/>
      <c r="F575" s="104"/>
      <c r="G575" s="104"/>
      <c r="H575" s="104"/>
      <c r="I575" s="104"/>
      <c r="J575" s="104"/>
      <c r="K575" s="104"/>
      <c r="L575" s="104"/>
      <c r="M575" s="104"/>
      <c r="N575" s="104"/>
      <c r="O575" s="104"/>
      <c r="P575" s="104"/>
      <c r="Q575" s="104"/>
      <c r="R575" s="104"/>
      <c r="S575" s="104"/>
      <c r="T575" s="104"/>
      <c r="U575" s="104"/>
    </row>
    <row r="576" spans="1:21">
      <c r="A576" s="447">
        <v>5641000001</v>
      </c>
      <c r="B576" s="446" t="s">
        <v>2002</v>
      </c>
      <c r="C576" s="663">
        <v>10555</v>
      </c>
      <c r="D576" s="445"/>
      <c r="E576" s="104"/>
      <c r="F576" s="104"/>
      <c r="G576" s="104"/>
      <c r="H576" s="104"/>
      <c r="I576" s="104"/>
      <c r="J576" s="104"/>
      <c r="K576" s="104"/>
      <c r="L576" s="104"/>
      <c r="M576" s="104"/>
      <c r="N576" s="104"/>
      <c r="O576" s="104"/>
      <c r="P576" s="104"/>
      <c r="Q576" s="104"/>
      <c r="R576" s="104"/>
      <c r="S576" s="104"/>
      <c r="T576" s="104"/>
      <c r="U576" s="104"/>
    </row>
    <row r="577" spans="1:21">
      <c r="A577" s="447">
        <v>5641000001</v>
      </c>
      <c r="B577" s="446" t="s">
        <v>2002</v>
      </c>
      <c r="C577" s="663">
        <v>10555</v>
      </c>
      <c r="D577" s="445"/>
      <c r="E577" s="104"/>
      <c r="F577" s="104"/>
      <c r="G577" s="104"/>
      <c r="H577" s="104"/>
      <c r="I577" s="104"/>
      <c r="J577" s="104"/>
      <c r="K577" s="104"/>
      <c r="L577" s="104"/>
      <c r="M577" s="104"/>
      <c r="N577" s="104"/>
      <c r="O577" s="104"/>
      <c r="P577" s="104"/>
      <c r="Q577" s="104"/>
      <c r="R577" s="104"/>
      <c r="S577" s="104"/>
      <c r="T577" s="104"/>
      <c r="U577" s="104"/>
    </row>
    <row r="578" spans="1:21">
      <c r="A578" s="447">
        <v>5641000001</v>
      </c>
      <c r="B578" s="446" t="s">
        <v>2003</v>
      </c>
      <c r="C578" s="663" t="s">
        <v>2170</v>
      </c>
      <c r="D578" s="445"/>
      <c r="E578" s="104"/>
      <c r="F578" s="104"/>
      <c r="G578" s="104"/>
      <c r="H578" s="104"/>
      <c r="I578" s="104"/>
      <c r="J578" s="104"/>
      <c r="K578" s="104"/>
      <c r="L578" s="104"/>
      <c r="M578" s="104"/>
      <c r="N578" s="104"/>
      <c r="O578" s="104"/>
      <c r="P578" s="104"/>
      <c r="Q578" s="104"/>
      <c r="R578" s="104"/>
      <c r="S578" s="104"/>
      <c r="T578" s="104"/>
      <c r="U578" s="104"/>
    </row>
    <row r="579" spans="1:21">
      <c r="A579" s="447">
        <v>5641000001</v>
      </c>
      <c r="B579" s="446" t="s">
        <v>2004</v>
      </c>
      <c r="C579" s="663" t="s">
        <v>2171</v>
      </c>
      <c r="D579" s="445"/>
      <c r="E579" s="104"/>
      <c r="F579" s="104"/>
      <c r="G579" s="104"/>
      <c r="H579" s="104"/>
      <c r="I579" s="104"/>
      <c r="J579" s="104"/>
      <c r="K579" s="104"/>
      <c r="L579" s="104"/>
      <c r="M579" s="104"/>
      <c r="N579" s="104"/>
      <c r="O579" s="104"/>
      <c r="P579" s="104"/>
      <c r="Q579" s="104"/>
      <c r="R579" s="104"/>
      <c r="S579" s="104"/>
      <c r="T579" s="104"/>
      <c r="U579" s="104"/>
    </row>
    <row r="580" spans="1:21">
      <c r="A580" s="447">
        <v>5641000001</v>
      </c>
      <c r="B580" s="446" t="s">
        <v>2005</v>
      </c>
      <c r="C580" s="663" t="s">
        <v>2172</v>
      </c>
      <c r="D580" s="445"/>
      <c r="E580" s="104"/>
      <c r="F580" s="104"/>
      <c r="G580" s="104"/>
      <c r="H580" s="104"/>
      <c r="I580" s="104"/>
      <c r="J580" s="104"/>
      <c r="K580" s="104"/>
      <c r="L580" s="104"/>
      <c r="M580" s="104"/>
      <c r="N580" s="104"/>
      <c r="O580" s="104"/>
      <c r="P580" s="104"/>
      <c r="Q580" s="104"/>
      <c r="R580" s="104"/>
      <c r="S580" s="104"/>
      <c r="T580" s="104"/>
      <c r="U580" s="104"/>
    </row>
    <row r="581" spans="1:21">
      <c r="A581" s="447">
        <v>5641000001</v>
      </c>
      <c r="B581" s="446" t="s">
        <v>2006</v>
      </c>
      <c r="C581" s="663" t="s">
        <v>2173</v>
      </c>
      <c r="D581" s="445"/>
      <c r="E581" s="104"/>
      <c r="F581" s="104"/>
      <c r="G581" s="104"/>
      <c r="H581" s="104"/>
      <c r="I581" s="104"/>
      <c r="J581" s="104"/>
      <c r="K581" s="104"/>
      <c r="L581" s="104"/>
      <c r="M581" s="104"/>
      <c r="N581" s="104"/>
      <c r="O581" s="104"/>
      <c r="P581" s="104"/>
      <c r="Q581" s="104"/>
      <c r="R581" s="104"/>
      <c r="S581" s="104"/>
      <c r="T581" s="104"/>
      <c r="U581" s="104"/>
    </row>
    <row r="582" spans="1:21">
      <c r="A582" s="447">
        <v>5641000001</v>
      </c>
      <c r="B582" s="446" t="s">
        <v>2006</v>
      </c>
      <c r="C582" s="663" t="s">
        <v>2173</v>
      </c>
      <c r="D582" s="445"/>
      <c r="E582" s="104"/>
      <c r="F582" s="104"/>
      <c r="G582" s="104"/>
      <c r="H582" s="104"/>
      <c r="I582" s="104"/>
      <c r="J582" s="104"/>
      <c r="K582" s="104"/>
      <c r="L582" s="104"/>
      <c r="M582" s="104"/>
      <c r="N582" s="104"/>
      <c r="O582" s="104"/>
      <c r="P582" s="104"/>
      <c r="Q582" s="104"/>
      <c r="R582" s="104"/>
      <c r="S582" s="104"/>
      <c r="T582" s="104"/>
      <c r="U582" s="104"/>
    </row>
    <row r="583" spans="1:21">
      <c r="A583" s="447">
        <v>5641000001</v>
      </c>
      <c r="B583" s="446" t="s">
        <v>2006</v>
      </c>
      <c r="C583" s="663" t="s">
        <v>2173</v>
      </c>
      <c r="D583" s="445"/>
      <c r="E583" s="104"/>
      <c r="F583" s="104"/>
      <c r="G583" s="104"/>
      <c r="H583" s="104"/>
      <c r="I583" s="104"/>
      <c r="J583" s="104"/>
      <c r="K583" s="104"/>
      <c r="L583" s="104"/>
      <c r="M583" s="104"/>
      <c r="N583" s="104"/>
      <c r="O583" s="104"/>
      <c r="P583" s="104"/>
      <c r="Q583" s="104"/>
      <c r="R583" s="104"/>
      <c r="S583" s="104"/>
      <c r="T583" s="104"/>
      <c r="U583" s="104"/>
    </row>
    <row r="584" spans="1:21">
      <c r="A584" s="447">
        <v>5641000001</v>
      </c>
      <c r="B584" s="446" t="s">
        <v>2007</v>
      </c>
      <c r="C584" s="663" t="s">
        <v>2174</v>
      </c>
      <c r="D584" s="445"/>
      <c r="E584" s="104"/>
      <c r="F584" s="104"/>
      <c r="G584" s="104"/>
      <c r="H584" s="104"/>
      <c r="I584" s="104"/>
      <c r="J584" s="104"/>
      <c r="K584" s="104"/>
      <c r="L584" s="104"/>
      <c r="M584" s="104"/>
      <c r="N584" s="104"/>
      <c r="O584" s="104"/>
      <c r="P584" s="104"/>
      <c r="Q584" s="104"/>
      <c r="R584" s="104"/>
      <c r="S584" s="104"/>
      <c r="T584" s="104"/>
      <c r="U584" s="104"/>
    </row>
    <row r="585" spans="1:21">
      <c r="A585" s="447">
        <v>5641000001</v>
      </c>
      <c r="B585" s="446" t="s">
        <v>2007</v>
      </c>
      <c r="C585" s="663" t="s">
        <v>2174</v>
      </c>
      <c r="D585" s="445"/>
      <c r="E585" s="104"/>
      <c r="F585" s="104"/>
      <c r="G585" s="104"/>
      <c r="H585" s="104"/>
      <c r="I585" s="104"/>
      <c r="J585" s="104"/>
      <c r="K585" s="104"/>
      <c r="L585" s="104"/>
      <c r="M585" s="104"/>
      <c r="N585" s="104"/>
      <c r="O585" s="104"/>
      <c r="P585" s="104"/>
      <c r="Q585" s="104"/>
      <c r="R585" s="104"/>
      <c r="S585" s="104"/>
      <c r="T585" s="104"/>
      <c r="U585" s="104"/>
    </row>
    <row r="586" spans="1:21">
      <c r="A586" s="447">
        <v>5641000001</v>
      </c>
      <c r="B586" s="446" t="s">
        <v>2007</v>
      </c>
      <c r="C586" s="663" t="s">
        <v>2174</v>
      </c>
      <c r="D586" s="445"/>
      <c r="E586" s="104"/>
      <c r="F586" s="104"/>
      <c r="G586" s="104"/>
      <c r="H586" s="104"/>
      <c r="I586" s="104"/>
      <c r="J586" s="104"/>
      <c r="K586" s="104"/>
      <c r="L586" s="104"/>
      <c r="M586" s="104"/>
      <c r="N586" s="104"/>
      <c r="O586" s="104"/>
      <c r="P586" s="104"/>
      <c r="Q586" s="104"/>
      <c r="R586" s="104"/>
      <c r="S586" s="104"/>
      <c r="T586" s="104"/>
      <c r="U586" s="104"/>
    </row>
    <row r="587" spans="1:21">
      <c r="A587" s="447">
        <v>5641000001</v>
      </c>
      <c r="B587" s="446" t="s">
        <v>2007</v>
      </c>
      <c r="C587" s="663" t="s">
        <v>2175</v>
      </c>
      <c r="D587" s="445"/>
      <c r="E587" s="104"/>
      <c r="F587" s="104"/>
      <c r="G587" s="104"/>
      <c r="H587" s="104"/>
      <c r="I587" s="104"/>
      <c r="J587" s="104"/>
      <c r="K587" s="104"/>
      <c r="L587" s="104"/>
      <c r="M587" s="104"/>
      <c r="N587" s="104"/>
      <c r="O587" s="104"/>
      <c r="P587" s="104"/>
      <c r="Q587" s="104"/>
      <c r="R587" s="104"/>
      <c r="S587" s="104"/>
      <c r="T587" s="104"/>
      <c r="U587" s="104"/>
    </row>
    <row r="588" spans="1:21">
      <c r="A588" s="447">
        <v>5641000001</v>
      </c>
      <c r="B588" s="446" t="s">
        <v>2007</v>
      </c>
      <c r="C588" s="663" t="s">
        <v>2176</v>
      </c>
      <c r="D588" s="445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</row>
    <row r="589" spans="1:21">
      <c r="A589" s="447">
        <v>5641000001</v>
      </c>
      <c r="B589" s="446" t="s">
        <v>2007</v>
      </c>
      <c r="C589" s="663" t="s">
        <v>2177</v>
      </c>
      <c r="D589" s="445"/>
      <c r="E589" s="104"/>
      <c r="F589" s="104"/>
      <c r="G589" s="104"/>
      <c r="H589" s="104"/>
      <c r="I589" s="104"/>
      <c r="J589" s="104"/>
      <c r="K589" s="104"/>
      <c r="L589" s="104"/>
      <c r="M589" s="104"/>
      <c r="N589" s="104"/>
      <c r="O589" s="104"/>
      <c r="P589" s="104"/>
      <c r="Q589" s="104"/>
      <c r="R589" s="104"/>
      <c r="S589" s="104"/>
      <c r="T589" s="104"/>
      <c r="U589" s="104"/>
    </row>
    <row r="590" spans="1:21">
      <c r="A590" s="447">
        <v>5641000001</v>
      </c>
      <c r="B590" s="446" t="s">
        <v>2007</v>
      </c>
      <c r="C590" s="663" t="s">
        <v>2178</v>
      </c>
      <c r="D590" s="445"/>
      <c r="E590" s="104"/>
      <c r="F590" s="104"/>
      <c r="G590" s="104"/>
      <c r="H590" s="104"/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  <c r="S590" s="104"/>
      <c r="T590" s="104"/>
      <c r="U590" s="104"/>
    </row>
    <row r="591" spans="1:21">
      <c r="A591" s="447">
        <v>5641000001</v>
      </c>
      <c r="B591" s="446" t="s">
        <v>2007</v>
      </c>
      <c r="C591" s="663" t="s">
        <v>2179</v>
      </c>
      <c r="D591" s="445"/>
      <c r="E591" s="104"/>
      <c r="F591" s="104"/>
      <c r="G591" s="104"/>
      <c r="H591" s="104"/>
      <c r="I591" s="104"/>
      <c r="J591" s="104"/>
      <c r="K591" s="104"/>
      <c r="L591" s="104"/>
      <c r="M591" s="104"/>
      <c r="N591" s="104"/>
      <c r="O591" s="104"/>
      <c r="P591" s="104"/>
      <c r="Q591" s="104"/>
      <c r="R591" s="104"/>
      <c r="S591" s="104"/>
      <c r="T591" s="104"/>
      <c r="U591" s="104"/>
    </row>
    <row r="592" spans="1:21">
      <c r="A592" s="447">
        <v>5641000001</v>
      </c>
      <c r="B592" s="446" t="s">
        <v>2007</v>
      </c>
      <c r="C592" s="663" t="s">
        <v>2180</v>
      </c>
      <c r="D592" s="445"/>
      <c r="E592" s="104"/>
      <c r="F592" s="104"/>
      <c r="G592" s="104"/>
      <c r="H592" s="104"/>
      <c r="I592" s="104"/>
      <c r="J592" s="104"/>
      <c r="K592" s="104"/>
      <c r="L592" s="104"/>
      <c r="M592" s="104"/>
      <c r="N592" s="104"/>
      <c r="O592" s="104"/>
      <c r="P592" s="104"/>
      <c r="Q592" s="104"/>
      <c r="R592" s="104"/>
      <c r="S592" s="104"/>
      <c r="T592" s="104"/>
      <c r="U592" s="104"/>
    </row>
    <row r="593" spans="1:21">
      <c r="A593" s="447">
        <v>5641000001</v>
      </c>
      <c r="B593" s="446" t="s">
        <v>2007</v>
      </c>
      <c r="C593" s="663" t="s">
        <v>2181</v>
      </c>
      <c r="D593" s="445"/>
      <c r="E593" s="104"/>
      <c r="F593" s="104"/>
      <c r="G593" s="104"/>
      <c r="H593" s="104"/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  <c r="S593" s="104"/>
      <c r="T593" s="104"/>
      <c r="U593" s="104"/>
    </row>
    <row r="594" spans="1:21">
      <c r="A594" s="447">
        <v>5641000001</v>
      </c>
      <c r="B594" s="446" t="s">
        <v>2007</v>
      </c>
      <c r="C594" s="663" t="s">
        <v>2182</v>
      </c>
      <c r="D594" s="445"/>
      <c r="E594" s="104"/>
      <c r="F594" s="104"/>
      <c r="G594" s="104"/>
      <c r="H594" s="104"/>
      <c r="I594" s="104"/>
      <c r="J594" s="104"/>
      <c r="K594" s="104"/>
      <c r="L594" s="104"/>
      <c r="M594" s="104"/>
      <c r="N594" s="104"/>
      <c r="O594" s="104"/>
      <c r="P594" s="104"/>
      <c r="Q594" s="104"/>
      <c r="R594" s="104"/>
      <c r="S594" s="104"/>
      <c r="T594" s="104"/>
      <c r="U594" s="104"/>
    </row>
    <row r="595" spans="1:21">
      <c r="A595" s="447">
        <v>5641000001</v>
      </c>
      <c r="B595" s="446" t="s">
        <v>2007</v>
      </c>
      <c r="C595" s="663" t="s">
        <v>2183</v>
      </c>
      <c r="D595" s="445"/>
      <c r="E595" s="104"/>
      <c r="F595" s="104"/>
      <c r="G595" s="104"/>
      <c r="H595" s="104"/>
      <c r="I595" s="104"/>
      <c r="J595" s="104"/>
      <c r="K595" s="104"/>
      <c r="L595" s="104"/>
      <c r="M595" s="104"/>
      <c r="N595" s="104"/>
      <c r="O595" s="104"/>
      <c r="P595" s="104"/>
      <c r="Q595" s="104"/>
      <c r="R595" s="104"/>
      <c r="S595" s="104"/>
      <c r="T595" s="104"/>
      <c r="U595" s="104"/>
    </row>
    <row r="596" spans="1:21">
      <c r="A596" s="447">
        <v>5641000001</v>
      </c>
      <c r="B596" s="446" t="s">
        <v>2007</v>
      </c>
      <c r="C596" s="663" t="s">
        <v>2184</v>
      </c>
      <c r="D596" s="445"/>
      <c r="E596" s="104"/>
      <c r="F596" s="104"/>
      <c r="G596" s="104"/>
      <c r="H596" s="104"/>
      <c r="I596" s="104"/>
      <c r="J596" s="104"/>
      <c r="K596" s="104"/>
      <c r="L596" s="104"/>
      <c r="M596" s="104"/>
      <c r="N596" s="104"/>
      <c r="O596" s="104"/>
      <c r="P596" s="104"/>
      <c r="Q596" s="104"/>
      <c r="R596" s="104"/>
      <c r="S596" s="104"/>
      <c r="T596" s="104"/>
      <c r="U596" s="104"/>
    </row>
    <row r="597" spans="1:21">
      <c r="A597" s="447">
        <v>5641000001</v>
      </c>
      <c r="B597" s="446" t="s">
        <v>2007</v>
      </c>
      <c r="C597" s="663" t="s">
        <v>2185</v>
      </c>
      <c r="D597" s="445"/>
      <c r="E597" s="104"/>
      <c r="F597" s="104"/>
      <c r="G597" s="104"/>
      <c r="H597" s="104"/>
      <c r="I597" s="104"/>
      <c r="J597" s="104"/>
      <c r="K597" s="104"/>
      <c r="L597" s="104"/>
      <c r="M597" s="104"/>
      <c r="N597" s="104"/>
      <c r="O597" s="104"/>
      <c r="P597" s="104"/>
      <c r="Q597" s="104"/>
      <c r="R597" s="104"/>
      <c r="S597" s="104"/>
      <c r="T597" s="104"/>
      <c r="U597" s="104"/>
    </row>
    <row r="598" spans="1:21">
      <c r="A598" s="447">
        <v>5641000001</v>
      </c>
      <c r="B598" s="446" t="s">
        <v>2007</v>
      </c>
      <c r="C598" s="663" t="s">
        <v>2186</v>
      </c>
      <c r="D598" s="445"/>
      <c r="E598" s="104"/>
      <c r="F598" s="104"/>
      <c r="G598" s="104"/>
      <c r="H598" s="104"/>
      <c r="I598" s="104"/>
      <c r="J598" s="104"/>
      <c r="K598" s="104"/>
      <c r="L598" s="104"/>
      <c r="M598" s="104"/>
      <c r="N598" s="104"/>
      <c r="O598" s="104"/>
      <c r="P598" s="104"/>
      <c r="Q598" s="104"/>
      <c r="R598" s="104"/>
      <c r="S598" s="104"/>
      <c r="T598" s="104"/>
      <c r="U598" s="104"/>
    </row>
    <row r="599" spans="1:21">
      <c r="A599" s="447">
        <v>5641000001</v>
      </c>
      <c r="B599" s="446" t="s">
        <v>2007</v>
      </c>
      <c r="C599" s="663" t="s">
        <v>2187</v>
      </c>
      <c r="D599" s="445"/>
      <c r="E599" s="104"/>
      <c r="F599" s="104"/>
      <c r="G599" s="104"/>
      <c r="H599" s="104"/>
      <c r="I599" s="104"/>
      <c r="J599" s="104"/>
      <c r="K599" s="104"/>
      <c r="L599" s="104"/>
      <c r="M599" s="104"/>
      <c r="N599" s="104"/>
      <c r="O599" s="104"/>
      <c r="P599" s="104"/>
      <c r="Q599" s="104"/>
      <c r="R599" s="104"/>
      <c r="S599" s="104"/>
      <c r="T599" s="104"/>
      <c r="U599" s="104"/>
    </row>
    <row r="600" spans="1:21">
      <c r="A600" s="447">
        <v>5641000001</v>
      </c>
      <c r="B600" s="446" t="s">
        <v>2007</v>
      </c>
      <c r="C600" s="663" t="s">
        <v>2188</v>
      </c>
      <c r="D600" s="445"/>
      <c r="E600" s="104"/>
      <c r="F600" s="104"/>
      <c r="G600" s="104"/>
      <c r="H600" s="104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  <c r="S600" s="104"/>
      <c r="T600" s="104"/>
      <c r="U600" s="104"/>
    </row>
    <row r="601" spans="1:21">
      <c r="A601" s="447">
        <v>5641000001</v>
      </c>
      <c r="B601" s="446" t="s">
        <v>2007</v>
      </c>
      <c r="C601" s="663" t="s">
        <v>2189</v>
      </c>
      <c r="D601" s="445"/>
      <c r="E601" s="104"/>
      <c r="F601" s="104"/>
      <c r="G601" s="104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  <c r="S601" s="104"/>
      <c r="T601" s="104"/>
      <c r="U601" s="104"/>
    </row>
    <row r="602" spans="1:21">
      <c r="A602" s="447">
        <v>5641000001</v>
      </c>
      <c r="B602" s="446" t="s">
        <v>2007</v>
      </c>
      <c r="C602" s="663" t="s">
        <v>2190</v>
      </c>
      <c r="D602" s="445"/>
      <c r="E602" s="104"/>
      <c r="F602" s="104"/>
      <c r="G602" s="104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  <c r="S602" s="104"/>
      <c r="T602" s="104"/>
      <c r="U602" s="104"/>
    </row>
    <row r="603" spans="1:21">
      <c r="A603" s="447">
        <v>5641000001</v>
      </c>
      <c r="B603" s="446" t="s">
        <v>2007</v>
      </c>
      <c r="C603" s="663" t="s">
        <v>2191</v>
      </c>
      <c r="D603" s="445"/>
      <c r="E603" s="104"/>
      <c r="F603" s="104"/>
      <c r="G603" s="104"/>
      <c r="H603" s="104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  <c r="S603" s="104"/>
      <c r="T603" s="104"/>
      <c r="U603" s="104"/>
    </row>
    <row r="604" spans="1:21">
      <c r="A604" s="447">
        <v>5641000001</v>
      </c>
      <c r="B604" s="446" t="s">
        <v>2007</v>
      </c>
      <c r="C604" s="663" t="s">
        <v>2192</v>
      </c>
      <c r="D604" s="445"/>
      <c r="E604" s="104"/>
      <c r="F604" s="104"/>
      <c r="G604" s="104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  <c r="S604" s="104"/>
      <c r="T604" s="104"/>
      <c r="U604" s="104"/>
    </row>
    <row r="605" spans="1:21">
      <c r="A605" s="447">
        <v>5641000001</v>
      </c>
      <c r="B605" s="446" t="s">
        <v>2007</v>
      </c>
      <c r="C605" s="663" t="s">
        <v>2193</v>
      </c>
      <c r="D605" s="445"/>
      <c r="E605" s="104"/>
      <c r="F605" s="104"/>
      <c r="G605" s="104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  <c r="S605" s="104"/>
      <c r="T605" s="104"/>
      <c r="U605" s="104"/>
    </row>
    <row r="606" spans="1:21">
      <c r="A606" s="447">
        <v>5641000001</v>
      </c>
      <c r="B606" s="446" t="s">
        <v>2007</v>
      </c>
      <c r="C606" s="663" t="s">
        <v>2194</v>
      </c>
      <c r="D606" s="445"/>
      <c r="E606" s="104"/>
      <c r="F606" s="104"/>
      <c r="G606" s="104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  <c r="S606" s="104"/>
      <c r="T606" s="104"/>
      <c r="U606" s="104"/>
    </row>
    <row r="607" spans="1:21">
      <c r="A607" s="447">
        <v>5641000001</v>
      </c>
      <c r="B607" s="446" t="s">
        <v>2007</v>
      </c>
      <c r="C607" s="663" t="s">
        <v>2195</v>
      </c>
      <c r="D607" s="445"/>
      <c r="E607" s="104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  <c r="S607" s="104"/>
      <c r="T607" s="104"/>
      <c r="U607" s="104"/>
    </row>
    <row r="608" spans="1:21">
      <c r="A608" s="447">
        <v>5641000001</v>
      </c>
      <c r="B608" s="446" t="s">
        <v>2007</v>
      </c>
      <c r="C608" s="663" t="s">
        <v>2196</v>
      </c>
      <c r="D608" s="445"/>
      <c r="E608" s="104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/>
      <c r="T608" s="104"/>
      <c r="U608" s="104"/>
    </row>
    <row r="609" spans="1:21">
      <c r="A609" s="447">
        <v>5641000001</v>
      </c>
      <c r="B609" s="446" t="s">
        <v>2007</v>
      </c>
      <c r="C609" s="663" t="s">
        <v>2197</v>
      </c>
      <c r="D609" s="445"/>
      <c r="E609" s="104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  <c r="S609" s="104"/>
      <c r="T609" s="104"/>
      <c r="U609" s="104"/>
    </row>
    <row r="610" spans="1:21">
      <c r="A610" s="447">
        <v>5641000001</v>
      </c>
      <c r="B610" s="446" t="s">
        <v>2007</v>
      </c>
      <c r="C610" s="663" t="s">
        <v>2198</v>
      </c>
      <c r="D610" s="445"/>
      <c r="E610" s="104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/>
      <c r="T610" s="104"/>
      <c r="U610" s="104"/>
    </row>
    <row r="611" spans="1:21">
      <c r="A611" s="447">
        <v>5641000001</v>
      </c>
      <c r="B611" s="446" t="s">
        <v>2007</v>
      </c>
      <c r="C611" s="663" t="s">
        <v>2199</v>
      </c>
      <c r="D611" s="445"/>
      <c r="E611" s="104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  <c r="T611" s="104"/>
      <c r="U611" s="104"/>
    </row>
    <row r="612" spans="1:21">
      <c r="A612" s="447">
        <v>5641000001</v>
      </c>
      <c r="B612" s="446" t="s">
        <v>2007</v>
      </c>
      <c r="C612" s="663" t="s">
        <v>2200</v>
      </c>
      <c r="D612" s="445"/>
      <c r="E612" s="104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/>
      <c r="T612" s="104"/>
      <c r="U612" s="104"/>
    </row>
    <row r="613" spans="1:21">
      <c r="A613" s="447">
        <v>5641000001</v>
      </c>
      <c r="B613" s="446" t="s">
        <v>2007</v>
      </c>
      <c r="C613" s="663" t="s">
        <v>2201</v>
      </c>
      <c r="D613" s="445"/>
      <c r="E613" s="104"/>
      <c r="F613" s="104"/>
      <c r="G613" s="104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  <c r="S613" s="104"/>
      <c r="T613" s="104"/>
      <c r="U613" s="104"/>
    </row>
    <row r="614" spans="1:21">
      <c r="A614" s="447">
        <v>5641000001</v>
      </c>
      <c r="B614" s="446" t="s">
        <v>2008</v>
      </c>
      <c r="C614" s="663" t="s">
        <v>2202</v>
      </c>
      <c r="D614" s="445"/>
      <c r="E614" s="104"/>
      <c r="F614" s="104"/>
      <c r="G614" s="104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  <c r="S614" s="104"/>
      <c r="T614" s="104"/>
      <c r="U614" s="104"/>
    </row>
    <row r="615" spans="1:21">
      <c r="A615" s="447">
        <v>5641000001</v>
      </c>
      <c r="B615" s="446" t="s">
        <v>2009</v>
      </c>
      <c r="C615" s="663" t="s">
        <v>2203</v>
      </c>
      <c r="D615" s="445"/>
      <c r="E615" s="104"/>
      <c r="F615" s="104"/>
      <c r="G615" s="104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  <c r="S615" s="104"/>
      <c r="T615" s="104"/>
      <c r="U615" s="104"/>
    </row>
    <row r="616" spans="1:21">
      <c r="A616" s="447">
        <v>5641000001</v>
      </c>
      <c r="B616" s="446" t="s">
        <v>2010</v>
      </c>
      <c r="C616" s="663" t="s">
        <v>2204</v>
      </c>
      <c r="D616" s="445"/>
      <c r="E616" s="104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  <c r="S616" s="104"/>
      <c r="T616" s="104"/>
      <c r="U616" s="104"/>
    </row>
    <row r="617" spans="1:21">
      <c r="A617" s="447">
        <v>5641000001</v>
      </c>
      <c r="B617" s="446" t="s">
        <v>2011</v>
      </c>
      <c r="C617" s="663" t="s">
        <v>2205</v>
      </c>
      <c r="D617" s="445"/>
      <c r="E617" s="104"/>
      <c r="F617" s="104"/>
      <c r="G617" s="104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  <c r="S617" s="104"/>
      <c r="T617" s="104"/>
      <c r="U617" s="104"/>
    </row>
    <row r="618" spans="1:21">
      <c r="A618" s="447">
        <v>5641000001</v>
      </c>
      <c r="B618" s="446" t="s">
        <v>2012</v>
      </c>
      <c r="C618" s="663" t="s">
        <v>2206</v>
      </c>
      <c r="D618" s="445"/>
      <c r="E618" s="104"/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  <c r="S618" s="104"/>
      <c r="T618" s="104"/>
      <c r="U618" s="104"/>
    </row>
    <row r="619" spans="1:21">
      <c r="A619" s="447">
        <v>5641000001</v>
      </c>
      <c r="B619" s="446" t="s">
        <v>2013</v>
      </c>
      <c r="C619" s="663" t="s">
        <v>2207</v>
      </c>
      <c r="D619" s="445"/>
      <c r="E619" s="104"/>
      <c r="F619" s="104"/>
      <c r="G619" s="104"/>
      <c r="H619" s="104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  <c r="S619" s="104"/>
      <c r="T619" s="104"/>
      <c r="U619" s="104"/>
    </row>
    <row r="620" spans="1:21">
      <c r="A620" s="447">
        <v>5641000001</v>
      </c>
      <c r="B620" s="446" t="s">
        <v>2013</v>
      </c>
      <c r="C620" s="663" t="s">
        <v>2207</v>
      </c>
      <c r="D620" s="445"/>
      <c r="E620" s="104"/>
      <c r="F620" s="104"/>
      <c r="G620" s="104"/>
      <c r="H620" s="104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  <c r="S620" s="104"/>
      <c r="T620" s="104"/>
      <c r="U620" s="104"/>
    </row>
    <row r="621" spans="1:21">
      <c r="A621" s="447">
        <v>5641000001</v>
      </c>
      <c r="B621" s="446" t="s">
        <v>2013</v>
      </c>
      <c r="C621" s="663" t="s">
        <v>2207</v>
      </c>
      <c r="D621" s="445"/>
      <c r="E621" s="104"/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  <c r="S621" s="104"/>
      <c r="T621" s="104"/>
      <c r="U621" s="104"/>
    </row>
    <row r="622" spans="1:21">
      <c r="A622" s="447">
        <v>5641000001</v>
      </c>
      <c r="B622" s="446" t="s">
        <v>2014</v>
      </c>
      <c r="C622" s="663" t="s">
        <v>2208</v>
      </c>
      <c r="D622" s="445"/>
      <c r="E622" s="104"/>
      <c r="F622" s="104"/>
      <c r="G622" s="104"/>
      <c r="H622" s="104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  <c r="S622" s="104"/>
      <c r="T622" s="104"/>
      <c r="U622" s="104"/>
    </row>
    <row r="623" spans="1:21">
      <c r="A623" s="447">
        <v>5641000001</v>
      </c>
      <c r="B623" s="446" t="s">
        <v>2015</v>
      </c>
      <c r="C623" s="663" t="s">
        <v>2209</v>
      </c>
      <c r="D623" s="445"/>
      <c r="E623" s="104"/>
      <c r="F623" s="104"/>
      <c r="G623" s="104"/>
      <c r="H623" s="104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  <c r="S623" s="104"/>
      <c r="T623" s="104"/>
      <c r="U623" s="104"/>
    </row>
    <row r="624" spans="1:21">
      <c r="A624" s="447">
        <v>5641000001</v>
      </c>
      <c r="B624" s="446" t="s">
        <v>2015</v>
      </c>
      <c r="C624" s="663" t="s">
        <v>2210</v>
      </c>
      <c r="D624" s="445"/>
      <c r="E624" s="104"/>
      <c r="F624" s="104"/>
      <c r="G624" s="104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  <c r="S624" s="104"/>
      <c r="T624" s="104"/>
      <c r="U624" s="104"/>
    </row>
    <row r="625" spans="1:21">
      <c r="A625" s="447">
        <v>5641000001</v>
      </c>
      <c r="B625" s="446" t="s">
        <v>2015</v>
      </c>
      <c r="C625" s="663" t="s">
        <v>2211</v>
      </c>
      <c r="D625" s="445"/>
      <c r="E625" s="104"/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  <c r="S625" s="104"/>
      <c r="T625" s="104"/>
      <c r="U625" s="104"/>
    </row>
    <row r="626" spans="1:21">
      <c r="A626" s="447">
        <v>5641000001</v>
      </c>
      <c r="B626" s="446" t="s">
        <v>2015</v>
      </c>
      <c r="C626" s="663" t="s">
        <v>2212</v>
      </c>
      <c r="D626" s="445"/>
      <c r="E626" s="104"/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</row>
    <row r="627" spans="1:21">
      <c r="A627" s="447">
        <v>5641000001</v>
      </c>
      <c r="B627" s="446" t="s">
        <v>2015</v>
      </c>
      <c r="C627" s="663" t="s">
        <v>2213</v>
      </c>
      <c r="D627" s="445"/>
      <c r="E627" s="104"/>
      <c r="F627" s="104"/>
      <c r="G627" s="104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</row>
    <row r="628" spans="1:21">
      <c r="A628" s="447">
        <v>5641000001</v>
      </c>
      <c r="B628" s="446" t="s">
        <v>2015</v>
      </c>
      <c r="C628" s="663" t="s">
        <v>2214</v>
      </c>
      <c r="D628" s="445"/>
      <c r="E628" s="104"/>
      <c r="F628" s="104"/>
      <c r="G628" s="104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  <c r="S628" s="104"/>
      <c r="T628" s="104"/>
      <c r="U628" s="104"/>
    </row>
    <row r="629" spans="1:21">
      <c r="A629" s="447">
        <v>5641000001</v>
      </c>
      <c r="B629" s="446" t="s">
        <v>2015</v>
      </c>
      <c r="C629" s="663" t="s">
        <v>2215</v>
      </c>
      <c r="D629" s="445"/>
      <c r="E629" s="104"/>
      <c r="F629" s="104"/>
      <c r="G629" s="104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</row>
    <row r="630" spans="1:21">
      <c r="A630" s="447">
        <v>5641000001</v>
      </c>
      <c r="B630" s="446" t="s">
        <v>2015</v>
      </c>
      <c r="C630" s="663" t="s">
        <v>2216</v>
      </c>
      <c r="D630" s="445"/>
      <c r="E630" s="104"/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  <c r="S630" s="104"/>
      <c r="T630" s="104"/>
      <c r="U630" s="104"/>
    </row>
    <row r="631" spans="1:21">
      <c r="A631" s="447">
        <v>5641000001</v>
      </c>
      <c r="B631" s="446" t="s">
        <v>2015</v>
      </c>
      <c r="C631" s="663" t="s">
        <v>2217</v>
      </c>
      <c r="D631" s="445"/>
      <c r="E631" s="104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</row>
    <row r="632" spans="1:21">
      <c r="A632" s="447">
        <v>5641000001</v>
      </c>
      <c r="B632" s="446" t="s">
        <v>2015</v>
      </c>
      <c r="C632" s="663" t="s">
        <v>2218</v>
      </c>
      <c r="D632" s="445"/>
      <c r="E632" s="104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</row>
    <row r="633" spans="1:21">
      <c r="A633" s="447">
        <v>5641000001</v>
      </c>
      <c r="B633" s="446" t="s">
        <v>2015</v>
      </c>
      <c r="C633" s="663" t="s">
        <v>2219</v>
      </c>
      <c r="D633" s="445"/>
      <c r="E633" s="104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</row>
    <row r="634" spans="1:21">
      <c r="A634" s="447">
        <v>5641000001</v>
      </c>
      <c r="B634" s="446" t="s">
        <v>2015</v>
      </c>
      <c r="C634" s="663" t="s">
        <v>2220</v>
      </c>
      <c r="D634" s="445"/>
      <c r="E634" s="104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</row>
    <row r="635" spans="1:21">
      <c r="A635" s="447">
        <v>5641000001</v>
      </c>
      <c r="B635" s="446" t="s">
        <v>2015</v>
      </c>
      <c r="C635" s="663" t="s">
        <v>2221</v>
      </c>
      <c r="D635" s="445"/>
      <c r="E635" s="104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</row>
    <row r="636" spans="1:21">
      <c r="A636" s="447">
        <v>5641000001</v>
      </c>
      <c r="B636" s="446" t="s">
        <v>2015</v>
      </c>
      <c r="C636" s="663" t="s">
        <v>2222</v>
      </c>
      <c r="D636" s="445"/>
      <c r="E636" s="104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</row>
    <row r="637" spans="1:21">
      <c r="A637" s="447">
        <v>5641000001</v>
      </c>
      <c r="B637" s="446" t="s">
        <v>2015</v>
      </c>
      <c r="C637" s="663" t="s">
        <v>2223</v>
      </c>
      <c r="D637" s="445"/>
      <c r="E637" s="104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</row>
    <row r="638" spans="1:21">
      <c r="A638" s="447">
        <v>5641000001</v>
      </c>
      <c r="B638" s="446" t="s">
        <v>2015</v>
      </c>
      <c r="C638" s="663" t="s">
        <v>2224</v>
      </c>
      <c r="D638" s="445"/>
      <c r="E638" s="104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</row>
    <row r="639" spans="1:21">
      <c r="A639" s="447">
        <v>5641000001</v>
      </c>
      <c r="B639" s="446" t="s">
        <v>2015</v>
      </c>
      <c r="C639" s="663" t="s">
        <v>2225</v>
      </c>
      <c r="D639" s="445"/>
      <c r="E639" s="104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</row>
    <row r="640" spans="1:21">
      <c r="A640" s="447">
        <v>5641000001</v>
      </c>
      <c r="B640" s="446" t="s">
        <v>2015</v>
      </c>
      <c r="C640" s="663" t="s">
        <v>2226</v>
      </c>
      <c r="D640" s="445"/>
      <c r="E640" s="104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</row>
    <row r="641" spans="1:21">
      <c r="A641" s="447">
        <v>5641000001</v>
      </c>
      <c r="B641" s="446" t="s">
        <v>2015</v>
      </c>
      <c r="C641" s="663" t="s">
        <v>2227</v>
      </c>
      <c r="D641" s="445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</row>
    <row r="642" spans="1:21">
      <c r="A642" s="447">
        <v>5641000001</v>
      </c>
      <c r="B642" s="446" t="s">
        <v>2015</v>
      </c>
      <c r="C642" s="663" t="s">
        <v>2228</v>
      </c>
      <c r="D642" s="445"/>
      <c r="E642" s="104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  <c r="T642" s="104"/>
      <c r="U642" s="104"/>
    </row>
    <row r="643" spans="1:21">
      <c r="A643" s="447">
        <v>5641000001</v>
      </c>
      <c r="B643" s="446" t="s">
        <v>2015</v>
      </c>
      <c r="C643" s="663" t="s">
        <v>2229</v>
      </c>
      <c r="D643" s="445"/>
      <c r="E643" s="104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</row>
    <row r="644" spans="1:21">
      <c r="A644" s="447">
        <v>5641000001</v>
      </c>
      <c r="B644" s="446" t="s">
        <v>2015</v>
      </c>
      <c r="C644" s="663" t="s">
        <v>2230</v>
      </c>
      <c r="D644" s="445"/>
      <c r="E644" s="104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  <c r="T644" s="104"/>
      <c r="U644" s="104"/>
    </row>
    <row r="645" spans="1:21">
      <c r="A645" s="447">
        <v>5641000001</v>
      </c>
      <c r="B645" s="446" t="s">
        <v>2015</v>
      </c>
      <c r="C645" s="663" t="s">
        <v>2231</v>
      </c>
      <c r="D645" s="445"/>
      <c r="E645" s="104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</row>
    <row r="646" spans="1:21">
      <c r="A646" s="447">
        <v>5641000001</v>
      </c>
      <c r="B646" s="446" t="s">
        <v>2015</v>
      </c>
      <c r="C646" s="663" t="s">
        <v>2232</v>
      </c>
      <c r="D646" s="445"/>
      <c r="E646" s="104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</row>
    <row r="647" spans="1:21">
      <c r="A647" s="447">
        <v>5641000001</v>
      </c>
      <c r="B647" s="446" t="s">
        <v>2015</v>
      </c>
      <c r="C647" s="663" t="s">
        <v>2233</v>
      </c>
      <c r="D647" s="445"/>
      <c r="E647" s="104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</row>
    <row r="648" spans="1:21">
      <c r="A648" s="447">
        <v>5641000001</v>
      </c>
      <c r="B648" s="446" t="s">
        <v>2015</v>
      </c>
      <c r="C648" s="663" t="s">
        <v>2234</v>
      </c>
      <c r="D648" s="445"/>
      <c r="E648" s="104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</row>
    <row r="649" spans="1:21">
      <c r="A649" s="447">
        <v>5641000001</v>
      </c>
      <c r="B649" s="446" t="s">
        <v>2015</v>
      </c>
      <c r="C649" s="663" t="s">
        <v>2235</v>
      </c>
      <c r="D649" s="445"/>
      <c r="E649" s="104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</row>
    <row r="650" spans="1:21">
      <c r="A650" s="447">
        <v>5641000001</v>
      </c>
      <c r="B650" s="446" t="s">
        <v>2015</v>
      </c>
      <c r="C650" s="663" t="s">
        <v>2236</v>
      </c>
      <c r="D650" s="445"/>
      <c r="E650" s="104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</row>
    <row r="651" spans="1:21">
      <c r="A651" s="447">
        <v>5641000001</v>
      </c>
      <c r="B651" s="446" t="s">
        <v>2015</v>
      </c>
      <c r="C651" s="663" t="s">
        <v>2237</v>
      </c>
      <c r="D651" s="445"/>
      <c r="E651" s="104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</row>
    <row r="652" spans="1:21">
      <c r="A652" s="447">
        <v>5641000001</v>
      </c>
      <c r="B652" s="446" t="s">
        <v>2015</v>
      </c>
      <c r="C652" s="663" t="s">
        <v>2238</v>
      </c>
      <c r="D652" s="445"/>
      <c r="E652" s="104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</row>
    <row r="653" spans="1:21">
      <c r="A653" s="447">
        <v>5641000001</v>
      </c>
      <c r="B653" s="446" t="s">
        <v>2015</v>
      </c>
      <c r="C653" s="663" t="s">
        <v>2239</v>
      </c>
      <c r="D653" s="445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</row>
    <row r="654" spans="1:21">
      <c r="A654" s="447">
        <v>5641000001</v>
      </c>
      <c r="B654" s="446" t="s">
        <v>2015</v>
      </c>
      <c r="C654" s="663" t="s">
        <v>2240</v>
      </c>
      <c r="D654" s="445"/>
      <c r="E654" s="104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</row>
    <row r="655" spans="1:21">
      <c r="A655" s="447">
        <v>5641000001</v>
      </c>
      <c r="B655" s="446" t="s">
        <v>2015</v>
      </c>
      <c r="C655" s="663" t="s">
        <v>2241</v>
      </c>
      <c r="D655" s="445"/>
      <c r="E655" s="104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</row>
    <row r="656" spans="1:21">
      <c r="A656" s="447">
        <v>5641000001</v>
      </c>
      <c r="B656" s="446" t="s">
        <v>2015</v>
      </c>
      <c r="C656" s="663" t="s">
        <v>2242</v>
      </c>
      <c r="D656" s="445"/>
      <c r="E656" s="104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</row>
    <row r="657" spans="1:21">
      <c r="A657" s="447">
        <v>5641000001</v>
      </c>
      <c r="B657" s="446" t="s">
        <v>2015</v>
      </c>
      <c r="C657" s="663" t="s">
        <v>2243</v>
      </c>
      <c r="D657" s="445"/>
      <c r="E657" s="104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</row>
    <row r="658" spans="1:21">
      <c r="A658" s="447">
        <v>5641000001</v>
      </c>
      <c r="B658" s="446" t="s">
        <v>2015</v>
      </c>
      <c r="C658" s="663" t="s">
        <v>2244</v>
      </c>
      <c r="D658" s="445"/>
      <c r="E658" s="104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  <c r="T658" s="104"/>
      <c r="U658" s="104"/>
    </row>
    <row r="659" spans="1:21">
      <c r="A659" s="447">
        <v>5641000001</v>
      </c>
      <c r="B659" s="446" t="s">
        <v>2015</v>
      </c>
      <c r="C659" s="663" t="s">
        <v>2245</v>
      </c>
      <c r="D659" s="445"/>
      <c r="E659" s="104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</row>
    <row r="660" spans="1:21">
      <c r="A660" s="447">
        <v>5641000001</v>
      </c>
      <c r="B660" s="446" t="s">
        <v>2015</v>
      </c>
      <c r="C660" s="663" t="s">
        <v>2246</v>
      </c>
      <c r="D660" s="445"/>
      <c r="E660" s="104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  <c r="T660" s="104"/>
      <c r="U660" s="104"/>
    </row>
    <row r="661" spans="1:21">
      <c r="A661" s="447">
        <v>5641000001</v>
      </c>
      <c r="B661" s="446" t="s">
        <v>2015</v>
      </c>
      <c r="C661" s="663" t="s">
        <v>2247</v>
      </c>
      <c r="D661" s="445"/>
      <c r="E661" s="104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</row>
    <row r="662" spans="1:21">
      <c r="A662" s="447">
        <v>5641000001</v>
      </c>
      <c r="B662" s="446" t="s">
        <v>2015</v>
      </c>
      <c r="C662" s="663" t="s">
        <v>2248</v>
      </c>
      <c r="D662" s="445"/>
      <c r="E662" s="104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  <c r="T662" s="104"/>
      <c r="U662" s="104"/>
    </row>
    <row r="663" spans="1:21">
      <c r="A663" s="447">
        <v>5641000001</v>
      </c>
      <c r="B663" s="446" t="s">
        <v>2015</v>
      </c>
      <c r="C663" s="663" t="s">
        <v>2249</v>
      </c>
      <c r="D663" s="445"/>
      <c r="E663" s="104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  <c r="T663" s="104"/>
      <c r="U663" s="104"/>
    </row>
    <row r="664" spans="1:21">
      <c r="A664" s="447">
        <v>5641000001</v>
      </c>
      <c r="B664" s="446" t="s">
        <v>2015</v>
      </c>
      <c r="C664" s="663" t="s">
        <v>2250</v>
      </c>
      <c r="D664" s="445"/>
      <c r="E664" s="104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</row>
    <row r="665" spans="1:21">
      <c r="A665" s="447">
        <v>5641000001</v>
      </c>
      <c r="B665" s="446" t="s">
        <v>2015</v>
      </c>
      <c r="C665" s="663" t="s">
        <v>2251</v>
      </c>
      <c r="D665" s="445"/>
      <c r="E665" s="104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</row>
    <row r="666" spans="1:21">
      <c r="A666" s="447">
        <v>5641000001</v>
      </c>
      <c r="B666" s="446" t="s">
        <v>2015</v>
      </c>
      <c r="C666" s="663" t="s">
        <v>2252</v>
      </c>
      <c r="D666" s="445"/>
      <c r="E666" s="104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</row>
    <row r="667" spans="1:21">
      <c r="A667" s="447">
        <v>5641000001</v>
      </c>
      <c r="B667" s="446" t="s">
        <v>2015</v>
      </c>
      <c r="C667" s="663" t="s">
        <v>2253</v>
      </c>
      <c r="D667" s="445"/>
      <c r="E667" s="104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</row>
    <row r="668" spans="1:21">
      <c r="A668" s="447">
        <v>5641000001</v>
      </c>
      <c r="B668" s="446" t="s">
        <v>2015</v>
      </c>
      <c r="C668" s="663" t="s">
        <v>2254</v>
      </c>
      <c r="D668" s="445"/>
      <c r="E668" s="104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</row>
    <row r="669" spans="1:21">
      <c r="A669" s="447">
        <v>5641000001</v>
      </c>
      <c r="B669" s="446" t="s">
        <v>2015</v>
      </c>
      <c r="C669" s="663" t="s">
        <v>2255</v>
      </c>
      <c r="D669" s="445"/>
      <c r="E669" s="104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</row>
    <row r="670" spans="1:21">
      <c r="A670" s="447">
        <v>5641000001</v>
      </c>
      <c r="B670" s="446" t="s">
        <v>2015</v>
      </c>
      <c r="C670" s="663" t="s">
        <v>2256</v>
      </c>
      <c r="D670" s="445"/>
      <c r="E670" s="104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  <c r="S670" s="104"/>
      <c r="T670" s="104"/>
      <c r="U670" s="104"/>
    </row>
    <row r="671" spans="1:21">
      <c r="A671" s="447">
        <v>5641000001</v>
      </c>
      <c r="B671" s="446" t="s">
        <v>2015</v>
      </c>
      <c r="C671" s="663" t="s">
        <v>2257</v>
      </c>
      <c r="D671" s="445"/>
      <c r="E671" s="104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</row>
    <row r="672" spans="1:21">
      <c r="A672" s="447">
        <v>5641000001</v>
      </c>
      <c r="B672" s="446" t="s">
        <v>2015</v>
      </c>
      <c r="C672" s="663" t="s">
        <v>2258</v>
      </c>
      <c r="D672" s="445"/>
      <c r="E672" s="104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</row>
    <row r="673" spans="1:21">
      <c r="A673" s="447">
        <v>5641000001</v>
      </c>
      <c r="B673" s="446" t="s">
        <v>2015</v>
      </c>
      <c r="C673" s="663" t="s">
        <v>2259</v>
      </c>
      <c r="D673" s="445"/>
      <c r="E673" s="104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  <c r="S673" s="104"/>
      <c r="T673" s="104"/>
      <c r="U673" s="104"/>
    </row>
    <row r="674" spans="1:21">
      <c r="A674" s="447">
        <v>5641000001</v>
      </c>
      <c r="B674" s="446" t="s">
        <v>2015</v>
      </c>
      <c r="C674" s="663" t="s">
        <v>2260</v>
      </c>
      <c r="D674" s="445"/>
      <c r="E674" s="104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  <c r="S674" s="104"/>
      <c r="T674" s="104"/>
      <c r="U674" s="104"/>
    </row>
    <row r="675" spans="1:21">
      <c r="A675" s="447">
        <v>5641000001</v>
      </c>
      <c r="B675" s="446" t="s">
        <v>2015</v>
      </c>
      <c r="C675" s="663" t="s">
        <v>2261</v>
      </c>
      <c r="D675" s="445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</row>
    <row r="676" spans="1:21">
      <c r="A676" s="447">
        <v>5641000001</v>
      </c>
      <c r="B676" s="446" t="s">
        <v>2015</v>
      </c>
      <c r="C676" s="663" t="s">
        <v>2262</v>
      </c>
      <c r="D676" s="445"/>
      <c r="E676" s="104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  <c r="S676" s="104"/>
      <c r="T676" s="104"/>
      <c r="U676" s="104"/>
    </row>
    <row r="677" spans="1:21">
      <c r="A677" s="447">
        <v>5641000001</v>
      </c>
      <c r="B677" s="446" t="s">
        <v>2015</v>
      </c>
      <c r="C677" s="663" t="s">
        <v>2263</v>
      </c>
      <c r="D677" s="445"/>
      <c r="E677" s="104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  <c r="S677" s="104"/>
      <c r="T677" s="104"/>
      <c r="U677" s="104"/>
    </row>
    <row r="678" spans="1:21">
      <c r="A678" s="447">
        <v>5641000001</v>
      </c>
      <c r="B678" s="446" t="s">
        <v>2015</v>
      </c>
      <c r="C678" s="663" t="s">
        <v>2264</v>
      </c>
      <c r="D678" s="445"/>
      <c r="E678" s="104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</row>
    <row r="679" spans="1:21">
      <c r="A679" s="447">
        <v>5641000001</v>
      </c>
      <c r="B679" s="446" t="s">
        <v>2015</v>
      </c>
      <c r="C679" s="663" t="s">
        <v>2265</v>
      </c>
      <c r="D679" s="445"/>
      <c r="E679" s="104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</row>
    <row r="680" spans="1:21">
      <c r="A680" s="447">
        <v>5641000001</v>
      </c>
      <c r="B680" s="446" t="s">
        <v>2015</v>
      </c>
      <c r="C680" s="663" t="s">
        <v>2266</v>
      </c>
      <c r="D680" s="445"/>
      <c r="E680" s="104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</row>
    <row r="681" spans="1:21">
      <c r="A681" s="447">
        <v>5641000001</v>
      </c>
      <c r="B681" s="446" t="s">
        <v>2015</v>
      </c>
      <c r="C681" s="663" t="s">
        <v>2267</v>
      </c>
      <c r="D681" s="445"/>
      <c r="E681" s="104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</row>
    <row r="682" spans="1:21">
      <c r="A682" s="447">
        <v>5641000001</v>
      </c>
      <c r="B682" s="446" t="s">
        <v>2015</v>
      </c>
      <c r="C682" s="663" t="s">
        <v>2268</v>
      </c>
      <c r="D682" s="445"/>
      <c r="E682" s="104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</row>
    <row r="683" spans="1:21">
      <c r="A683" s="447">
        <v>5641000001</v>
      </c>
      <c r="B683" s="446" t="s">
        <v>2015</v>
      </c>
      <c r="C683" s="663" t="s">
        <v>2269</v>
      </c>
      <c r="D683" s="445"/>
      <c r="E683" s="104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  <c r="S683" s="104"/>
      <c r="T683" s="104"/>
      <c r="U683" s="104"/>
    </row>
    <row r="684" spans="1:21">
      <c r="A684" s="447">
        <v>5641000001</v>
      </c>
      <c r="B684" s="446" t="s">
        <v>2015</v>
      </c>
      <c r="C684" s="663" t="s">
        <v>2270</v>
      </c>
      <c r="D684" s="445"/>
      <c r="E684" s="104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  <c r="S684" s="104"/>
      <c r="T684" s="104"/>
      <c r="U684" s="104"/>
    </row>
    <row r="685" spans="1:21">
      <c r="A685" s="447">
        <v>5641000001</v>
      </c>
      <c r="B685" s="446" t="s">
        <v>2015</v>
      </c>
      <c r="C685" s="663" t="s">
        <v>2271</v>
      </c>
      <c r="D685" s="445"/>
      <c r="E685" s="104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</row>
    <row r="686" spans="1:21">
      <c r="A686" s="447">
        <v>5641000001</v>
      </c>
      <c r="B686" s="446" t="s">
        <v>2015</v>
      </c>
      <c r="C686" s="663" t="s">
        <v>2272</v>
      </c>
      <c r="D686" s="445"/>
      <c r="E686" s="104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  <c r="S686" s="104"/>
      <c r="T686" s="104"/>
      <c r="U686" s="104"/>
    </row>
    <row r="687" spans="1:21">
      <c r="A687" s="447">
        <v>5641000001</v>
      </c>
      <c r="B687" s="446" t="s">
        <v>2015</v>
      </c>
      <c r="C687" s="663" t="s">
        <v>2273</v>
      </c>
      <c r="D687" s="445"/>
      <c r="E687" s="104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</row>
    <row r="688" spans="1:21">
      <c r="A688" s="447">
        <v>5641000001</v>
      </c>
      <c r="B688" s="446" t="s">
        <v>2015</v>
      </c>
      <c r="C688" s="663" t="s">
        <v>2274</v>
      </c>
      <c r="D688" s="445"/>
      <c r="E688" s="104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</row>
    <row r="689" spans="1:21">
      <c r="A689" s="447">
        <v>5641000001</v>
      </c>
      <c r="B689" s="446" t="s">
        <v>2015</v>
      </c>
      <c r="C689" s="663" t="s">
        <v>2275</v>
      </c>
      <c r="D689" s="445"/>
      <c r="E689" s="104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</row>
    <row r="690" spans="1:21">
      <c r="A690" s="447">
        <v>5641000001</v>
      </c>
      <c r="B690" s="446" t="s">
        <v>2015</v>
      </c>
      <c r="C690" s="663" t="s">
        <v>2276</v>
      </c>
      <c r="D690" s="445"/>
      <c r="E690" s="104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</row>
    <row r="691" spans="1:21">
      <c r="A691" s="447">
        <v>5641000001</v>
      </c>
      <c r="B691" s="446" t="s">
        <v>2015</v>
      </c>
      <c r="C691" s="663" t="s">
        <v>2277</v>
      </c>
      <c r="D691" s="445"/>
      <c r="E691" s="104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</row>
    <row r="692" spans="1:21">
      <c r="A692" s="447">
        <v>5641000001</v>
      </c>
      <c r="B692" s="446" t="s">
        <v>2015</v>
      </c>
      <c r="C692" s="663" t="s">
        <v>2278</v>
      </c>
      <c r="D692" s="445"/>
      <c r="E692" s="104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</row>
    <row r="693" spans="1:21">
      <c r="A693" s="447">
        <v>5641000001</v>
      </c>
      <c r="B693" s="446" t="s">
        <v>2015</v>
      </c>
      <c r="C693" s="663" t="s">
        <v>2279</v>
      </c>
      <c r="D693" s="445"/>
      <c r="E693" s="104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</row>
    <row r="694" spans="1:21">
      <c r="A694" s="447">
        <v>5641000001</v>
      </c>
      <c r="B694" s="446" t="s">
        <v>2015</v>
      </c>
      <c r="C694" s="663" t="s">
        <v>2280</v>
      </c>
      <c r="D694" s="445"/>
      <c r="E694" s="104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</row>
    <row r="695" spans="1:21">
      <c r="A695" s="447">
        <v>5641000001</v>
      </c>
      <c r="B695" s="446" t="s">
        <v>2015</v>
      </c>
      <c r="C695" s="663" t="s">
        <v>2281</v>
      </c>
      <c r="D695" s="445"/>
      <c r="E695" s="104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  <c r="S695" s="104"/>
      <c r="T695" s="104"/>
      <c r="U695" s="104"/>
    </row>
    <row r="696" spans="1:21">
      <c r="A696" s="447">
        <v>5641000001</v>
      </c>
      <c r="B696" s="446" t="s">
        <v>2015</v>
      </c>
      <c r="C696" s="663" t="s">
        <v>2282</v>
      </c>
      <c r="D696" s="445"/>
      <c r="E696" s="104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  <c r="S696" s="104"/>
      <c r="T696" s="104"/>
      <c r="U696" s="104"/>
    </row>
    <row r="697" spans="1:21">
      <c r="A697" s="447">
        <v>5641000001</v>
      </c>
      <c r="B697" s="446" t="s">
        <v>2015</v>
      </c>
      <c r="C697" s="663" t="s">
        <v>2283</v>
      </c>
      <c r="D697" s="445"/>
      <c r="E697" s="104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  <c r="S697" s="104"/>
      <c r="T697" s="104"/>
      <c r="U697" s="104"/>
    </row>
    <row r="698" spans="1:21">
      <c r="A698" s="447">
        <v>5641000001</v>
      </c>
      <c r="B698" s="446" t="s">
        <v>2015</v>
      </c>
      <c r="C698" s="663" t="s">
        <v>2284</v>
      </c>
      <c r="D698" s="445"/>
      <c r="E698" s="104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  <c r="S698" s="104"/>
      <c r="T698" s="104"/>
      <c r="U698" s="104"/>
    </row>
    <row r="699" spans="1:21">
      <c r="A699" s="447">
        <v>5641000001</v>
      </c>
      <c r="B699" s="446" t="s">
        <v>2015</v>
      </c>
      <c r="C699" s="663" t="s">
        <v>2285</v>
      </c>
      <c r="D699" s="445"/>
      <c r="E699" s="104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</row>
    <row r="700" spans="1:21">
      <c r="A700" s="447">
        <v>5641000001</v>
      </c>
      <c r="B700" s="446" t="s">
        <v>2015</v>
      </c>
      <c r="C700" s="663" t="s">
        <v>2286</v>
      </c>
      <c r="D700" s="445"/>
      <c r="E700" s="104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  <c r="S700" s="104"/>
      <c r="T700" s="104"/>
      <c r="U700" s="104"/>
    </row>
    <row r="701" spans="1:21">
      <c r="A701" s="447">
        <v>5641000001</v>
      </c>
      <c r="B701" s="446" t="s">
        <v>2015</v>
      </c>
      <c r="C701" s="663" t="s">
        <v>2287</v>
      </c>
      <c r="D701" s="445"/>
      <c r="E701" s="104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</row>
    <row r="702" spans="1:21">
      <c r="A702" s="447">
        <v>5641000001</v>
      </c>
      <c r="B702" s="446" t="s">
        <v>2015</v>
      </c>
      <c r="C702" s="663" t="s">
        <v>2288</v>
      </c>
      <c r="D702" s="445"/>
      <c r="E702" s="104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  <c r="S702" s="104"/>
      <c r="T702" s="104"/>
      <c r="U702" s="104"/>
    </row>
    <row r="703" spans="1:21">
      <c r="A703" s="447">
        <v>5641000001</v>
      </c>
      <c r="B703" s="446" t="s">
        <v>2015</v>
      </c>
      <c r="C703" s="663" t="s">
        <v>2289</v>
      </c>
      <c r="D703" s="445"/>
      <c r="E703" s="104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  <c r="S703" s="104"/>
      <c r="T703" s="104"/>
      <c r="U703" s="104"/>
    </row>
    <row r="704" spans="1:21">
      <c r="A704" s="447">
        <v>5641000001</v>
      </c>
      <c r="B704" s="446" t="s">
        <v>2015</v>
      </c>
      <c r="C704" s="663" t="s">
        <v>2290</v>
      </c>
      <c r="D704" s="445"/>
      <c r="E704" s="104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  <c r="S704" s="104"/>
      <c r="T704" s="104"/>
      <c r="U704" s="104"/>
    </row>
    <row r="705" spans="1:21">
      <c r="A705" s="447">
        <v>5641000001</v>
      </c>
      <c r="B705" s="446" t="s">
        <v>2015</v>
      </c>
      <c r="C705" s="663" t="s">
        <v>2291</v>
      </c>
      <c r="D705" s="445"/>
      <c r="E705" s="104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</row>
    <row r="706" spans="1:21">
      <c r="A706" s="447">
        <v>5641000001</v>
      </c>
      <c r="B706" s="446" t="s">
        <v>2015</v>
      </c>
      <c r="C706" s="663" t="s">
        <v>2292</v>
      </c>
      <c r="D706" s="445"/>
      <c r="E706" s="104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  <c r="S706" s="104"/>
      <c r="T706" s="104"/>
      <c r="U706" s="104"/>
    </row>
    <row r="707" spans="1:21">
      <c r="A707" s="447">
        <v>5641000001</v>
      </c>
      <c r="B707" s="446" t="s">
        <v>2015</v>
      </c>
      <c r="C707" s="663" t="s">
        <v>2293</v>
      </c>
      <c r="D707" s="445"/>
      <c r="E707" s="104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</row>
    <row r="708" spans="1:21">
      <c r="A708" s="447">
        <v>5641000001</v>
      </c>
      <c r="B708" s="446" t="s">
        <v>2015</v>
      </c>
      <c r="C708" s="663" t="s">
        <v>2294</v>
      </c>
      <c r="D708" s="445"/>
      <c r="E708" s="104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  <c r="S708" s="104"/>
      <c r="T708" s="104"/>
      <c r="U708" s="104"/>
    </row>
    <row r="709" spans="1:21">
      <c r="A709" s="447">
        <v>5641000001</v>
      </c>
      <c r="B709" s="446" t="s">
        <v>2015</v>
      </c>
      <c r="C709" s="663" t="s">
        <v>2295</v>
      </c>
      <c r="D709" s="445"/>
      <c r="E709" s="104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</row>
    <row r="710" spans="1:21">
      <c r="A710" s="447">
        <v>5641000001</v>
      </c>
      <c r="B710" s="446" t="s">
        <v>2015</v>
      </c>
      <c r="C710" s="663" t="s">
        <v>2296</v>
      </c>
      <c r="D710" s="445"/>
      <c r="E710" s="104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</row>
    <row r="711" spans="1:21">
      <c r="A711" s="447">
        <v>5641000001</v>
      </c>
      <c r="B711" s="446" t="s">
        <v>2015</v>
      </c>
      <c r="C711" s="663" t="s">
        <v>2297</v>
      </c>
      <c r="D711" s="445"/>
      <c r="E711" s="104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</row>
    <row r="712" spans="1:21">
      <c r="A712" s="447">
        <v>5641000001</v>
      </c>
      <c r="B712" s="446" t="s">
        <v>2015</v>
      </c>
      <c r="C712" s="663" t="s">
        <v>2298</v>
      </c>
      <c r="D712" s="445"/>
      <c r="E712" s="104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</row>
    <row r="713" spans="1:21">
      <c r="A713" s="447">
        <v>5641000001</v>
      </c>
      <c r="B713" s="446" t="s">
        <v>2015</v>
      </c>
      <c r="C713" s="663" t="s">
        <v>2299</v>
      </c>
      <c r="D713" s="445"/>
      <c r="E713" s="104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</row>
    <row r="714" spans="1:21">
      <c r="A714" s="447">
        <v>5641000001</v>
      </c>
      <c r="B714" s="446" t="s">
        <v>2015</v>
      </c>
      <c r="C714" s="663" t="s">
        <v>2300</v>
      </c>
      <c r="D714" s="445"/>
      <c r="E714" s="104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</row>
    <row r="715" spans="1:21">
      <c r="A715" s="447">
        <v>5641000001</v>
      </c>
      <c r="B715" s="446" t="s">
        <v>2015</v>
      </c>
      <c r="C715" s="663" t="s">
        <v>2301</v>
      </c>
      <c r="D715" s="445"/>
      <c r="E715" s="104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  <c r="S715" s="104"/>
      <c r="T715" s="104"/>
      <c r="U715" s="104"/>
    </row>
    <row r="716" spans="1:21">
      <c r="A716" s="447">
        <v>5641000001</v>
      </c>
      <c r="B716" s="446" t="s">
        <v>2015</v>
      </c>
      <c r="C716" s="663" t="s">
        <v>2302</v>
      </c>
      <c r="D716" s="445"/>
      <c r="E716" s="104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  <c r="S716" s="104"/>
      <c r="T716" s="104"/>
      <c r="U716" s="104"/>
    </row>
    <row r="717" spans="1:21">
      <c r="A717" s="447">
        <v>5641000001</v>
      </c>
      <c r="B717" s="446" t="s">
        <v>2015</v>
      </c>
      <c r="C717" s="663" t="s">
        <v>2303</v>
      </c>
      <c r="D717" s="445"/>
      <c r="E717" s="104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  <c r="S717" s="104"/>
      <c r="T717" s="104"/>
      <c r="U717" s="104"/>
    </row>
    <row r="718" spans="1:21">
      <c r="A718" s="447">
        <v>5641000001</v>
      </c>
      <c r="B718" s="446" t="s">
        <v>2015</v>
      </c>
      <c r="C718" s="663" t="s">
        <v>2304</v>
      </c>
      <c r="D718" s="445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</row>
    <row r="719" spans="1:21">
      <c r="A719" s="447">
        <v>5641000001</v>
      </c>
      <c r="B719" s="446" t="s">
        <v>2015</v>
      </c>
      <c r="C719" s="663" t="s">
        <v>2305</v>
      </c>
      <c r="D719" s="445"/>
      <c r="E719" s="104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</row>
    <row r="720" spans="1:21">
      <c r="A720" s="447">
        <v>5641000001</v>
      </c>
      <c r="B720" s="446" t="s">
        <v>2015</v>
      </c>
      <c r="C720" s="663" t="s">
        <v>2306</v>
      </c>
      <c r="D720" s="445"/>
      <c r="E720" s="104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</row>
    <row r="721" spans="1:21">
      <c r="A721" s="447">
        <v>5641000001</v>
      </c>
      <c r="B721" s="446" t="s">
        <v>2015</v>
      </c>
      <c r="C721" s="663" t="s">
        <v>2307</v>
      </c>
      <c r="D721" s="445"/>
      <c r="E721" s="104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  <c r="S721" s="104"/>
      <c r="T721" s="104"/>
      <c r="U721" s="104"/>
    </row>
    <row r="722" spans="1:21">
      <c r="A722" s="447">
        <v>5641000001</v>
      </c>
      <c r="B722" s="446" t="s">
        <v>2015</v>
      </c>
      <c r="C722" s="663" t="s">
        <v>2308</v>
      </c>
      <c r="D722" s="445"/>
      <c r="E722" s="104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  <c r="S722" s="104"/>
      <c r="T722" s="104"/>
      <c r="U722" s="104"/>
    </row>
    <row r="723" spans="1:21">
      <c r="A723" s="447">
        <v>5641000001</v>
      </c>
      <c r="B723" s="446" t="s">
        <v>2015</v>
      </c>
      <c r="C723" s="663" t="s">
        <v>2219</v>
      </c>
      <c r="D723" s="445"/>
      <c r="E723" s="104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  <c r="S723" s="104"/>
      <c r="T723" s="104"/>
      <c r="U723" s="104"/>
    </row>
    <row r="724" spans="1:21">
      <c r="A724" s="447">
        <v>5641000001</v>
      </c>
      <c r="B724" s="446" t="s">
        <v>2016</v>
      </c>
      <c r="C724" s="663" t="s">
        <v>2309</v>
      </c>
      <c r="D724" s="445"/>
      <c r="E724" s="104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  <c r="S724" s="104"/>
      <c r="T724" s="104"/>
      <c r="U724" s="104"/>
    </row>
    <row r="725" spans="1:21">
      <c r="A725" s="447">
        <v>5641000001</v>
      </c>
      <c r="B725" s="446" t="s">
        <v>2017</v>
      </c>
      <c r="C725" s="663" t="s">
        <v>2310</v>
      </c>
      <c r="D725" s="445"/>
      <c r="E725" s="104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  <c r="S725" s="104"/>
      <c r="T725" s="104"/>
      <c r="U725" s="104"/>
    </row>
    <row r="726" spans="1:21">
      <c r="A726" s="447">
        <v>5641000001</v>
      </c>
      <c r="B726" s="446" t="s">
        <v>2017</v>
      </c>
      <c r="C726" s="663" t="s">
        <v>2310</v>
      </c>
      <c r="D726" s="445"/>
      <c r="E726" s="104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  <c r="S726" s="104"/>
      <c r="T726" s="104"/>
      <c r="U726" s="104"/>
    </row>
    <row r="727" spans="1:21">
      <c r="A727" s="447">
        <v>5641000001</v>
      </c>
      <c r="B727" s="446" t="s">
        <v>2018</v>
      </c>
      <c r="C727" s="663" t="s">
        <v>2311</v>
      </c>
      <c r="D727" s="445"/>
      <c r="E727" s="104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  <c r="S727" s="104"/>
      <c r="T727" s="104"/>
      <c r="U727" s="104"/>
    </row>
    <row r="728" spans="1:21">
      <c r="A728" s="447">
        <v>5641000001</v>
      </c>
      <c r="B728" s="446" t="s">
        <v>2019</v>
      </c>
      <c r="C728" s="663" t="s">
        <v>2311</v>
      </c>
      <c r="D728" s="445"/>
      <c r="E728" s="104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  <c r="S728" s="104"/>
      <c r="T728" s="104"/>
      <c r="U728" s="104"/>
    </row>
    <row r="729" spans="1:21">
      <c r="A729" s="447">
        <v>5641000001</v>
      </c>
      <c r="B729" s="446" t="s">
        <v>2020</v>
      </c>
      <c r="C729" s="663" t="s">
        <v>2312</v>
      </c>
      <c r="D729" s="445"/>
      <c r="E729" s="104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  <c r="S729" s="104"/>
      <c r="T729" s="104"/>
      <c r="U729" s="104"/>
    </row>
    <row r="730" spans="1:21">
      <c r="A730" s="447">
        <v>5641000001</v>
      </c>
      <c r="B730" s="446" t="s">
        <v>2021</v>
      </c>
      <c r="C730" s="663" t="s">
        <v>2313</v>
      </c>
      <c r="D730" s="445"/>
      <c r="E730" s="104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</row>
    <row r="731" spans="1:21">
      <c r="A731" s="447">
        <v>5641000001</v>
      </c>
      <c r="B731" s="446" t="s">
        <v>2022</v>
      </c>
      <c r="C731" s="663" t="s">
        <v>2314</v>
      </c>
      <c r="D731" s="445"/>
      <c r="E731" s="104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</row>
    <row r="732" spans="1:21">
      <c r="A732" s="447">
        <v>5641000001</v>
      </c>
      <c r="B732" s="446" t="s">
        <v>2022</v>
      </c>
      <c r="C732" s="663" t="s">
        <v>2314</v>
      </c>
      <c r="D732" s="445"/>
      <c r="E732" s="104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</row>
    <row r="733" spans="1:21">
      <c r="A733" s="447">
        <v>5641000001</v>
      </c>
      <c r="B733" s="446" t="s">
        <v>2023</v>
      </c>
      <c r="C733" s="663" t="s">
        <v>2315</v>
      </c>
      <c r="D733" s="445"/>
      <c r="E733" s="104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</row>
    <row r="734" spans="1:21">
      <c r="A734" s="447">
        <v>5641000001</v>
      </c>
      <c r="B734" s="446" t="s">
        <v>2023</v>
      </c>
      <c r="C734" s="663" t="s">
        <v>2315</v>
      </c>
      <c r="D734" s="445"/>
      <c r="E734" s="104"/>
      <c r="F734" s="104"/>
      <c r="G734" s="104"/>
      <c r="H734" s="104"/>
      <c r="I734" s="104"/>
      <c r="J734" s="104"/>
      <c r="K734" s="104"/>
      <c r="L734" s="104"/>
      <c r="M734" s="104"/>
      <c r="N734" s="104"/>
      <c r="O734" s="104"/>
      <c r="P734" s="104"/>
      <c r="Q734" s="104"/>
      <c r="R734" s="104"/>
      <c r="S734" s="104"/>
      <c r="T734" s="104"/>
      <c r="U734" s="104"/>
    </row>
    <row r="735" spans="1:21">
      <c r="A735" s="447">
        <v>5641000001</v>
      </c>
      <c r="B735" s="446" t="s">
        <v>2024</v>
      </c>
      <c r="C735" s="663" t="s">
        <v>2316</v>
      </c>
      <c r="D735" s="445"/>
      <c r="E735" s="104"/>
      <c r="F735" s="104"/>
      <c r="G735" s="104"/>
      <c r="H735" s="104"/>
      <c r="I735" s="104"/>
      <c r="J735" s="104"/>
      <c r="K735" s="104"/>
      <c r="L735" s="104"/>
      <c r="M735" s="104"/>
      <c r="N735" s="104"/>
      <c r="O735" s="104"/>
      <c r="P735" s="104"/>
      <c r="Q735" s="104"/>
      <c r="R735" s="104"/>
      <c r="S735" s="104"/>
      <c r="T735" s="104"/>
      <c r="U735" s="104"/>
    </row>
    <row r="736" spans="1:21">
      <c r="A736" s="447">
        <v>5641000001</v>
      </c>
      <c r="B736" s="446" t="s">
        <v>2025</v>
      </c>
      <c r="C736" s="663" t="s">
        <v>2317</v>
      </c>
      <c r="D736" s="445"/>
      <c r="E736" s="104"/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  <c r="R736" s="104"/>
      <c r="S736" s="104"/>
      <c r="T736" s="104"/>
      <c r="U736" s="104"/>
    </row>
    <row r="737" spans="1:21">
      <c r="A737" s="447">
        <v>5641000001</v>
      </c>
      <c r="B737" s="446" t="s">
        <v>2026</v>
      </c>
      <c r="C737" s="663" t="s">
        <v>2318</v>
      </c>
      <c r="D737" s="445"/>
      <c r="E737" s="104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  <c r="Q737" s="104"/>
      <c r="R737" s="104"/>
      <c r="S737" s="104"/>
      <c r="T737" s="104"/>
      <c r="U737" s="104"/>
    </row>
    <row r="738" spans="1:21">
      <c r="A738" s="447">
        <v>5641000001</v>
      </c>
      <c r="B738" s="446" t="s">
        <v>2026</v>
      </c>
      <c r="C738" s="663" t="s">
        <v>2319</v>
      </c>
      <c r="D738" s="445"/>
      <c r="E738" s="104"/>
      <c r="F738" s="104"/>
      <c r="G738" s="104"/>
      <c r="H738" s="104"/>
      <c r="I738" s="104"/>
      <c r="J738" s="104"/>
      <c r="K738" s="104"/>
      <c r="L738" s="104"/>
      <c r="M738" s="104"/>
      <c r="N738" s="104"/>
      <c r="O738" s="104"/>
      <c r="P738" s="104"/>
      <c r="Q738" s="104"/>
      <c r="R738" s="104"/>
      <c r="S738" s="104"/>
      <c r="T738" s="104"/>
      <c r="U738" s="104"/>
    </row>
    <row r="739" spans="1:21">
      <c r="A739" s="447">
        <v>5641000001</v>
      </c>
      <c r="B739" s="446" t="s">
        <v>2026</v>
      </c>
      <c r="C739" s="663" t="s">
        <v>2320</v>
      </c>
      <c r="D739" s="445"/>
      <c r="E739" s="104"/>
      <c r="F739" s="104"/>
      <c r="G739" s="104"/>
      <c r="H739" s="104"/>
      <c r="I739" s="104"/>
      <c r="J739" s="104"/>
      <c r="K739" s="104"/>
      <c r="L739" s="104"/>
      <c r="M739" s="104"/>
      <c r="N739" s="104"/>
      <c r="O739" s="104"/>
      <c r="P739" s="104"/>
      <c r="Q739" s="104"/>
      <c r="R739" s="104"/>
      <c r="S739" s="104"/>
      <c r="T739" s="104"/>
      <c r="U739" s="104"/>
    </row>
    <row r="740" spans="1:21">
      <c r="A740" s="447">
        <v>5641000001</v>
      </c>
      <c r="B740" s="446" t="s">
        <v>2026</v>
      </c>
      <c r="C740" s="663" t="s">
        <v>2321</v>
      </c>
      <c r="D740" s="445"/>
      <c r="E740" s="104"/>
      <c r="F740" s="104"/>
      <c r="G740" s="104"/>
      <c r="H740" s="104"/>
      <c r="I740" s="104"/>
      <c r="J740" s="104"/>
      <c r="K740" s="104"/>
      <c r="L740" s="104"/>
      <c r="M740" s="104"/>
      <c r="N740" s="104"/>
      <c r="O740" s="104"/>
      <c r="P740" s="104"/>
      <c r="Q740" s="104"/>
      <c r="R740" s="104"/>
      <c r="S740" s="104"/>
      <c r="T740" s="104"/>
      <c r="U740" s="104"/>
    </row>
    <row r="741" spans="1:21">
      <c r="A741" s="447">
        <v>5641000001</v>
      </c>
      <c r="B741" s="446" t="s">
        <v>2026</v>
      </c>
      <c r="C741" s="663" t="s">
        <v>2322</v>
      </c>
      <c r="D741" s="445"/>
      <c r="E741" s="104"/>
      <c r="F741" s="104"/>
      <c r="G741" s="104"/>
      <c r="H741" s="104"/>
      <c r="I741" s="104"/>
      <c r="J741" s="104"/>
      <c r="K741" s="104"/>
      <c r="L741" s="104"/>
      <c r="M741" s="104"/>
      <c r="N741" s="104"/>
      <c r="O741" s="104"/>
      <c r="P741" s="104"/>
      <c r="Q741" s="104"/>
      <c r="R741" s="104"/>
      <c r="S741" s="104"/>
      <c r="T741" s="104"/>
      <c r="U741" s="104"/>
    </row>
    <row r="742" spans="1:21">
      <c r="A742" s="447">
        <v>5641000001</v>
      </c>
      <c r="B742" s="446" t="s">
        <v>2026</v>
      </c>
      <c r="C742" s="663" t="s">
        <v>2323</v>
      </c>
      <c r="D742" s="445"/>
      <c r="E742" s="104"/>
      <c r="F742" s="104"/>
      <c r="G742" s="104"/>
      <c r="H742" s="104"/>
      <c r="I742" s="104"/>
      <c r="J742" s="104"/>
      <c r="K742" s="104"/>
      <c r="L742" s="104"/>
      <c r="M742" s="104"/>
      <c r="N742" s="104"/>
      <c r="O742" s="104"/>
      <c r="P742" s="104"/>
      <c r="Q742" s="104"/>
      <c r="R742" s="104"/>
      <c r="S742" s="104"/>
      <c r="T742" s="104"/>
      <c r="U742" s="104"/>
    </row>
    <row r="743" spans="1:21">
      <c r="A743" s="447">
        <v>5641000001</v>
      </c>
      <c r="B743" s="446" t="s">
        <v>2026</v>
      </c>
      <c r="C743" s="663" t="s">
        <v>2324</v>
      </c>
      <c r="D743" s="445"/>
      <c r="E743" s="104"/>
      <c r="F743" s="104"/>
      <c r="G743" s="104"/>
      <c r="H743" s="104"/>
      <c r="I743" s="104"/>
      <c r="J743" s="104"/>
      <c r="K743" s="104"/>
      <c r="L743" s="104"/>
      <c r="M743" s="104"/>
      <c r="N743" s="104"/>
      <c r="O743" s="104"/>
      <c r="P743" s="104"/>
      <c r="Q743" s="104"/>
      <c r="R743" s="104"/>
      <c r="S743" s="104"/>
      <c r="T743" s="104"/>
      <c r="U743" s="104"/>
    </row>
    <row r="744" spans="1:21">
      <c r="A744" s="447">
        <v>5641000001</v>
      </c>
      <c r="B744" s="446" t="s">
        <v>2026</v>
      </c>
      <c r="C744" s="663" t="s">
        <v>2325</v>
      </c>
      <c r="D744" s="445"/>
      <c r="E744" s="104"/>
      <c r="F744" s="104"/>
      <c r="G744" s="104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  <c r="R744" s="104"/>
      <c r="S744" s="104"/>
      <c r="T744" s="104"/>
      <c r="U744" s="104"/>
    </row>
    <row r="745" spans="1:21">
      <c r="A745" s="447">
        <v>5641000001</v>
      </c>
      <c r="B745" s="446" t="s">
        <v>2026</v>
      </c>
      <c r="C745" s="663" t="s">
        <v>2326</v>
      </c>
      <c r="D745" s="445"/>
      <c r="E745" s="104"/>
      <c r="F745" s="104"/>
      <c r="G745" s="104"/>
      <c r="H745" s="104"/>
      <c r="I745" s="104"/>
      <c r="J745" s="104"/>
      <c r="K745" s="104"/>
      <c r="L745" s="104"/>
      <c r="M745" s="104"/>
      <c r="N745" s="104"/>
      <c r="O745" s="104"/>
      <c r="P745" s="104"/>
      <c r="Q745" s="104"/>
      <c r="R745" s="104"/>
      <c r="S745" s="104"/>
      <c r="T745" s="104"/>
      <c r="U745" s="104"/>
    </row>
    <row r="746" spans="1:21">
      <c r="A746" s="447">
        <v>5641000001</v>
      </c>
      <c r="B746" s="446" t="s">
        <v>2026</v>
      </c>
      <c r="C746" s="663" t="s">
        <v>2327</v>
      </c>
      <c r="D746" s="445"/>
      <c r="E746" s="104"/>
      <c r="F746" s="104"/>
      <c r="G746" s="104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  <c r="R746" s="104"/>
      <c r="S746" s="104"/>
      <c r="T746" s="104"/>
      <c r="U746" s="104"/>
    </row>
    <row r="747" spans="1:21">
      <c r="A747" s="447">
        <v>5641000001</v>
      </c>
      <c r="B747" s="446" t="s">
        <v>2026</v>
      </c>
      <c r="C747" s="663" t="s">
        <v>2328</v>
      </c>
      <c r="D747" s="445"/>
      <c r="E747" s="104"/>
      <c r="F747" s="104"/>
      <c r="G747" s="104"/>
      <c r="H747" s="104"/>
      <c r="I747" s="104"/>
      <c r="J747" s="104"/>
      <c r="K747" s="104"/>
      <c r="L747" s="104"/>
      <c r="M747" s="104"/>
      <c r="N747" s="104"/>
      <c r="O747" s="104"/>
      <c r="P747" s="104"/>
      <c r="Q747" s="104"/>
      <c r="R747" s="104"/>
      <c r="S747" s="104"/>
      <c r="T747" s="104"/>
      <c r="U747" s="104"/>
    </row>
    <row r="748" spans="1:21">
      <c r="A748" s="447">
        <v>5641000001</v>
      </c>
      <c r="B748" s="446" t="s">
        <v>2026</v>
      </c>
      <c r="C748" s="663" t="s">
        <v>2329</v>
      </c>
      <c r="D748" s="445"/>
      <c r="E748" s="104"/>
      <c r="F748" s="104"/>
      <c r="G748" s="104"/>
      <c r="H748" s="104"/>
      <c r="I748" s="104"/>
      <c r="J748" s="104"/>
      <c r="K748" s="104"/>
      <c r="L748" s="104"/>
      <c r="M748" s="104"/>
      <c r="N748" s="104"/>
      <c r="O748" s="104"/>
      <c r="P748" s="104"/>
      <c r="Q748" s="104"/>
      <c r="R748" s="104"/>
      <c r="S748" s="104"/>
      <c r="T748" s="104"/>
      <c r="U748" s="104"/>
    </row>
    <row r="749" spans="1:21">
      <c r="A749" s="447">
        <v>5641000001</v>
      </c>
      <c r="B749" s="446" t="s">
        <v>2026</v>
      </c>
      <c r="C749" s="663" t="s">
        <v>2330</v>
      </c>
      <c r="D749" s="445"/>
      <c r="E749" s="104"/>
      <c r="F749" s="104"/>
      <c r="G749" s="104"/>
      <c r="H749" s="104"/>
      <c r="I749" s="104"/>
      <c r="J749" s="104"/>
      <c r="K749" s="104"/>
      <c r="L749" s="104"/>
      <c r="M749" s="104"/>
      <c r="N749" s="104"/>
      <c r="O749" s="104"/>
      <c r="P749" s="104"/>
      <c r="Q749" s="104"/>
      <c r="R749" s="104"/>
      <c r="S749" s="104"/>
      <c r="T749" s="104"/>
      <c r="U749" s="104"/>
    </row>
    <row r="750" spans="1:21">
      <c r="A750" s="447">
        <v>5641000001</v>
      </c>
      <c r="B750" s="446" t="s">
        <v>2026</v>
      </c>
      <c r="C750" s="663" t="s">
        <v>2331</v>
      </c>
      <c r="D750" s="445"/>
      <c r="E750" s="104"/>
      <c r="F750" s="104"/>
      <c r="G750" s="104"/>
      <c r="H750" s="104"/>
      <c r="I750" s="104"/>
      <c r="J750" s="104"/>
      <c r="K750" s="104"/>
      <c r="L750" s="104"/>
      <c r="M750" s="104"/>
      <c r="N750" s="104"/>
      <c r="O750" s="104"/>
      <c r="P750" s="104"/>
      <c r="Q750" s="104"/>
      <c r="R750" s="104"/>
      <c r="S750" s="104"/>
      <c r="T750" s="104"/>
      <c r="U750" s="104"/>
    </row>
    <row r="751" spans="1:21">
      <c r="A751" s="447">
        <v>5641000001</v>
      </c>
      <c r="B751" s="446" t="s">
        <v>2026</v>
      </c>
      <c r="C751" s="663" t="s">
        <v>2332</v>
      </c>
      <c r="D751" s="445"/>
      <c r="E751" s="104"/>
      <c r="F751" s="104"/>
      <c r="G751" s="104"/>
      <c r="H751" s="104"/>
      <c r="I751" s="104"/>
      <c r="J751" s="104"/>
      <c r="K751" s="104"/>
      <c r="L751" s="104"/>
      <c r="M751" s="104"/>
      <c r="N751" s="104"/>
      <c r="O751" s="104"/>
      <c r="P751" s="104"/>
      <c r="Q751" s="104"/>
      <c r="R751" s="104"/>
      <c r="S751" s="104"/>
      <c r="T751" s="104"/>
      <c r="U751" s="104"/>
    </row>
    <row r="752" spans="1:21">
      <c r="A752" s="447">
        <v>5641000001</v>
      </c>
      <c r="B752" s="446" t="s">
        <v>2026</v>
      </c>
      <c r="C752" s="663" t="s">
        <v>2333</v>
      </c>
      <c r="D752" s="445"/>
      <c r="E752" s="104"/>
      <c r="F752" s="104"/>
      <c r="G752" s="104"/>
      <c r="H752" s="104"/>
      <c r="I752" s="104"/>
      <c r="J752" s="104"/>
      <c r="K752" s="104"/>
      <c r="L752" s="104"/>
      <c r="M752" s="104"/>
      <c r="N752" s="104"/>
      <c r="O752" s="104"/>
      <c r="P752" s="104"/>
      <c r="Q752" s="104"/>
      <c r="R752" s="104"/>
      <c r="S752" s="104"/>
      <c r="T752" s="104"/>
      <c r="U752" s="104"/>
    </row>
    <row r="753" spans="1:21">
      <c r="A753" s="447">
        <v>5641000001</v>
      </c>
      <c r="B753" s="446" t="s">
        <v>2026</v>
      </c>
      <c r="C753" s="663" t="s">
        <v>2334</v>
      </c>
      <c r="D753" s="445"/>
      <c r="E753" s="104"/>
      <c r="F753" s="104"/>
      <c r="G753" s="104"/>
      <c r="H753" s="104"/>
      <c r="I753" s="104"/>
      <c r="J753" s="104"/>
      <c r="K753" s="104"/>
      <c r="L753" s="104"/>
      <c r="M753" s="104"/>
      <c r="N753" s="104"/>
      <c r="O753" s="104"/>
      <c r="P753" s="104"/>
      <c r="Q753" s="104"/>
      <c r="R753" s="104"/>
      <c r="S753" s="104"/>
      <c r="T753" s="104"/>
      <c r="U753" s="104"/>
    </row>
    <row r="754" spans="1:21">
      <c r="A754" s="447">
        <v>5641000001</v>
      </c>
      <c r="B754" s="446" t="s">
        <v>2027</v>
      </c>
      <c r="C754" s="663" t="s">
        <v>2335</v>
      </c>
      <c r="D754" s="445"/>
      <c r="E754" s="104"/>
      <c r="F754" s="104"/>
      <c r="G754" s="104"/>
      <c r="H754" s="104"/>
      <c r="I754" s="104"/>
      <c r="J754" s="104"/>
      <c r="K754" s="104"/>
      <c r="L754" s="104"/>
      <c r="M754" s="104"/>
      <c r="N754" s="104"/>
      <c r="O754" s="104"/>
      <c r="P754" s="104"/>
      <c r="Q754" s="104"/>
      <c r="R754" s="104"/>
      <c r="S754" s="104"/>
      <c r="T754" s="104"/>
      <c r="U754" s="104"/>
    </row>
    <row r="755" spans="1:21">
      <c r="A755" s="447">
        <v>5641000001</v>
      </c>
      <c r="B755" s="446" t="s">
        <v>2028</v>
      </c>
      <c r="C755" s="663" t="s">
        <v>2336</v>
      </c>
      <c r="D755" s="445"/>
      <c r="E755" s="104"/>
      <c r="F755" s="104"/>
      <c r="G755" s="104"/>
      <c r="H755" s="104"/>
      <c r="I755" s="104"/>
      <c r="J755" s="104"/>
      <c r="K755" s="104"/>
      <c r="L755" s="104"/>
      <c r="M755" s="104"/>
      <c r="N755" s="104"/>
      <c r="O755" s="104"/>
      <c r="P755" s="104"/>
      <c r="Q755" s="104"/>
      <c r="R755" s="104"/>
      <c r="S755" s="104"/>
      <c r="T755" s="104"/>
      <c r="U755" s="104"/>
    </row>
    <row r="756" spans="1:21">
      <c r="A756" s="447">
        <v>5641000001</v>
      </c>
      <c r="B756" s="446" t="s">
        <v>2029</v>
      </c>
      <c r="C756" s="663" t="s">
        <v>2337</v>
      </c>
      <c r="D756" s="445"/>
      <c r="E756" s="104"/>
      <c r="F756" s="104"/>
      <c r="G756" s="104"/>
      <c r="H756" s="104"/>
      <c r="I756" s="104"/>
      <c r="J756" s="104"/>
      <c r="K756" s="104"/>
      <c r="L756" s="104"/>
      <c r="M756" s="104"/>
      <c r="N756" s="104"/>
      <c r="O756" s="104"/>
      <c r="P756" s="104"/>
      <c r="Q756" s="104"/>
      <c r="R756" s="104"/>
      <c r="S756" s="104"/>
      <c r="T756" s="104"/>
      <c r="U756" s="104"/>
    </row>
    <row r="757" spans="1:21">
      <c r="A757" s="447">
        <v>5641000001</v>
      </c>
      <c r="B757" s="446" t="s">
        <v>2030</v>
      </c>
      <c r="C757" s="663" t="s">
        <v>2338</v>
      </c>
      <c r="D757" s="445"/>
      <c r="E757" s="104"/>
      <c r="F757" s="104"/>
      <c r="G757" s="104"/>
      <c r="H757" s="104"/>
      <c r="I757" s="104"/>
      <c r="J757" s="104"/>
      <c r="K757" s="104"/>
      <c r="L757" s="104"/>
      <c r="M757" s="104"/>
      <c r="N757" s="104"/>
      <c r="O757" s="104"/>
      <c r="P757" s="104"/>
      <c r="Q757" s="104"/>
      <c r="R757" s="104"/>
      <c r="S757" s="104"/>
      <c r="T757" s="104"/>
      <c r="U757" s="104"/>
    </row>
    <row r="758" spans="1:21">
      <c r="A758" s="447">
        <v>5641000001</v>
      </c>
      <c r="B758" s="446" t="s">
        <v>2031</v>
      </c>
      <c r="C758" s="663" t="s">
        <v>2339</v>
      </c>
      <c r="D758" s="445"/>
      <c r="E758" s="104"/>
      <c r="F758" s="104"/>
      <c r="G758" s="104"/>
      <c r="H758" s="104"/>
      <c r="I758" s="104"/>
      <c r="J758" s="104"/>
      <c r="K758" s="104"/>
      <c r="L758" s="104"/>
      <c r="M758" s="104"/>
      <c r="N758" s="104"/>
      <c r="O758" s="104"/>
      <c r="P758" s="104"/>
      <c r="Q758" s="104"/>
      <c r="R758" s="104"/>
      <c r="S758" s="104"/>
      <c r="T758" s="104"/>
      <c r="U758" s="104"/>
    </row>
    <row r="759" spans="1:21">
      <c r="A759" s="447">
        <v>5641000001</v>
      </c>
      <c r="B759" s="446" t="s">
        <v>2032</v>
      </c>
      <c r="C759" s="663" t="s">
        <v>2340</v>
      </c>
      <c r="D759" s="445"/>
      <c r="E759" s="104"/>
      <c r="F759" s="104"/>
      <c r="G759" s="104"/>
      <c r="H759" s="104"/>
      <c r="I759" s="104"/>
      <c r="J759" s="104"/>
      <c r="K759" s="104"/>
      <c r="L759" s="104"/>
      <c r="M759" s="104"/>
      <c r="N759" s="104"/>
      <c r="O759" s="104"/>
      <c r="P759" s="104"/>
      <c r="Q759" s="104"/>
      <c r="R759" s="104"/>
      <c r="S759" s="104"/>
      <c r="T759" s="104"/>
      <c r="U759" s="104"/>
    </row>
    <row r="760" spans="1:21">
      <c r="A760" s="447">
        <v>5641000001</v>
      </c>
      <c r="B760" s="446" t="s">
        <v>2033</v>
      </c>
      <c r="C760" s="663" t="s">
        <v>2341</v>
      </c>
      <c r="D760" s="445"/>
      <c r="E760" s="104"/>
      <c r="F760" s="104"/>
      <c r="G760" s="104"/>
      <c r="H760" s="104"/>
      <c r="I760" s="104"/>
      <c r="J760" s="104"/>
      <c r="K760" s="104"/>
      <c r="L760" s="104"/>
      <c r="M760" s="104"/>
      <c r="N760" s="104"/>
      <c r="O760" s="104"/>
      <c r="P760" s="104"/>
      <c r="Q760" s="104"/>
      <c r="R760" s="104"/>
      <c r="S760" s="104"/>
      <c r="T760" s="104"/>
      <c r="U760" s="104"/>
    </row>
    <row r="761" spans="1:21">
      <c r="A761" s="447">
        <v>5641000001</v>
      </c>
      <c r="B761" s="446" t="s">
        <v>2034</v>
      </c>
      <c r="C761" s="663" t="s">
        <v>2342</v>
      </c>
      <c r="D761" s="445"/>
      <c r="E761" s="104"/>
      <c r="F761" s="104"/>
      <c r="G761" s="104"/>
      <c r="H761" s="104"/>
      <c r="I761" s="104"/>
      <c r="J761" s="104"/>
      <c r="K761" s="104"/>
      <c r="L761" s="104"/>
      <c r="M761" s="104"/>
      <c r="N761" s="104"/>
      <c r="O761" s="104"/>
      <c r="P761" s="104"/>
      <c r="Q761" s="104"/>
      <c r="R761" s="104"/>
      <c r="S761" s="104"/>
      <c r="T761" s="104"/>
      <c r="U761" s="104"/>
    </row>
    <row r="762" spans="1:21">
      <c r="A762" s="447">
        <v>5641000001</v>
      </c>
      <c r="B762" s="446" t="s">
        <v>2034</v>
      </c>
      <c r="C762" s="663" t="s">
        <v>2342</v>
      </c>
      <c r="D762" s="445"/>
      <c r="E762" s="104"/>
      <c r="F762" s="104"/>
      <c r="G762" s="104"/>
      <c r="H762" s="104"/>
      <c r="I762" s="104"/>
      <c r="J762" s="104"/>
      <c r="K762" s="104"/>
      <c r="L762" s="104"/>
      <c r="M762" s="104"/>
      <c r="N762" s="104"/>
      <c r="O762" s="104"/>
      <c r="P762" s="104"/>
      <c r="Q762" s="104"/>
      <c r="R762" s="104"/>
      <c r="S762" s="104"/>
      <c r="T762" s="104"/>
      <c r="U762" s="104"/>
    </row>
    <row r="763" spans="1:21">
      <c r="A763" s="447">
        <v>5641000001</v>
      </c>
      <c r="B763" s="446" t="s">
        <v>2035</v>
      </c>
      <c r="C763" s="663" t="s">
        <v>2343</v>
      </c>
      <c r="D763" s="445"/>
      <c r="E763" s="104"/>
      <c r="F763" s="104"/>
      <c r="G763" s="104"/>
      <c r="H763" s="104"/>
      <c r="I763" s="104"/>
      <c r="J763" s="104"/>
      <c r="K763" s="104"/>
      <c r="L763" s="104"/>
      <c r="M763" s="104"/>
      <c r="N763" s="104"/>
      <c r="O763" s="104"/>
      <c r="P763" s="104"/>
      <c r="Q763" s="104"/>
      <c r="R763" s="104"/>
      <c r="S763" s="104"/>
      <c r="T763" s="104"/>
      <c r="U763" s="104"/>
    </row>
    <row r="764" spans="1:21">
      <c r="A764" s="447">
        <v>5641000001</v>
      </c>
      <c r="B764" s="446" t="s">
        <v>2036</v>
      </c>
      <c r="C764" s="663" t="s">
        <v>2344</v>
      </c>
      <c r="D764" s="445"/>
      <c r="E764" s="104"/>
      <c r="F764" s="104"/>
      <c r="G764" s="104"/>
      <c r="H764" s="104"/>
      <c r="I764" s="104"/>
      <c r="J764" s="104"/>
      <c r="K764" s="104"/>
      <c r="L764" s="104"/>
      <c r="M764" s="104"/>
      <c r="N764" s="104"/>
      <c r="O764" s="104"/>
      <c r="P764" s="104"/>
      <c r="Q764" s="104"/>
      <c r="R764" s="104"/>
      <c r="S764" s="104"/>
      <c r="T764" s="104"/>
      <c r="U764" s="104"/>
    </row>
    <row r="765" spans="1:21">
      <c r="A765" s="447">
        <v>5641000001</v>
      </c>
      <c r="B765" s="446" t="s">
        <v>2037</v>
      </c>
      <c r="C765" s="663" t="s">
        <v>2345</v>
      </c>
      <c r="D765" s="445"/>
      <c r="E765" s="104"/>
      <c r="F765" s="104"/>
      <c r="G765" s="104"/>
      <c r="H765" s="104"/>
      <c r="I765" s="104"/>
      <c r="J765" s="104"/>
      <c r="K765" s="104"/>
      <c r="L765" s="104"/>
      <c r="M765" s="104"/>
      <c r="N765" s="104"/>
      <c r="O765" s="104"/>
      <c r="P765" s="104"/>
      <c r="Q765" s="104"/>
      <c r="R765" s="104"/>
      <c r="S765" s="104"/>
      <c r="T765" s="104"/>
      <c r="U765" s="104"/>
    </row>
    <row r="766" spans="1:21">
      <c r="A766" s="447">
        <v>5641000001</v>
      </c>
      <c r="B766" s="446" t="s">
        <v>2038</v>
      </c>
      <c r="C766" s="663" t="s">
        <v>2346</v>
      </c>
      <c r="D766" s="445"/>
      <c r="E766" s="104"/>
      <c r="F766" s="104"/>
      <c r="G766" s="104"/>
      <c r="H766" s="104"/>
      <c r="I766" s="104"/>
      <c r="J766" s="104"/>
      <c r="K766" s="104"/>
      <c r="L766" s="104"/>
      <c r="M766" s="104"/>
      <c r="N766" s="104"/>
      <c r="O766" s="104"/>
      <c r="P766" s="104"/>
      <c r="Q766" s="104"/>
      <c r="R766" s="104"/>
      <c r="S766" s="104"/>
      <c r="T766" s="104"/>
      <c r="U766" s="104"/>
    </row>
    <row r="767" spans="1:21">
      <c r="A767" s="447">
        <v>5641000001</v>
      </c>
      <c r="B767" s="446" t="s">
        <v>2039</v>
      </c>
      <c r="C767" s="663" t="s">
        <v>2347</v>
      </c>
      <c r="D767" s="445"/>
      <c r="E767" s="104"/>
      <c r="F767" s="104"/>
      <c r="G767" s="104"/>
      <c r="H767" s="104"/>
      <c r="I767" s="104"/>
      <c r="J767" s="104"/>
      <c r="K767" s="104"/>
      <c r="L767" s="104"/>
      <c r="M767" s="104"/>
      <c r="N767" s="104"/>
      <c r="O767" s="104"/>
      <c r="P767" s="104"/>
      <c r="Q767" s="104"/>
      <c r="R767" s="104"/>
      <c r="S767" s="104"/>
      <c r="T767" s="104"/>
      <c r="U767" s="104"/>
    </row>
    <row r="768" spans="1:21">
      <c r="A768" s="447">
        <v>5641000001</v>
      </c>
      <c r="B768" s="446" t="s">
        <v>2040</v>
      </c>
      <c r="C768" s="663" t="s">
        <v>2348</v>
      </c>
      <c r="D768" s="445"/>
      <c r="E768" s="104"/>
      <c r="F768" s="104"/>
      <c r="G768" s="104"/>
      <c r="H768" s="104"/>
      <c r="I768" s="104"/>
      <c r="J768" s="104"/>
      <c r="K768" s="104"/>
      <c r="L768" s="104"/>
      <c r="M768" s="104"/>
      <c r="N768" s="104"/>
      <c r="O768" s="104"/>
      <c r="P768" s="104"/>
      <c r="Q768" s="104"/>
      <c r="R768" s="104"/>
      <c r="S768" s="104"/>
      <c r="T768" s="104"/>
      <c r="U768" s="104"/>
    </row>
    <row r="769" spans="1:21">
      <c r="A769" s="447">
        <v>5641000001</v>
      </c>
      <c r="B769" s="446" t="s">
        <v>2040</v>
      </c>
      <c r="C769" s="663" t="s">
        <v>2349</v>
      </c>
      <c r="D769" s="445"/>
      <c r="E769" s="104"/>
      <c r="F769" s="104"/>
      <c r="G769" s="104"/>
      <c r="H769" s="104"/>
      <c r="I769" s="104"/>
      <c r="J769" s="104"/>
      <c r="K769" s="104"/>
      <c r="L769" s="104"/>
      <c r="M769" s="104"/>
      <c r="N769" s="104"/>
      <c r="O769" s="104"/>
      <c r="P769" s="104"/>
      <c r="Q769" s="104"/>
      <c r="R769" s="104"/>
      <c r="S769" s="104"/>
      <c r="T769" s="104"/>
      <c r="U769" s="104"/>
    </row>
    <row r="770" spans="1:21">
      <c r="A770" s="447">
        <v>5641000001</v>
      </c>
      <c r="B770" s="446" t="s">
        <v>2040</v>
      </c>
      <c r="C770" s="663" t="s">
        <v>2350</v>
      </c>
      <c r="D770" s="445"/>
      <c r="E770" s="104"/>
      <c r="F770" s="104"/>
      <c r="G770" s="104"/>
      <c r="H770" s="104"/>
      <c r="I770" s="104"/>
      <c r="J770" s="104"/>
      <c r="K770" s="104"/>
      <c r="L770" s="104"/>
      <c r="M770" s="104"/>
      <c r="N770" s="104"/>
      <c r="O770" s="104"/>
      <c r="P770" s="104"/>
      <c r="Q770" s="104"/>
      <c r="R770" s="104"/>
      <c r="S770" s="104"/>
      <c r="T770" s="104"/>
      <c r="U770" s="104"/>
    </row>
    <row r="771" spans="1:21">
      <c r="A771" s="447">
        <v>5641000001</v>
      </c>
      <c r="B771" s="446" t="s">
        <v>2040</v>
      </c>
      <c r="C771" s="663" t="s">
        <v>2351</v>
      </c>
      <c r="D771" s="445"/>
      <c r="E771" s="104"/>
      <c r="F771" s="104"/>
      <c r="G771" s="104"/>
      <c r="H771" s="104"/>
      <c r="I771" s="104"/>
      <c r="J771" s="104"/>
      <c r="K771" s="104"/>
      <c r="L771" s="104"/>
      <c r="M771" s="104"/>
      <c r="N771" s="104"/>
      <c r="O771" s="104"/>
      <c r="P771" s="104"/>
      <c r="Q771" s="104"/>
      <c r="R771" s="104"/>
      <c r="S771" s="104"/>
      <c r="T771" s="104"/>
      <c r="U771" s="104"/>
    </row>
    <row r="772" spans="1:21">
      <c r="A772" s="447">
        <v>5641000001</v>
      </c>
      <c r="B772" s="446" t="s">
        <v>2041</v>
      </c>
      <c r="C772" s="663" t="s">
        <v>2352</v>
      </c>
      <c r="D772" s="445"/>
      <c r="E772" s="104"/>
      <c r="F772" s="104"/>
      <c r="G772" s="104"/>
      <c r="H772" s="104"/>
      <c r="I772" s="104"/>
      <c r="J772" s="104"/>
      <c r="K772" s="104"/>
      <c r="L772" s="104"/>
      <c r="M772" s="104"/>
      <c r="N772" s="104"/>
      <c r="O772" s="104"/>
      <c r="P772" s="104"/>
      <c r="Q772" s="104"/>
      <c r="R772" s="104"/>
      <c r="S772" s="104"/>
      <c r="T772" s="104"/>
      <c r="U772" s="104"/>
    </row>
    <row r="773" spans="1:21">
      <c r="A773" s="447">
        <v>5641000001</v>
      </c>
      <c r="B773" s="446" t="s">
        <v>2036</v>
      </c>
      <c r="C773" s="663" t="s">
        <v>2353</v>
      </c>
      <c r="D773" s="445"/>
      <c r="E773" s="104"/>
      <c r="F773" s="104"/>
      <c r="G773" s="104"/>
      <c r="H773" s="104"/>
      <c r="I773" s="104"/>
      <c r="J773" s="104"/>
      <c r="K773" s="104"/>
      <c r="L773" s="104"/>
      <c r="M773" s="104"/>
      <c r="N773" s="104"/>
      <c r="O773" s="104"/>
      <c r="P773" s="104"/>
      <c r="Q773" s="104"/>
      <c r="R773" s="104"/>
      <c r="S773" s="104"/>
      <c r="T773" s="104"/>
      <c r="U773" s="104"/>
    </row>
    <row r="774" spans="1:21">
      <c r="A774" s="447">
        <v>5641000001</v>
      </c>
      <c r="B774" s="446" t="s">
        <v>2036</v>
      </c>
      <c r="C774" s="663" t="s">
        <v>2354</v>
      </c>
      <c r="D774" s="445"/>
      <c r="E774" s="104"/>
      <c r="F774" s="104"/>
      <c r="G774" s="104"/>
      <c r="H774" s="104"/>
      <c r="I774" s="104"/>
      <c r="J774" s="104"/>
      <c r="K774" s="104"/>
      <c r="L774" s="104"/>
      <c r="M774" s="104"/>
      <c r="N774" s="104"/>
      <c r="O774" s="104"/>
      <c r="P774" s="104"/>
      <c r="Q774" s="104"/>
      <c r="R774" s="104"/>
      <c r="S774" s="104"/>
      <c r="T774" s="104"/>
      <c r="U774" s="104"/>
    </row>
    <row r="775" spans="1:21">
      <c r="A775" s="447">
        <v>5641000001</v>
      </c>
      <c r="B775" s="446" t="s">
        <v>2036</v>
      </c>
      <c r="C775" s="663" t="s">
        <v>2355</v>
      </c>
      <c r="D775" s="445"/>
      <c r="E775" s="104"/>
      <c r="F775" s="104"/>
      <c r="G775" s="104"/>
      <c r="H775" s="104"/>
      <c r="I775" s="104"/>
      <c r="J775" s="104"/>
      <c r="K775" s="104"/>
      <c r="L775" s="104"/>
      <c r="M775" s="104"/>
      <c r="N775" s="104"/>
      <c r="O775" s="104"/>
      <c r="P775" s="104"/>
      <c r="Q775" s="104"/>
      <c r="R775" s="104"/>
      <c r="S775" s="104"/>
      <c r="T775" s="104"/>
      <c r="U775" s="104"/>
    </row>
    <row r="776" spans="1:21">
      <c r="A776" s="447">
        <v>5641000001</v>
      </c>
      <c r="B776" s="446" t="s">
        <v>2042</v>
      </c>
      <c r="C776" s="663" t="s">
        <v>2356</v>
      </c>
      <c r="D776" s="445"/>
      <c r="E776" s="104"/>
      <c r="F776" s="104"/>
      <c r="G776" s="104"/>
      <c r="H776" s="104"/>
      <c r="I776" s="104"/>
      <c r="J776" s="104"/>
      <c r="K776" s="104"/>
      <c r="L776" s="104"/>
      <c r="M776" s="104"/>
      <c r="N776" s="104"/>
      <c r="O776" s="104"/>
      <c r="P776" s="104"/>
      <c r="Q776" s="104"/>
      <c r="R776" s="104"/>
      <c r="S776" s="104"/>
      <c r="T776" s="104"/>
      <c r="U776" s="104"/>
    </row>
    <row r="777" spans="1:21">
      <c r="A777" s="447">
        <v>5641000001</v>
      </c>
      <c r="B777" s="446" t="s">
        <v>2043</v>
      </c>
      <c r="C777" s="663" t="s">
        <v>2357</v>
      </c>
      <c r="D777" s="445"/>
      <c r="E777" s="104"/>
      <c r="F777" s="104"/>
      <c r="G777" s="104"/>
      <c r="H777" s="104"/>
      <c r="I777" s="104"/>
      <c r="J777" s="104"/>
      <c r="K777" s="104"/>
      <c r="L777" s="104"/>
      <c r="M777" s="104"/>
      <c r="N777" s="104"/>
      <c r="O777" s="104"/>
      <c r="P777" s="104"/>
      <c r="Q777" s="104"/>
      <c r="R777" s="104"/>
      <c r="S777" s="104"/>
      <c r="T777" s="104"/>
      <c r="U777" s="104"/>
    </row>
    <row r="778" spans="1:21">
      <c r="A778" s="447">
        <v>5641000001</v>
      </c>
      <c r="B778" s="446" t="s">
        <v>2044</v>
      </c>
      <c r="C778" s="663" t="s">
        <v>2358</v>
      </c>
      <c r="D778" s="445"/>
      <c r="E778" s="104"/>
      <c r="F778" s="104"/>
      <c r="G778" s="104"/>
      <c r="H778" s="104"/>
      <c r="I778" s="104"/>
      <c r="J778" s="104"/>
      <c r="K778" s="104"/>
      <c r="L778" s="104"/>
      <c r="M778" s="104"/>
      <c r="N778" s="104"/>
      <c r="O778" s="104"/>
      <c r="P778" s="104"/>
      <c r="Q778" s="104"/>
      <c r="R778" s="104"/>
      <c r="S778" s="104"/>
      <c r="T778" s="104"/>
      <c r="U778" s="104"/>
    </row>
    <row r="779" spans="1:21">
      <c r="A779" s="447">
        <v>5641000001</v>
      </c>
      <c r="B779" s="446" t="s">
        <v>2045</v>
      </c>
      <c r="C779" s="663" t="s">
        <v>2359</v>
      </c>
      <c r="D779" s="445"/>
      <c r="E779" s="104"/>
      <c r="F779" s="104"/>
      <c r="G779" s="104"/>
      <c r="H779" s="104"/>
      <c r="I779" s="104"/>
      <c r="J779" s="104"/>
      <c r="K779" s="104"/>
      <c r="L779" s="104"/>
      <c r="M779" s="104"/>
      <c r="N779" s="104"/>
      <c r="O779" s="104"/>
      <c r="P779" s="104"/>
      <c r="Q779" s="104"/>
      <c r="R779" s="104"/>
      <c r="S779" s="104"/>
      <c r="T779" s="104"/>
      <c r="U779" s="104"/>
    </row>
    <row r="780" spans="1:21">
      <c r="A780" s="447">
        <v>5641000001</v>
      </c>
      <c r="B780" s="446" t="s">
        <v>2046</v>
      </c>
      <c r="C780" s="663" t="s">
        <v>2360</v>
      </c>
      <c r="D780" s="445"/>
      <c r="E780" s="104"/>
      <c r="F780" s="104"/>
      <c r="G780" s="104"/>
      <c r="H780" s="104"/>
      <c r="I780" s="104"/>
      <c r="J780" s="104"/>
      <c r="K780" s="104"/>
      <c r="L780" s="104"/>
      <c r="M780" s="104"/>
      <c r="N780" s="104"/>
      <c r="O780" s="104"/>
      <c r="P780" s="104"/>
      <c r="Q780" s="104"/>
      <c r="R780" s="104"/>
      <c r="S780" s="104"/>
      <c r="T780" s="104"/>
      <c r="U780" s="104"/>
    </row>
    <row r="781" spans="1:21">
      <c r="A781" s="447">
        <v>5641000001</v>
      </c>
      <c r="B781" s="446" t="s">
        <v>2046</v>
      </c>
      <c r="C781" s="663" t="s">
        <v>2361</v>
      </c>
      <c r="D781" s="445"/>
      <c r="E781" s="104"/>
      <c r="F781" s="104"/>
      <c r="G781" s="104"/>
      <c r="H781" s="104"/>
      <c r="I781" s="104"/>
      <c r="J781" s="104"/>
      <c r="K781" s="104"/>
      <c r="L781" s="104"/>
      <c r="M781" s="104"/>
      <c r="N781" s="104"/>
      <c r="O781" s="104"/>
      <c r="P781" s="104"/>
      <c r="Q781" s="104"/>
      <c r="R781" s="104"/>
      <c r="S781" s="104"/>
      <c r="T781" s="104"/>
      <c r="U781" s="104"/>
    </row>
    <row r="782" spans="1:21">
      <c r="A782" s="447">
        <v>5641000001</v>
      </c>
      <c r="B782" s="446" t="s">
        <v>2046</v>
      </c>
      <c r="C782" s="663" t="s">
        <v>2362</v>
      </c>
      <c r="D782" s="445"/>
      <c r="E782" s="104"/>
      <c r="F782" s="104"/>
      <c r="G782" s="104"/>
      <c r="H782" s="104"/>
      <c r="I782" s="104"/>
      <c r="J782" s="104"/>
      <c r="K782" s="104"/>
      <c r="L782" s="104"/>
      <c r="M782" s="104"/>
      <c r="N782" s="104"/>
      <c r="O782" s="104"/>
      <c r="P782" s="104"/>
      <c r="Q782" s="104"/>
      <c r="R782" s="104"/>
      <c r="S782" s="104"/>
      <c r="T782" s="104"/>
      <c r="U782" s="104"/>
    </row>
    <row r="783" spans="1:21">
      <c r="A783" s="447">
        <v>5641000001</v>
      </c>
      <c r="B783" s="446" t="s">
        <v>2046</v>
      </c>
      <c r="C783" s="663" t="s">
        <v>2363</v>
      </c>
      <c r="D783" s="445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</row>
    <row r="784" spans="1:21">
      <c r="A784" s="447">
        <v>5641000001</v>
      </c>
      <c r="B784" s="446" t="s">
        <v>2046</v>
      </c>
      <c r="C784" s="663" t="s">
        <v>2364</v>
      </c>
      <c r="D784" s="445"/>
      <c r="E784" s="104"/>
      <c r="F784" s="104"/>
      <c r="G784" s="104"/>
      <c r="H784" s="104"/>
      <c r="I784" s="104"/>
      <c r="J784" s="104"/>
      <c r="K784" s="104"/>
      <c r="L784" s="104"/>
      <c r="M784" s="104"/>
      <c r="N784" s="104"/>
      <c r="O784" s="104"/>
      <c r="P784" s="104"/>
      <c r="Q784" s="104"/>
      <c r="R784" s="104"/>
      <c r="S784" s="104"/>
      <c r="T784" s="104"/>
      <c r="U784" s="104"/>
    </row>
    <row r="785" spans="1:21">
      <c r="A785" s="447">
        <v>5641000001</v>
      </c>
      <c r="B785" s="446" t="s">
        <v>2046</v>
      </c>
      <c r="C785" s="663" t="s">
        <v>2365</v>
      </c>
      <c r="D785" s="445"/>
      <c r="E785" s="104"/>
      <c r="F785" s="104"/>
      <c r="G785" s="104"/>
      <c r="H785" s="104"/>
      <c r="I785" s="104"/>
      <c r="J785" s="104"/>
      <c r="K785" s="104"/>
      <c r="L785" s="104"/>
      <c r="M785" s="104"/>
      <c r="N785" s="104"/>
      <c r="O785" s="104"/>
      <c r="P785" s="104"/>
      <c r="Q785" s="104"/>
      <c r="R785" s="104"/>
      <c r="S785" s="104"/>
      <c r="T785" s="104"/>
      <c r="U785" s="104"/>
    </row>
    <row r="786" spans="1:21">
      <c r="A786" s="447">
        <v>5641000001</v>
      </c>
      <c r="B786" s="446" t="s">
        <v>2046</v>
      </c>
      <c r="C786" s="663" t="s">
        <v>2366</v>
      </c>
      <c r="D786" s="445"/>
      <c r="E786" s="104"/>
      <c r="F786" s="104"/>
      <c r="G786" s="104"/>
      <c r="H786" s="104"/>
      <c r="I786" s="104"/>
      <c r="J786" s="104"/>
      <c r="K786" s="104"/>
      <c r="L786" s="104"/>
      <c r="M786" s="104"/>
      <c r="N786" s="104"/>
      <c r="O786" s="104"/>
      <c r="P786" s="104"/>
      <c r="Q786" s="104"/>
      <c r="R786" s="104"/>
      <c r="S786" s="104"/>
      <c r="T786" s="104"/>
      <c r="U786" s="104"/>
    </row>
    <row r="787" spans="1:21">
      <c r="A787" s="447">
        <v>5641000001</v>
      </c>
      <c r="B787" s="446" t="s">
        <v>2046</v>
      </c>
      <c r="C787" s="663" t="s">
        <v>2367</v>
      </c>
      <c r="D787" s="445"/>
      <c r="E787" s="104"/>
      <c r="F787" s="104"/>
      <c r="G787" s="104"/>
      <c r="H787" s="104"/>
      <c r="I787" s="104"/>
      <c r="J787" s="104"/>
      <c r="K787" s="104"/>
      <c r="L787" s="104"/>
      <c r="M787" s="104"/>
      <c r="N787" s="104"/>
      <c r="O787" s="104"/>
      <c r="P787" s="104"/>
      <c r="Q787" s="104"/>
      <c r="R787" s="104"/>
      <c r="S787" s="104"/>
      <c r="T787" s="104"/>
      <c r="U787" s="104"/>
    </row>
    <row r="788" spans="1:21">
      <c r="A788" s="447">
        <v>5641000001</v>
      </c>
      <c r="B788" s="446" t="s">
        <v>2046</v>
      </c>
      <c r="C788" s="663" t="s">
        <v>2368</v>
      </c>
      <c r="D788" s="445"/>
      <c r="E788" s="104"/>
      <c r="F788" s="104"/>
      <c r="G788" s="104"/>
      <c r="H788" s="104"/>
      <c r="I788" s="104"/>
      <c r="J788" s="104"/>
      <c r="K788" s="104"/>
      <c r="L788" s="104"/>
      <c r="M788" s="104"/>
      <c r="N788" s="104"/>
      <c r="O788" s="104"/>
      <c r="P788" s="104"/>
      <c r="Q788" s="104"/>
      <c r="R788" s="104"/>
      <c r="S788" s="104"/>
      <c r="T788" s="104"/>
      <c r="U788" s="104"/>
    </row>
    <row r="789" spans="1:21">
      <c r="A789" s="447">
        <v>5641000001</v>
      </c>
      <c r="B789" s="446" t="s">
        <v>2047</v>
      </c>
      <c r="C789" s="663" t="s">
        <v>2369</v>
      </c>
      <c r="D789" s="445"/>
      <c r="E789" s="104"/>
      <c r="F789" s="104"/>
      <c r="G789" s="104"/>
      <c r="H789" s="104"/>
      <c r="I789" s="104"/>
      <c r="J789" s="104"/>
      <c r="K789" s="104"/>
      <c r="L789" s="104"/>
      <c r="M789" s="104"/>
      <c r="N789" s="104"/>
      <c r="O789" s="104"/>
      <c r="P789" s="104"/>
      <c r="Q789" s="104"/>
      <c r="R789" s="104"/>
      <c r="S789" s="104"/>
      <c r="T789" s="104"/>
      <c r="U789" s="104"/>
    </row>
    <row r="790" spans="1:21">
      <c r="A790" s="447">
        <v>5641000001</v>
      </c>
      <c r="B790" s="446" t="s">
        <v>2048</v>
      </c>
      <c r="C790" s="663" t="s">
        <v>2370</v>
      </c>
      <c r="D790" s="445"/>
      <c r="E790" s="104"/>
      <c r="F790" s="104"/>
      <c r="G790" s="104"/>
      <c r="H790" s="104"/>
      <c r="I790" s="104"/>
      <c r="J790" s="104"/>
      <c r="K790" s="104"/>
      <c r="L790" s="104"/>
      <c r="M790" s="104"/>
      <c r="N790" s="104"/>
      <c r="O790" s="104"/>
      <c r="P790" s="104"/>
      <c r="Q790" s="104"/>
      <c r="R790" s="104"/>
      <c r="S790" s="104"/>
      <c r="T790" s="104"/>
      <c r="U790" s="104"/>
    </row>
    <row r="791" spans="1:21">
      <c r="A791" s="447">
        <v>5641000001</v>
      </c>
      <c r="B791" s="446" t="s">
        <v>2048</v>
      </c>
      <c r="C791" s="663" t="s">
        <v>2371</v>
      </c>
      <c r="D791" s="445"/>
      <c r="E791" s="104"/>
      <c r="F791" s="104"/>
      <c r="G791" s="104"/>
      <c r="H791" s="104"/>
      <c r="I791" s="104"/>
      <c r="J791" s="104"/>
      <c r="K791" s="104"/>
      <c r="L791" s="104"/>
      <c r="M791" s="104"/>
      <c r="N791" s="104"/>
      <c r="O791" s="104"/>
      <c r="P791" s="104"/>
      <c r="Q791" s="104"/>
      <c r="R791" s="104"/>
      <c r="S791" s="104"/>
      <c r="T791" s="104"/>
      <c r="U791" s="104"/>
    </row>
    <row r="792" spans="1:21">
      <c r="A792" s="447">
        <v>5641000001</v>
      </c>
      <c r="B792" s="446" t="s">
        <v>2048</v>
      </c>
      <c r="C792" s="663" t="s">
        <v>2372</v>
      </c>
      <c r="D792" s="445"/>
      <c r="E792" s="104"/>
      <c r="F792" s="104"/>
      <c r="G792" s="104"/>
      <c r="H792" s="104"/>
      <c r="I792" s="104"/>
      <c r="J792" s="104"/>
      <c r="K792" s="104"/>
      <c r="L792" s="104"/>
      <c r="M792" s="104"/>
      <c r="N792" s="104"/>
      <c r="O792" s="104"/>
      <c r="P792" s="104"/>
      <c r="Q792" s="104"/>
      <c r="R792" s="104"/>
      <c r="S792" s="104"/>
      <c r="T792" s="104"/>
      <c r="U792" s="104"/>
    </row>
    <row r="793" spans="1:21">
      <c r="A793" s="447">
        <v>5641000001</v>
      </c>
      <c r="B793" s="446" t="s">
        <v>2048</v>
      </c>
      <c r="C793" s="663" t="s">
        <v>2373</v>
      </c>
      <c r="D793" s="445"/>
      <c r="E793" s="104"/>
      <c r="F793" s="104"/>
      <c r="G793" s="104"/>
      <c r="H793" s="104"/>
      <c r="I793" s="104"/>
      <c r="J793" s="104"/>
      <c r="K793" s="104"/>
      <c r="L793" s="104"/>
      <c r="M793" s="104"/>
      <c r="N793" s="104"/>
      <c r="O793" s="104"/>
      <c r="P793" s="104"/>
      <c r="Q793" s="104"/>
      <c r="R793" s="104"/>
      <c r="S793" s="104"/>
      <c r="T793" s="104"/>
      <c r="U793" s="104"/>
    </row>
    <row r="794" spans="1:21">
      <c r="A794" s="447">
        <v>5641000001</v>
      </c>
      <c r="B794" s="446" t="s">
        <v>2048</v>
      </c>
      <c r="C794" s="663" t="s">
        <v>2374</v>
      </c>
      <c r="D794" s="445"/>
      <c r="E794" s="104"/>
      <c r="F794" s="104"/>
      <c r="G794" s="104"/>
      <c r="H794" s="104"/>
      <c r="I794" s="104"/>
      <c r="J794" s="104"/>
      <c r="K794" s="104"/>
      <c r="L794" s="104"/>
      <c r="M794" s="104"/>
      <c r="N794" s="104"/>
      <c r="O794" s="104"/>
      <c r="P794" s="104"/>
      <c r="Q794" s="104"/>
      <c r="R794" s="104"/>
      <c r="S794" s="104"/>
      <c r="T794" s="104"/>
      <c r="U794" s="104"/>
    </row>
    <row r="795" spans="1:21">
      <c r="A795" s="447">
        <v>5641000001</v>
      </c>
      <c r="B795" s="446" t="s">
        <v>2048</v>
      </c>
      <c r="C795" s="663" t="s">
        <v>2375</v>
      </c>
      <c r="D795" s="445"/>
      <c r="E795" s="104"/>
      <c r="F795" s="104"/>
      <c r="G795" s="104"/>
      <c r="H795" s="104"/>
      <c r="I795" s="104"/>
      <c r="J795" s="104"/>
      <c r="K795" s="104"/>
      <c r="L795" s="104"/>
      <c r="M795" s="104"/>
      <c r="N795" s="104"/>
      <c r="O795" s="104"/>
      <c r="P795" s="104"/>
      <c r="Q795" s="104"/>
      <c r="R795" s="104"/>
      <c r="S795" s="104"/>
      <c r="T795" s="104"/>
      <c r="U795" s="104"/>
    </row>
    <row r="796" spans="1:21">
      <c r="A796" s="447">
        <v>5641000001</v>
      </c>
      <c r="B796" s="446" t="s">
        <v>2048</v>
      </c>
      <c r="C796" s="663" t="s">
        <v>2376</v>
      </c>
      <c r="D796" s="445"/>
      <c r="E796" s="104"/>
      <c r="F796" s="104"/>
      <c r="G796" s="104"/>
      <c r="H796" s="104"/>
      <c r="I796" s="104"/>
      <c r="J796" s="104"/>
      <c r="K796" s="104"/>
      <c r="L796" s="104"/>
      <c r="M796" s="104"/>
      <c r="N796" s="104"/>
      <c r="O796" s="104"/>
      <c r="P796" s="104"/>
      <c r="Q796" s="104"/>
      <c r="R796" s="104"/>
      <c r="S796" s="104"/>
      <c r="T796" s="104"/>
      <c r="U796" s="104"/>
    </row>
    <row r="797" spans="1:21">
      <c r="A797" s="447">
        <v>5641000001</v>
      </c>
      <c r="B797" s="446" t="s">
        <v>2048</v>
      </c>
      <c r="C797" s="663" t="s">
        <v>2377</v>
      </c>
      <c r="D797" s="445"/>
      <c r="E797" s="104"/>
      <c r="F797" s="104"/>
      <c r="G797" s="104"/>
      <c r="H797" s="104"/>
      <c r="I797" s="104"/>
      <c r="J797" s="104"/>
      <c r="K797" s="104"/>
      <c r="L797" s="104"/>
      <c r="M797" s="104"/>
      <c r="N797" s="104"/>
      <c r="O797" s="104"/>
      <c r="P797" s="104"/>
      <c r="Q797" s="104"/>
      <c r="R797" s="104"/>
      <c r="S797" s="104"/>
      <c r="T797" s="104"/>
      <c r="U797" s="104"/>
    </row>
    <row r="798" spans="1:21">
      <c r="A798" s="447">
        <v>5641000001</v>
      </c>
      <c r="B798" s="446" t="s">
        <v>2048</v>
      </c>
      <c r="C798" s="663" t="s">
        <v>2378</v>
      </c>
      <c r="D798" s="445"/>
      <c r="E798" s="104"/>
      <c r="F798" s="104"/>
      <c r="G798" s="104"/>
      <c r="H798" s="104"/>
      <c r="I798" s="104"/>
      <c r="J798" s="104"/>
      <c r="K798" s="104"/>
      <c r="L798" s="104"/>
      <c r="M798" s="104"/>
      <c r="N798" s="104"/>
      <c r="O798" s="104"/>
      <c r="P798" s="104"/>
      <c r="Q798" s="104"/>
      <c r="R798" s="104"/>
      <c r="S798" s="104"/>
      <c r="T798" s="104"/>
      <c r="U798" s="104"/>
    </row>
    <row r="799" spans="1:21">
      <c r="A799" s="447">
        <v>5641000001</v>
      </c>
      <c r="B799" s="446" t="s">
        <v>2048</v>
      </c>
      <c r="C799" s="663" t="s">
        <v>2379</v>
      </c>
      <c r="D799" s="445"/>
      <c r="E799" s="104"/>
      <c r="F799" s="104"/>
      <c r="G799" s="104"/>
      <c r="H799" s="104"/>
      <c r="I799" s="104"/>
      <c r="J799" s="104"/>
      <c r="K799" s="104"/>
      <c r="L799" s="104"/>
      <c r="M799" s="104"/>
      <c r="N799" s="104"/>
      <c r="O799" s="104"/>
      <c r="P799" s="104"/>
      <c r="Q799" s="104"/>
      <c r="R799" s="104"/>
      <c r="S799" s="104"/>
      <c r="T799" s="104"/>
      <c r="U799" s="104"/>
    </row>
    <row r="800" spans="1:21">
      <c r="A800" s="447">
        <v>5641000001</v>
      </c>
      <c r="B800" s="446" t="s">
        <v>2048</v>
      </c>
      <c r="C800" s="663" t="s">
        <v>2380</v>
      </c>
      <c r="D800" s="445"/>
      <c r="E800" s="104"/>
      <c r="F800" s="104"/>
      <c r="G800" s="104"/>
      <c r="H800" s="104"/>
      <c r="I800" s="104"/>
      <c r="J800" s="104"/>
      <c r="K800" s="104"/>
      <c r="L800" s="104"/>
      <c r="M800" s="104"/>
      <c r="N800" s="104"/>
      <c r="O800" s="104"/>
      <c r="P800" s="104"/>
      <c r="Q800" s="104"/>
      <c r="R800" s="104"/>
      <c r="S800" s="104"/>
      <c r="T800" s="104"/>
      <c r="U800" s="104"/>
    </row>
    <row r="801" spans="1:21">
      <c r="A801" s="447">
        <v>5641000001</v>
      </c>
      <c r="B801" s="446" t="s">
        <v>2048</v>
      </c>
      <c r="C801" s="663" t="s">
        <v>2381</v>
      </c>
      <c r="D801" s="445"/>
      <c r="E801" s="104"/>
      <c r="F801" s="104"/>
      <c r="G801" s="104"/>
      <c r="H801" s="104"/>
      <c r="I801" s="104"/>
      <c r="J801" s="104"/>
      <c r="K801" s="104"/>
      <c r="L801" s="104"/>
      <c r="M801" s="104"/>
      <c r="N801" s="104"/>
      <c r="O801" s="104"/>
      <c r="P801" s="104"/>
      <c r="Q801" s="104"/>
      <c r="R801" s="104"/>
      <c r="S801" s="104"/>
      <c r="T801" s="104"/>
      <c r="U801" s="104"/>
    </row>
    <row r="802" spans="1:21">
      <c r="A802" s="447">
        <v>5641000001</v>
      </c>
      <c r="B802" s="446" t="s">
        <v>2048</v>
      </c>
      <c r="C802" s="663" t="s">
        <v>2382</v>
      </c>
      <c r="D802" s="445"/>
      <c r="E802" s="104"/>
      <c r="F802" s="104"/>
      <c r="G802" s="104"/>
      <c r="H802" s="104"/>
      <c r="I802" s="104"/>
      <c r="J802" s="104"/>
      <c r="K802" s="104"/>
      <c r="L802" s="104"/>
      <c r="M802" s="104"/>
      <c r="N802" s="104"/>
      <c r="O802" s="104"/>
      <c r="P802" s="104"/>
      <c r="Q802" s="104"/>
      <c r="R802" s="104"/>
      <c r="S802" s="104"/>
      <c r="T802" s="104"/>
      <c r="U802" s="104"/>
    </row>
    <row r="803" spans="1:21">
      <c r="A803" s="447">
        <v>5641000001</v>
      </c>
      <c r="B803" s="446" t="s">
        <v>2048</v>
      </c>
      <c r="C803" s="663" t="s">
        <v>2383</v>
      </c>
      <c r="D803" s="445"/>
      <c r="E803" s="104"/>
      <c r="F803" s="104"/>
      <c r="G803" s="104"/>
      <c r="H803" s="104"/>
      <c r="I803" s="104"/>
      <c r="J803" s="104"/>
      <c r="K803" s="104"/>
      <c r="L803" s="104"/>
      <c r="M803" s="104"/>
      <c r="N803" s="104"/>
      <c r="O803" s="104"/>
      <c r="P803" s="104"/>
      <c r="Q803" s="104"/>
      <c r="R803" s="104"/>
      <c r="S803" s="104"/>
      <c r="T803" s="104"/>
      <c r="U803" s="104"/>
    </row>
    <row r="804" spans="1:21">
      <c r="A804" s="447">
        <v>5641000001</v>
      </c>
      <c r="B804" s="446" t="s">
        <v>2048</v>
      </c>
      <c r="C804" s="663" t="s">
        <v>2384</v>
      </c>
      <c r="D804" s="445"/>
      <c r="E804" s="104"/>
      <c r="F804" s="104"/>
      <c r="G804" s="104"/>
      <c r="H804" s="104"/>
      <c r="I804" s="104"/>
      <c r="J804" s="104"/>
      <c r="K804" s="104"/>
      <c r="L804" s="104"/>
      <c r="M804" s="104"/>
      <c r="N804" s="104"/>
      <c r="O804" s="104"/>
      <c r="P804" s="104"/>
      <c r="Q804" s="104"/>
      <c r="R804" s="104"/>
      <c r="S804" s="104"/>
      <c r="T804" s="104"/>
      <c r="U804" s="104"/>
    </row>
    <row r="805" spans="1:21">
      <c r="A805" s="447">
        <v>5641000001</v>
      </c>
      <c r="B805" s="446" t="s">
        <v>2048</v>
      </c>
      <c r="C805" s="663" t="s">
        <v>2385</v>
      </c>
      <c r="D805" s="445"/>
      <c r="E805" s="104"/>
      <c r="F805" s="104"/>
      <c r="G805" s="104"/>
      <c r="H805" s="104"/>
      <c r="I805" s="104"/>
      <c r="J805" s="104"/>
      <c r="K805" s="104"/>
      <c r="L805" s="104"/>
      <c r="M805" s="104"/>
      <c r="N805" s="104"/>
      <c r="O805" s="104"/>
      <c r="P805" s="104"/>
      <c r="Q805" s="104"/>
      <c r="R805" s="104"/>
      <c r="S805" s="104"/>
      <c r="T805" s="104"/>
      <c r="U805" s="104"/>
    </row>
    <row r="806" spans="1:21">
      <c r="A806" s="447">
        <v>5641000001</v>
      </c>
      <c r="B806" s="446" t="s">
        <v>2048</v>
      </c>
      <c r="C806" s="663" t="s">
        <v>2386</v>
      </c>
      <c r="D806" s="445"/>
      <c r="E806" s="104"/>
      <c r="F806" s="104"/>
      <c r="G806" s="104"/>
      <c r="H806" s="104"/>
      <c r="I806" s="104"/>
      <c r="J806" s="104"/>
      <c r="K806" s="104"/>
      <c r="L806" s="104"/>
      <c r="M806" s="104"/>
      <c r="N806" s="104"/>
      <c r="O806" s="104"/>
      <c r="P806" s="104"/>
      <c r="Q806" s="104"/>
      <c r="R806" s="104"/>
      <c r="S806" s="104"/>
      <c r="T806" s="104"/>
      <c r="U806" s="104"/>
    </row>
    <row r="807" spans="1:21">
      <c r="A807" s="447">
        <v>5641000001</v>
      </c>
      <c r="B807" s="446" t="s">
        <v>2048</v>
      </c>
      <c r="C807" s="663" t="s">
        <v>2387</v>
      </c>
      <c r="D807" s="445"/>
      <c r="E807" s="104"/>
      <c r="F807" s="104"/>
      <c r="G807" s="104"/>
      <c r="H807" s="104"/>
      <c r="I807" s="104"/>
      <c r="J807" s="104"/>
      <c r="K807" s="104"/>
      <c r="L807" s="104"/>
      <c r="M807" s="104"/>
      <c r="N807" s="104"/>
      <c r="O807" s="104"/>
      <c r="P807" s="104"/>
      <c r="Q807" s="104"/>
      <c r="R807" s="104"/>
      <c r="S807" s="104"/>
      <c r="T807" s="104"/>
      <c r="U807" s="104"/>
    </row>
    <row r="808" spans="1:21">
      <c r="A808" s="447">
        <v>5641000001</v>
      </c>
      <c r="B808" s="446" t="s">
        <v>2048</v>
      </c>
      <c r="C808" s="663" t="s">
        <v>2388</v>
      </c>
      <c r="D808" s="445"/>
      <c r="E808" s="104"/>
      <c r="F808" s="104"/>
      <c r="G808" s="104"/>
      <c r="H808" s="104"/>
      <c r="I808" s="104"/>
      <c r="J808" s="104"/>
      <c r="K808" s="104"/>
      <c r="L808" s="104"/>
      <c r="M808" s="104"/>
      <c r="N808" s="104"/>
      <c r="O808" s="104"/>
      <c r="P808" s="104"/>
      <c r="Q808" s="104"/>
      <c r="R808" s="104"/>
      <c r="S808" s="104"/>
      <c r="T808" s="104"/>
      <c r="U808" s="104"/>
    </row>
    <row r="809" spans="1:21">
      <c r="A809" s="447">
        <v>5641000001</v>
      </c>
      <c r="B809" s="446" t="s">
        <v>2048</v>
      </c>
      <c r="C809" s="663" t="s">
        <v>2389</v>
      </c>
      <c r="D809" s="445"/>
      <c r="E809" s="104"/>
      <c r="F809" s="104"/>
      <c r="G809" s="104"/>
      <c r="H809" s="104"/>
      <c r="I809" s="104"/>
      <c r="J809" s="104"/>
      <c r="K809" s="104"/>
      <c r="L809" s="104"/>
      <c r="M809" s="104"/>
      <c r="N809" s="104"/>
      <c r="O809" s="104"/>
      <c r="P809" s="104"/>
      <c r="Q809" s="104"/>
      <c r="R809" s="104"/>
      <c r="S809" s="104"/>
      <c r="T809" s="104"/>
      <c r="U809" s="104"/>
    </row>
    <row r="810" spans="1:21">
      <c r="A810" s="447">
        <v>5641000001</v>
      </c>
      <c r="B810" s="446" t="s">
        <v>2048</v>
      </c>
      <c r="C810" s="663" t="s">
        <v>2390</v>
      </c>
      <c r="D810" s="445"/>
      <c r="E810" s="104"/>
      <c r="F810" s="104"/>
      <c r="G810" s="104"/>
      <c r="H810" s="104"/>
      <c r="I810" s="104"/>
      <c r="J810" s="104"/>
      <c r="K810" s="104"/>
      <c r="L810" s="104"/>
      <c r="M810" s="104"/>
      <c r="N810" s="104"/>
      <c r="O810" s="104"/>
      <c r="P810" s="104"/>
      <c r="Q810" s="104"/>
      <c r="R810" s="104"/>
      <c r="S810" s="104"/>
      <c r="T810" s="104"/>
      <c r="U810" s="104"/>
    </row>
    <row r="811" spans="1:21">
      <c r="A811" s="447">
        <v>5641000001</v>
      </c>
      <c r="B811" s="446" t="s">
        <v>2048</v>
      </c>
      <c r="C811" s="663" t="s">
        <v>2391</v>
      </c>
      <c r="D811" s="445"/>
      <c r="E811" s="104"/>
      <c r="F811" s="104"/>
      <c r="G811" s="104"/>
      <c r="H811" s="104"/>
      <c r="I811" s="104"/>
      <c r="J811" s="104"/>
      <c r="K811" s="104"/>
      <c r="L811" s="104"/>
      <c r="M811" s="104"/>
      <c r="N811" s="104"/>
      <c r="O811" s="104"/>
      <c r="P811" s="104"/>
      <c r="Q811" s="104"/>
      <c r="R811" s="104"/>
      <c r="S811" s="104"/>
      <c r="T811" s="104"/>
      <c r="U811" s="104"/>
    </row>
    <row r="812" spans="1:21">
      <c r="A812" s="447">
        <v>5641000001</v>
      </c>
      <c r="B812" s="446" t="s">
        <v>2049</v>
      </c>
      <c r="C812" s="663" t="s">
        <v>2392</v>
      </c>
      <c r="D812" s="445"/>
      <c r="E812" s="104"/>
      <c r="F812" s="104"/>
      <c r="G812" s="104"/>
      <c r="H812" s="104"/>
      <c r="I812" s="104"/>
      <c r="J812" s="104"/>
      <c r="K812" s="104"/>
      <c r="L812" s="104"/>
      <c r="M812" s="104"/>
      <c r="N812" s="104"/>
      <c r="O812" s="104"/>
      <c r="P812" s="104"/>
      <c r="Q812" s="104"/>
      <c r="R812" s="104"/>
      <c r="S812" s="104"/>
      <c r="T812" s="104"/>
      <c r="U812" s="104"/>
    </row>
    <row r="813" spans="1:21">
      <c r="A813" s="447">
        <v>5641000001</v>
      </c>
      <c r="B813" s="446" t="s">
        <v>2050</v>
      </c>
      <c r="C813" s="663" t="s">
        <v>2393</v>
      </c>
      <c r="D813" s="445"/>
      <c r="E813" s="104"/>
      <c r="F813" s="104"/>
      <c r="G813" s="104"/>
      <c r="H813" s="104"/>
      <c r="I813" s="104"/>
      <c r="J813" s="104"/>
      <c r="K813" s="104"/>
      <c r="L813" s="104"/>
      <c r="M813" s="104"/>
      <c r="N813" s="104"/>
      <c r="O813" s="104"/>
      <c r="P813" s="104"/>
      <c r="Q813" s="104"/>
      <c r="R813" s="104"/>
      <c r="S813" s="104"/>
      <c r="T813" s="104"/>
      <c r="U813" s="104"/>
    </row>
    <row r="814" spans="1:21">
      <c r="A814" s="447">
        <v>5641000001</v>
      </c>
      <c r="B814" s="446" t="s">
        <v>2050</v>
      </c>
      <c r="C814" s="663" t="s">
        <v>2394</v>
      </c>
      <c r="D814" s="445"/>
      <c r="E814" s="104"/>
      <c r="F814" s="104"/>
      <c r="G814" s="104"/>
      <c r="H814" s="104"/>
      <c r="I814" s="104"/>
      <c r="J814" s="104"/>
      <c r="K814" s="104"/>
      <c r="L814" s="104"/>
      <c r="M814" s="104"/>
      <c r="N814" s="104"/>
      <c r="O814" s="104"/>
      <c r="P814" s="104"/>
      <c r="Q814" s="104"/>
      <c r="R814" s="104"/>
      <c r="S814" s="104"/>
      <c r="T814" s="104"/>
      <c r="U814" s="104"/>
    </row>
    <row r="815" spans="1:21">
      <c r="A815" s="447">
        <v>5641000001</v>
      </c>
      <c r="B815" s="446" t="s">
        <v>2050</v>
      </c>
      <c r="C815" s="663" t="s">
        <v>2395</v>
      </c>
      <c r="D815" s="445"/>
      <c r="E815" s="104"/>
      <c r="F815" s="104"/>
      <c r="G815" s="104"/>
      <c r="H815" s="104"/>
      <c r="I815" s="104"/>
      <c r="J815" s="104"/>
      <c r="K815" s="104"/>
      <c r="L815" s="104"/>
      <c r="M815" s="104"/>
      <c r="N815" s="104"/>
      <c r="O815" s="104"/>
      <c r="P815" s="104"/>
      <c r="Q815" s="104"/>
      <c r="R815" s="104"/>
      <c r="S815" s="104"/>
      <c r="T815" s="104"/>
      <c r="U815" s="104"/>
    </row>
    <row r="816" spans="1:21">
      <c r="A816" s="447">
        <v>5641000001</v>
      </c>
      <c r="B816" s="446" t="s">
        <v>2050</v>
      </c>
      <c r="C816" s="663" t="s">
        <v>2396</v>
      </c>
      <c r="D816" s="445"/>
      <c r="E816" s="104"/>
      <c r="F816" s="104"/>
      <c r="G816" s="104"/>
      <c r="H816" s="104"/>
      <c r="I816" s="104"/>
      <c r="J816" s="104"/>
      <c r="K816" s="104"/>
      <c r="L816" s="104"/>
      <c r="M816" s="104"/>
      <c r="N816" s="104"/>
      <c r="O816" s="104"/>
      <c r="P816" s="104"/>
      <c r="Q816" s="104"/>
      <c r="R816" s="104"/>
      <c r="S816" s="104"/>
      <c r="T816" s="104"/>
      <c r="U816" s="104"/>
    </row>
    <row r="817" spans="1:21">
      <c r="A817" s="447">
        <v>5641000001</v>
      </c>
      <c r="B817" s="446" t="s">
        <v>2051</v>
      </c>
      <c r="C817" s="663" t="s">
        <v>2397</v>
      </c>
      <c r="D817" s="445"/>
      <c r="E817" s="104"/>
      <c r="F817" s="104"/>
      <c r="G817" s="104"/>
      <c r="H817" s="104"/>
      <c r="I817" s="104"/>
      <c r="J817" s="104"/>
      <c r="K817" s="104"/>
      <c r="L817" s="104"/>
      <c r="M817" s="104"/>
      <c r="N817" s="104"/>
      <c r="O817" s="104"/>
      <c r="P817" s="104"/>
      <c r="Q817" s="104"/>
      <c r="R817" s="104"/>
      <c r="S817" s="104"/>
      <c r="T817" s="104"/>
      <c r="U817" s="104"/>
    </row>
    <row r="818" spans="1:21">
      <c r="A818" s="447">
        <v>5641000001</v>
      </c>
      <c r="B818" s="446" t="s">
        <v>2052</v>
      </c>
      <c r="C818" s="663" t="s">
        <v>2398</v>
      </c>
      <c r="D818" s="445"/>
      <c r="E818" s="104"/>
      <c r="F818" s="104"/>
      <c r="G818" s="104"/>
      <c r="H818" s="104"/>
      <c r="I818" s="104"/>
      <c r="J818" s="104"/>
      <c r="K818" s="104"/>
      <c r="L818" s="104"/>
      <c r="M818" s="104"/>
      <c r="N818" s="104"/>
      <c r="O818" s="104"/>
      <c r="P818" s="104"/>
      <c r="Q818" s="104"/>
      <c r="R818" s="104"/>
      <c r="S818" s="104"/>
      <c r="T818" s="104"/>
      <c r="U818" s="104"/>
    </row>
    <row r="819" spans="1:21">
      <c r="A819" s="447">
        <v>5641000001</v>
      </c>
      <c r="B819" s="446" t="s">
        <v>2053</v>
      </c>
      <c r="C819" s="663" t="s">
        <v>2399</v>
      </c>
      <c r="D819" s="445"/>
      <c r="E819" s="104"/>
      <c r="F819" s="104"/>
      <c r="G819" s="104"/>
      <c r="H819" s="104"/>
      <c r="I819" s="104"/>
      <c r="J819" s="104"/>
      <c r="K819" s="104"/>
      <c r="L819" s="104"/>
      <c r="M819" s="104"/>
      <c r="N819" s="104"/>
      <c r="O819" s="104"/>
      <c r="P819" s="104"/>
      <c r="Q819" s="104"/>
      <c r="R819" s="104"/>
      <c r="S819" s="104"/>
      <c r="T819" s="104"/>
      <c r="U819" s="104"/>
    </row>
    <row r="820" spans="1:21">
      <c r="A820" s="447">
        <v>5641000001</v>
      </c>
      <c r="B820" s="446" t="s">
        <v>2054</v>
      </c>
      <c r="C820" s="663" t="s">
        <v>2400</v>
      </c>
      <c r="D820" s="445"/>
      <c r="E820" s="104"/>
      <c r="F820" s="104"/>
      <c r="G820" s="104"/>
      <c r="H820" s="104"/>
      <c r="I820" s="104"/>
      <c r="J820" s="104"/>
      <c r="K820" s="104"/>
      <c r="L820" s="104"/>
      <c r="M820" s="104"/>
      <c r="N820" s="104"/>
      <c r="O820" s="104"/>
      <c r="P820" s="104"/>
      <c r="Q820" s="104"/>
      <c r="R820" s="104"/>
      <c r="S820" s="104"/>
      <c r="T820" s="104"/>
      <c r="U820" s="104"/>
    </row>
    <row r="821" spans="1:21">
      <c r="A821" s="447">
        <v>5641000001</v>
      </c>
      <c r="B821" s="446" t="s">
        <v>2054</v>
      </c>
      <c r="C821" s="663" t="s">
        <v>2400</v>
      </c>
      <c r="D821" s="445"/>
      <c r="E821" s="104"/>
      <c r="F821" s="104"/>
      <c r="G821" s="104"/>
      <c r="H821" s="104"/>
      <c r="I821" s="104"/>
      <c r="J821" s="104"/>
      <c r="K821" s="104"/>
      <c r="L821" s="104"/>
      <c r="M821" s="104"/>
      <c r="N821" s="104"/>
      <c r="O821" s="104"/>
      <c r="P821" s="104"/>
      <c r="Q821" s="104"/>
      <c r="R821" s="104"/>
      <c r="S821" s="104"/>
      <c r="T821" s="104"/>
      <c r="U821" s="104"/>
    </row>
    <row r="822" spans="1:21">
      <c r="A822" s="447">
        <v>5641000001</v>
      </c>
      <c r="B822" s="446" t="s">
        <v>2054</v>
      </c>
      <c r="C822" s="663" t="s">
        <v>2400</v>
      </c>
      <c r="D822" s="445"/>
      <c r="E822" s="104"/>
      <c r="F822" s="104"/>
      <c r="G822" s="104"/>
      <c r="H822" s="104"/>
      <c r="I822" s="104"/>
      <c r="J822" s="104"/>
      <c r="K822" s="104"/>
      <c r="L822" s="104"/>
      <c r="M822" s="104"/>
      <c r="N822" s="104"/>
      <c r="O822" s="104"/>
      <c r="P822" s="104"/>
      <c r="Q822" s="104"/>
      <c r="R822" s="104"/>
      <c r="S822" s="104"/>
      <c r="T822" s="104"/>
      <c r="U822" s="104"/>
    </row>
    <row r="823" spans="1:21">
      <c r="A823" s="447">
        <v>5641000001</v>
      </c>
      <c r="B823" s="446" t="s">
        <v>2055</v>
      </c>
      <c r="C823" s="663" t="s">
        <v>2401</v>
      </c>
      <c r="D823" s="445"/>
      <c r="E823" s="104"/>
      <c r="F823" s="104"/>
      <c r="G823" s="104"/>
      <c r="H823" s="104"/>
      <c r="I823" s="104"/>
      <c r="J823" s="104"/>
      <c r="K823" s="104"/>
      <c r="L823" s="104"/>
      <c r="M823" s="104"/>
      <c r="N823" s="104"/>
      <c r="O823" s="104"/>
      <c r="P823" s="104"/>
      <c r="Q823" s="104"/>
      <c r="R823" s="104"/>
      <c r="S823" s="104"/>
      <c r="T823" s="104"/>
      <c r="U823" s="104"/>
    </row>
    <row r="824" spans="1:21">
      <c r="A824" s="447">
        <v>5641000001</v>
      </c>
      <c r="B824" s="446" t="s">
        <v>2056</v>
      </c>
      <c r="C824" s="663" t="s">
        <v>2402</v>
      </c>
      <c r="D824" s="445"/>
      <c r="E824" s="104"/>
      <c r="F824" s="104"/>
      <c r="G824" s="104"/>
      <c r="H824" s="104"/>
      <c r="I824" s="104"/>
      <c r="J824" s="104"/>
      <c r="K824" s="104"/>
      <c r="L824" s="104"/>
      <c r="M824" s="104"/>
      <c r="N824" s="104"/>
      <c r="O824" s="104"/>
      <c r="P824" s="104"/>
      <c r="Q824" s="104"/>
      <c r="R824" s="104"/>
      <c r="S824" s="104"/>
      <c r="T824" s="104"/>
      <c r="U824" s="104"/>
    </row>
    <row r="825" spans="1:21">
      <c r="A825" s="447">
        <v>5641000001</v>
      </c>
      <c r="B825" s="446" t="s">
        <v>2057</v>
      </c>
      <c r="C825" s="663" t="s">
        <v>2403</v>
      </c>
      <c r="D825" s="445"/>
      <c r="E825" s="104"/>
      <c r="F825" s="104"/>
      <c r="G825" s="104"/>
      <c r="H825" s="104"/>
      <c r="I825" s="104"/>
      <c r="J825" s="104"/>
      <c r="K825" s="104"/>
      <c r="L825" s="104"/>
      <c r="M825" s="104"/>
      <c r="N825" s="104"/>
      <c r="O825" s="104"/>
      <c r="P825" s="104"/>
      <c r="Q825" s="104"/>
      <c r="R825" s="104"/>
      <c r="S825" s="104"/>
      <c r="T825" s="104"/>
      <c r="U825" s="104"/>
    </row>
    <row r="826" spans="1:21">
      <c r="A826" s="447">
        <v>5641000001</v>
      </c>
      <c r="B826" s="446" t="s">
        <v>2058</v>
      </c>
      <c r="C826" s="663" t="s">
        <v>2404</v>
      </c>
      <c r="D826" s="445"/>
      <c r="E826" s="104"/>
      <c r="F826" s="104"/>
      <c r="G826" s="104"/>
      <c r="H826" s="104"/>
      <c r="I826" s="104"/>
      <c r="J826" s="104"/>
      <c r="K826" s="104"/>
      <c r="L826" s="104"/>
      <c r="M826" s="104"/>
      <c r="N826" s="104"/>
      <c r="O826" s="104"/>
      <c r="P826" s="104"/>
      <c r="Q826" s="104"/>
      <c r="R826" s="104"/>
      <c r="S826" s="104"/>
      <c r="T826" s="104"/>
      <c r="U826" s="104"/>
    </row>
    <row r="827" spans="1:21">
      <c r="A827" s="447">
        <v>5641000001</v>
      </c>
      <c r="B827" s="446" t="s">
        <v>2059</v>
      </c>
      <c r="C827" s="663" t="s">
        <v>2405</v>
      </c>
      <c r="D827" s="445"/>
      <c r="E827" s="104"/>
      <c r="F827" s="104"/>
      <c r="G827" s="104"/>
      <c r="H827" s="104"/>
      <c r="I827" s="104"/>
      <c r="J827" s="104"/>
      <c r="K827" s="104"/>
      <c r="L827" s="104"/>
      <c r="M827" s="104"/>
      <c r="N827" s="104"/>
      <c r="O827" s="104"/>
      <c r="P827" s="104"/>
      <c r="Q827" s="104"/>
      <c r="R827" s="104"/>
      <c r="S827" s="104"/>
      <c r="T827" s="104"/>
      <c r="U827" s="104"/>
    </row>
    <row r="828" spans="1:21">
      <c r="A828" s="447">
        <v>5641000001</v>
      </c>
      <c r="B828" s="446" t="s">
        <v>2059</v>
      </c>
      <c r="C828" s="663" t="s">
        <v>2405</v>
      </c>
      <c r="D828" s="445"/>
      <c r="E828" s="104"/>
      <c r="F828" s="104"/>
      <c r="G828" s="104"/>
      <c r="H828" s="104"/>
      <c r="I828" s="104"/>
      <c r="J828" s="104"/>
      <c r="K828" s="104"/>
      <c r="L828" s="104"/>
      <c r="M828" s="104"/>
      <c r="N828" s="104"/>
      <c r="O828" s="104"/>
      <c r="P828" s="104"/>
      <c r="Q828" s="104"/>
      <c r="R828" s="104"/>
      <c r="S828" s="104"/>
      <c r="T828" s="104"/>
      <c r="U828" s="104"/>
    </row>
    <row r="829" spans="1:21">
      <c r="A829" s="447">
        <v>5641000001</v>
      </c>
      <c r="B829" s="446" t="s">
        <v>2055</v>
      </c>
      <c r="C829" s="663" t="s">
        <v>2406</v>
      </c>
      <c r="D829" s="445"/>
      <c r="E829" s="104"/>
      <c r="F829" s="104"/>
      <c r="G829" s="104"/>
      <c r="H829" s="104"/>
      <c r="I829" s="104"/>
      <c r="J829" s="104"/>
      <c r="K829" s="104"/>
      <c r="L829" s="104"/>
      <c r="M829" s="104"/>
      <c r="N829" s="104"/>
      <c r="O829" s="104"/>
      <c r="P829" s="104"/>
      <c r="Q829" s="104"/>
      <c r="R829" s="104"/>
      <c r="S829" s="104"/>
      <c r="T829" s="104"/>
      <c r="U829" s="104"/>
    </row>
    <row r="830" spans="1:21">
      <c r="A830" s="447">
        <v>5192000001</v>
      </c>
      <c r="B830" s="446" t="s">
        <v>2060</v>
      </c>
      <c r="C830" s="663" t="s">
        <v>2407</v>
      </c>
      <c r="D830" s="445"/>
      <c r="E830" s="104"/>
      <c r="F830" s="104"/>
      <c r="G830" s="104"/>
      <c r="H830" s="104"/>
      <c r="I830" s="104"/>
      <c r="J830" s="104"/>
      <c r="K830" s="104"/>
      <c r="L830" s="104"/>
      <c r="M830" s="104"/>
      <c r="N830" s="104"/>
      <c r="O830" s="104"/>
      <c r="P830" s="104"/>
      <c r="Q830" s="104"/>
      <c r="R830" s="104"/>
      <c r="S830" s="104"/>
      <c r="T830" s="104"/>
      <c r="U830" s="104"/>
    </row>
    <row r="831" spans="1:21">
      <c r="A831" s="447">
        <v>5192000002</v>
      </c>
      <c r="B831" s="446" t="s">
        <v>2060</v>
      </c>
      <c r="C831" s="663" t="s">
        <v>2408</v>
      </c>
      <c r="D831" s="445"/>
      <c r="E831" s="104"/>
      <c r="F831" s="104"/>
      <c r="G831" s="104"/>
      <c r="H831" s="104"/>
      <c r="I831" s="104"/>
      <c r="J831" s="104"/>
      <c r="K831" s="104"/>
      <c r="L831" s="104"/>
      <c r="M831" s="104"/>
      <c r="N831" s="104"/>
      <c r="O831" s="104"/>
      <c r="P831" s="104"/>
      <c r="Q831" s="104"/>
      <c r="R831" s="104"/>
      <c r="S831" s="104"/>
      <c r="T831" s="104"/>
      <c r="U831" s="104"/>
    </row>
    <row r="832" spans="1:21">
      <c r="A832" s="447">
        <v>5192000003</v>
      </c>
      <c r="B832" s="446" t="s">
        <v>2060</v>
      </c>
      <c r="C832" s="663" t="s">
        <v>2409</v>
      </c>
      <c r="D832" s="445"/>
      <c r="E832" s="104"/>
      <c r="F832" s="104"/>
      <c r="G832" s="104"/>
      <c r="H832" s="104"/>
      <c r="I832" s="104"/>
      <c r="J832" s="104"/>
      <c r="K832" s="104"/>
      <c r="L832" s="104"/>
      <c r="M832" s="104"/>
      <c r="N832" s="104"/>
      <c r="O832" s="104"/>
      <c r="P832" s="104"/>
      <c r="Q832" s="104"/>
      <c r="R832" s="104"/>
      <c r="S832" s="104"/>
      <c r="T832" s="104"/>
      <c r="U832" s="104"/>
    </row>
    <row r="833" spans="1:21">
      <c r="A833" s="447">
        <v>5192000004</v>
      </c>
      <c r="B833" s="446" t="s">
        <v>2060</v>
      </c>
      <c r="C833" s="663" t="s">
        <v>2410</v>
      </c>
      <c r="D833" s="445"/>
      <c r="E833" s="104"/>
      <c r="F833" s="104"/>
      <c r="G833" s="104"/>
      <c r="H833" s="104"/>
      <c r="I833" s="104"/>
      <c r="J833" s="104"/>
      <c r="K833" s="104"/>
      <c r="L833" s="104"/>
      <c r="M833" s="104"/>
      <c r="N833" s="104"/>
      <c r="O833" s="104"/>
      <c r="P833" s="104"/>
      <c r="Q833" s="104"/>
      <c r="R833" s="104"/>
      <c r="S833" s="104"/>
      <c r="T833" s="104"/>
      <c r="U833" s="104"/>
    </row>
    <row r="834" spans="1:21">
      <c r="A834" s="447">
        <v>5192000005</v>
      </c>
      <c r="B834" s="446" t="s">
        <v>2060</v>
      </c>
      <c r="C834" s="663" t="s">
        <v>2411</v>
      </c>
      <c r="D834" s="445"/>
      <c r="E834" s="104"/>
      <c r="F834" s="104"/>
      <c r="G834" s="104"/>
      <c r="H834" s="104"/>
      <c r="I834" s="104"/>
      <c r="J834" s="104"/>
      <c r="K834" s="104"/>
      <c r="L834" s="104"/>
      <c r="M834" s="104"/>
      <c r="N834" s="104"/>
      <c r="O834" s="104"/>
      <c r="P834" s="104"/>
      <c r="Q834" s="104"/>
      <c r="R834" s="104"/>
      <c r="S834" s="104"/>
      <c r="T834" s="104"/>
      <c r="U834" s="104"/>
    </row>
    <row r="835" spans="1:21">
      <c r="A835" s="447">
        <v>5192000006</v>
      </c>
      <c r="B835" s="446" t="s">
        <v>2060</v>
      </c>
      <c r="C835" s="663" t="s">
        <v>2412</v>
      </c>
      <c r="D835" s="445"/>
      <c r="E835" s="104"/>
      <c r="F835" s="104"/>
      <c r="G835" s="104"/>
      <c r="H835" s="104"/>
      <c r="I835" s="104"/>
      <c r="J835" s="104"/>
      <c r="K835" s="104"/>
      <c r="L835" s="104"/>
      <c r="M835" s="104"/>
      <c r="N835" s="104"/>
      <c r="O835" s="104"/>
      <c r="P835" s="104"/>
      <c r="Q835" s="104"/>
      <c r="R835" s="104"/>
      <c r="S835" s="104"/>
      <c r="T835" s="104"/>
      <c r="U835" s="104"/>
    </row>
    <row r="836" spans="1:21">
      <c r="A836" s="447">
        <v>5192000007</v>
      </c>
      <c r="B836" s="446" t="s">
        <v>2060</v>
      </c>
      <c r="C836" s="663" t="s">
        <v>2413</v>
      </c>
      <c r="D836" s="445"/>
      <c r="E836" s="104"/>
      <c r="F836" s="104"/>
      <c r="G836" s="104"/>
      <c r="H836" s="104"/>
      <c r="I836" s="104"/>
      <c r="J836" s="104"/>
      <c r="K836" s="104"/>
      <c r="L836" s="104"/>
      <c r="M836" s="104"/>
      <c r="N836" s="104"/>
      <c r="O836" s="104"/>
      <c r="P836" s="104"/>
      <c r="Q836" s="104"/>
      <c r="R836" s="104"/>
      <c r="S836" s="104"/>
      <c r="T836" s="104"/>
      <c r="U836" s="104"/>
    </row>
    <row r="837" spans="1:21">
      <c r="A837" s="447">
        <v>5192000008</v>
      </c>
      <c r="B837" s="446" t="s">
        <v>2060</v>
      </c>
      <c r="C837" s="663" t="s">
        <v>2414</v>
      </c>
      <c r="D837" s="445"/>
      <c r="E837" s="104"/>
      <c r="F837" s="104"/>
      <c r="G837" s="104"/>
      <c r="H837" s="104"/>
      <c r="I837" s="104"/>
      <c r="J837" s="104"/>
      <c r="K837" s="104"/>
      <c r="L837" s="104"/>
      <c r="M837" s="104"/>
      <c r="N837" s="104"/>
      <c r="O837" s="104"/>
      <c r="P837" s="104"/>
      <c r="Q837" s="104"/>
      <c r="R837" s="104"/>
      <c r="S837" s="104"/>
      <c r="T837" s="104"/>
      <c r="U837" s="104"/>
    </row>
    <row r="838" spans="1:21">
      <c r="A838" s="447">
        <v>5192000009</v>
      </c>
      <c r="B838" s="446" t="s">
        <v>2060</v>
      </c>
      <c r="C838" s="663" t="s">
        <v>2415</v>
      </c>
      <c r="D838" s="445"/>
      <c r="E838" s="104"/>
      <c r="F838" s="104"/>
      <c r="G838" s="104"/>
      <c r="H838" s="104"/>
      <c r="I838" s="104"/>
      <c r="J838" s="104"/>
      <c r="K838" s="104"/>
      <c r="L838" s="104"/>
      <c r="M838" s="104"/>
      <c r="N838" s="104"/>
      <c r="O838" s="104"/>
      <c r="P838" s="104"/>
      <c r="Q838" s="104"/>
      <c r="R838" s="104"/>
      <c r="S838" s="104"/>
      <c r="T838" s="104"/>
      <c r="U838" s="104"/>
    </row>
    <row r="839" spans="1:21">
      <c r="A839" s="447">
        <v>5192000010</v>
      </c>
      <c r="B839" s="446" t="s">
        <v>2060</v>
      </c>
      <c r="C839" s="663" t="s">
        <v>2416</v>
      </c>
      <c r="D839" s="445"/>
      <c r="E839" s="104"/>
      <c r="F839" s="104"/>
      <c r="G839" s="104"/>
      <c r="H839" s="104"/>
      <c r="I839" s="104"/>
      <c r="J839" s="104"/>
      <c r="K839" s="104"/>
      <c r="L839" s="104"/>
      <c r="M839" s="104"/>
      <c r="N839" s="104"/>
      <c r="O839" s="104"/>
      <c r="P839" s="104"/>
      <c r="Q839" s="104"/>
      <c r="R839" s="104"/>
      <c r="S839" s="104"/>
      <c r="T839" s="104"/>
      <c r="U839" s="104"/>
    </row>
    <row r="840" spans="1:21">
      <c r="A840" s="447">
        <v>5192000011</v>
      </c>
      <c r="B840" s="446" t="s">
        <v>2060</v>
      </c>
      <c r="C840" s="663" t="s">
        <v>2417</v>
      </c>
      <c r="D840" s="445"/>
      <c r="E840" s="104"/>
      <c r="F840" s="104"/>
      <c r="G840" s="104"/>
      <c r="H840" s="104"/>
      <c r="I840" s="104"/>
      <c r="J840" s="104"/>
      <c r="K840" s="104"/>
      <c r="L840" s="104"/>
      <c r="M840" s="104"/>
      <c r="N840" s="104"/>
      <c r="O840" s="104"/>
      <c r="P840" s="104"/>
      <c r="Q840" s="104"/>
      <c r="R840" s="104"/>
      <c r="S840" s="104"/>
      <c r="T840" s="104"/>
      <c r="U840" s="104"/>
    </row>
    <row r="841" spans="1:21">
      <c r="A841" s="447">
        <v>5192000012</v>
      </c>
      <c r="B841" s="446" t="s">
        <v>2060</v>
      </c>
      <c r="C841" s="663" t="s">
        <v>2418</v>
      </c>
      <c r="D841" s="445"/>
      <c r="E841" s="104"/>
      <c r="F841" s="104"/>
      <c r="G841" s="104"/>
      <c r="H841" s="104"/>
      <c r="I841" s="104"/>
      <c r="J841" s="104"/>
      <c r="K841" s="104"/>
      <c r="L841" s="104"/>
      <c r="M841" s="104"/>
      <c r="N841" s="104"/>
      <c r="O841" s="104"/>
      <c r="P841" s="104"/>
      <c r="Q841" s="104"/>
      <c r="R841" s="104"/>
      <c r="S841" s="104"/>
      <c r="T841" s="104"/>
      <c r="U841" s="104"/>
    </row>
    <row r="842" spans="1:21">
      <c r="A842" s="447">
        <v>5192000013</v>
      </c>
      <c r="B842" s="446" t="s">
        <v>2060</v>
      </c>
      <c r="C842" s="663" t="s">
        <v>2419</v>
      </c>
      <c r="D842" s="445"/>
      <c r="E842" s="104"/>
      <c r="F842" s="104"/>
      <c r="G842" s="104"/>
      <c r="H842" s="104"/>
      <c r="I842" s="104"/>
      <c r="J842" s="104"/>
      <c r="K842" s="104"/>
      <c r="L842" s="104"/>
      <c r="M842" s="104"/>
      <c r="N842" s="104"/>
      <c r="O842" s="104"/>
      <c r="P842" s="104"/>
      <c r="Q842" s="104"/>
      <c r="R842" s="104"/>
      <c r="S842" s="104"/>
      <c r="T842" s="104"/>
      <c r="U842" s="104"/>
    </row>
    <row r="843" spans="1:21">
      <c r="A843" s="447">
        <v>5192000014</v>
      </c>
      <c r="B843" s="446" t="s">
        <v>2060</v>
      </c>
      <c r="C843" s="663" t="s">
        <v>2420</v>
      </c>
      <c r="D843" s="445"/>
      <c r="E843" s="104"/>
      <c r="F843" s="104"/>
      <c r="G843" s="104"/>
      <c r="H843" s="104"/>
      <c r="I843" s="104"/>
      <c r="J843" s="104"/>
      <c r="K843" s="104"/>
      <c r="L843" s="104"/>
      <c r="M843" s="104"/>
      <c r="N843" s="104"/>
      <c r="O843" s="104"/>
      <c r="P843" s="104"/>
      <c r="Q843" s="104"/>
      <c r="R843" s="104"/>
      <c r="S843" s="104"/>
      <c r="T843" s="104"/>
      <c r="U843" s="104"/>
    </row>
    <row r="844" spans="1:21">
      <c r="A844" s="447">
        <v>5192000015</v>
      </c>
      <c r="B844" s="446" t="s">
        <v>2060</v>
      </c>
      <c r="C844" s="663" t="s">
        <v>2421</v>
      </c>
      <c r="D844" s="445"/>
      <c r="E844" s="104"/>
      <c r="F844" s="104"/>
      <c r="G844" s="104"/>
      <c r="H844" s="104"/>
      <c r="I844" s="104"/>
      <c r="J844" s="104"/>
      <c r="K844" s="104"/>
      <c r="L844" s="104"/>
      <c r="M844" s="104"/>
      <c r="N844" s="104"/>
      <c r="O844" s="104"/>
      <c r="P844" s="104"/>
      <c r="Q844" s="104"/>
      <c r="R844" s="104"/>
      <c r="S844" s="104"/>
      <c r="T844" s="104"/>
      <c r="U844" s="104"/>
    </row>
    <row r="845" spans="1:21">
      <c r="A845" s="447">
        <v>5157000001</v>
      </c>
      <c r="B845" s="446" t="s">
        <v>2061</v>
      </c>
      <c r="C845" s="663" t="s">
        <v>2422</v>
      </c>
      <c r="D845" s="445"/>
      <c r="E845" s="104"/>
      <c r="F845" s="104"/>
      <c r="G845" s="104"/>
      <c r="H845" s="104"/>
      <c r="I845" s="104"/>
      <c r="J845" s="104"/>
      <c r="K845" s="104"/>
      <c r="L845" s="104"/>
      <c r="M845" s="104"/>
      <c r="N845" s="104"/>
      <c r="O845" s="104"/>
      <c r="P845" s="104"/>
      <c r="Q845" s="104"/>
      <c r="R845" s="104"/>
      <c r="S845" s="104"/>
      <c r="T845" s="104"/>
      <c r="U845" s="104"/>
    </row>
    <row r="846" spans="1:21">
      <c r="A846" s="447">
        <v>5157000001</v>
      </c>
      <c r="B846" s="446" t="s">
        <v>2062</v>
      </c>
      <c r="C846" s="663" t="s">
        <v>2423</v>
      </c>
      <c r="D846" s="445"/>
      <c r="E846" s="104"/>
      <c r="F846" s="104"/>
      <c r="G846" s="104"/>
      <c r="H846" s="104"/>
      <c r="I846" s="104"/>
      <c r="J846" s="104"/>
      <c r="K846" s="104"/>
      <c r="L846" s="104"/>
      <c r="M846" s="104"/>
      <c r="N846" s="104"/>
      <c r="O846" s="104"/>
      <c r="P846" s="104"/>
      <c r="Q846" s="104"/>
      <c r="R846" s="104"/>
      <c r="S846" s="104"/>
      <c r="T846" s="104"/>
      <c r="U846" s="104"/>
    </row>
    <row r="847" spans="1:21">
      <c r="A847" s="447">
        <v>5157000002</v>
      </c>
      <c r="B847" s="446" t="s">
        <v>2062</v>
      </c>
      <c r="C847" s="663" t="s">
        <v>2424</v>
      </c>
      <c r="D847" s="445"/>
      <c r="E847" s="104"/>
      <c r="F847" s="104"/>
      <c r="G847" s="104"/>
      <c r="H847" s="104"/>
      <c r="I847" s="104"/>
      <c r="J847" s="104"/>
      <c r="K847" s="104"/>
      <c r="L847" s="104"/>
      <c r="M847" s="104"/>
      <c r="N847" s="104"/>
      <c r="O847" s="104"/>
      <c r="P847" s="104"/>
      <c r="Q847" s="104"/>
      <c r="R847" s="104"/>
      <c r="S847" s="104"/>
      <c r="T847" s="104"/>
      <c r="U847" s="104"/>
    </row>
    <row r="848" spans="1:21">
      <c r="A848" s="447">
        <v>5157000003</v>
      </c>
      <c r="B848" s="446" t="s">
        <v>2062</v>
      </c>
      <c r="C848" s="663" t="s">
        <v>2425</v>
      </c>
      <c r="D848" s="445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</row>
    <row r="849" spans="1:21">
      <c r="A849" s="447">
        <v>5157000004</v>
      </c>
      <c r="B849" s="446" t="s">
        <v>2062</v>
      </c>
      <c r="C849" s="663" t="s">
        <v>2426</v>
      </c>
      <c r="D849" s="445"/>
      <c r="E849" s="104"/>
      <c r="F849" s="104"/>
      <c r="G849" s="104"/>
      <c r="H849" s="104"/>
      <c r="I849" s="104"/>
      <c r="J849" s="104"/>
      <c r="K849" s="104"/>
      <c r="L849" s="104"/>
      <c r="M849" s="104"/>
      <c r="N849" s="104"/>
      <c r="O849" s="104"/>
      <c r="P849" s="104"/>
      <c r="Q849" s="104"/>
      <c r="R849" s="104"/>
      <c r="S849" s="104"/>
      <c r="T849" s="104"/>
      <c r="U849" s="104"/>
    </row>
    <row r="850" spans="1:21">
      <c r="A850" s="447">
        <v>5157000005</v>
      </c>
      <c r="B850" s="446" t="s">
        <v>2062</v>
      </c>
      <c r="C850" s="663" t="s">
        <v>2427</v>
      </c>
      <c r="D850" s="445"/>
      <c r="E850" s="104"/>
      <c r="F850" s="104"/>
      <c r="G850" s="104"/>
      <c r="H850" s="104"/>
      <c r="I850" s="104"/>
      <c r="J850" s="104"/>
      <c r="K850" s="104"/>
      <c r="L850" s="104"/>
      <c r="M850" s="104"/>
      <c r="N850" s="104"/>
      <c r="O850" s="104"/>
      <c r="P850" s="104"/>
      <c r="Q850" s="104"/>
      <c r="R850" s="104"/>
      <c r="S850" s="104"/>
      <c r="T850" s="104"/>
      <c r="U850" s="104"/>
    </row>
    <row r="851" spans="1:21">
      <c r="A851" s="447">
        <v>5157000006</v>
      </c>
      <c r="B851" s="446" t="s">
        <v>2062</v>
      </c>
      <c r="C851" s="663" t="s">
        <v>2428</v>
      </c>
      <c r="D851" s="445"/>
      <c r="E851" s="104"/>
      <c r="F851" s="104"/>
      <c r="G851" s="104"/>
      <c r="H851" s="104"/>
      <c r="I851" s="104"/>
      <c r="J851" s="104"/>
      <c r="K851" s="104"/>
      <c r="L851" s="104"/>
      <c r="M851" s="104"/>
      <c r="N851" s="104"/>
      <c r="O851" s="104"/>
      <c r="P851" s="104"/>
      <c r="Q851" s="104"/>
      <c r="R851" s="104"/>
      <c r="S851" s="104"/>
      <c r="T851" s="104"/>
      <c r="U851" s="104"/>
    </row>
    <row r="852" spans="1:21">
      <c r="A852" s="447">
        <v>5157000007</v>
      </c>
      <c r="B852" s="446" t="s">
        <v>2062</v>
      </c>
      <c r="C852" s="663" t="s">
        <v>2429</v>
      </c>
      <c r="D852" s="445"/>
      <c r="E852" s="104"/>
      <c r="F852" s="104"/>
      <c r="G852" s="104"/>
      <c r="H852" s="104"/>
      <c r="I852" s="104"/>
      <c r="J852" s="104"/>
      <c r="K852" s="104"/>
      <c r="L852" s="104"/>
      <c r="M852" s="104"/>
      <c r="N852" s="104"/>
      <c r="O852" s="104"/>
      <c r="P852" s="104"/>
      <c r="Q852" s="104"/>
      <c r="R852" s="104"/>
      <c r="S852" s="104"/>
      <c r="T852" s="104"/>
      <c r="U852" s="104"/>
    </row>
    <row r="853" spans="1:21">
      <c r="A853" s="447">
        <v>5157000008</v>
      </c>
      <c r="B853" s="446" t="s">
        <v>2062</v>
      </c>
      <c r="C853" s="663" t="s">
        <v>2430</v>
      </c>
      <c r="D853" s="445"/>
      <c r="E853" s="104"/>
      <c r="F853" s="104"/>
      <c r="G853" s="104"/>
      <c r="H853" s="104"/>
      <c r="I853" s="104"/>
      <c r="J853" s="104"/>
      <c r="K853" s="104"/>
      <c r="L853" s="104"/>
      <c r="M853" s="104"/>
      <c r="N853" s="104"/>
      <c r="O853" s="104"/>
      <c r="P853" s="104"/>
      <c r="Q853" s="104"/>
      <c r="R853" s="104"/>
      <c r="S853" s="104"/>
      <c r="T853" s="104"/>
      <c r="U853" s="104"/>
    </row>
    <row r="854" spans="1:21">
      <c r="A854" s="447">
        <v>5157000009</v>
      </c>
      <c r="B854" s="446" t="s">
        <v>2062</v>
      </c>
      <c r="C854" s="663" t="s">
        <v>2431</v>
      </c>
      <c r="D854" s="445"/>
      <c r="E854" s="104"/>
      <c r="F854" s="104"/>
      <c r="G854" s="104"/>
      <c r="H854" s="104"/>
      <c r="I854" s="104"/>
      <c r="J854" s="104"/>
      <c r="K854" s="104"/>
      <c r="L854" s="104"/>
      <c r="M854" s="104"/>
      <c r="N854" s="104"/>
      <c r="O854" s="104"/>
      <c r="P854" s="104"/>
      <c r="Q854" s="104"/>
      <c r="R854" s="104"/>
      <c r="S854" s="104"/>
      <c r="T854" s="104"/>
      <c r="U854" s="104"/>
    </row>
    <row r="855" spans="1:21">
      <c r="A855" s="447">
        <v>5157000010</v>
      </c>
      <c r="B855" s="446" t="s">
        <v>2062</v>
      </c>
      <c r="C855" s="663" t="s">
        <v>2432</v>
      </c>
      <c r="D855" s="445"/>
      <c r="E855" s="104"/>
      <c r="F855" s="104"/>
      <c r="G855" s="104"/>
      <c r="H855" s="104"/>
      <c r="I855" s="104"/>
      <c r="J855" s="104"/>
      <c r="K855" s="104"/>
      <c r="L855" s="104"/>
      <c r="M855" s="104"/>
      <c r="N855" s="104"/>
      <c r="O855" s="104"/>
      <c r="P855" s="104"/>
      <c r="Q855" s="104"/>
      <c r="R855" s="104"/>
      <c r="S855" s="104"/>
      <c r="T855" s="104"/>
      <c r="U855" s="104"/>
    </row>
    <row r="856" spans="1:21">
      <c r="A856" s="447">
        <v>5157000011</v>
      </c>
      <c r="B856" s="446" t="s">
        <v>2062</v>
      </c>
      <c r="C856" s="663" t="s">
        <v>2433</v>
      </c>
      <c r="D856" s="445"/>
      <c r="E856" s="104"/>
      <c r="F856" s="104"/>
      <c r="G856" s="104"/>
      <c r="H856" s="104"/>
      <c r="I856" s="104"/>
      <c r="J856" s="104"/>
      <c r="K856" s="104"/>
      <c r="L856" s="104"/>
      <c r="M856" s="104"/>
      <c r="N856" s="104"/>
      <c r="O856" s="104"/>
      <c r="P856" s="104"/>
      <c r="Q856" s="104"/>
      <c r="R856" s="104"/>
      <c r="S856" s="104"/>
      <c r="T856" s="104"/>
      <c r="U856" s="104"/>
    </row>
    <row r="857" spans="1:21">
      <c r="A857" s="447">
        <v>5157000012</v>
      </c>
      <c r="B857" s="446" t="s">
        <v>2062</v>
      </c>
      <c r="C857" s="663" t="s">
        <v>2434</v>
      </c>
      <c r="D857" s="445"/>
      <c r="E857" s="104"/>
      <c r="F857" s="104"/>
      <c r="G857" s="104"/>
      <c r="H857" s="104"/>
      <c r="I857" s="104"/>
      <c r="J857" s="104"/>
      <c r="K857" s="104"/>
      <c r="L857" s="104"/>
      <c r="M857" s="104"/>
      <c r="N857" s="104"/>
      <c r="O857" s="104"/>
      <c r="P857" s="104"/>
      <c r="Q857" s="104"/>
      <c r="R857" s="104"/>
      <c r="S857" s="104"/>
      <c r="T857" s="104"/>
      <c r="U857" s="104"/>
    </row>
    <row r="858" spans="1:21">
      <c r="A858" s="447">
        <v>5157000013</v>
      </c>
      <c r="B858" s="446" t="s">
        <v>2062</v>
      </c>
      <c r="C858" s="663" t="s">
        <v>2435</v>
      </c>
      <c r="D858" s="445"/>
      <c r="E858" s="104"/>
      <c r="F858" s="104"/>
      <c r="G858" s="104"/>
      <c r="H858" s="104"/>
      <c r="I858" s="104"/>
      <c r="J858" s="104"/>
      <c r="K858" s="104"/>
      <c r="L858" s="104"/>
      <c r="M858" s="104"/>
      <c r="N858" s="104"/>
      <c r="O858" s="104"/>
      <c r="P858" s="104"/>
      <c r="Q858" s="104"/>
      <c r="R858" s="104"/>
      <c r="S858" s="104"/>
      <c r="T858" s="104"/>
      <c r="U858" s="104"/>
    </row>
    <row r="859" spans="1:21">
      <c r="A859" s="447">
        <v>5157000014</v>
      </c>
      <c r="B859" s="446" t="s">
        <v>2062</v>
      </c>
      <c r="C859" s="663" t="s">
        <v>2436</v>
      </c>
      <c r="D859" s="445"/>
      <c r="E859" s="104"/>
      <c r="F859" s="104"/>
      <c r="G859" s="104"/>
      <c r="H859" s="104"/>
      <c r="I859" s="104"/>
      <c r="J859" s="104"/>
      <c r="K859" s="104"/>
      <c r="L859" s="104"/>
      <c r="M859" s="104"/>
      <c r="N859" s="104"/>
      <c r="O859" s="104"/>
      <c r="P859" s="104"/>
      <c r="Q859" s="104"/>
      <c r="R859" s="104"/>
      <c r="S859" s="104"/>
      <c r="T859" s="104"/>
      <c r="U859" s="104"/>
    </row>
    <row r="860" spans="1:21">
      <c r="A860" s="447">
        <v>5157000015</v>
      </c>
      <c r="B860" s="446" t="s">
        <v>2062</v>
      </c>
      <c r="C860" s="663" t="s">
        <v>2437</v>
      </c>
      <c r="D860" s="445"/>
      <c r="E860" s="104"/>
      <c r="F860" s="104"/>
      <c r="G860" s="104"/>
      <c r="H860" s="104"/>
      <c r="I860" s="104"/>
      <c r="J860" s="104"/>
      <c r="K860" s="104"/>
      <c r="L860" s="104"/>
      <c r="M860" s="104"/>
      <c r="N860" s="104"/>
      <c r="O860" s="104"/>
      <c r="P860" s="104"/>
      <c r="Q860" s="104"/>
      <c r="R860" s="104"/>
      <c r="S860" s="104"/>
      <c r="T860" s="104"/>
      <c r="U860" s="104"/>
    </row>
    <row r="861" spans="1:21">
      <c r="A861" s="447">
        <v>5157000016</v>
      </c>
      <c r="B861" s="446" t="s">
        <v>2062</v>
      </c>
      <c r="C861" s="663" t="s">
        <v>2438</v>
      </c>
      <c r="D861" s="445"/>
      <c r="E861" s="104"/>
      <c r="F861" s="104"/>
      <c r="G861" s="104"/>
      <c r="H861" s="104"/>
      <c r="I861" s="104"/>
      <c r="J861" s="104"/>
      <c r="K861" s="104"/>
      <c r="L861" s="104"/>
      <c r="M861" s="104"/>
      <c r="N861" s="104"/>
      <c r="O861" s="104"/>
      <c r="P861" s="104"/>
      <c r="Q861" s="104"/>
      <c r="R861" s="104"/>
      <c r="S861" s="104"/>
      <c r="T861" s="104"/>
      <c r="U861" s="104"/>
    </row>
    <row r="862" spans="1:21">
      <c r="A862" s="447">
        <v>5157000017</v>
      </c>
      <c r="B862" s="446" t="s">
        <v>2062</v>
      </c>
      <c r="C862" s="663" t="s">
        <v>2439</v>
      </c>
      <c r="D862" s="445"/>
      <c r="E862" s="104"/>
      <c r="F862" s="104"/>
      <c r="G862" s="104"/>
      <c r="H862" s="104"/>
      <c r="I862" s="104"/>
      <c r="J862" s="104"/>
      <c r="K862" s="104"/>
      <c r="L862" s="104"/>
      <c r="M862" s="104"/>
      <c r="N862" s="104"/>
      <c r="O862" s="104"/>
      <c r="P862" s="104"/>
      <c r="Q862" s="104"/>
      <c r="R862" s="104"/>
      <c r="S862" s="104"/>
      <c r="T862" s="104"/>
      <c r="U862" s="104"/>
    </row>
    <row r="863" spans="1:21">
      <c r="A863" s="447">
        <v>5157000018</v>
      </c>
      <c r="B863" s="446" t="s">
        <v>2062</v>
      </c>
      <c r="C863" s="663" t="s">
        <v>2440</v>
      </c>
      <c r="D863" s="445"/>
      <c r="E863" s="104"/>
      <c r="F863" s="104"/>
      <c r="G863" s="104"/>
      <c r="H863" s="104"/>
      <c r="I863" s="104"/>
      <c r="J863" s="104"/>
      <c r="K863" s="104"/>
      <c r="L863" s="104"/>
      <c r="M863" s="104"/>
      <c r="N863" s="104"/>
      <c r="O863" s="104"/>
      <c r="P863" s="104"/>
      <c r="Q863" s="104"/>
      <c r="R863" s="104"/>
      <c r="S863" s="104"/>
      <c r="T863" s="104"/>
      <c r="U863" s="104"/>
    </row>
    <row r="864" spans="1:21">
      <c r="A864" s="447">
        <v>5157000019</v>
      </c>
      <c r="B864" s="446" t="s">
        <v>2062</v>
      </c>
      <c r="C864" s="663" t="s">
        <v>2441</v>
      </c>
      <c r="D864" s="445"/>
      <c r="E864" s="104"/>
      <c r="F864" s="104"/>
      <c r="G864" s="104"/>
      <c r="H864" s="104"/>
      <c r="I864" s="104"/>
      <c r="J864" s="104"/>
      <c r="K864" s="104"/>
      <c r="L864" s="104"/>
      <c r="M864" s="104"/>
      <c r="N864" s="104"/>
      <c r="O864" s="104"/>
      <c r="P864" s="104"/>
      <c r="Q864" s="104"/>
      <c r="R864" s="104"/>
      <c r="S864" s="104"/>
      <c r="T864" s="104"/>
      <c r="U864" s="104"/>
    </row>
    <row r="865" spans="1:21">
      <c r="A865" s="447">
        <v>5157000020</v>
      </c>
      <c r="B865" s="446" t="s">
        <v>2062</v>
      </c>
      <c r="C865" s="663" t="s">
        <v>2442</v>
      </c>
      <c r="D865" s="445"/>
      <c r="E865" s="104"/>
      <c r="F865" s="104"/>
      <c r="G865" s="104"/>
      <c r="H865" s="104"/>
      <c r="I865" s="104"/>
      <c r="J865" s="104"/>
      <c r="K865" s="104"/>
      <c r="L865" s="104"/>
      <c r="M865" s="104"/>
      <c r="N865" s="104"/>
      <c r="O865" s="104"/>
      <c r="P865" s="104"/>
      <c r="Q865" s="104"/>
      <c r="R865" s="104"/>
      <c r="S865" s="104"/>
      <c r="T865" s="104"/>
      <c r="U865" s="104"/>
    </row>
    <row r="866" spans="1:21">
      <c r="A866" s="447">
        <v>5157000021</v>
      </c>
      <c r="B866" s="446" t="s">
        <v>2062</v>
      </c>
      <c r="C866" s="663" t="s">
        <v>2443</v>
      </c>
      <c r="D866" s="445"/>
      <c r="E866" s="104"/>
      <c r="F866" s="104"/>
      <c r="G866" s="104"/>
      <c r="H866" s="104"/>
      <c r="I866" s="104"/>
      <c r="J866" s="104"/>
      <c r="K866" s="104"/>
      <c r="L866" s="104"/>
      <c r="M866" s="104"/>
      <c r="N866" s="104"/>
      <c r="O866" s="104"/>
      <c r="P866" s="104"/>
      <c r="Q866" s="104"/>
      <c r="R866" s="104"/>
      <c r="S866" s="104"/>
      <c r="T866" s="104"/>
      <c r="U866" s="104"/>
    </row>
    <row r="867" spans="1:21">
      <c r="A867" s="447">
        <v>5157000022</v>
      </c>
      <c r="B867" s="446" t="s">
        <v>2062</v>
      </c>
      <c r="C867" s="663" t="s">
        <v>2444</v>
      </c>
      <c r="D867" s="445"/>
      <c r="E867" s="104"/>
      <c r="F867" s="104"/>
      <c r="G867" s="104"/>
      <c r="H867" s="104"/>
      <c r="I867" s="104"/>
      <c r="J867" s="104"/>
      <c r="K867" s="104"/>
      <c r="L867" s="104"/>
      <c r="M867" s="104"/>
      <c r="N867" s="104"/>
      <c r="O867" s="104"/>
      <c r="P867" s="104"/>
      <c r="Q867" s="104"/>
      <c r="R867" s="104"/>
      <c r="S867" s="104"/>
      <c r="T867" s="104"/>
      <c r="U867" s="104"/>
    </row>
    <row r="868" spans="1:21">
      <c r="A868" s="447">
        <v>5157000023</v>
      </c>
      <c r="B868" s="446" t="s">
        <v>2062</v>
      </c>
      <c r="C868" s="663" t="s">
        <v>2445</v>
      </c>
      <c r="D868" s="445"/>
      <c r="E868" s="104"/>
      <c r="F868" s="104"/>
      <c r="G868" s="104"/>
      <c r="H868" s="104"/>
      <c r="I868" s="104"/>
      <c r="J868" s="104"/>
      <c r="K868" s="104"/>
      <c r="L868" s="104"/>
      <c r="M868" s="104"/>
      <c r="N868" s="104"/>
      <c r="O868" s="104"/>
      <c r="P868" s="104"/>
      <c r="Q868" s="104"/>
      <c r="R868" s="104"/>
      <c r="S868" s="104"/>
      <c r="T868" s="104"/>
      <c r="U868" s="104"/>
    </row>
    <row r="869" spans="1:21">
      <c r="A869" s="447">
        <v>5157000024</v>
      </c>
      <c r="B869" s="446" t="s">
        <v>2062</v>
      </c>
      <c r="C869" s="663" t="s">
        <v>2446</v>
      </c>
      <c r="D869" s="445"/>
      <c r="E869" s="104"/>
      <c r="F869" s="104"/>
      <c r="G869" s="104"/>
      <c r="H869" s="104"/>
      <c r="I869" s="104"/>
      <c r="J869" s="104"/>
      <c r="K869" s="104"/>
      <c r="L869" s="104"/>
      <c r="M869" s="104"/>
      <c r="N869" s="104"/>
      <c r="O869" s="104"/>
      <c r="P869" s="104"/>
      <c r="Q869" s="104"/>
      <c r="R869" s="104"/>
      <c r="S869" s="104"/>
      <c r="T869" s="104"/>
      <c r="U869" s="104"/>
    </row>
    <row r="870" spans="1:21">
      <c r="A870" s="447">
        <v>5157000025</v>
      </c>
      <c r="B870" s="446" t="s">
        <v>2062</v>
      </c>
      <c r="C870" s="663" t="s">
        <v>2447</v>
      </c>
      <c r="D870" s="445"/>
      <c r="E870" s="104"/>
      <c r="F870" s="104"/>
      <c r="G870" s="104"/>
      <c r="H870" s="104"/>
      <c r="I870" s="104"/>
      <c r="J870" s="104"/>
      <c r="K870" s="104"/>
      <c r="L870" s="104"/>
      <c r="M870" s="104"/>
      <c r="N870" s="104"/>
      <c r="O870" s="104"/>
      <c r="P870" s="104"/>
      <c r="Q870" s="104"/>
      <c r="R870" s="104"/>
      <c r="S870" s="104"/>
      <c r="T870" s="104"/>
      <c r="U870" s="104"/>
    </row>
    <row r="871" spans="1:21">
      <c r="A871" s="447">
        <v>5157000026</v>
      </c>
      <c r="B871" s="446" t="s">
        <v>2062</v>
      </c>
      <c r="C871" s="663" t="s">
        <v>2448</v>
      </c>
      <c r="D871" s="445"/>
      <c r="E871" s="104"/>
      <c r="F871" s="104"/>
      <c r="G871" s="104"/>
      <c r="H871" s="104"/>
      <c r="I871" s="104"/>
      <c r="J871" s="104"/>
      <c r="K871" s="104"/>
      <c r="L871" s="104"/>
      <c r="M871" s="104"/>
      <c r="N871" s="104"/>
      <c r="O871" s="104"/>
      <c r="P871" s="104"/>
      <c r="Q871" s="104"/>
      <c r="R871" s="104"/>
      <c r="S871" s="104"/>
      <c r="T871" s="104"/>
      <c r="U871" s="104"/>
    </row>
    <row r="872" spans="1:21">
      <c r="A872" s="447">
        <v>5158000001</v>
      </c>
      <c r="B872" s="446" t="s">
        <v>2063</v>
      </c>
      <c r="C872" s="663" t="s">
        <v>2449</v>
      </c>
      <c r="D872" s="445"/>
      <c r="E872" s="104"/>
      <c r="F872" s="104"/>
      <c r="G872" s="104"/>
      <c r="H872" s="104"/>
      <c r="I872" s="104"/>
      <c r="J872" s="104"/>
      <c r="K872" s="104"/>
      <c r="L872" s="104"/>
      <c r="M872" s="104"/>
      <c r="N872" s="104"/>
      <c r="O872" s="104"/>
      <c r="P872" s="104"/>
      <c r="Q872" s="104"/>
      <c r="R872" s="104"/>
      <c r="S872" s="104"/>
      <c r="T872" s="104"/>
      <c r="U872" s="104"/>
    </row>
    <row r="873" spans="1:21">
      <c r="A873" s="447">
        <v>5158000002</v>
      </c>
      <c r="B873" s="446" t="s">
        <v>2063</v>
      </c>
      <c r="C873" s="663" t="s">
        <v>2450</v>
      </c>
      <c r="D873" s="445"/>
      <c r="E873" s="104"/>
      <c r="F873" s="104"/>
      <c r="G873" s="104"/>
      <c r="H873" s="104"/>
      <c r="I873" s="104"/>
      <c r="J873" s="104"/>
      <c r="K873" s="104"/>
      <c r="L873" s="104"/>
      <c r="M873" s="104"/>
      <c r="N873" s="104"/>
      <c r="O873" s="104"/>
      <c r="P873" s="104"/>
      <c r="Q873" s="104"/>
      <c r="R873" s="104"/>
      <c r="S873" s="104"/>
      <c r="T873" s="104"/>
      <c r="U873" s="104"/>
    </row>
    <row r="874" spans="1:21">
      <c r="A874" s="447">
        <v>5158000003</v>
      </c>
      <c r="B874" s="446" t="s">
        <v>2063</v>
      </c>
      <c r="C874" s="663" t="s">
        <v>2451</v>
      </c>
      <c r="D874" s="445"/>
      <c r="E874" s="104"/>
      <c r="F874" s="104"/>
      <c r="G874" s="104"/>
      <c r="H874" s="104"/>
      <c r="I874" s="104"/>
      <c r="J874" s="104"/>
      <c r="K874" s="104"/>
      <c r="L874" s="104"/>
      <c r="M874" s="104"/>
      <c r="N874" s="104"/>
      <c r="O874" s="104"/>
      <c r="P874" s="104"/>
      <c r="Q874" s="104"/>
      <c r="R874" s="104"/>
      <c r="S874" s="104"/>
      <c r="T874" s="104"/>
      <c r="U874" s="104"/>
    </row>
    <row r="875" spans="1:21">
      <c r="A875" s="447">
        <v>5158000004</v>
      </c>
      <c r="B875" s="446" t="s">
        <v>2063</v>
      </c>
      <c r="C875" s="663" t="s">
        <v>2452</v>
      </c>
      <c r="D875" s="445"/>
      <c r="E875" s="104"/>
      <c r="F875" s="104"/>
      <c r="G875" s="104"/>
      <c r="H875" s="104"/>
      <c r="I875" s="104"/>
      <c r="J875" s="104"/>
      <c r="K875" s="104"/>
      <c r="L875" s="104"/>
      <c r="M875" s="104"/>
      <c r="N875" s="104"/>
      <c r="O875" s="104"/>
      <c r="P875" s="104"/>
      <c r="Q875" s="104"/>
      <c r="R875" s="104"/>
      <c r="S875" s="104"/>
      <c r="T875" s="104"/>
      <c r="U875" s="104"/>
    </row>
    <row r="876" spans="1:21">
      <c r="A876" s="447">
        <v>5158000005</v>
      </c>
      <c r="B876" s="446" t="s">
        <v>2063</v>
      </c>
      <c r="C876" s="663" t="s">
        <v>2453</v>
      </c>
      <c r="D876" s="445"/>
      <c r="E876" s="104"/>
      <c r="F876" s="104"/>
      <c r="G876" s="104"/>
      <c r="H876" s="104"/>
      <c r="I876" s="104"/>
      <c r="J876" s="104"/>
      <c r="K876" s="104"/>
      <c r="L876" s="104"/>
      <c r="M876" s="104"/>
      <c r="N876" s="104"/>
      <c r="O876" s="104"/>
      <c r="P876" s="104"/>
      <c r="Q876" s="104"/>
      <c r="R876" s="104"/>
      <c r="S876" s="104"/>
      <c r="T876" s="104"/>
      <c r="U876" s="104"/>
    </row>
    <row r="877" spans="1:21">
      <c r="A877" s="447">
        <v>5158000006</v>
      </c>
      <c r="B877" s="446" t="s">
        <v>2063</v>
      </c>
      <c r="C877" s="663" t="s">
        <v>2454</v>
      </c>
      <c r="D877" s="445"/>
      <c r="E877" s="104"/>
      <c r="F877" s="104"/>
      <c r="G877" s="104"/>
      <c r="H877" s="104"/>
      <c r="I877" s="104"/>
      <c r="J877" s="104"/>
      <c r="K877" s="104"/>
      <c r="L877" s="104"/>
      <c r="M877" s="104"/>
      <c r="N877" s="104"/>
      <c r="O877" s="104"/>
      <c r="P877" s="104"/>
      <c r="Q877" s="104"/>
      <c r="R877" s="104"/>
      <c r="S877" s="104"/>
      <c r="T877" s="104"/>
      <c r="U877" s="104"/>
    </row>
    <row r="878" spans="1:21">
      <c r="A878" s="447">
        <v>5158000007</v>
      </c>
      <c r="B878" s="446" t="s">
        <v>2063</v>
      </c>
      <c r="C878" s="663" t="s">
        <v>2455</v>
      </c>
      <c r="D878" s="445"/>
      <c r="E878" s="104"/>
      <c r="F878" s="104"/>
      <c r="G878" s="104"/>
      <c r="H878" s="104"/>
      <c r="I878" s="104"/>
      <c r="J878" s="104"/>
      <c r="K878" s="104"/>
      <c r="L878" s="104"/>
      <c r="M878" s="104"/>
      <c r="N878" s="104"/>
      <c r="O878" s="104"/>
      <c r="P878" s="104"/>
      <c r="Q878" s="104"/>
      <c r="R878" s="104"/>
      <c r="S878" s="104"/>
      <c r="T878" s="104"/>
      <c r="U878" s="104"/>
    </row>
    <row r="879" spans="1:21">
      <c r="A879" s="447">
        <v>5158000008</v>
      </c>
      <c r="B879" s="446" t="s">
        <v>2063</v>
      </c>
      <c r="C879" s="663" t="s">
        <v>2456</v>
      </c>
      <c r="D879" s="445"/>
      <c r="E879" s="104"/>
      <c r="F879" s="104"/>
      <c r="G879" s="104"/>
      <c r="H879" s="104"/>
      <c r="I879" s="104"/>
      <c r="J879" s="104"/>
      <c r="K879" s="104"/>
      <c r="L879" s="104"/>
      <c r="M879" s="104"/>
      <c r="N879" s="104"/>
      <c r="O879" s="104"/>
      <c r="P879" s="104"/>
      <c r="Q879" s="104"/>
      <c r="R879" s="104"/>
      <c r="S879" s="104"/>
      <c r="T879" s="104"/>
      <c r="U879" s="104"/>
    </row>
    <row r="880" spans="1:21">
      <c r="A880" s="447">
        <v>51516000035</v>
      </c>
      <c r="B880" s="446" t="s">
        <v>2064</v>
      </c>
      <c r="C880" s="663" t="s">
        <v>2457</v>
      </c>
      <c r="D880" s="445"/>
      <c r="E880" s="104"/>
      <c r="F880" s="104"/>
      <c r="G880" s="104"/>
      <c r="H880" s="104"/>
      <c r="I880" s="104"/>
      <c r="J880" s="104"/>
      <c r="K880" s="104"/>
      <c r="L880" s="104"/>
      <c r="M880" s="104"/>
      <c r="N880" s="104"/>
      <c r="O880" s="104"/>
      <c r="P880" s="104"/>
      <c r="Q880" s="104"/>
      <c r="R880" s="104"/>
      <c r="S880" s="104"/>
      <c r="T880" s="104"/>
      <c r="U880" s="104"/>
    </row>
    <row r="881" spans="1:21">
      <c r="A881" s="447">
        <v>51516000036</v>
      </c>
      <c r="B881" s="446" t="s">
        <v>2064</v>
      </c>
      <c r="C881" s="663" t="s">
        <v>2458</v>
      </c>
      <c r="D881" s="445"/>
      <c r="E881" s="104"/>
      <c r="F881" s="104"/>
      <c r="G881" s="104"/>
      <c r="H881" s="104"/>
      <c r="I881" s="104"/>
      <c r="J881" s="104"/>
      <c r="K881" s="104"/>
      <c r="L881" s="104"/>
      <c r="M881" s="104"/>
      <c r="N881" s="104"/>
      <c r="O881" s="104"/>
      <c r="P881" s="104"/>
      <c r="Q881" s="104"/>
      <c r="R881" s="104"/>
      <c r="S881" s="104"/>
      <c r="T881" s="104"/>
      <c r="U881" s="104"/>
    </row>
    <row r="882" spans="1:21">
      <c r="A882" s="447">
        <v>5157000001</v>
      </c>
      <c r="B882" s="446" t="s">
        <v>2065</v>
      </c>
      <c r="C882" s="663" t="s">
        <v>2459</v>
      </c>
      <c r="D882" s="445"/>
      <c r="E882" s="104"/>
      <c r="F882" s="104"/>
      <c r="G882" s="104"/>
      <c r="H882" s="104"/>
      <c r="I882" s="104"/>
      <c r="J882" s="104"/>
      <c r="K882" s="104"/>
      <c r="L882" s="104"/>
      <c r="M882" s="104"/>
      <c r="N882" s="104"/>
      <c r="O882" s="104"/>
      <c r="P882" s="104"/>
      <c r="Q882" s="104"/>
      <c r="R882" s="104"/>
      <c r="S882" s="104"/>
      <c r="T882" s="104"/>
      <c r="U882" s="104"/>
    </row>
    <row r="883" spans="1:21">
      <c r="A883" s="447">
        <v>5157000001</v>
      </c>
      <c r="B883" s="446" t="s">
        <v>2066</v>
      </c>
      <c r="C883" s="663" t="s">
        <v>2460</v>
      </c>
      <c r="D883" s="445"/>
      <c r="E883" s="104"/>
      <c r="F883" s="104"/>
      <c r="G883" s="104"/>
      <c r="H883" s="104"/>
      <c r="I883" s="104"/>
      <c r="J883" s="104"/>
      <c r="K883" s="104"/>
      <c r="L883" s="104"/>
      <c r="M883" s="104"/>
      <c r="N883" s="104"/>
      <c r="O883" s="104"/>
      <c r="P883" s="104"/>
      <c r="Q883" s="104"/>
      <c r="R883" s="104"/>
      <c r="S883" s="104"/>
      <c r="T883" s="104"/>
      <c r="U883" s="104"/>
    </row>
    <row r="884" spans="1:21">
      <c r="A884" s="447">
        <v>5157000001</v>
      </c>
      <c r="B884" s="446" t="s">
        <v>2067</v>
      </c>
      <c r="C884" s="663" t="s">
        <v>2461</v>
      </c>
      <c r="D884" s="445"/>
      <c r="E884" s="104"/>
      <c r="F884" s="104"/>
      <c r="G884" s="104"/>
      <c r="H884" s="104"/>
      <c r="I884" s="104"/>
      <c r="J884" s="104"/>
      <c r="K884" s="104"/>
      <c r="L884" s="104"/>
      <c r="M884" s="104"/>
      <c r="N884" s="104"/>
      <c r="O884" s="104"/>
      <c r="P884" s="104"/>
      <c r="Q884" s="104"/>
      <c r="R884" s="104"/>
      <c r="S884" s="104"/>
      <c r="T884" s="104"/>
      <c r="U884" s="104"/>
    </row>
    <row r="885" spans="1:21">
      <c r="A885" s="447">
        <v>5157000001</v>
      </c>
      <c r="B885" s="446" t="s">
        <v>2068</v>
      </c>
      <c r="C885" s="663" t="s">
        <v>2462</v>
      </c>
      <c r="D885" s="445"/>
      <c r="E885" s="104"/>
      <c r="F885" s="104"/>
      <c r="G885" s="104"/>
      <c r="H885" s="104"/>
      <c r="I885" s="104"/>
      <c r="J885" s="104"/>
      <c r="K885" s="104"/>
      <c r="L885" s="104"/>
      <c r="M885" s="104"/>
      <c r="N885" s="104"/>
      <c r="O885" s="104"/>
      <c r="P885" s="104"/>
      <c r="Q885" s="104"/>
      <c r="R885" s="104"/>
      <c r="S885" s="104"/>
      <c r="T885" s="104"/>
      <c r="U885" s="104"/>
    </row>
    <row r="886" spans="1:21">
      <c r="A886" s="447">
        <v>5157000001</v>
      </c>
      <c r="B886" s="446" t="s">
        <v>2069</v>
      </c>
      <c r="C886" s="663" t="s">
        <v>2463</v>
      </c>
      <c r="D886" s="445"/>
      <c r="E886" s="104"/>
      <c r="F886" s="104"/>
      <c r="G886" s="104"/>
      <c r="H886" s="104"/>
      <c r="I886" s="104"/>
      <c r="J886" s="104"/>
      <c r="K886" s="104"/>
      <c r="L886" s="104"/>
      <c r="M886" s="104"/>
      <c r="N886" s="104"/>
      <c r="O886" s="104"/>
      <c r="P886" s="104"/>
      <c r="Q886" s="104"/>
      <c r="R886" s="104"/>
      <c r="S886" s="104"/>
      <c r="T886" s="104"/>
      <c r="U886" s="104"/>
    </row>
    <row r="887" spans="1:21">
      <c r="A887" s="447">
        <v>5157000001</v>
      </c>
      <c r="B887" s="446" t="s">
        <v>2070</v>
      </c>
      <c r="C887" s="663" t="s">
        <v>2464</v>
      </c>
      <c r="D887" s="445"/>
      <c r="E887" s="104"/>
      <c r="F887" s="104"/>
      <c r="G887" s="104"/>
      <c r="H887" s="104"/>
      <c r="I887" s="104"/>
      <c r="J887" s="104"/>
      <c r="K887" s="104"/>
      <c r="L887" s="104"/>
      <c r="M887" s="104"/>
      <c r="N887" s="104"/>
      <c r="O887" s="104"/>
      <c r="P887" s="104"/>
      <c r="Q887" s="104"/>
      <c r="R887" s="104"/>
      <c r="S887" s="104"/>
      <c r="T887" s="104"/>
      <c r="U887" s="104"/>
    </row>
    <row r="888" spans="1:21">
      <c r="A888" s="447">
        <v>5157000001</v>
      </c>
      <c r="B888" s="446" t="s">
        <v>2071</v>
      </c>
      <c r="C888" s="663" t="s">
        <v>2465</v>
      </c>
      <c r="D888" s="445"/>
      <c r="E888" s="104"/>
      <c r="F888" s="104"/>
      <c r="G888" s="104"/>
      <c r="H888" s="104"/>
      <c r="I888" s="104"/>
      <c r="J888" s="104"/>
      <c r="K888" s="104"/>
      <c r="L888" s="104"/>
      <c r="M888" s="104"/>
      <c r="N888" s="104"/>
      <c r="O888" s="104"/>
      <c r="P888" s="104"/>
      <c r="Q888" s="104"/>
      <c r="R888" s="104"/>
      <c r="S888" s="104"/>
      <c r="T888" s="104"/>
      <c r="U888" s="104"/>
    </row>
    <row r="889" spans="1:21">
      <c r="A889" s="447">
        <v>5157000001</v>
      </c>
      <c r="B889" s="446" t="s">
        <v>2072</v>
      </c>
      <c r="C889" s="663" t="s">
        <v>2466</v>
      </c>
      <c r="D889" s="445"/>
      <c r="E889" s="104"/>
      <c r="F889" s="104"/>
      <c r="G889" s="104"/>
      <c r="H889" s="104"/>
      <c r="I889" s="104"/>
      <c r="J889" s="104"/>
      <c r="K889" s="104"/>
      <c r="L889" s="104"/>
      <c r="M889" s="104"/>
      <c r="N889" s="104"/>
      <c r="O889" s="104"/>
      <c r="P889" s="104"/>
      <c r="Q889" s="104"/>
      <c r="R889" s="104"/>
      <c r="S889" s="104"/>
      <c r="T889" s="104"/>
      <c r="U889" s="104"/>
    </row>
    <row r="890" spans="1:21">
      <c r="A890" s="447">
        <v>5157000001</v>
      </c>
      <c r="B890" s="446" t="s">
        <v>2073</v>
      </c>
      <c r="C890" s="663" t="s">
        <v>2467</v>
      </c>
      <c r="D890" s="445"/>
      <c r="E890" s="104"/>
      <c r="F890" s="104"/>
      <c r="G890" s="104"/>
      <c r="H890" s="104"/>
      <c r="I890" s="104"/>
      <c r="J890" s="104"/>
      <c r="K890" s="104"/>
      <c r="L890" s="104"/>
      <c r="M890" s="104"/>
      <c r="N890" s="104"/>
      <c r="O890" s="104"/>
      <c r="P890" s="104"/>
      <c r="Q890" s="104"/>
      <c r="R890" s="104"/>
      <c r="S890" s="104"/>
      <c r="T890" s="104"/>
      <c r="U890" s="104"/>
    </row>
    <row r="891" spans="1:21">
      <c r="A891" s="447">
        <v>5157000001</v>
      </c>
      <c r="B891" s="446" t="s">
        <v>2074</v>
      </c>
      <c r="C891" s="663" t="s">
        <v>2468</v>
      </c>
      <c r="D891" s="445"/>
      <c r="E891" s="104"/>
      <c r="F891" s="104"/>
      <c r="G891" s="104"/>
      <c r="H891" s="104"/>
      <c r="I891" s="104"/>
      <c r="J891" s="104"/>
      <c r="K891" s="104"/>
      <c r="L891" s="104"/>
      <c r="M891" s="104"/>
      <c r="N891" s="104"/>
      <c r="O891" s="104"/>
      <c r="P891" s="104"/>
      <c r="Q891" s="104"/>
      <c r="R891" s="104"/>
      <c r="S891" s="104"/>
      <c r="T891" s="104"/>
      <c r="U891" s="104"/>
    </row>
    <row r="892" spans="1:21">
      <c r="A892" s="447">
        <v>5157000001</v>
      </c>
      <c r="B892" s="446" t="s">
        <v>2075</v>
      </c>
      <c r="C892" s="663" t="s">
        <v>2469</v>
      </c>
      <c r="D892" s="445"/>
      <c r="E892" s="104"/>
      <c r="F892" s="104"/>
      <c r="G892" s="104"/>
      <c r="H892" s="104"/>
      <c r="I892" s="104"/>
      <c r="J892" s="104"/>
      <c r="K892" s="104"/>
      <c r="L892" s="104"/>
      <c r="M892" s="104"/>
      <c r="N892" s="104"/>
      <c r="O892" s="104"/>
      <c r="P892" s="104"/>
      <c r="Q892" s="104"/>
      <c r="R892" s="104"/>
      <c r="S892" s="104"/>
      <c r="T892" s="104"/>
      <c r="U892" s="104"/>
    </row>
    <row r="893" spans="1:21">
      <c r="A893" s="447">
        <v>5157000001</v>
      </c>
      <c r="B893" s="446" t="s">
        <v>2076</v>
      </c>
      <c r="C893" s="663" t="s">
        <v>2470</v>
      </c>
      <c r="D893" s="445"/>
      <c r="E893" s="104"/>
      <c r="F893" s="104"/>
      <c r="G893" s="104"/>
      <c r="H893" s="104"/>
      <c r="I893" s="104"/>
      <c r="J893" s="104"/>
      <c r="K893" s="104"/>
      <c r="L893" s="104"/>
      <c r="M893" s="104"/>
      <c r="N893" s="104"/>
      <c r="O893" s="104"/>
      <c r="P893" s="104"/>
      <c r="Q893" s="104"/>
      <c r="R893" s="104"/>
      <c r="S893" s="104"/>
      <c r="T893" s="104"/>
      <c r="U893" s="104"/>
    </row>
    <row r="894" spans="1:21">
      <c r="A894" s="447">
        <v>5157000001</v>
      </c>
      <c r="B894" s="446" t="s">
        <v>2077</v>
      </c>
      <c r="C894" s="663" t="s">
        <v>2471</v>
      </c>
      <c r="D894" s="445"/>
      <c r="E894" s="104"/>
      <c r="F894" s="104"/>
      <c r="G894" s="104"/>
      <c r="H894" s="104"/>
      <c r="I894" s="104"/>
      <c r="J894" s="104"/>
      <c r="K894" s="104"/>
      <c r="L894" s="104"/>
      <c r="M894" s="104"/>
      <c r="N894" s="104"/>
      <c r="O894" s="104"/>
      <c r="P894" s="104"/>
      <c r="Q894" s="104"/>
      <c r="R894" s="104"/>
      <c r="S894" s="104"/>
      <c r="T894" s="104"/>
      <c r="U894" s="104"/>
    </row>
    <row r="895" spans="1:21">
      <c r="A895" s="447">
        <v>5157000001</v>
      </c>
      <c r="B895" s="446" t="s">
        <v>2078</v>
      </c>
      <c r="C895" s="663" t="s">
        <v>2472</v>
      </c>
      <c r="D895" s="445"/>
      <c r="E895" s="104"/>
      <c r="F895" s="104"/>
      <c r="G895" s="104"/>
      <c r="H895" s="104"/>
      <c r="I895" s="104"/>
      <c r="J895" s="104"/>
      <c r="K895" s="104"/>
      <c r="L895" s="104"/>
      <c r="M895" s="104"/>
      <c r="N895" s="104"/>
      <c r="O895" s="104"/>
      <c r="P895" s="104"/>
      <c r="Q895" s="104"/>
      <c r="R895" s="104"/>
      <c r="S895" s="104"/>
      <c r="T895" s="104"/>
      <c r="U895" s="104"/>
    </row>
    <row r="896" spans="1:21">
      <c r="A896" s="447">
        <v>5157000001</v>
      </c>
      <c r="B896" s="446" t="s">
        <v>2079</v>
      </c>
      <c r="C896" s="663" t="s">
        <v>2473</v>
      </c>
      <c r="D896" s="445"/>
      <c r="E896" s="104"/>
      <c r="F896" s="104"/>
      <c r="G896" s="104"/>
      <c r="H896" s="104"/>
      <c r="I896" s="104"/>
      <c r="J896" s="104"/>
      <c r="K896" s="104"/>
      <c r="L896" s="104"/>
      <c r="M896" s="104"/>
      <c r="N896" s="104"/>
      <c r="O896" s="104"/>
      <c r="P896" s="104"/>
      <c r="Q896" s="104"/>
      <c r="R896" s="104"/>
      <c r="S896" s="104"/>
      <c r="T896" s="104"/>
      <c r="U896" s="104"/>
    </row>
    <row r="897" spans="1:21">
      <c r="A897" s="447">
        <v>5157000001</v>
      </c>
      <c r="B897" s="446" t="s">
        <v>2080</v>
      </c>
      <c r="C897" s="663" t="s">
        <v>2474</v>
      </c>
      <c r="D897" s="445"/>
      <c r="E897" s="104"/>
      <c r="F897" s="104"/>
      <c r="G897" s="104"/>
      <c r="H897" s="104"/>
      <c r="I897" s="104"/>
      <c r="J897" s="104"/>
      <c r="K897" s="104"/>
      <c r="L897" s="104"/>
      <c r="M897" s="104"/>
      <c r="N897" s="104"/>
      <c r="O897" s="104"/>
      <c r="P897" s="104"/>
      <c r="Q897" s="104"/>
      <c r="R897" s="104"/>
      <c r="S897" s="104"/>
      <c r="T897" s="104"/>
      <c r="U897" s="104"/>
    </row>
    <row r="898" spans="1:21">
      <c r="A898" s="447">
        <v>5157000001</v>
      </c>
      <c r="B898" s="446" t="s">
        <v>2081</v>
      </c>
      <c r="C898" s="663" t="s">
        <v>2475</v>
      </c>
      <c r="D898" s="445"/>
      <c r="E898" s="104"/>
      <c r="F898" s="104"/>
      <c r="G898" s="104"/>
      <c r="H898" s="104"/>
      <c r="I898" s="104"/>
      <c r="J898" s="104"/>
      <c r="K898" s="104"/>
      <c r="L898" s="104"/>
      <c r="M898" s="104"/>
      <c r="N898" s="104"/>
      <c r="O898" s="104"/>
      <c r="P898" s="104"/>
      <c r="Q898" s="104"/>
      <c r="R898" s="104"/>
      <c r="S898" s="104"/>
      <c r="T898" s="104"/>
      <c r="U898" s="104"/>
    </row>
    <row r="899" spans="1:21">
      <c r="A899" s="447">
        <v>5157000001</v>
      </c>
      <c r="B899" s="446" t="s">
        <v>2082</v>
      </c>
      <c r="C899" s="663" t="s">
        <v>2476</v>
      </c>
      <c r="D899" s="445"/>
      <c r="E899" s="104"/>
      <c r="F899" s="104"/>
      <c r="G899" s="104"/>
      <c r="H899" s="104"/>
      <c r="I899" s="104"/>
      <c r="J899" s="104"/>
      <c r="K899" s="104"/>
      <c r="L899" s="104"/>
      <c r="M899" s="104"/>
      <c r="N899" s="104"/>
      <c r="O899" s="104"/>
      <c r="P899" s="104"/>
      <c r="Q899" s="104"/>
      <c r="R899" s="104"/>
      <c r="S899" s="104"/>
      <c r="T899" s="104"/>
      <c r="U899" s="104"/>
    </row>
    <row r="900" spans="1:21">
      <c r="A900" s="447">
        <v>5157000001</v>
      </c>
      <c r="B900" s="446" t="s">
        <v>2083</v>
      </c>
      <c r="C900" s="663" t="s">
        <v>2477</v>
      </c>
      <c r="D900" s="445"/>
      <c r="E900" s="104"/>
      <c r="F900" s="104"/>
      <c r="G900" s="104"/>
      <c r="H900" s="104"/>
      <c r="I900" s="104"/>
      <c r="J900" s="104"/>
      <c r="K900" s="104"/>
      <c r="L900" s="104"/>
      <c r="M900" s="104"/>
      <c r="N900" s="104"/>
      <c r="O900" s="104"/>
      <c r="P900" s="104"/>
      <c r="Q900" s="104"/>
      <c r="R900" s="104"/>
      <c r="S900" s="104"/>
      <c r="T900" s="104"/>
      <c r="U900" s="104"/>
    </row>
    <row r="901" spans="1:21">
      <c r="A901" s="447">
        <v>5157000001</v>
      </c>
      <c r="B901" s="446" t="s">
        <v>2084</v>
      </c>
      <c r="C901" s="663" t="s">
        <v>2478</v>
      </c>
      <c r="D901" s="445"/>
      <c r="E901" s="104"/>
      <c r="F901" s="104"/>
      <c r="G901" s="104"/>
      <c r="H901" s="104"/>
      <c r="I901" s="104"/>
      <c r="J901" s="104"/>
      <c r="K901" s="104"/>
      <c r="L901" s="104"/>
      <c r="M901" s="104"/>
      <c r="N901" s="104"/>
      <c r="O901" s="104"/>
      <c r="P901" s="104"/>
      <c r="Q901" s="104"/>
      <c r="R901" s="104"/>
      <c r="S901" s="104"/>
      <c r="T901" s="104"/>
      <c r="U901" s="104"/>
    </row>
    <row r="902" spans="1:21">
      <c r="A902" s="447">
        <v>5157000001</v>
      </c>
      <c r="B902" s="446" t="s">
        <v>2085</v>
      </c>
      <c r="C902" s="663" t="s">
        <v>2479</v>
      </c>
      <c r="D902" s="445"/>
      <c r="E902" s="104"/>
      <c r="F902" s="104"/>
      <c r="G902" s="104"/>
      <c r="H902" s="104"/>
      <c r="I902" s="104"/>
      <c r="J902" s="104"/>
      <c r="K902" s="104"/>
      <c r="L902" s="104"/>
      <c r="M902" s="104"/>
      <c r="N902" s="104"/>
      <c r="O902" s="104"/>
      <c r="P902" s="104"/>
      <c r="Q902" s="104"/>
      <c r="R902" s="104"/>
      <c r="S902" s="104"/>
      <c r="T902" s="104"/>
      <c r="U902" s="104"/>
    </row>
    <row r="903" spans="1:21">
      <c r="A903" s="447">
        <v>5157000001</v>
      </c>
      <c r="B903" s="446" t="s">
        <v>2086</v>
      </c>
      <c r="C903" s="663" t="s">
        <v>2480</v>
      </c>
      <c r="D903" s="445"/>
      <c r="E903" s="104"/>
      <c r="F903" s="104"/>
      <c r="G903" s="104"/>
      <c r="H903" s="104"/>
      <c r="I903" s="104"/>
      <c r="J903" s="104"/>
      <c r="K903" s="104"/>
      <c r="L903" s="104"/>
      <c r="M903" s="104"/>
      <c r="N903" s="104"/>
      <c r="O903" s="104"/>
      <c r="P903" s="104"/>
      <c r="Q903" s="104"/>
      <c r="R903" s="104"/>
      <c r="S903" s="104"/>
      <c r="T903" s="104"/>
      <c r="U903" s="104"/>
    </row>
    <row r="904" spans="1:21">
      <c r="A904" s="447">
        <v>5157000001</v>
      </c>
      <c r="B904" s="446" t="s">
        <v>2087</v>
      </c>
      <c r="C904" s="663" t="s">
        <v>2481</v>
      </c>
      <c r="D904" s="445"/>
      <c r="E904" s="104"/>
      <c r="F904" s="104"/>
      <c r="G904" s="104"/>
      <c r="H904" s="104"/>
      <c r="I904" s="104"/>
      <c r="J904" s="104"/>
      <c r="K904" s="104"/>
      <c r="L904" s="104"/>
      <c r="M904" s="104"/>
      <c r="N904" s="104"/>
      <c r="O904" s="104"/>
      <c r="P904" s="104"/>
      <c r="Q904" s="104"/>
      <c r="R904" s="104"/>
      <c r="S904" s="104"/>
      <c r="T904" s="104"/>
      <c r="U904" s="104"/>
    </row>
    <row r="905" spans="1:21">
      <c r="A905" s="447">
        <v>5157000001</v>
      </c>
      <c r="B905" s="446" t="s">
        <v>2088</v>
      </c>
      <c r="C905" s="663" t="s">
        <v>2482</v>
      </c>
      <c r="D905" s="445"/>
      <c r="E905" s="104"/>
      <c r="F905" s="104"/>
      <c r="G905" s="104"/>
      <c r="H905" s="104"/>
      <c r="I905" s="104"/>
      <c r="J905" s="104"/>
      <c r="K905" s="104"/>
      <c r="L905" s="104"/>
      <c r="M905" s="104"/>
      <c r="N905" s="104"/>
      <c r="O905" s="104"/>
      <c r="P905" s="104"/>
      <c r="Q905" s="104"/>
      <c r="R905" s="104"/>
      <c r="S905" s="104"/>
      <c r="T905" s="104"/>
      <c r="U905" s="104"/>
    </row>
    <row r="906" spans="1:21">
      <c r="A906" s="447">
        <v>5157000001</v>
      </c>
      <c r="B906" s="446" t="s">
        <v>2089</v>
      </c>
      <c r="C906" s="663" t="s">
        <v>2483</v>
      </c>
      <c r="D906" s="445"/>
      <c r="E906" s="104"/>
      <c r="F906" s="104"/>
      <c r="G906" s="104"/>
      <c r="H906" s="104"/>
      <c r="I906" s="104"/>
      <c r="J906" s="104"/>
      <c r="K906" s="104"/>
      <c r="L906" s="104"/>
      <c r="M906" s="104"/>
      <c r="N906" s="104"/>
      <c r="O906" s="104"/>
      <c r="P906" s="104"/>
      <c r="Q906" s="104"/>
      <c r="R906" s="104"/>
      <c r="S906" s="104"/>
      <c r="T906" s="104"/>
      <c r="U906" s="104"/>
    </row>
    <row r="907" spans="1:21">
      <c r="A907" s="447">
        <v>5157000001</v>
      </c>
      <c r="B907" s="446" t="s">
        <v>2090</v>
      </c>
      <c r="C907" s="663" t="s">
        <v>2484</v>
      </c>
      <c r="D907" s="445"/>
      <c r="E907" s="104"/>
      <c r="F907" s="104"/>
      <c r="G907" s="104"/>
      <c r="H907" s="104"/>
      <c r="I907" s="104"/>
      <c r="J907" s="104"/>
      <c r="K907" s="104"/>
      <c r="L907" s="104"/>
      <c r="M907" s="104"/>
      <c r="N907" s="104"/>
      <c r="O907" s="104"/>
      <c r="P907" s="104"/>
      <c r="Q907" s="104"/>
      <c r="R907" s="104"/>
      <c r="S907" s="104"/>
      <c r="T907" s="104"/>
      <c r="U907" s="104"/>
    </row>
    <row r="908" spans="1:21">
      <c r="A908" s="447">
        <v>5157000001</v>
      </c>
      <c r="B908" s="446" t="s">
        <v>2091</v>
      </c>
      <c r="C908" s="663" t="s">
        <v>2485</v>
      </c>
      <c r="D908" s="445"/>
      <c r="E908" s="104"/>
      <c r="F908" s="104"/>
      <c r="G908" s="104"/>
      <c r="H908" s="104"/>
      <c r="I908" s="104"/>
      <c r="J908" s="104"/>
      <c r="K908" s="104"/>
      <c r="L908" s="104"/>
      <c r="M908" s="104"/>
      <c r="N908" s="104"/>
      <c r="O908" s="104"/>
      <c r="P908" s="104"/>
      <c r="Q908" s="104"/>
      <c r="R908" s="104"/>
      <c r="S908" s="104"/>
      <c r="T908" s="104"/>
      <c r="U908" s="104"/>
    </row>
    <row r="909" spans="1:21">
      <c r="A909" s="447">
        <v>5157000001</v>
      </c>
      <c r="B909" s="446" t="s">
        <v>2092</v>
      </c>
      <c r="C909" s="663" t="s">
        <v>2486</v>
      </c>
      <c r="D909" s="445"/>
      <c r="E909" s="104"/>
      <c r="F909" s="104"/>
      <c r="G909" s="104"/>
      <c r="H909" s="104"/>
      <c r="I909" s="104"/>
      <c r="J909" s="104"/>
      <c r="K909" s="104"/>
      <c r="L909" s="104"/>
      <c r="M909" s="104"/>
      <c r="N909" s="104"/>
      <c r="O909" s="104"/>
      <c r="P909" s="104"/>
      <c r="Q909" s="104"/>
      <c r="R909" s="104"/>
      <c r="S909" s="104"/>
      <c r="T909" s="104"/>
      <c r="U909" s="104"/>
    </row>
    <row r="910" spans="1:21">
      <c r="A910" s="447">
        <v>5157000001</v>
      </c>
      <c r="B910" s="446" t="s">
        <v>2093</v>
      </c>
      <c r="C910" s="663" t="s">
        <v>2487</v>
      </c>
      <c r="D910" s="445"/>
      <c r="E910" s="104"/>
      <c r="F910" s="104"/>
      <c r="G910" s="104"/>
      <c r="H910" s="104"/>
      <c r="I910" s="104"/>
      <c r="J910" s="104"/>
      <c r="K910" s="104"/>
      <c r="L910" s="104"/>
      <c r="M910" s="104"/>
      <c r="N910" s="104"/>
      <c r="O910" s="104"/>
      <c r="P910" s="104"/>
      <c r="Q910" s="104"/>
      <c r="R910" s="104"/>
      <c r="S910" s="104"/>
      <c r="T910" s="104"/>
      <c r="U910" s="104"/>
    </row>
    <row r="911" spans="1:21">
      <c r="A911" s="447">
        <v>5157000001</v>
      </c>
      <c r="B911" s="446" t="s">
        <v>2094</v>
      </c>
      <c r="C911" s="663" t="s">
        <v>2488</v>
      </c>
      <c r="D911" s="445"/>
      <c r="E911" s="104"/>
      <c r="F911" s="104"/>
      <c r="G911" s="104"/>
      <c r="H911" s="104"/>
      <c r="I911" s="104"/>
      <c r="J911" s="104"/>
      <c r="K911" s="104"/>
      <c r="L911" s="104"/>
      <c r="M911" s="104"/>
      <c r="N911" s="104"/>
      <c r="O911" s="104"/>
      <c r="P911" s="104"/>
      <c r="Q911" s="104"/>
      <c r="R911" s="104"/>
      <c r="S911" s="104"/>
      <c r="T911" s="104"/>
      <c r="U911" s="104"/>
    </row>
    <row r="912" spans="1:21">
      <c r="A912" s="447">
        <v>5157000001</v>
      </c>
      <c r="B912" s="446" t="s">
        <v>2095</v>
      </c>
      <c r="C912" s="663" t="s">
        <v>2489</v>
      </c>
      <c r="D912" s="445"/>
      <c r="E912" s="104"/>
      <c r="F912" s="104"/>
      <c r="G912" s="104"/>
      <c r="H912" s="104"/>
      <c r="I912" s="104"/>
      <c r="J912" s="104"/>
      <c r="K912" s="104"/>
      <c r="L912" s="104"/>
      <c r="M912" s="104"/>
      <c r="N912" s="104"/>
      <c r="O912" s="104"/>
      <c r="P912" s="104"/>
      <c r="Q912" s="104"/>
      <c r="R912" s="104"/>
      <c r="S912" s="104"/>
      <c r="T912" s="104"/>
      <c r="U912" s="104"/>
    </row>
    <row r="913" spans="1:21">
      <c r="A913" s="447">
        <v>5157000001</v>
      </c>
      <c r="B913" s="446" t="s">
        <v>2096</v>
      </c>
      <c r="C913" s="663" t="s">
        <v>2490</v>
      </c>
      <c r="D913" s="445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</row>
    <row r="914" spans="1:21">
      <c r="A914" s="447">
        <v>5157000001</v>
      </c>
      <c r="B914" s="446" t="s">
        <v>2097</v>
      </c>
      <c r="C914" s="663" t="s">
        <v>2491</v>
      </c>
      <c r="D914" s="445"/>
      <c r="E914" s="104"/>
      <c r="F914" s="104"/>
      <c r="G914" s="104"/>
      <c r="H914" s="104"/>
      <c r="I914" s="104"/>
      <c r="J914" s="104"/>
      <c r="K914" s="104"/>
      <c r="L914" s="104"/>
      <c r="M914" s="104"/>
      <c r="N914" s="104"/>
      <c r="O914" s="104"/>
      <c r="P914" s="104"/>
      <c r="Q914" s="104"/>
      <c r="R914" s="104"/>
      <c r="S914" s="104"/>
      <c r="T914" s="104"/>
      <c r="U914" s="104"/>
    </row>
    <row r="915" spans="1:21">
      <c r="A915" s="447">
        <v>5157000001</v>
      </c>
      <c r="B915" s="446" t="s">
        <v>2098</v>
      </c>
      <c r="C915" s="663" t="s">
        <v>2492</v>
      </c>
      <c r="D915" s="445"/>
      <c r="E915" s="104"/>
      <c r="F915" s="104"/>
      <c r="G915" s="104"/>
      <c r="H915" s="104"/>
      <c r="I915" s="104"/>
      <c r="J915" s="104"/>
      <c r="K915" s="104"/>
      <c r="L915" s="104"/>
      <c r="M915" s="104"/>
      <c r="N915" s="104"/>
      <c r="O915" s="104"/>
      <c r="P915" s="104"/>
      <c r="Q915" s="104"/>
      <c r="R915" s="104"/>
      <c r="S915" s="104"/>
      <c r="T915" s="104"/>
      <c r="U915" s="104"/>
    </row>
    <row r="916" spans="1:21">
      <c r="A916" s="447">
        <v>5157000001</v>
      </c>
      <c r="B916" s="446" t="s">
        <v>2099</v>
      </c>
      <c r="C916" s="663" t="s">
        <v>2493</v>
      </c>
      <c r="D916" s="445"/>
      <c r="E916" s="104"/>
      <c r="F916" s="104"/>
      <c r="G916" s="104"/>
      <c r="H916" s="104"/>
      <c r="I916" s="104"/>
      <c r="J916" s="104"/>
      <c r="K916" s="104"/>
      <c r="L916" s="104"/>
      <c r="M916" s="104"/>
      <c r="N916" s="104"/>
      <c r="O916" s="104"/>
      <c r="P916" s="104"/>
      <c r="Q916" s="104"/>
      <c r="R916" s="104"/>
      <c r="S916" s="104"/>
      <c r="T916" s="104"/>
      <c r="U916" s="104"/>
    </row>
    <row r="917" spans="1:21">
      <c r="A917" s="447">
        <v>5157000001</v>
      </c>
      <c r="B917" s="446" t="s">
        <v>2100</v>
      </c>
      <c r="C917" s="663" t="s">
        <v>2494</v>
      </c>
      <c r="D917" s="445"/>
      <c r="E917" s="104"/>
      <c r="F917" s="104"/>
      <c r="G917" s="104"/>
      <c r="H917" s="104"/>
      <c r="I917" s="104"/>
      <c r="J917" s="104"/>
      <c r="K917" s="104"/>
      <c r="L917" s="104"/>
      <c r="M917" s="104"/>
      <c r="N917" s="104"/>
      <c r="O917" s="104"/>
      <c r="P917" s="104"/>
      <c r="Q917" s="104"/>
      <c r="R917" s="104"/>
      <c r="S917" s="104"/>
      <c r="T917" s="104"/>
      <c r="U917" s="104"/>
    </row>
    <row r="918" spans="1:21">
      <c r="A918" s="447">
        <v>5157000001</v>
      </c>
      <c r="B918" s="446" t="s">
        <v>2101</v>
      </c>
      <c r="C918" s="663" t="s">
        <v>2495</v>
      </c>
      <c r="D918" s="445"/>
      <c r="E918" s="104"/>
      <c r="F918" s="104"/>
      <c r="G918" s="104"/>
      <c r="H918" s="104"/>
      <c r="I918" s="104"/>
      <c r="J918" s="104"/>
      <c r="K918" s="104"/>
      <c r="L918" s="104"/>
      <c r="M918" s="104"/>
      <c r="N918" s="104"/>
      <c r="O918" s="104"/>
      <c r="P918" s="104"/>
      <c r="Q918" s="104"/>
      <c r="R918" s="104"/>
      <c r="S918" s="104"/>
      <c r="T918" s="104"/>
      <c r="U918" s="104"/>
    </row>
    <row r="919" spans="1:21">
      <c r="A919" s="447">
        <v>5157000001</v>
      </c>
      <c r="B919" s="446" t="s">
        <v>2101</v>
      </c>
      <c r="C919" s="663" t="s">
        <v>2496</v>
      </c>
      <c r="D919" s="445"/>
      <c r="E919" s="104"/>
      <c r="F919" s="104"/>
      <c r="G919" s="104"/>
      <c r="H919" s="104"/>
      <c r="I919" s="104"/>
      <c r="J919" s="104"/>
      <c r="K919" s="104"/>
      <c r="L919" s="104"/>
      <c r="M919" s="104"/>
      <c r="N919" s="104"/>
      <c r="O919" s="104"/>
      <c r="P919" s="104"/>
      <c r="Q919" s="104"/>
      <c r="R919" s="104"/>
      <c r="S919" s="104"/>
      <c r="T919" s="104"/>
      <c r="U919" s="104"/>
    </row>
    <row r="920" spans="1:21">
      <c r="A920" s="447">
        <v>5157000001</v>
      </c>
      <c r="B920" s="446" t="s">
        <v>2101</v>
      </c>
      <c r="C920" s="663" t="s">
        <v>2497</v>
      </c>
      <c r="D920" s="445"/>
      <c r="E920" s="104"/>
      <c r="F920" s="104"/>
      <c r="G920" s="104"/>
      <c r="H920" s="104"/>
      <c r="I920" s="104"/>
      <c r="J920" s="104"/>
      <c r="K920" s="104"/>
      <c r="L920" s="104"/>
      <c r="M920" s="104"/>
      <c r="N920" s="104"/>
      <c r="O920" s="104"/>
      <c r="P920" s="104"/>
      <c r="Q920" s="104"/>
      <c r="R920" s="104"/>
      <c r="S920" s="104"/>
      <c r="T920" s="104"/>
      <c r="U920" s="104"/>
    </row>
    <row r="921" spans="1:21">
      <c r="A921" s="447">
        <v>5157000001</v>
      </c>
      <c r="B921" s="446" t="s">
        <v>2101</v>
      </c>
      <c r="C921" s="663" t="s">
        <v>2498</v>
      </c>
      <c r="D921" s="445"/>
      <c r="E921" s="104"/>
      <c r="F921" s="104"/>
      <c r="G921" s="104"/>
      <c r="H921" s="104"/>
      <c r="I921" s="104"/>
      <c r="J921" s="104"/>
      <c r="K921" s="104"/>
      <c r="L921" s="104"/>
      <c r="M921" s="104"/>
      <c r="N921" s="104"/>
      <c r="O921" s="104"/>
      <c r="P921" s="104"/>
      <c r="Q921" s="104"/>
      <c r="R921" s="104"/>
      <c r="S921" s="104"/>
      <c r="T921" s="104"/>
      <c r="U921" s="104"/>
    </row>
    <row r="922" spans="1:21">
      <c r="A922" s="447">
        <v>5157000001</v>
      </c>
      <c r="B922" s="446" t="s">
        <v>2101</v>
      </c>
      <c r="C922" s="663" t="s">
        <v>2499</v>
      </c>
      <c r="D922" s="445"/>
      <c r="E922" s="104"/>
      <c r="F922" s="104"/>
      <c r="G922" s="104"/>
      <c r="H922" s="104"/>
      <c r="I922" s="104"/>
      <c r="J922" s="104"/>
      <c r="K922" s="104"/>
      <c r="L922" s="104"/>
      <c r="M922" s="104"/>
      <c r="N922" s="104"/>
      <c r="O922" s="104"/>
      <c r="P922" s="104"/>
      <c r="Q922" s="104"/>
      <c r="R922" s="104"/>
      <c r="S922" s="104"/>
      <c r="T922" s="104"/>
      <c r="U922" s="104"/>
    </row>
    <row r="923" spans="1:21">
      <c r="A923" s="447">
        <v>5157000001</v>
      </c>
      <c r="B923" s="446" t="s">
        <v>2101</v>
      </c>
      <c r="C923" s="663" t="s">
        <v>2500</v>
      </c>
      <c r="D923" s="445"/>
      <c r="E923" s="104"/>
      <c r="F923" s="104"/>
      <c r="G923" s="104"/>
      <c r="H923" s="104"/>
      <c r="I923" s="104"/>
      <c r="J923" s="104"/>
      <c r="K923" s="104"/>
      <c r="L923" s="104"/>
      <c r="M923" s="104"/>
      <c r="N923" s="104"/>
      <c r="O923" s="104"/>
      <c r="P923" s="104"/>
      <c r="Q923" s="104"/>
      <c r="R923" s="104"/>
      <c r="S923" s="104"/>
      <c r="T923" s="104"/>
      <c r="U923" s="104"/>
    </row>
    <row r="924" spans="1:21">
      <c r="A924" s="447">
        <v>5157000001</v>
      </c>
      <c r="B924" s="446" t="s">
        <v>2101</v>
      </c>
      <c r="C924" s="663" t="s">
        <v>2501</v>
      </c>
      <c r="D924" s="445"/>
      <c r="E924" s="104"/>
      <c r="F924" s="104"/>
      <c r="G924" s="104"/>
      <c r="H924" s="104"/>
      <c r="I924" s="104"/>
      <c r="J924" s="104"/>
      <c r="K924" s="104"/>
      <c r="L924" s="104"/>
      <c r="M924" s="104"/>
      <c r="N924" s="104"/>
      <c r="O924" s="104"/>
      <c r="P924" s="104"/>
      <c r="Q924" s="104"/>
      <c r="R924" s="104"/>
      <c r="S924" s="104"/>
      <c r="T924" s="104"/>
      <c r="U924" s="104"/>
    </row>
    <row r="925" spans="1:21">
      <c r="A925" s="447">
        <v>5157000001</v>
      </c>
      <c r="B925" s="446" t="s">
        <v>2101</v>
      </c>
      <c r="C925" s="663" t="s">
        <v>2502</v>
      </c>
      <c r="D925" s="445"/>
      <c r="E925" s="104"/>
      <c r="F925" s="104"/>
      <c r="G925" s="104"/>
      <c r="H925" s="104"/>
      <c r="I925" s="104"/>
      <c r="J925" s="104"/>
      <c r="K925" s="104"/>
      <c r="L925" s="104"/>
      <c r="M925" s="104"/>
      <c r="N925" s="104"/>
      <c r="O925" s="104"/>
      <c r="P925" s="104"/>
      <c r="Q925" s="104"/>
      <c r="R925" s="104"/>
      <c r="S925" s="104"/>
      <c r="T925" s="104"/>
      <c r="U925" s="104"/>
    </row>
    <row r="926" spans="1:21">
      <c r="A926" s="447">
        <v>5157000001</v>
      </c>
      <c r="B926" s="446" t="s">
        <v>2101</v>
      </c>
      <c r="C926" s="663" t="s">
        <v>2503</v>
      </c>
      <c r="D926" s="445"/>
      <c r="E926" s="104"/>
      <c r="F926" s="104"/>
      <c r="G926" s="104"/>
      <c r="H926" s="104"/>
      <c r="I926" s="104"/>
      <c r="J926" s="104"/>
      <c r="K926" s="104"/>
      <c r="L926" s="104"/>
      <c r="M926" s="104"/>
      <c r="N926" s="104"/>
      <c r="O926" s="104"/>
      <c r="P926" s="104"/>
      <c r="Q926" s="104"/>
      <c r="R926" s="104"/>
      <c r="S926" s="104"/>
      <c r="T926" s="104"/>
      <c r="U926" s="104"/>
    </row>
    <row r="927" spans="1:21">
      <c r="A927" s="447">
        <v>5157000001</v>
      </c>
      <c r="B927" s="446" t="s">
        <v>2101</v>
      </c>
      <c r="C927" s="663" t="s">
        <v>2504</v>
      </c>
      <c r="D927" s="445"/>
      <c r="E927" s="104"/>
      <c r="F927" s="104"/>
      <c r="G927" s="104"/>
      <c r="H927" s="104"/>
      <c r="I927" s="104"/>
      <c r="J927" s="104"/>
      <c r="K927" s="104"/>
      <c r="L927" s="104"/>
      <c r="M927" s="104"/>
      <c r="N927" s="104"/>
      <c r="O927" s="104"/>
      <c r="P927" s="104"/>
      <c r="Q927" s="104"/>
      <c r="R927" s="104"/>
      <c r="S927" s="104"/>
      <c r="T927" s="104"/>
      <c r="U927" s="104"/>
    </row>
    <row r="928" spans="1:21">
      <c r="A928" s="447">
        <v>5157000001</v>
      </c>
      <c r="B928" s="446" t="s">
        <v>2101</v>
      </c>
      <c r="C928" s="663" t="s">
        <v>2505</v>
      </c>
      <c r="D928" s="445"/>
      <c r="E928" s="104"/>
      <c r="F928" s="104"/>
      <c r="G928" s="104"/>
      <c r="H928" s="104"/>
      <c r="I928" s="104"/>
      <c r="J928" s="104"/>
      <c r="K928" s="104"/>
      <c r="L928" s="104"/>
      <c r="M928" s="104"/>
      <c r="N928" s="104"/>
      <c r="O928" s="104"/>
      <c r="P928" s="104"/>
      <c r="Q928" s="104"/>
      <c r="R928" s="104"/>
      <c r="S928" s="104"/>
      <c r="T928" s="104"/>
      <c r="U928" s="104"/>
    </row>
    <row r="929" spans="1:21">
      <c r="A929" s="447">
        <v>5157000001</v>
      </c>
      <c r="B929" s="446" t="s">
        <v>2101</v>
      </c>
      <c r="C929" s="663" t="s">
        <v>2506</v>
      </c>
      <c r="D929" s="445"/>
      <c r="E929" s="104"/>
      <c r="F929" s="104"/>
      <c r="G929" s="104"/>
      <c r="H929" s="104"/>
      <c r="I929" s="104"/>
      <c r="J929" s="104"/>
      <c r="K929" s="104"/>
      <c r="L929" s="104"/>
      <c r="M929" s="104"/>
      <c r="N929" s="104"/>
      <c r="O929" s="104"/>
      <c r="P929" s="104"/>
      <c r="Q929" s="104"/>
      <c r="R929" s="104"/>
      <c r="S929" s="104"/>
      <c r="T929" s="104"/>
      <c r="U929" s="104"/>
    </row>
    <row r="930" spans="1:21">
      <c r="A930" s="447">
        <v>5157000001</v>
      </c>
      <c r="B930" s="446" t="s">
        <v>2101</v>
      </c>
      <c r="C930" s="663" t="s">
        <v>2507</v>
      </c>
      <c r="D930" s="445"/>
      <c r="E930" s="104"/>
      <c r="F930" s="104"/>
      <c r="G930" s="104"/>
      <c r="H930" s="104"/>
      <c r="I930" s="104"/>
      <c r="J930" s="104"/>
      <c r="K930" s="104"/>
      <c r="L930" s="104"/>
      <c r="M930" s="104"/>
      <c r="N930" s="104"/>
      <c r="O930" s="104"/>
      <c r="P930" s="104"/>
      <c r="Q930" s="104"/>
      <c r="R930" s="104"/>
      <c r="S930" s="104"/>
      <c r="T930" s="104"/>
      <c r="U930" s="104"/>
    </row>
    <row r="931" spans="1:21">
      <c r="A931" s="447">
        <v>5157000001</v>
      </c>
      <c r="B931" s="446" t="s">
        <v>2102</v>
      </c>
      <c r="C931" s="663" t="s">
        <v>2508</v>
      </c>
      <c r="D931" s="445"/>
      <c r="E931" s="104"/>
      <c r="F931" s="104"/>
      <c r="G931" s="104"/>
      <c r="H931" s="104"/>
      <c r="I931" s="104"/>
      <c r="J931" s="104"/>
      <c r="K931" s="104"/>
      <c r="L931" s="104"/>
      <c r="M931" s="104"/>
      <c r="N931" s="104"/>
      <c r="O931" s="104"/>
      <c r="P931" s="104"/>
      <c r="Q931" s="104"/>
      <c r="R931" s="104"/>
      <c r="S931" s="104"/>
      <c r="T931" s="104"/>
      <c r="U931" s="104"/>
    </row>
    <row r="932" spans="1:21">
      <c r="A932" s="447">
        <v>5157000001</v>
      </c>
      <c r="B932" s="446" t="s">
        <v>2102</v>
      </c>
      <c r="C932" s="663" t="s">
        <v>2509</v>
      </c>
      <c r="D932" s="445"/>
      <c r="E932" s="104"/>
      <c r="F932" s="104"/>
      <c r="G932" s="104"/>
      <c r="H932" s="104"/>
      <c r="I932" s="104"/>
      <c r="J932" s="104"/>
      <c r="K932" s="104"/>
      <c r="L932" s="104"/>
      <c r="M932" s="104"/>
      <c r="N932" s="104"/>
      <c r="O932" s="104"/>
      <c r="P932" s="104"/>
      <c r="Q932" s="104"/>
      <c r="R932" s="104"/>
      <c r="S932" s="104"/>
      <c r="T932" s="104"/>
      <c r="U932" s="104"/>
    </row>
    <row r="933" spans="1:21">
      <c r="A933" s="447">
        <v>5157000001</v>
      </c>
      <c r="B933" s="446" t="s">
        <v>2103</v>
      </c>
      <c r="C933" s="663" t="s">
        <v>2510</v>
      </c>
      <c r="D933" s="445"/>
      <c r="E933" s="104"/>
      <c r="F933" s="104"/>
      <c r="G933" s="104"/>
      <c r="H933" s="104"/>
      <c r="I933" s="104"/>
      <c r="J933" s="104"/>
      <c r="K933" s="104"/>
      <c r="L933" s="104"/>
      <c r="M933" s="104"/>
      <c r="N933" s="104"/>
      <c r="O933" s="104"/>
      <c r="P933" s="104"/>
      <c r="Q933" s="104"/>
      <c r="R933" s="104"/>
      <c r="S933" s="104"/>
      <c r="T933" s="104"/>
      <c r="U933" s="104"/>
    </row>
    <row r="934" spans="1:21">
      <c r="A934" s="447">
        <v>5157000001</v>
      </c>
      <c r="B934" s="446" t="s">
        <v>2103</v>
      </c>
      <c r="C934" s="663" t="s">
        <v>2511</v>
      </c>
      <c r="D934" s="445"/>
      <c r="E934" s="104"/>
      <c r="F934" s="104"/>
      <c r="G934" s="104"/>
      <c r="H934" s="104"/>
      <c r="I934" s="104"/>
      <c r="J934" s="104"/>
      <c r="K934" s="104"/>
      <c r="L934" s="104"/>
      <c r="M934" s="104"/>
      <c r="N934" s="104"/>
      <c r="O934" s="104"/>
      <c r="P934" s="104"/>
      <c r="Q934" s="104"/>
      <c r="R934" s="104"/>
      <c r="S934" s="104"/>
      <c r="T934" s="104"/>
      <c r="U934" s="104"/>
    </row>
    <row r="935" spans="1:21">
      <c r="A935" s="447">
        <v>5157000001</v>
      </c>
      <c r="B935" s="446" t="s">
        <v>2103</v>
      </c>
      <c r="C935" s="663" t="s">
        <v>2512</v>
      </c>
      <c r="D935" s="445"/>
      <c r="E935" s="104"/>
      <c r="F935" s="104"/>
      <c r="G935" s="104"/>
      <c r="H935" s="104"/>
      <c r="I935" s="104"/>
      <c r="J935" s="104"/>
      <c r="K935" s="104"/>
      <c r="L935" s="104"/>
      <c r="M935" s="104"/>
      <c r="N935" s="104"/>
      <c r="O935" s="104"/>
      <c r="P935" s="104"/>
      <c r="Q935" s="104"/>
      <c r="R935" s="104"/>
      <c r="S935" s="104"/>
      <c r="T935" s="104"/>
      <c r="U935" s="104"/>
    </row>
    <row r="936" spans="1:21">
      <c r="A936" s="447">
        <v>5157000001</v>
      </c>
      <c r="B936" s="446" t="s">
        <v>2103</v>
      </c>
      <c r="C936" s="663" t="s">
        <v>2513</v>
      </c>
      <c r="D936" s="445"/>
      <c r="E936" s="104"/>
      <c r="F936" s="104"/>
      <c r="G936" s="104"/>
      <c r="H936" s="104"/>
      <c r="I936" s="104"/>
      <c r="J936" s="104"/>
      <c r="K936" s="104"/>
      <c r="L936" s="104"/>
      <c r="M936" s="104"/>
      <c r="N936" s="104"/>
      <c r="O936" s="104"/>
      <c r="P936" s="104"/>
      <c r="Q936" s="104"/>
      <c r="R936" s="104"/>
      <c r="S936" s="104"/>
      <c r="T936" s="104"/>
      <c r="U936" s="104"/>
    </row>
    <row r="937" spans="1:21">
      <c r="A937" s="447">
        <v>5157000001</v>
      </c>
      <c r="B937" s="446" t="s">
        <v>2103</v>
      </c>
      <c r="C937" s="663" t="s">
        <v>2514</v>
      </c>
      <c r="D937" s="445"/>
      <c r="E937" s="104"/>
      <c r="F937" s="104"/>
      <c r="G937" s="104"/>
      <c r="H937" s="104"/>
      <c r="I937" s="104"/>
      <c r="J937" s="104"/>
      <c r="K937" s="104"/>
      <c r="L937" s="104"/>
      <c r="M937" s="104"/>
      <c r="N937" s="104"/>
      <c r="O937" s="104"/>
      <c r="P937" s="104"/>
      <c r="Q937" s="104"/>
      <c r="R937" s="104"/>
      <c r="S937" s="104"/>
      <c r="T937" s="104"/>
      <c r="U937" s="104"/>
    </row>
    <row r="938" spans="1:21">
      <c r="A938" s="447">
        <v>5157000001</v>
      </c>
      <c r="B938" s="446" t="s">
        <v>2103</v>
      </c>
      <c r="C938" s="663" t="s">
        <v>2515</v>
      </c>
      <c r="D938" s="445"/>
      <c r="E938" s="104"/>
      <c r="F938" s="104"/>
      <c r="G938" s="104"/>
      <c r="H938" s="104"/>
      <c r="I938" s="104"/>
      <c r="J938" s="104"/>
      <c r="K938" s="104"/>
      <c r="L938" s="104"/>
      <c r="M938" s="104"/>
      <c r="N938" s="104"/>
      <c r="O938" s="104"/>
      <c r="P938" s="104"/>
      <c r="Q938" s="104"/>
      <c r="R938" s="104"/>
      <c r="S938" s="104"/>
      <c r="T938" s="104"/>
      <c r="U938" s="104"/>
    </row>
    <row r="939" spans="1:21">
      <c r="A939" s="447">
        <v>5157000001</v>
      </c>
      <c r="B939" s="446" t="s">
        <v>2103</v>
      </c>
      <c r="C939" s="663" t="s">
        <v>2516</v>
      </c>
      <c r="D939" s="445"/>
      <c r="E939" s="104"/>
      <c r="F939" s="104"/>
      <c r="G939" s="104"/>
      <c r="H939" s="104"/>
      <c r="I939" s="104"/>
      <c r="J939" s="104"/>
      <c r="K939" s="104"/>
      <c r="L939" s="104"/>
      <c r="M939" s="104"/>
      <c r="N939" s="104"/>
      <c r="O939" s="104"/>
      <c r="P939" s="104"/>
      <c r="Q939" s="104"/>
      <c r="R939" s="104"/>
      <c r="S939" s="104"/>
      <c r="T939" s="104"/>
      <c r="U939" s="104"/>
    </row>
    <row r="940" spans="1:21">
      <c r="A940" s="447">
        <v>5157000001</v>
      </c>
      <c r="B940" s="446" t="s">
        <v>2103</v>
      </c>
      <c r="C940" s="663" t="s">
        <v>2517</v>
      </c>
      <c r="D940" s="445"/>
      <c r="E940" s="104"/>
      <c r="F940" s="104"/>
      <c r="G940" s="104"/>
      <c r="H940" s="104"/>
      <c r="I940" s="104"/>
      <c r="J940" s="104"/>
      <c r="K940" s="104"/>
      <c r="L940" s="104"/>
      <c r="M940" s="104"/>
      <c r="N940" s="104"/>
      <c r="O940" s="104"/>
      <c r="P940" s="104"/>
      <c r="Q940" s="104"/>
      <c r="R940" s="104"/>
      <c r="S940" s="104"/>
      <c r="T940" s="104"/>
      <c r="U940" s="104"/>
    </row>
    <row r="941" spans="1:21">
      <c r="A941" s="447">
        <v>5157000001</v>
      </c>
      <c r="B941" s="446" t="s">
        <v>2103</v>
      </c>
      <c r="C941" s="663" t="s">
        <v>2518</v>
      </c>
      <c r="D941" s="445"/>
      <c r="E941" s="104"/>
      <c r="F941" s="104"/>
      <c r="G941" s="104"/>
      <c r="H941" s="104"/>
      <c r="I941" s="104"/>
      <c r="J941" s="104"/>
      <c r="K941" s="104"/>
      <c r="L941" s="104"/>
      <c r="M941" s="104"/>
      <c r="N941" s="104"/>
      <c r="O941" s="104"/>
      <c r="P941" s="104"/>
      <c r="Q941" s="104"/>
      <c r="R941" s="104"/>
      <c r="S941" s="104"/>
      <c r="T941" s="104"/>
      <c r="U941" s="104"/>
    </row>
    <row r="942" spans="1:21">
      <c r="A942" s="447">
        <v>5157000001</v>
      </c>
      <c r="B942" s="446" t="s">
        <v>2103</v>
      </c>
      <c r="C942" s="663" t="s">
        <v>2519</v>
      </c>
      <c r="D942" s="445"/>
      <c r="E942" s="104"/>
      <c r="F942" s="104"/>
      <c r="G942" s="104"/>
      <c r="H942" s="104"/>
      <c r="I942" s="104"/>
      <c r="J942" s="104"/>
      <c r="K942" s="104"/>
      <c r="L942" s="104"/>
      <c r="M942" s="104"/>
      <c r="N942" s="104"/>
      <c r="O942" s="104"/>
      <c r="P942" s="104"/>
      <c r="Q942" s="104"/>
      <c r="R942" s="104"/>
      <c r="S942" s="104"/>
      <c r="T942" s="104"/>
      <c r="U942" s="104"/>
    </row>
    <row r="943" spans="1:21">
      <c r="A943" s="447">
        <v>5157000001</v>
      </c>
      <c r="B943" s="446" t="s">
        <v>2103</v>
      </c>
      <c r="C943" s="663" t="s">
        <v>2520</v>
      </c>
      <c r="D943" s="445"/>
      <c r="E943" s="104"/>
      <c r="F943" s="104"/>
      <c r="G943" s="104"/>
      <c r="H943" s="104"/>
      <c r="I943" s="104"/>
      <c r="J943" s="104"/>
      <c r="K943" s="104"/>
      <c r="L943" s="104"/>
      <c r="M943" s="104"/>
      <c r="N943" s="104"/>
      <c r="O943" s="104"/>
      <c r="P943" s="104"/>
      <c r="Q943" s="104"/>
      <c r="R943" s="104"/>
      <c r="S943" s="104"/>
      <c r="T943" s="104"/>
      <c r="U943" s="104"/>
    </row>
    <row r="944" spans="1:21">
      <c r="A944" s="447">
        <v>5157000001</v>
      </c>
      <c r="B944" s="446" t="s">
        <v>2103</v>
      </c>
      <c r="C944" s="663" t="s">
        <v>2521</v>
      </c>
      <c r="D944" s="445"/>
      <c r="E944" s="104"/>
      <c r="F944" s="104"/>
      <c r="G944" s="104"/>
      <c r="H944" s="104"/>
      <c r="I944" s="104"/>
      <c r="J944" s="104"/>
      <c r="K944" s="104"/>
      <c r="L944" s="104"/>
      <c r="M944" s="104"/>
      <c r="N944" s="104"/>
      <c r="O944" s="104"/>
      <c r="P944" s="104"/>
      <c r="Q944" s="104"/>
      <c r="R944" s="104"/>
      <c r="S944" s="104"/>
      <c r="T944" s="104"/>
      <c r="U944" s="104"/>
    </row>
    <row r="945" spans="1:21">
      <c r="A945" s="447">
        <v>5157000001</v>
      </c>
      <c r="B945" s="446" t="s">
        <v>2103</v>
      </c>
      <c r="C945" s="663" t="s">
        <v>2522</v>
      </c>
      <c r="D945" s="445"/>
      <c r="E945" s="104"/>
      <c r="F945" s="104"/>
      <c r="G945" s="104"/>
      <c r="H945" s="104"/>
      <c r="I945" s="104"/>
      <c r="J945" s="104"/>
      <c r="K945" s="104"/>
      <c r="L945" s="104"/>
      <c r="M945" s="104"/>
      <c r="N945" s="104"/>
      <c r="O945" s="104"/>
      <c r="P945" s="104"/>
      <c r="Q945" s="104"/>
      <c r="R945" s="104"/>
      <c r="S945" s="104"/>
      <c r="T945" s="104"/>
      <c r="U945" s="104"/>
    </row>
    <row r="946" spans="1:21">
      <c r="A946" s="447">
        <v>5157000001</v>
      </c>
      <c r="B946" s="446" t="s">
        <v>2103</v>
      </c>
      <c r="C946" s="663" t="s">
        <v>2523</v>
      </c>
      <c r="D946" s="445"/>
      <c r="E946" s="104"/>
      <c r="F946" s="104"/>
      <c r="G946" s="104"/>
      <c r="H946" s="104"/>
      <c r="I946" s="104"/>
      <c r="J946" s="104"/>
      <c r="K946" s="104"/>
      <c r="L946" s="104"/>
      <c r="M946" s="104"/>
      <c r="N946" s="104"/>
      <c r="O946" s="104"/>
      <c r="P946" s="104"/>
      <c r="Q946" s="104"/>
      <c r="R946" s="104"/>
      <c r="S946" s="104"/>
      <c r="T946" s="104"/>
      <c r="U946" s="104"/>
    </row>
    <row r="947" spans="1:21">
      <c r="A947" s="447">
        <v>5157000001</v>
      </c>
      <c r="B947" s="446" t="s">
        <v>2103</v>
      </c>
      <c r="C947" s="663" t="s">
        <v>2524</v>
      </c>
      <c r="D947" s="445"/>
      <c r="E947" s="104"/>
      <c r="F947" s="104"/>
      <c r="G947" s="104"/>
      <c r="H947" s="104"/>
      <c r="I947" s="104"/>
      <c r="J947" s="104"/>
      <c r="K947" s="104"/>
      <c r="L947" s="104"/>
      <c r="M947" s="104"/>
      <c r="N947" s="104"/>
      <c r="O947" s="104"/>
      <c r="P947" s="104"/>
      <c r="Q947" s="104"/>
      <c r="R947" s="104"/>
      <c r="S947" s="104"/>
      <c r="T947" s="104"/>
      <c r="U947" s="104"/>
    </row>
    <row r="948" spans="1:21">
      <c r="A948" s="447">
        <v>5157000001</v>
      </c>
      <c r="B948" s="446" t="s">
        <v>2103</v>
      </c>
      <c r="C948" s="663" t="s">
        <v>2525</v>
      </c>
      <c r="D948" s="445"/>
      <c r="E948" s="104"/>
      <c r="F948" s="104"/>
      <c r="G948" s="104"/>
      <c r="H948" s="104"/>
      <c r="I948" s="104"/>
      <c r="J948" s="104"/>
      <c r="K948" s="104"/>
      <c r="L948" s="104"/>
      <c r="M948" s="104"/>
      <c r="N948" s="104"/>
      <c r="O948" s="104"/>
      <c r="P948" s="104"/>
      <c r="Q948" s="104"/>
      <c r="R948" s="104"/>
      <c r="S948" s="104"/>
      <c r="T948" s="104"/>
      <c r="U948" s="104"/>
    </row>
    <row r="949" spans="1:21">
      <c r="A949" s="447">
        <v>5157000001</v>
      </c>
      <c r="B949" s="446" t="s">
        <v>2103</v>
      </c>
      <c r="C949" s="663" t="s">
        <v>2526</v>
      </c>
      <c r="D949" s="445"/>
      <c r="E949" s="104"/>
      <c r="F949" s="104"/>
      <c r="G949" s="104"/>
      <c r="H949" s="104"/>
      <c r="I949" s="104"/>
      <c r="J949" s="104"/>
      <c r="K949" s="104"/>
      <c r="L949" s="104"/>
      <c r="M949" s="104"/>
      <c r="N949" s="104"/>
      <c r="O949" s="104"/>
      <c r="P949" s="104"/>
      <c r="Q949" s="104"/>
      <c r="R949" s="104"/>
      <c r="S949" s="104"/>
      <c r="T949" s="104"/>
      <c r="U949" s="104"/>
    </row>
    <row r="950" spans="1:21">
      <c r="A950" s="447">
        <v>5157000001</v>
      </c>
      <c r="B950" s="446" t="s">
        <v>2103</v>
      </c>
      <c r="C950" s="663" t="s">
        <v>2527</v>
      </c>
      <c r="D950" s="445"/>
      <c r="E950" s="104"/>
      <c r="F950" s="104"/>
      <c r="G950" s="104"/>
      <c r="H950" s="104"/>
      <c r="I950" s="104"/>
      <c r="J950" s="104"/>
      <c r="K950" s="104"/>
      <c r="L950" s="104"/>
      <c r="M950" s="104"/>
      <c r="N950" s="104"/>
      <c r="O950" s="104"/>
      <c r="P950" s="104"/>
      <c r="Q950" s="104"/>
      <c r="R950" s="104"/>
      <c r="S950" s="104"/>
      <c r="T950" s="104"/>
      <c r="U950" s="104"/>
    </row>
    <row r="951" spans="1:21">
      <c r="A951" s="447">
        <v>5157000001</v>
      </c>
      <c r="B951" s="446" t="s">
        <v>2103</v>
      </c>
      <c r="C951" s="663" t="s">
        <v>2528</v>
      </c>
      <c r="D951" s="445"/>
      <c r="E951" s="104"/>
      <c r="F951" s="104"/>
      <c r="G951" s="104"/>
      <c r="H951" s="104"/>
      <c r="I951" s="104"/>
      <c r="J951" s="104"/>
      <c r="K951" s="104"/>
      <c r="L951" s="104"/>
      <c r="M951" s="104"/>
      <c r="N951" s="104"/>
      <c r="O951" s="104"/>
      <c r="P951" s="104"/>
      <c r="Q951" s="104"/>
      <c r="R951" s="104"/>
      <c r="S951" s="104"/>
      <c r="T951" s="104"/>
      <c r="U951" s="104"/>
    </row>
    <row r="952" spans="1:21">
      <c r="A952" s="447">
        <v>5157000001</v>
      </c>
      <c r="B952" s="446" t="s">
        <v>2103</v>
      </c>
      <c r="C952" s="663" t="s">
        <v>2529</v>
      </c>
      <c r="D952" s="445"/>
      <c r="E952" s="104"/>
      <c r="F952" s="104"/>
      <c r="G952" s="104"/>
      <c r="H952" s="104"/>
      <c r="I952" s="104"/>
      <c r="J952" s="104"/>
      <c r="K952" s="104"/>
      <c r="L952" s="104"/>
      <c r="M952" s="104"/>
      <c r="N952" s="104"/>
      <c r="O952" s="104"/>
      <c r="P952" s="104"/>
      <c r="Q952" s="104"/>
      <c r="R952" s="104"/>
      <c r="S952" s="104"/>
      <c r="T952" s="104"/>
      <c r="U952" s="104"/>
    </row>
    <row r="953" spans="1:21">
      <c r="A953" s="447">
        <v>5157000001</v>
      </c>
      <c r="B953" s="446" t="s">
        <v>2103</v>
      </c>
      <c r="C953" s="663" t="s">
        <v>2530</v>
      </c>
      <c r="D953" s="445"/>
      <c r="E953" s="104"/>
      <c r="F953" s="104"/>
      <c r="G953" s="104"/>
      <c r="H953" s="104"/>
      <c r="I953" s="104"/>
      <c r="J953" s="104"/>
      <c r="K953" s="104"/>
      <c r="L953" s="104"/>
      <c r="M953" s="104"/>
      <c r="N953" s="104"/>
      <c r="O953" s="104"/>
      <c r="P953" s="104"/>
      <c r="Q953" s="104"/>
      <c r="R953" s="104"/>
      <c r="S953" s="104"/>
      <c r="T953" s="104"/>
      <c r="U953" s="104"/>
    </row>
    <row r="954" spans="1:21">
      <c r="A954" s="447">
        <v>5157000001</v>
      </c>
      <c r="B954" s="446" t="s">
        <v>2103</v>
      </c>
      <c r="C954" s="663" t="s">
        <v>2531</v>
      </c>
      <c r="D954" s="445"/>
      <c r="E954" s="104"/>
      <c r="F954" s="104"/>
      <c r="G954" s="104"/>
      <c r="H954" s="104"/>
      <c r="I954" s="104"/>
      <c r="J954" s="104"/>
      <c r="K954" s="104"/>
      <c r="L954" s="104"/>
      <c r="M954" s="104"/>
      <c r="N954" s="104"/>
      <c r="O954" s="104"/>
      <c r="P954" s="104"/>
      <c r="Q954" s="104"/>
      <c r="R954" s="104"/>
      <c r="S954" s="104"/>
      <c r="T954" s="104"/>
      <c r="U954" s="104"/>
    </row>
    <row r="955" spans="1:21">
      <c r="A955" s="447">
        <v>5157000001</v>
      </c>
      <c r="B955" s="446" t="s">
        <v>2103</v>
      </c>
      <c r="C955" s="663" t="s">
        <v>2532</v>
      </c>
      <c r="D955" s="445"/>
      <c r="E955" s="104"/>
      <c r="F955" s="104"/>
      <c r="G955" s="104"/>
      <c r="H955" s="104"/>
      <c r="I955" s="104"/>
      <c r="J955" s="104"/>
      <c r="K955" s="104"/>
      <c r="L955" s="104"/>
      <c r="M955" s="104"/>
      <c r="N955" s="104"/>
      <c r="O955" s="104"/>
      <c r="P955" s="104"/>
      <c r="Q955" s="104"/>
      <c r="R955" s="104"/>
      <c r="S955" s="104"/>
      <c r="T955" s="104"/>
      <c r="U955" s="104"/>
    </row>
    <row r="956" spans="1:21">
      <c r="A956" s="447">
        <v>5157000001</v>
      </c>
      <c r="B956" s="446" t="s">
        <v>2103</v>
      </c>
      <c r="C956" s="663" t="s">
        <v>2533</v>
      </c>
      <c r="D956" s="445"/>
      <c r="E956" s="104"/>
      <c r="F956" s="104"/>
      <c r="G956" s="104"/>
      <c r="H956" s="104"/>
      <c r="I956" s="104"/>
      <c r="J956" s="104"/>
      <c r="K956" s="104"/>
      <c r="L956" s="104"/>
      <c r="M956" s="104"/>
      <c r="N956" s="104"/>
      <c r="O956" s="104"/>
      <c r="P956" s="104"/>
      <c r="Q956" s="104"/>
      <c r="R956" s="104"/>
      <c r="S956" s="104"/>
      <c r="T956" s="104"/>
      <c r="U956" s="104"/>
    </row>
    <row r="957" spans="1:21">
      <c r="A957" s="447">
        <v>5157000001</v>
      </c>
      <c r="B957" s="446" t="s">
        <v>2103</v>
      </c>
      <c r="C957" s="663" t="s">
        <v>2534</v>
      </c>
      <c r="D957" s="445"/>
      <c r="E957" s="104"/>
      <c r="F957" s="104"/>
      <c r="G957" s="104"/>
      <c r="H957" s="104"/>
      <c r="I957" s="104"/>
      <c r="J957" s="104"/>
      <c r="K957" s="104"/>
      <c r="L957" s="104"/>
      <c r="M957" s="104"/>
      <c r="N957" s="104"/>
      <c r="O957" s="104"/>
      <c r="P957" s="104"/>
      <c r="Q957" s="104"/>
      <c r="R957" s="104"/>
      <c r="S957" s="104"/>
      <c r="T957" s="104"/>
      <c r="U957" s="104"/>
    </row>
    <row r="958" spans="1:21">
      <c r="A958" s="447">
        <v>5157000001</v>
      </c>
      <c r="B958" s="446" t="s">
        <v>2103</v>
      </c>
      <c r="C958" s="663" t="s">
        <v>2535</v>
      </c>
      <c r="D958" s="445"/>
      <c r="E958" s="104"/>
      <c r="F958" s="104"/>
      <c r="G958" s="104"/>
      <c r="H958" s="104"/>
      <c r="I958" s="104"/>
      <c r="J958" s="104"/>
      <c r="K958" s="104"/>
      <c r="L958" s="104"/>
      <c r="M958" s="104"/>
      <c r="N958" s="104"/>
      <c r="O958" s="104"/>
      <c r="P958" s="104"/>
      <c r="Q958" s="104"/>
      <c r="R958" s="104"/>
      <c r="S958" s="104"/>
      <c r="T958" s="104"/>
      <c r="U958" s="104"/>
    </row>
    <row r="959" spans="1:21">
      <c r="A959" s="447">
        <v>5157000001</v>
      </c>
      <c r="B959" s="446" t="s">
        <v>2103</v>
      </c>
      <c r="C959" s="663" t="s">
        <v>2536</v>
      </c>
      <c r="D959" s="445"/>
      <c r="E959" s="104"/>
      <c r="F959" s="104"/>
      <c r="G959" s="104"/>
      <c r="H959" s="104"/>
      <c r="I959" s="104"/>
      <c r="J959" s="104"/>
      <c r="K959" s="104"/>
      <c r="L959" s="104"/>
      <c r="M959" s="104"/>
      <c r="N959" s="104"/>
      <c r="O959" s="104"/>
      <c r="P959" s="104"/>
      <c r="Q959" s="104"/>
      <c r="R959" s="104"/>
      <c r="S959" s="104"/>
      <c r="T959" s="104"/>
      <c r="U959" s="104"/>
    </row>
    <row r="960" spans="1:21">
      <c r="A960" s="447">
        <v>5157000001</v>
      </c>
      <c r="B960" s="446" t="s">
        <v>2103</v>
      </c>
      <c r="C960" s="663" t="s">
        <v>2537</v>
      </c>
      <c r="D960" s="445"/>
      <c r="E960" s="104"/>
      <c r="F960" s="104"/>
      <c r="G960" s="104"/>
      <c r="H960" s="104"/>
      <c r="I960" s="104"/>
      <c r="J960" s="104"/>
      <c r="K960" s="104"/>
      <c r="L960" s="104"/>
      <c r="M960" s="104"/>
      <c r="N960" s="104"/>
      <c r="O960" s="104"/>
      <c r="P960" s="104"/>
      <c r="Q960" s="104"/>
      <c r="R960" s="104"/>
      <c r="S960" s="104"/>
      <c r="T960" s="104"/>
      <c r="U960" s="104"/>
    </row>
    <row r="961" spans="1:21">
      <c r="A961" s="447">
        <v>5157000001</v>
      </c>
      <c r="B961" s="446" t="s">
        <v>2103</v>
      </c>
      <c r="C961" s="663" t="s">
        <v>2538</v>
      </c>
      <c r="D961" s="445"/>
      <c r="E961" s="104"/>
      <c r="F961" s="104"/>
      <c r="G961" s="104"/>
      <c r="H961" s="104"/>
      <c r="I961" s="104"/>
      <c r="J961" s="104"/>
      <c r="K961" s="104"/>
      <c r="L961" s="104"/>
      <c r="M961" s="104"/>
      <c r="N961" s="104"/>
      <c r="O961" s="104"/>
      <c r="P961" s="104"/>
      <c r="Q961" s="104"/>
      <c r="R961" s="104"/>
      <c r="S961" s="104"/>
      <c r="T961" s="104"/>
      <c r="U961" s="104"/>
    </row>
    <row r="962" spans="1:21">
      <c r="A962" s="447">
        <v>5157000001</v>
      </c>
      <c r="B962" s="446" t="s">
        <v>2103</v>
      </c>
      <c r="C962" s="663" t="s">
        <v>2539</v>
      </c>
      <c r="D962" s="445"/>
      <c r="E962" s="104"/>
      <c r="F962" s="104"/>
      <c r="G962" s="104"/>
      <c r="H962" s="104"/>
      <c r="I962" s="104"/>
      <c r="J962" s="104"/>
      <c r="K962" s="104"/>
      <c r="L962" s="104"/>
      <c r="M962" s="104"/>
      <c r="N962" s="104"/>
      <c r="O962" s="104"/>
      <c r="P962" s="104"/>
      <c r="Q962" s="104"/>
      <c r="R962" s="104"/>
      <c r="S962" s="104"/>
      <c r="T962" s="104"/>
      <c r="U962" s="104"/>
    </row>
    <row r="963" spans="1:21">
      <c r="A963" s="447">
        <v>5157000001</v>
      </c>
      <c r="B963" s="446" t="s">
        <v>2103</v>
      </c>
      <c r="C963" s="663" t="s">
        <v>2540</v>
      </c>
      <c r="D963" s="445"/>
      <c r="E963" s="104"/>
      <c r="F963" s="104"/>
      <c r="G963" s="104"/>
      <c r="H963" s="104"/>
      <c r="I963" s="104"/>
      <c r="J963" s="104"/>
      <c r="K963" s="104"/>
      <c r="L963" s="104"/>
      <c r="M963" s="104"/>
      <c r="N963" s="104"/>
      <c r="O963" s="104"/>
      <c r="P963" s="104"/>
      <c r="Q963" s="104"/>
      <c r="R963" s="104"/>
      <c r="S963" s="104"/>
      <c r="T963" s="104"/>
      <c r="U963" s="104"/>
    </row>
    <row r="964" spans="1:21">
      <c r="A964" s="447">
        <v>5157000001</v>
      </c>
      <c r="B964" s="446" t="s">
        <v>2103</v>
      </c>
      <c r="C964" s="663" t="s">
        <v>2541</v>
      </c>
      <c r="D964" s="445"/>
      <c r="E964" s="104"/>
      <c r="F964" s="104"/>
      <c r="G964" s="104"/>
      <c r="H964" s="104"/>
      <c r="I964" s="104"/>
      <c r="J964" s="104"/>
      <c r="K964" s="104"/>
      <c r="L964" s="104"/>
      <c r="M964" s="104"/>
      <c r="N964" s="104"/>
      <c r="O964" s="104"/>
      <c r="P964" s="104"/>
      <c r="Q964" s="104"/>
      <c r="R964" s="104"/>
      <c r="S964" s="104"/>
      <c r="T964" s="104"/>
      <c r="U964" s="104"/>
    </row>
    <row r="965" spans="1:21">
      <c r="A965" s="447">
        <v>5157000001</v>
      </c>
      <c r="B965" s="446" t="s">
        <v>2103</v>
      </c>
      <c r="C965" s="663" t="s">
        <v>2542</v>
      </c>
      <c r="D965" s="445"/>
      <c r="E965" s="104"/>
      <c r="F965" s="104"/>
      <c r="G965" s="104"/>
      <c r="H965" s="104"/>
      <c r="I965" s="104"/>
      <c r="J965" s="104"/>
      <c r="K965" s="104"/>
      <c r="L965" s="104"/>
      <c r="M965" s="104"/>
      <c r="N965" s="104"/>
      <c r="O965" s="104"/>
      <c r="P965" s="104"/>
      <c r="Q965" s="104"/>
      <c r="R965" s="104"/>
      <c r="S965" s="104"/>
      <c r="T965" s="104"/>
      <c r="U965" s="104"/>
    </row>
    <row r="966" spans="1:21">
      <c r="A966" s="447">
        <v>5157000001</v>
      </c>
      <c r="B966" s="446" t="s">
        <v>2103</v>
      </c>
      <c r="C966" s="663" t="s">
        <v>2543</v>
      </c>
      <c r="D966" s="445"/>
      <c r="E966" s="104"/>
      <c r="F966" s="104"/>
      <c r="G966" s="104"/>
      <c r="H966" s="104"/>
      <c r="I966" s="104"/>
      <c r="J966" s="104"/>
      <c r="K966" s="104"/>
      <c r="L966" s="104"/>
      <c r="M966" s="104"/>
      <c r="N966" s="104"/>
      <c r="O966" s="104"/>
      <c r="P966" s="104"/>
      <c r="Q966" s="104"/>
      <c r="R966" s="104"/>
      <c r="S966" s="104"/>
      <c r="T966" s="104"/>
      <c r="U966" s="104"/>
    </row>
    <row r="967" spans="1:21">
      <c r="A967" s="447">
        <v>5157000001</v>
      </c>
      <c r="B967" s="446" t="s">
        <v>2104</v>
      </c>
      <c r="C967" s="663" t="s">
        <v>2544</v>
      </c>
      <c r="D967" s="445"/>
      <c r="E967" s="104"/>
      <c r="F967" s="104"/>
      <c r="G967" s="104"/>
      <c r="H967" s="104"/>
      <c r="I967" s="104"/>
      <c r="J967" s="104"/>
      <c r="K967" s="104"/>
      <c r="L967" s="104"/>
      <c r="M967" s="104"/>
      <c r="N967" s="104"/>
      <c r="O967" s="104"/>
      <c r="P967" s="104"/>
      <c r="Q967" s="104"/>
      <c r="R967" s="104"/>
      <c r="S967" s="104"/>
      <c r="T967" s="104"/>
      <c r="U967" s="104"/>
    </row>
    <row r="968" spans="1:21">
      <c r="A968" s="447">
        <v>5157000001</v>
      </c>
      <c r="B968" s="446" t="s">
        <v>2064</v>
      </c>
      <c r="C968" s="663" t="s">
        <v>2545</v>
      </c>
      <c r="D968" s="445"/>
      <c r="E968" s="104"/>
      <c r="F968" s="104"/>
      <c r="G968" s="104"/>
      <c r="H968" s="104"/>
      <c r="I968" s="104"/>
      <c r="J968" s="104"/>
      <c r="K968" s="104"/>
      <c r="L968" s="104"/>
      <c r="M968" s="104"/>
      <c r="N968" s="104"/>
      <c r="O968" s="104"/>
      <c r="P968" s="104"/>
      <c r="Q968" s="104"/>
      <c r="R968" s="104"/>
      <c r="S968" s="104"/>
      <c r="T968" s="104"/>
      <c r="U968" s="104"/>
    </row>
    <row r="969" spans="1:21">
      <c r="A969" s="447">
        <v>5157000001</v>
      </c>
      <c r="B969" s="446" t="s">
        <v>2064</v>
      </c>
      <c r="C969" s="663" t="s">
        <v>2546</v>
      </c>
      <c r="D969" s="445"/>
      <c r="E969" s="104"/>
      <c r="F969" s="104"/>
      <c r="G969" s="104"/>
      <c r="H969" s="104"/>
      <c r="I969" s="104"/>
      <c r="J969" s="104"/>
      <c r="K969" s="104"/>
      <c r="L969" s="104"/>
      <c r="M969" s="104"/>
      <c r="N969" s="104"/>
      <c r="O969" s="104"/>
      <c r="P969" s="104"/>
      <c r="Q969" s="104"/>
      <c r="R969" s="104"/>
      <c r="S969" s="104"/>
      <c r="T969" s="104"/>
      <c r="U969" s="104"/>
    </row>
    <row r="970" spans="1:21">
      <c r="A970" s="447">
        <v>5157000001</v>
      </c>
      <c r="B970" s="446" t="s">
        <v>2064</v>
      </c>
      <c r="C970" s="663" t="s">
        <v>2547</v>
      </c>
      <c r="D970" s="445"/>
      <c r="E970" s="104"/>
      <c r="F970" s="104"/>
      <c r="G970" s="104"/>
      <c r="H970" s="104"/>
      <c r="I970" s="104"/>
      <c r="J970" s="104"/>
      <c r="K970" s="104"/>
      <c r="L970" s="104"/>
      <c r="M970" s="104"/>
      <c r="N970" s="104"/>
      <c r="O970" s="104"/>
      <c r="P970" s="104"/>
      <c r="Q970" s="104"/>
      <c r="R970" s="104"/>
      <c r="S970" s="104"/>
      <c r="T970" s="104"/>
      <c r="U970" s="104"/>
    </row>
    <row r="971" spans="1:21">
      <c r="A971" s="447">
        <v>5157000001</v>
      </c>
      <c r="B971" s="446" t="s">
        <v>2064</v>
      </c>
      <c r="C971" s="663" t="s">
        <v>2548</v>
      </c>
      <c r="D971" s="445"/>
      <c r="E971" s="104"/>
      <c r="F971" s="104"/>
      <c r="G971" s="104"/>
      <c r="H971" s="104"/>
      <c r="I971" s="104"/>
      <c r="J971" s="104"/>
      <c r="K971" s="104"/>
      <c r="L971" s="104"/>
      <c r="M971" s="104"/>
      <c r="N971" s="104"/>
      <c r="O971" s="104"/>
      <c r="P971" s="104"/>
      <c r="Q971" s="104"/>
      <c r="R971" s="104"/>
      <c r="S971" s="104"/>
      <c r="T971" s="104"/>
      <c r="U971" s="104"/>
    </row>
    <row r="972" spans="1:21">
      <c r="A972" s="447">
        <v>5157000001</v>
      </c>
      <c r="B972" s="446" t="s">
        <v>2064</v>
      </c>
      <c r="C972" s="663" t="s">
        <v>2549</v>
      </c>
      <c r="D972" s="445"/>
      <c r="E972" s="104"/>
      <c r="F972" s="104"/>
      <c r="G972" s="104"/>
      <c r="H972" s="104"/>
      <c r="I972" s="104"/>
      <c r="J972" s="104"/>
      <c r="K972" s="104"/>
      <c r="L972" s="104"/>
      <c r="M972" s="104"/>
      <c r="N972" s="104"/>
      <c r="O972" s="104"/>
      <c r="P972" s="104"/>
      <c r="Q972" s="104"/>
      <c r="R972" s="104"/>
      <c r="S972" s="104"/>
      <c r="T972" s="104"/>
      <c r="U972" s="104"/>
    </row>
    <row r="973" spans="1:21">
      <c r="A973" s="447">
        <v>5157000001</v>
      </c>
      <c r="B973" s="446" t="s">
        <v>2105</v>
      </c>
      <c r="C973" s="663" t="s">
        <v>2550</v>
      </c>
      <c r="D973" s="445"/>
      <c r="E973" s="104"/>
      <c r="F973" s="104"/>
      <c r="G973" s="104"/>
      <c r="H973" s="104"/>
      <c r="I973" s="104"/>
      <c r="J973" s="104"/>
      <c r="K973" s="104"/>
      <c r="L973" s="104"/>
      <c r="M973" s="104"/>
      <c r="N973" s="104"/>
      <c r="O973" s="104"/>
      <c r="P973" s="104"/>
      <c r="Q973" s="104"/>
      <c r="R973" s="104"/>
      <c r="S973" s="104"/>
      <c r="T973" s="104"/>
      <c r="U973" s="104"/>
    </row>
    <row r="974" spans="1:21">
      <c r="A974" s="447">
        <v>5157000001</v>
      </c>
      <c r="B974" s="446" t="s">
        <v>2105</v>
      </c>
      <c r="C974" s="663" t="s">
        <v>2551</v>
      </c>
      <c r="D974" s="445"/>
      <c r="E974" s="104"/>
      <c r="F974" s="104"/>
      <c r="G974" s="104"/>
      <c r="H974" s="104"/>
      <c r="I974" s="104"/>
      <c r="J974" s="104"/>
      <c r="K974" s="104"/>
      <c r="L974" s="104"/>
      <c r="M974" s="104"/>
      <c r="N974" s="104"/>
      <c r="O974" s="104"/>
      <c r="P974" s="104"/>
      <c r="Q974" s="104"/>
      <c r="R974" s="104"/>
      <c r="S974" s="104"/>
      <c r="T974" s="104"/>
      <c r="U974" s="104"/>
    </row>
    <row r="975" spans="1:21">
      <c r="A975" s="447">
        <v>5157000001</v>
      </c>
      <c r="B975" s="446" t="s">
        <v>2105</v>
      </c>
      <c r="C975" s="663" t="s">
        <v>2552</v>
      </c>
      <c r="D975" s="445"/>
      <c r="E975" s="104"/>
      <c r="F975" s="104"/>
      <c r="G975" s="104"/>
      <c r="H975" s="104"/>
      <c r="I975" s="104"/>
      <c r="J975" s="104"/>
      <c r="K975" s="104"/>
      <c r="L975" s="104"/>
      <c r="M975" s="104"/>
      <c r="N975" s="104"/>
      <c r="O975" s="104"/>
      <c r="P975" s="104"/>
      <c r="Q975" s="104"/>
      <c r="R975" s="104"/>
      <c r="S975" s="104"/>
      <c r="T975" s="104"/>
      <c r="U975" s="104"/>
    </row>
    <row r="976" spans="1:21">
      <c r="A976" s="447">
        <v>5157000001</v>
      </c>
      <c r="B976" s="446" t="s">
        <v>2105</v>
      </c>
      <c r="C976" s="663" t="s">
        <v>2553</v>
      </c>
      <c r="D976" s="445"/>
      <c r="E976" s="104"/>
      <c r="F976" s="104"/>
      <c r="G976" s="104"/>
      <c r="H976" s="104"/>
      <c r="I976" s="104"/>
      <c r="J976" s="104"/>
      <c r="K976" s="104"/>
      <c r="L976" s="104"/>
      <c r="M976" s="104"/>
      <c r="N976" s="104"/>
      <c r="O976" s="104"/>
      <c r="P976" s="104"/>
      <c r="Q976" s="104"/>
      <c r="R976" s="104"/>
      <c r="S976" s="104"/>
      <c r="T976" s="104"/>
      <c r="U976" s="104"/>
    </row>
    <row r="977" spans="1:21">
      <c r="A977" s="447">
        <v>5157000001</v>
      </c>
      <c r="B977" s="446" t="s">
        <v>2105</v>
      </c>
      <c r="C977" s="663" t="s">
        <v>2554</v>
      </c>
      <c r="D977" s="445"/>
      <c r="E977" s="104"/>
      <c r="F977" s="104"/>
      <c r="G977" s="104"/>
      <c r="H977" s="104"/>
      <c r="I977" s="104"/>
      <c r="J977" s="104"/>
      <c r="K977" s="104"/>
      <c r="L977" s="104"/>
      <c r="M977" s="104"/>
      <c r="N977" s="104"/>
      <c r="O977" s="104"/>
      <c r="P977" s="104"/>
      <c r="Q977" s="104"/>
      <c r="R977" s="104"/>
      <c r="S977" s="104"/>
      <c r="T977" s="104"/>
      <c r="U977" s="104"/>
    </row>
    <row r="978" spans="1:21">
      <c r="A978" s="447">
        <v>5157000001</v>
      </c>
      <c r="B978" s="446" t="s">
        <v>2105</v>
      </c>
      <c r="C978" s="663" t="s">
        <v>2555</v>
      </c>
      <c r="D978" s="445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</row>
    <row r="979" spans="1:21">
      <c r="A979" s="447">
        <v>5157000001</v>
      </c>
      <c r="B979" s="446" t="s">
        <v>2105</v>
      </c>
      <c r="C979" s="663" t="s">
        <v>2556</v>
      </c>
      <c r="D979" s="445"/>
      <c r="E979" s="104"/>
      <c r="F979" s="104"/>
      <c r="G979" s="104"/>
      <c r="H979" s="104"/>
      <c r="I979" s="104"/>
      <c r="J979" s="104"/>
      <c r="K979" s="104"/>
      <c r="L979" s="104"/>
      <c r="M979" s="104"/>
      <c r="N979" s="104"/>
      <c r="O979" s="104"/>
      <c r="P979" s="104"/>
      <c r="Q979" s="104"/>
      <c r="R979" s="104"/>
      <c r="S979" s="104"/>
      <c r="T979" s="104"/>
      <c r="U979" s="104"/>
    </row>
    <row r="980" spans="1:21">
      <c r="A980" s="447">
        <v>5157000001</v>
      </c>
      <c r="B980" s="446" t="s">
        <v>2105</v>
      </c>
      <c r="C980" s="663" t="s">
        <v>2557</v>
      </c>
      <c r="D980" s="445"/>
      <c r="E980" s="104"/>
      <c r="F980" s="104"/>
      <c r="G980" s="104"/>
      <c r="H980" s="104"/>
      <c r="I980" s="104"/>
      <c r="J980" s="104"/>
      <c r="K980" s="104"/>
      <c r="L980" s="104"/>
      <c r="M980" s="104"/>
      <c r="N980" s="104"/>
      <c r="O980" s="104"/>
      <c r="P980" s="104"/>
      <c r="Q980" s="104"/>
      <c r="R980" s="104"/>
      <c r="S980" s="104"/>
      <c r="T980" s="104"/>
      <c r="U980" s="104"/>
    </row>
    <row r="981" spans="1:21">
      <c r="A981" s="447">
        <v>5157000001</v>
      </c>
      <c r="B981" s="446" t="s">
        <v>2105</v>
      </c>
      <c r="C981" s="663" t="s">
        <v>2558</v>
      </c>
      <c r="D981" s="445"/>
      <c r="E981" s="104"/>
      <c r="F981" s="104"/>
      <c r="G981" s="104"/>
      <c r="H981" s="104"/>
      <c r="I981" s="104"/>
      <c r="J981" s="104"/>
      <c r="K981" s="104"/>
      <c r="L981" s="104"/>
      <c r="M981" s="104"/>
      <c r="N981" s="104"/>
      <c r="O981" s="104"/>
      <c r="P981" s="104"/>
      <c r="Q981" s="104"/>
      <c r="R981" s="104"/>
      <c r="S981" s="104"/>
      <c r="T981" s="104"/>
      <c r="U981" s="104"/>
    </row>
    <row r="982" spans="1:21">
      <c r="A982" s="447">
        <v>5157000001</v>
      </c>
      <c r="B982" s="446" t="s">
        <v>2105</v>
      </c>
      <c r="C982" s="663" t="s">
        <v>2559</v>
      </c>
      <c r="D982" s="445"/>
      <c r="E982" s="104"/>
      <c r="F982" s="104"/>
      <c r="G982" s="104"/>
      <c r="H982" s="104"/>
      <c r="I982" s="104"/>
      <c r="J982" s="104"/>
      <c r="K982" s="104"/>
      <c r="L982" s="104"/>
      <c r="M982" s="104"/>
      <c r="N982" s="104"/>
      <c r="O982" s="104"/>
      <c r="P982" s="104"/>
      <c r="Q982" s="104"/>
      <c r="R982" s="104"/>
      <c r="S982" s="104"/>
      <c r="T982" s="104"/>
      <c r="U982" s="104"/>
    </row>
    <row r="983" spans="1:21">
      <c r="A983" s="447">
        <v>5157000001</v>
      </c>
      <c r="B983" s="446" t="s">
        <v>2106</v>
      </c>
      <c r="C983" s="663" t="s">
        <v>2560</v>
      </c>
      <c r="D983" s="445"/>
      <c r="E983" s="104"/>
      <c r="F983" s="104"/>
      <c r="G983" s="104"/>
      <c r="H983" s="104"/>
      <c r="I983" s="104"/>
      <c r="J983" s="104"/>
      <c r="K983" s="104"/>
      <c r="L983" s="104"/>
      <c r="M983" s="104"/>
      <c r="N983" s="104"/>
      <c r="O983" s="104"/>
      <c r="P983" s="104"/>
      <c r="Q983" s="104"/>
      <c r="R983" s="104"/>
      <c r="S983" s="104"/>
      <c r="T983" s="104"/>
      <c r="U983" s="104"/>
    </row>
    <row r="984" spans="1:21">
      <c r="A984" s="447">
        <v>5157000001</v>
      </c>
      <c r="B984" s="446" t="s">
        <v>2107</v>
      </c>
      <c r="C984" s="663" t="s">
        <v>2561</v>
      </c>
      <c r="D984" s="445"/>
      <c r="E984" s="104"/>
      <c r="F984" s="104"/>
      <c r="G984" s="104"/>
      <c r="H984" s="104"/>
      <c r="I984" s="104"/>
      <c r="J984" s="104"/>
      <c r="K984" s="104"/>
      <c r="L984" s="104"/>
      <c r="M984" s="104"/>
      <c r="N984" s="104"/>
      <c r="O984" s="104"/>
      <c r="P984" s="104"/>
      <c r="Q984" s="104"/>
      <c r="R984" s="104"/>
      <c r="S984" s="104"/>
      <c r="T984" s="104"/>
      <c r="U984" s="104"/>
    </row>
    <row r="985" spans="1:21">
      <c r="A985" s="447">
        <v>5157000001</v>
      </c>
      <c r="B985" s="446" t="s">
        <v>2108</v>
      </c>
      <c r="C985" s="663" t="s">
        <v>2562</v>
      </c>
      <c r="D985" s="445"/>
      <c r="E985" s="104"/>
      <c r="F985" s="104"/>
      <c r="G985" s="104"/>
      <c r="H985" s="104"/>
      <c r="I985" s="104"/>
      <c r="J985" s="104"/>
      <c r="K985" s="104"/>
      <c r="L985" s="104"/>
      <c r="M985" s="104"/>
      <c r="N985" s="104"/>
      <c r="O985" s="104"/>
      <c r="P985" s="104"/>
      <c r="Q985" s="104"/>
      <c r="R985" s="104"/>
      <c r="S985" s="104"/>
      <c r="T985" s="104"/>
      <c r="U985" s="104"/>
    </row>
    <row r="986" spans="1:21">
      <c r="A986" s="447">
        <v>5157000027</v>
      </c>
      <c r="B986" s="446" t="s">
        <v>2109</v>
      </c>
      <c r="C986" s="663" t="s">
        <v>2563</v>
      </c>
      <c r="D986" s="445"/>
      <c r="E986" s="104"/>
      <c r="F986" s="104"/>
      <c r="G986" s="104"/>
      <c r="H986" s="104"/>
      <c r="I986" s="104"/>
      <c r="J986" s="104"/>
      <c r="K986" s="104"/>
      <c r="L986" s="104"/>
      <c r="M986" s="104"/>
      <c r="N986" s="104"/>
      <c r="O986" s="104"/>
      <c r="P986" s="104"/>
      <c r="Q986" s="104"/>
      <c r="R986" s="104"/>
      <c r="S986" s="104"/>
      <c r="T986" s="104"/>
      <c r="U986" s="104"/>
    </row>
    <row r="987" spans="1:21">
      <c r="A987" s="447">
        <v>5157000028</v>
      </c>
      <c r="B987" s="446" t="s">
        <v>2109</v>
      </c>
      <c r="C987" s="663" t="s">
        <v>2564</v>
      </c>
      <c r="D987" s="445"/>
      <c r="E987" s="104"/>
      <c r="F987" s="104"/>
      <c r="G987" s="104"/>
      <c r="H987" s="104"/>
      <c r="I987" s="104"/>
      <c r="J987" s="104"/>
      <c r="K987" s="104"/>
      <c r="L987" s="104"/>
      <c r="M987" s="104"/>
      <c r="N987" s="104"/>
      <c r="O987" s="104"/>
      <c r="P987" s="104"/>
      <c r="Q987" s="104"/>
      <c r="R987" s="104"/>
      <c r="S987" s="104"/>
      <c r="T987" s="104"/>
      <c r="U987" s="104"/>
    </row>
    <row r="988" spans="1:21">
      <c r="A988" s="447">
        <v>5157000029</v>
      </c>
      <c r="B988" s="446" t="s">
        <v>2109</v>
      </c>
      <c r="C988" s="663" t="s">
        <v>2565</v>
      </c>
      <c r="D988" s="445"/>
      <c r="E988" s="104"/>
      <c r="F988" s="104"/>
      <c r="G988" s="104"/>
      <c r="H988" s="104"/>
      <c r="I988" s="104"/>
      <c r="J988" s="104"/>
      <c r="K988" s="104"/>
      <c r="L988" s="104"/>
      <c r="M988" s="104"/>
      <c r="N988" s="104"/>
      <c r="O988" s="104"/>
      <c r="P988" s="104"/>
      <c r="Q988" s="104"/>
      <c r="R988" s="104"/>
      <c r="S988" s="104"/>
      <c r="T988" s="104"/>
      <c r="U988" s="104"/>
    </row>
    <row r="989" spans="1:21">
      <c r="A989" s="447">
        <v>5157000030</v>
      </c>
      <c r="B989" s="446" t="s">
        <v>2109</v>
      </c>
      <c r="C989" s="663" t="s">
        <v>2566</v>
      </c>
      <c r="D989" s="445"/>
      <c r="E989" s="104"/>
      <c r="F989" s="104"/>
      <c r="G989" s="104"/>
      <c r="H989" s="104"/>
      <c r="I989" s="104"/>
      <c r="J989" s="104"/>
      <c r="K989" s="104"/>
      <c r="L989" s="104"/>
      <c r="M989" s="104"/>
      <c r="N989" s="104"/>
      <c r="O989" s="104"/>
      <c r="P989" s="104"/>
      <c r="Q989" s="104"/>
      <c r="R989" s="104"/>
      <c r="S989" s="104"/>
      <c r="T989" s="104"/>
      <c r="U989" s="104"/>
    </row>
    <row r="990" spans="1:21">
      <c r="A990" s="447">
        <v>5157000031</v>
      </c>
      <c r="B990" s="446" t="s">
        <v>2109</v>
      </c>
      <c r="C990" s="663" t="s">
        <v>2567</v>
      </c>
      <c r="D990" s="445"/>
      <c r="E990" s="104"/>
      <c r="F990" s="104"/>
      <c r="G990" s="104"/>
      <c r="H990" s="104"/>
      <c r="I990" s="104"/>
      <c r="J990" s="104"/>
      <c r="K990" s="104"/>
      <c r="L990" s="104"/>
      <c r="M990" s="104"/>
      <c r="N990" s="104"/>
      <c r="O990" s="104"/>
      <c r="P990" s="104"/>
      <c r="Q990" s="104"/>
      <c r="R990" s="104"/>
      <c r="S990" s="104"/>
      <c r="T990" s="104"/>
      <c r="U990" s="104"/>
    </row>
    <row r="991" spans="1:21">
      <c r="A991" s="447">
        <v>5157000032</v>
      </c>
      <c r="B991" s="446" t="s">
        <v>2109</v>
      </c>
      <c r="C991" s="663" t="s">
        <v>2568</v>
      </c>
      <c r="D991" s="445"/>
      <c r="E991" s="104"/>
      <c r="F991" s="104"/>
      <c r="G991" s="104"/>
      <c r="H991" s="104"/>
      <c r="I991" s="104"/>
      <c r="J991" s="104"/>
      <c r="K991" s="104"/>
      <c r="L991" s="104"/>
      <c r="M991" s="104"/>
      <c r="N991" s="104"/>
      <c r="O991" s="104"/>
      <c r="P991" s="104"/>
      <c r="Q991" s="104"/>
      <c r="R991" s="104"/>
      <c r="S991" s="104"/>
      <c r="T991" s="104"/>
      <c r="U991" s="104"/>
    </row>
    <row r="992" spans="1:21">
      <c r="A992" s="447">
        <v>5157000033</v>
      </c>
      <c r="B992" s="446" t="s">
        <v>2109</v>
      </c>
      <c r="C992" s="663" t="s">
        <v>2569</v>
      </c>
      <c r="D992" s="445"/>
      <c r="E992" s="104"/>
      <c r="F992" s="104"/>
      <c r="G992" s="104"/>
      <c r="H992" s="104"/>
      <c r="I992" s="104"/>
      <c r="J992" s="104"/>
      <c r="K992" s="104"/>
      <c r="L992" s="104"/>
      <c r="M992" s="104"/>
      <c r="N992" s="104"/>
      <c r="O992" s="104"/>
      <c r="P992" s="104"/>
      <c r="Q992" s="104"/>
      <c r="R992" s="104"/>
      <c r="S992" s="104"/>
      <c r="T992" s="104"/>
      <c r="U992" s="104"/>
    </row>
    <row r="993" spans="1:21">
      <c r="A993" s="447">
        <v>5157000034</v>
      </c>
      <c r="B993" s="446" t="s">
        <v>2109</v>
      </c>
      <c r="C993" s="663" t="s">
        <v>2570</v>
      </c>
      <c r="D993" s="445"/>
      <c r="E993" s="104"/>
      <c r="F993" s="104"/>
      <c r="G993" s="104"/>
      <c r="H993" s="104"/>
      <c r="I993" s="104"/>
      <c r="J993" s="104"/>
      <c r="K993" s="104"/>
      <c r="L993" s="104"/>
      <c r="M993" s="104"/>
      <c r="N993" s="104"/>
      <c r="O993" s="104"/>
      <c r="P993" s="104"/>
      <c r="Q993" s="104"/>
      <c r="R993" s="104"/>
      <c r="S993" s="104"/>
      <c r="T993" s="104"/>
      <c r="U993" s="104"/>
    </row>
    <row r="994" spans="1:21">
      <c r="A994" s="447">
        <v>5157000035</v>
      </c>
      <c r="B994" s="446" t="s">
        <v>2109</v>
      </c>
      <c r="C994" s="663" t="s">
        <v>2571</v>
      </c>
      <c r="D994" s="445"/>
      <c r="E994" s="104"/>
      <c r="F994" s="104"/>
      <c r="G994" s="104"/>
      <c r="H994" s="104"/>
      <c r="I994" s="104"/>
      <c r="J994" s="104"/>
      <c r="K994" s="104"/>
      <c r="L994" s="104"/>
      <c r="M994" s="104"/>
      <c r="N994" s="104"/>
      <c r="O994" s="104"/>
      <c r="P994" s="104"/>
      <c r="Q994" s="104"/>
      <c r="R994" s="104"/>
      <c r="S994" s="104"/>
      <c r="T994" s="104"/>
      <c r="U994" s="104"/>
    </row>
    <row r="995" spans="1:21">
      <c r="A995" s="447">
        <v>5157000036</v>
      </c>
      <c r="B995" s="446" t="s">
        <v>2109</v>
      </c>
      <c r="C995" s="663" t="s">
        <v>2572</v>
      </c>
      <c r="D995" s="445"/>
      <c r="E995" s="104"/>
      <c r="F995" s="104"/>
      <c r="G995" s="104"/>
      <c r="H995" s="104"/>
      <c r="I995" s="104"/>
      <c r="J995" s="104"/>
      <c r="K995" s="104"/>
      <c r="L995" s="104"/>
      <c r="M995" s="104"/>
      <c r="N995" s="104"/>
      <c r="O995" s="104"/>
      <c r="P995" s="104"/>
      <c r="Q995" s="104"/>
      <c r="R995" s="104"/>
      <c r="S995" s="104"/>
      <c r="T995" s="104"/>
      <c r="U995" s="104"/>
    </row>
    <row r="996" spans="1:21">
      <c r="A996" s="447">
        <v>5157000037</v>
      </c>
      <c r="B996" s="446" t="s">
        <v>2109</v>
      </c>
      <c r="C996" s="663" t="s">
        <v>2573</v>
      </c>
      <c r="D996" s="445"/>
      <c r="E996" s="104"/>
      <c r="F996" s="104"/>
      <c r="G996" s="104"/>
      <c r="H996" s="104"/>
      <c r="I996" s="104"/>
      <c r="J996" s="104"/>
      <c r="K996" s="104"/>
      <c r="L996" s="104"/>
      <c r="M996" s="104"/>
      <c r="N996" s="104"/>
      <c r="O996" s="104"/>
      <c r="P996" s="104"/>
      <c r="Q996" s="104"/>
      <c r="R996" s="104"/>
      <c r="S996" s="104"/>
      <c r="T996" s="104"/>
      <c r="U996" s="104"/>
    </row>
    <row r="997" spans="1:21">
      <c r="A997" s="447">
        <v>5157000038</v>
      </c>
      <c r="B997" s="446" t="s">
        <v>2109</v>
      </c>
      <c r="C997" s="663" t="s">
        <v>2574</v>
      </c>
      <c r="D997" s="445"/>
      <c r="E997" s="104"/>
      <c r="F997" s="104"/>
      <c r="G997" s="104"/>
      <c r="H997" s="104"/>
      <c r="I997" s="104"/>
      <c r="J997" s="104"/>
      <c r="K997" s="104"/>
      <c r="L997" s="104"/>
      <c r="M997" s="104"/>
      <c r="N997" s="104"/>
      <c r="O997" s="104"/>
      <c r="P997" s="104"/>
      <c r="Q997" s="104"/>
      <c r="R997" s="104"/>
      <c r="S997" s="104"/>
      <c r="T997" s="104"/>
      <c r="U997" s="104"/>
    </row>
    <row r="998" spans="1:21">
      <c r="A998" s="447">
        <v>5157000001</v>
      </c>
      <c r="B998" s="446" t="s">
        <v>2110</v>
      </c>
      <c r="C998" s="663" t="s">
        <v>2575</v>
      </c>
      <c r="D998" s="445"/>
      <c r="E998" s="104"/>
      <c r="F998" s="104"/>
      <c r="G998" s="104"/>
      <c r="H998" s="104"/>
      <c r="I998" s="104"/>
      <c r="J998" s="104"/>
      <c r="K998" s="104"/>
      <c r="L998" s="104"/>
      <c r="M998" s="104"/>
      <c r="N998" s="104"/>
      <c r="O998" s="104"/>
      <c r="P998" s="104"/>
      <c r="Q998" s="104"/>
      <c r="R998" s="104"/>
      <c r="S998" s="104"/>
      <c r="T998" s="104"/>
      <c r="U998" s="104"/>
    </row>
    <row r="999" spans="1:21">
      <c r="A999" s="447">
        <v>5157000001</v>
      </c>
      <c r="B999" s="446" t="s">
        <v>2110</v>
      </c>
      <c r="C999" s="663" t="s">
        <v>2576</v>
      </c>
      <c r="D999" s="445"/>
      <c r="E999" s="104"/>
      <c r="F999" s="104"/>
      <c r="G999" s="104"/>
      <c r="H999" s="104"/>
      <c r="I999" s="104"/>
      <c r="J999" s="104"/>
      <c r="K999" s="104"/>
      <c r="L999" s="104"/>
      <c r="M999" s="104"/>
      <c r="N999" s="104"/>
      <c r="O999" s="104"/>
      <c r="P999" s="104"/>
      <c r="Q999" s="104"/>
      <c r="R999" s="104"/>
      <c r="S999" s="104"/>
      <c r="T999" s="104"/>
      <c r="U999" s="104"/>
    </row>
    <row r="1000" spans="1:21">
      <c r="A1000" s="447">
        <v>5157000001</v>
      </c>
      <c r="B1000" s="446" t="s">
        <v>2110</v>
      </c>
      <c r="C1000" s="663" t="s">
        <v>2577</v>
      </c>
      <c r="D1000" s="445"/>
      <c r="E1000" s="104"/>
      <c r="F1000" s="104"/>
      <c r="G1000" s="104"/>
      <c r="H1000" s="104"/>
      <c r="I1000" s="104"/>
      <c r="J1000" s="104"/>
      <c r="K1000" s="104"/>
      <c r="L1000" s="104"/>
      <c r="M1000" s="104"/>
      <c r="N1000" s="104"/>
      <c r="O1000" s="104"/>
      <c r="P1000" s="104"/>
      <c r="Q1000" s="104"/>
      <c r="R1000" s="104"/>
      <c r="S1000" s="104"/>
      <c r="T1000" s="104"/>
      <c r="U1000" s="104"/>
    </row>
    <row r="1001" spans="1:21">
      <c r="A1001" s="447">
        <v>5157000001</v>
      </c>
      <c r="B1001" s="446" t="s">
        <v>2110</v>
      </c>
      <c r="C1001" s="663" t="s">
        <v>2578</v>
      </c>
      <c r="D1001" s="445"/>
      <c r="E1001" s="104"/>
      <c r="F1001" s="104"/>
      <c r="G1001" s="104"/>
      <c r="H1001" s="104"/>
      <c r="I1001" s="104"/>
      <c r="J1001" s="104"/>
      <c r="K1001" s="104"/>
      <c r="L1001" s="104"/>
      <c r="M1001" s="104"/>
      <c r="N1001" s="104"/>
      <c r="O1001" s="104"/>
      <c r="P1001" s="104"/>
      <c r="Q1001" s="104"/>
      <c r="R1001" s="104"/>
      <c r="S1001" s="104"/>
      <c r="T1001" s="104"/>
      <c r="U1001" s="104"/>
    </row>
    <row r="1002" spans="1:21">
      <c r="A1002" s="447">
        <v>5157000001</v>
      </c>
      <c r="B1002" s="446" t="s">
        <v>2110</v>
      </c>
      <c r="C1002" s="663" t="s">
        <v>2579</v>
      </c>
      <c r="D1002" s="445"/>
      <c r="E1002" s="104"/>
      <c r="F1002" s="104"/>
      <c r="G1002" s="104"/>
      <c r="H1002" s="104"/>
      <c r="I1002" s="104"/>
      <c r="J1002" s="104"/>
      <c r="K1002" s="104"/>
      <c r="L1002" s="104"/>
      <c r="M1002" s="104"/>
      <c r="N1002" s="104"/>
      <c r="O1002" s="104"/>
      <c r="P1002" s="104"/>
      <c r="Q1002" s="104"/>
      <c r="R1002" s="104"/>
      <c r="S1002" s="104"/>
      <c r="T1002" s="104"/>
      <c r="U1002" s="104"/>
    </row>
    <row r="1003" spans="1:21">
      <c r="A1003" s="447">
        <v>5157000001</v>
      </c>
      <c r="B1003" s="446" t="s">
        <v>2111</v>
      </c>
      <c r="C1003" s="663" t="s">
        <v>2580</v>
      </c>
      <c r="D1003" s="445"/>
      <c r="E1003" s="104"/>
      <c r="F1003" s="104"/>
      <c r="G1003" s="104"/>
      <c r="H1003" s="104"/>
      <c r="I1003" s="104"/>
      <c r="J1003" s="104"/>
      <c r="K1003" s="104"/>
      <c r="L1003" s="104"/>
      <c r="M1003" s="104"/>
      <c r="N1003" s="104"/>
      <c r="O1003" s="104"/>
      <c r="P1003" s="104"/>
      <c r="Q1003" s="104"/>
      <c r="R1003" s="104"/>
      <c r="S1003" s="104"/>
      <c r="T1003" s="104"/>
      <c r="U1003" s="104"/>
    </row>
    <row r="1004" spans="1:21">
      <c r="A1004" s="447">
        <v>5157000001</v>
      </c>
      <c r="B1004" s="446" t="s">
        <v>2112</v>
      </c>
      <c r="C1004" s="663" t="s">
        <v>2581</v>
      </c>
      <c r="D1004" s="445"/>
      <c r="E1004" s="104"/>
      <c r="F1004" s="104"/>
      <c r="G1004" s="104"/>
      <c r="H1004" s="104"/>
      <c r="I1004" s="104"/>
      <c r="J1004" s="104"/>
      <c r="K1004" s="104"/>
      <c r="L1004" s="104"/>
      <c r="M1004" s="104"/>
      <c r="N1004" s="104"/>
      <c r="O1004" s="104"/>
      <c r="P1004" s="104"/>
      <c r="Q1004" s="104"/>
      <c r="R1004" s="104"/>
      <c r="S1004" s="104"/>
      <c r="T1004" s="104"/>
      <c r="U1004" s="104"/>
    </row>
    <row r="1005" spans="1:21">
      <c r="A1005" s="447">
        <v>5157000001</v>
      </c>
      <c r="B1005" s="446" t="s">
        <v>2113</v>
      </c>
      <c r="C1005" s="663" t="s">
        <v>2582</v>
      </c>
      <c r="D1005" s="445"/>
      <c r="E1005" s="104"/>
      <c r="F1005" s="104"/>
      <c r="G1005" s="104"/>
      <c r="H1005" s="104"/>
      <c r="I1005" s="104"/>
      <c r="J1005" s="104"/>
      <c r="K1005" s="104"/>
      <c r="L1005" s="104"/>
      <c r="M1005" s="104"/>
      <c r="N1005" s="104"/>
      <c r="O1005" s="104"/>
      <c r="P1005" s="104"/>
      <c r="Q1005" s="104"/>
      <c r="R1005" s="104"/>
      <c r="S1005" s="104"/>
      <c r="T1005" s="104"/>
      <c r="U1005" s="104"/>
    </row>
    <row r="1006" spans="1:21">
      <c r="A1006" s="447">
        <v>5157000001</v>
      </c>
      <c r="B1006" s="446" t="s">
        <v>2113</v>
      </c>
      <c r="C1006" s="663" t="s">
        <v>2583</v>
      </c>
      <c r="D1006" s="445"/>
      <c r="E1006" s="104"/>
      <c r="F1006" s="104"/>
      <c r="G1006" s="104"/>
      <c r="H1006" s="104"/>
      <c r="I1006" s="104"/>
      <c r="J1006" s="104"/>
      <c r="K1006" s="104"/>
      <c r="L1006" s="104"/>
      <c r="M1006" s="104"/>
      <c r="N1006" s="104"/>
      <c r="O1006" s="104"/>
      <c r="P1006" s="104"/>
      <c r="Q1006" s="104"/>
      <c r="R1006" s="104"/>
      <c r="S1006" s="104"/>
      <c r="T1006" s="104"/>
      <c r="U1006" s="104"/>
    </row>
    <row r="1007" spans="1:21">
      <c r="A1007" s="447">
        <v>5157000001</v>
      </c>
      <c r="B1007" s="446" t="s">
        <v>2114</v>
      </c>
      <c r="C1007" s="663" t="s">
        <v>2584</v>
      </c>
      <c r="D1007" s="445"/>
      <c r="E1007" s="104"/>
      <c r="F1007" s="104"/>
      <c r="G1007" s="104"/>
      <c r="H1007" s="104"/>
      <c r="I1007" s="104"/>
      <c r="J1007" s="104"/>
      <c r="K1007" s="104"/>
      <c r="L1007" s="104"/>
      <c r="M1007" s="104"/>
      <c r="N1007" s="104"/>
      <c r="O1007" s="104"/>
      <c r="P1007" s="104"/>
      <c r="Q1007" s="104"/>
      <c r="R1007" s="104"/>
      <c r="S1007" s="104"/>
      <c r="T1007" s="104"/>
      <c r="U1007" s="104"/>
    </row>
    <row r="1008" spans="1:21">
      <c r="A1008" s="447">
        <v>5157000039</v>
      </c>
      <c r="B1008" s="446" t="s">
        <v>2115</v>
      </c>
      <c r="C1008" s="663" t="s">
        <v>2585</v>
      </c>
      <c r="D1008" s="445"/>
      <c r="E1008" s="104"/>
      <c r="F1008" s="104"/>
      <c r="G1008" s="104"/>
      <c r="H1008" s="104"/>
      <c r="I1008" s="104"/>
      <c r="J1008" s="104"/>
      <c r="K1008" s="104"/>
      <c r="L1008" s="104"/>
      <c r="M1008" s="104"/>
      <c r="N1008" s="104"/>
      <c r="O1008" s="104"/>
      <c r="P1008" s="104"/>
      <c r="Q1008" s="104"/>
      <c r="R1008" s="104"/>
      <c r="S1008" s="104"/>
      <c r="T1008" s="104"/>
      <c r="U1008" s="104"/>
    </row>
    <row r="1009" spans="1:21">
      <c r="A1009" s="447">
        <v>5157000040</v>
      </c>
      <c r="B1009" s="446" t="s">
        <v>2115</v>
      </c>
      <c r="C1009" s="663" t="s">
        <v>2586</v>
      </c>
      <c r="D1009" s="445"/>
      <c r="E1009" s="104"/>
      <c r="F1009" s="104"/>
      <c r="G1009" s="104"/>
      <c r="H1009" s="104"/>
      <c r="I1009" s="104"/>
      <c r="J1009" s="104"/>
      <c r="K1009" s="104"/>
      <c r="L1009" s="104"/>
      <c r="M1009" s="104"/>
      <c r="N1009" s="104"/>
      <c r="O1009" s="104"/>
      <c r="P1009" s="104"/>
      <c r="Q1009" s="104"/>
      <c r="R1009" s="104"/>
      <c r="S1009" s="104"/>
      <c r="T1009" s="104"/>
      <c r="U1009" s="104"/>
    </row>
    <row r="1010" spans="1:21">
      <c r="A1010" s="447">
        <v>5157000042</v>
      </c>
      <c r="B1010" s="446" t="s">
        <v>2115</v>
      </c>
      <c r="C1010" s="663" t="s">
        <v>2587</v>
      </c>
      <c r="D1010" s="445"/>
      <c r="E1010" s="104"/>
      <c r="F1010" s="104"/>
      <c r="G1010" s="104"/>
      <c r="H1010" s="104"/>
      <c r="I1010" s="104"/>
      <c r="J1010" s="104"/>
      <c r="K1010" s="104"/>
      <c r="L1010" s="104"/>
      <c r="M1010" s="104"/>
      <c r="N1010" s="104"/>
      <c r="O1010" s="104"/>
      <c r="P1010" s="104"/>
      <c r="Q1010" s="104"/>
      <c r="R1010" s="104"/>
      <c r="S1010" s="104"/>
      <c r="T1010" s="104"/>
      <c r="U1010" s="104"/>
    </row>
    <row r="1011" spans="1:21">
      <c r="A1011" s="447">
        <v>5157000043</v>
      </c>
      <c r="B1011" s="446" t="s">
        <v>2115</v>
      </c>
      <c r="C1011" s="663" t="s">
        <v>2588</v>
      </c>
      <c r="D1011" s="445"/>
      <c r="E1011" s="104"/>
      <c r="F1011" s="104"/>
      <c r="G1011" s="104"/>
      <c r="H1011" s="104"/>
      <c r="I1011" s="104"/>
      <c r="J1011" s="104"/>
      <c r="K1011" s="104"/>
      <c r="L1011" s="104"/>
      <c r="M1011" s="104"/>
      <c r="N1011" s="104"/>
      <c r="O1011" s="104"/>
      <c r="P1011" s="104"/>
      <c r="Q1011" s="104"/>
      <c r="R1011" s="104"/>
      <c r="S1011" s="104"/>
      <c r="T1011" s="104"/>
      <c r="U1011" s="104"/>
    </row>
    <row r="1012" spans="1:21">
      <c r="A1012" s="447">
        <v>5157000044</v>
      </c>
      <c r="B1012" s="446" t="s">
        <v>2115</v>
      </c>
      <c r="C1012" s="663" t="s">
        <v>2589</v>
      </c>
      <c r="D1012" s="445"/>
      <c r="E1012" s="104"/>
      <c r="F1012" s="104"/>
      <c r="G1012" s="104"/>
      <c r="H1012" s="104"/>
      <c r="I1012" s="104"/>
      <c r="J1012" s="104"/>
      <c r="K1012" s="104"/>
      <c r="L1012" s="104"/>
      <c r="M1012" s="104"/>
      <c r="N1012" s="104"/>
      <c r="O1012" s="104"/>
      <c r="P1012" s="104"/>
      <c r="Q1012" s="104"/>
      <c r="R1012" s="104"/>
      <c r="S1012" s="104"/>
      <c r="T1012" s="104"/>
      <c r="U1012" s="104"/>
    </row>
    <row r="1013" spans="1:21">
      <c r="A1013" s="447">
        <v>5157000045</v>
      </c>
      <c r="B1013" s="446" t="s">
        <v>2115</v>
      </c>
      <c r="C1013" s="663" t="s">
        <v>2590</v>
      </c>
      <c r="D1013" s="445"/>
      <c r="E1013" s="104"/>
      <c r="F1013" s="104"/>
      <c r="G1013" s="104"/>
      <c r="H1013" s="104"/>
      <c r="I1013" s="104"/>
      <c r="J1013" s="104"/>
      <c r="K1013" s="104"/>
      <c r="L1013" s="104"/>
      <c r="M1013" s="104"/>
      <c r="N1013" s="104"/>
      <c r="O1013" s="104"/>
      <c r="P1013" s="104"/>
      <c r="Q1013" s="104"/>
      <c r="R1013" s="104"/>
      <c r="S1013" s="104"/>
      <c r="T1013" s="104"/>
      <c r="U1013" s="104"/>
    </row>
    <row r="1014" spans="1:21">
      <c r="A1014" s="447">
        <v>5157000046</v>
      </c>
      <c r="B1014" s="446" t="s">
        <v>2115</v>
      </c>
      <c r="C1014" s="663" t="s">
        <v>2591</v>
      </c>
      <c r="D1014" s="445"/>
      <c r="E1014" s="104"/>
      <c r="F1014" s="104"/>
      <c r="G1014" s="104"/>
      <c r="H1014" s="104"/>
      <c r="I1014" s="104"/>
      <c r="J1014" s="104"/>
      <c r="K1014" s="104"/>
      <c r="L1014" s="104"/>
      <c r="M1014" s="104"/>
      <c r="N1014" s="104"/>
      <c r="O1014" s="104"/>
      <c r="P1014" s="104"/>
      <c r="Q1014" s="104"/>
      <c r="R1014" s="104"/>
      <c r="S1014" s="104"/>
      <c r="T1014" s="104"/>
      <c r="U1014" s="104"/>
    </row>
    <row r="1015" spans="1:21">
      <c r="A1015" s="447">
        <v>5157000047</v>
      </c>
      <c r="B1015" s="446" t="s">
        <v>2115</v>
      </c>
      <c r="C1015" s="663" t="s">
        <v>2592</v>
      </c>
      <c r="D1015" s="445"/>
      <c r="E1015" s="104"/>
      <c r="F1015" s="104"/>
      <c r="G1015" s="104"/>
      <c r="H1015" s="104"/>
      <c r="I1015" s="104"/>
      <c r="J1015" s="104"/>
      <c r="K1015" s="104"/>
      <c r="L1015" s="104"/>
      <c r="M1015" s="104"/>
      <c r="N1015" s="104"/>
      <c r="O1015" s="104"/>
      <c r="P1015" s="104"/>
      <c r="Q1015" s="104"/>
      <c r="R1015" s="104"/>
      <c r="S1015" s="104"/>
      <c r="T1015" s="104"/>
      <c r="U1015" s="104"/>
    </row>
    <row r="1016" spans="1:21">
      <c r="A1016" s="447">
        <v>5157000048</v>
      </c>
      <c r="B1016" s="446" t="s">
        <v>2115</v>
      </c>
      <c r="C1016" s="663" t="s">
        <v>2593</v>
      </c>
      <c r="D1016" s="445"/>
      <c r="E1016" s="104"/>
      <c r="F1016" s="104"/>
      <c r="G1016" s="104"/>
      <c r="H1016" s="104"/>
      <c r="I1016" s="104"/>
      <c r="J1016" s="104"/>
      <c r="K1016" s="104"/>
      <c r="L1016" s="104"/>
      <c r="M1016" s="104"/>
      <c r="N1016" s="104"/>
      <c r="O1016" s="104"/>
      <c r="P1016" s="104"/>
      <c r="Q1016" s="104"/>
      <c r="R1016" s="104"/>
      <c r="S1016" s="104"/>
      <c r="T1016" s="104"/>
      <c r="U1016" s="104"/>
    </row>
    <row r="1017" spans="1:21">
      <c r="A1017" s="447">
        <v>5157000049</v>
      </c>
      <c r="B1017" s="446" t="s">
        <v>2115</v>
      </c>
      <c r="C1017" s="663" t="s">
        <v>2594</v>
      </c>
      <c r="D1017" s="445"/>
      <c r="E1017" s="104"/>
      <c r="F1017" s="104"/>
      <c r="G1017" s="104"/>
      <c r="H1017" s="104"/>
      <c r="I1017" s="104"/>
      <c r="J1017" s="104"/>
      <c r="K1017" s="104"/>
      <c r="L1017" s="104"/>
      <c r="M1017" s="104"/>
      <c r="N1017" s="104"/>
      <c r="O1017" s="104"/>
      <c r="P1017" s="104"/>
      <c r="Q1017" s="104"/>
      <c r="R1017" s="104"/>
      <c r="S1017" s="104"/>
      <c r="T1017" s="104"/>
      <c r="U1017" s="104"/>
    </row>
    <row r="1018" spans="1:21">
      <c r="A1018" s="447">
        <v>5157000050</v>
      </c>
      <c r="B1018" s="446" t="s">
        <v>2115</v>
      </c>
      <c r="C1018" s="663" t="s">
        <v>2595</v>
      </c>
      <c r="D1018" s="445"/>
      <c r="E1018" s="104"/>
      <c r="F1018" s="104"/>
      <c r="G1018" s="104"/>
      <c r="H1018" s="104"/>
      <c r="I1018" s="104"/>
      <c r="J1018" s="104"/>
      <c r="K1018" s="104"/>
      <c r="L1018" s="104"/>
      <c r="M1018" s="104"/>
      <c r="N1018" s="104"/>
      <c r="O1018" s="104"/>
      <c r="P1018" s="104"/>
      <c r="Q1018" s="104"/>
      <c r="R1018" s="104"/>
      <c r="S1018" s="104"/>
      <c r="T1018" s="104"/>
      <c r="U1018" s="104"/>
    </row>
    <row r="1019" spans="1:21">
      <c r="A1019" s="447">
        <v>5157000051</v>
      </c>
      <c r="B1019" s="446" t="s">
        <v>2115</v>
      </c>
      <c r="C1019" s="663" t="s">
        <v>2596</v>
      </c>
      <c r="D1019" s="445"/>
      <c r="E1019" s="104"/>
      <c r="F1019" s="104"/>
      <c r="G1019" s="104"/>
      <c r="H1019" s="104"/>
      <c r="I1019" s="104"/>
      <c r="J1019" s="104"/>
      <c r="K1019" s="104"/>
      <c r="L1019" s="104"/>
      <c r="M1019" s="104"/>
      <c r="N1019" s="104"/>
      <c r="O1019" s="104"/>
      <c r="P1019" s="104"/>
      <c r="Q1019" s="104"/>
      <c r="R1019" s="104"/>
      <c r="S1019" s="104"/>
      <c r="T1019" s="104"/>
      <c r="U1019" s="104"/>
    </row>
    <row r="1020" spans="1:21">
      <c r="A1020" s="447">
        <v>5157000052</v>
      </c>
      <c r="B1020" s="446" t="s">
        <v>2115</v>
      </c>
      <c r="C1020" s="663" t="s">
        <v>2597</v>
      </c>
      <c r="D1020" s="445"/>
      <c r="E1020" s="104"/>
      <c r="F1020" s="104"/>
      <c r="G1020" s="104"/>
      <c r="H1020" s="104"/>
      <c r="I1020" s="104"/>
      <c r="J1020" s="104"/>
      <c r="K1020" s="104"/>
      <c r="L1020" s="104"/>
      <c r="M1020" s="104"/>
      <c r="N1020" s="104"/>
      <c r="O1020" s="104"/>
      <c r="P1020" s="104"/>
      <c r="Q1020" s="104"/>
      <c r="R1020" s="104"/>
      <c r="S1020" s="104"/>
      <c r="T1020" s="104"/>
      <c r="U1020" s="104"/>
    </row>
    <row r="1021" spans="1:21">
      <c r="A1021" s="447">
        <v>5157000053</v>
      </c>
      <c r="B1021" s="446" t="s">
        <v>2116</v>
      </c>
      <c r="C1021" s="663" t="s">
        <v>2598</v>
      </c>
      <c r="D1021" s="445"/>
      <c r="E1021" s="104"/>
      <c r="F1021" s="104"/>
      <c r="G1021" s="104"/>
      <c r="H1021" s="104"/>
      <c r="I1021" s="104"/>
      <c r="J1021" s="104"/>
      <c r="K1021" s="104"/>
      <c r="L1021" s="104"/>
      <c r="M1021" s="104"/>
      <c r="N1021" s="104"/>
      <c r="O1021" s="104"/>
      <c r="P1021" s="104"/>
      <c r="Q1021" s="104"/>
      <c r="R1021" s="104"/>
      <c r="S1021" s="104"/>
      <c r="T1021" s="104"/>
      <c r="U1021" s="104"/>
    </row>
    <row r="1022" spans="1:21">
      <c r="A1022" s="447">
        <v>5157000054</v>
      </c>
      <c r="B1022" s="446" t="s">
        <v>2116</v>
      </c>
      <c r="C1022" s="663" t="s">
        <v>2599</v>
      </c>
      <c r="D1022" s="445"/>
      <c r="E1022" s="104"/>
      <c r="F1022" s="104"/>
      <c r="G1022" s="104"/>
      <c r="H1022" s="104"/>
      <c r="I1022" s="104"/>
      <c r="J1022" s="104"/>
      <c r="K1022" s="104"/>
      <c r="L1022" s="104"/>
      <c r="M1022" s="104"/>
      <c r="N1022" s="104"/>
      <c r="O1022" s="104"/>
      <c r="P1022" s="104"/>
      <c r="Q1022" s="104"/>
      <c r="R1022" s="104"/>
      <c r="S1022" s="104"/>
      <c r="T1022" s="104"/>
      <c r="U1022" s="104"/>
    </row>
    <row r="1023" spans="1:21">
      <c r="A1023" s="447">
        <v>5157000055</v>
      </c>
      <c r="B1023" s="446" t="s">
        <v>2116</v>
      </c>
      <c r="C1023" s="663" t="s">
        <v>2600</v>
      </c>
      <c r="D1023" s="445"/>
      <c r="E1023" s="104"/>
      <c r="F1023" s="104"/>
      <c r="G1023" s="104"/>
      <c r="H1023" s="104"/>
      <c r="I1023" s="104"/>
      <c r="J1023" s="104"/>
      <c r="K1023" s="104"/>
      <c r="L1023" s="104"/>
      <c r="M1023" s="104"/>
      <c r="N1023" s="104"/>
      <c r="O1023" s="104"/>
      <c r="P1023" s="104"/>
      <c r="Q1023" s="104"/>
      <c r="R1023" s="104"/>
      <c r="S1023" s="104"/>
      <c r="T1023" s="104"/>
      <c r="U1023" s="104"/>
    </row>
    <row r="1024" spans="1:21">
      <c r="A1024" s="447">
        <v>5157000001</v>
      </c>
      <c r="B1024" s="446" t="s">
        <v>2117</v>
      </c>
      <c r="C1024" s="663" t="s">
        <v>2601</v>
      </c>
      <c r="D1024" s="445"/>
      <c r="E1024" s="104"/>
      <c r="F1024" s="104"/>
      <c r="G1024" s="104"/>
      <c r="H1024" s="104"/>
      <c r="I1024" s="104"/>
      <c r="J1024" s="104"/>
      <c r="K1024" s="104"/>
      <c r="L1024" s="104"/>
      <c r="M1024" s="104"/>
      <c r="N1024" s="104"/>
      <c r="O1024" s="104"/>
      <c r="P1024" s="104"/>
      <c r="Q1024" s="104"/>
      <c r="R1024" s="104"/>
      <c r="S1024" s="104"/>
      <c r="T1024" s="104"/>
      <c r="U1024" s="104"/>
    </row>
    <row r="1025" spans="1:21">
      <c r="A1025" s="447">
        <v>5157000001</v>
      </c>
      <c r="B1025" s="446" t="s">
        <v>2117</v>
      </c>
      <c r="C1025" s="663" t="s">
        <v>2602</v>
      </c>
      <c r="D1025" s="445"/>
      <c r="E1025" s="104"/>
      <c r="F1025" s="104"/>
      <c r="G1025" s="104"/>
      <c r="H1025" s="104"/>
      <c r="I1025" s="104"/>
      <c r="J1025" s="104"/>
      <c r="K1025" s="104"/>
      <c r="L1025" s="104"/>
      <c r="M1025" s="104"/>
      <c r="N1025" s="104"/>
      <c r="O1025" s="104"/>
      <c r="P1025" s="104"/>
      <c r="Q1025" s="104"/>
      <c r="R1025" s="104"/>
      <c r="S1025" s="104"/>
      <c r="T1025" s="104"/>
      <c r="U1025" s="104"/>
    </row>
    <row r="1026" spans="1:21">
      <c r="A1026" s="447">
        <v>5157000001</v>
      </c>
      <c r="B1026" s="446" t="s">
        <v>2118</v>
      </c>
      <c r="C1026" s="663" t="s">
        <v>2603</v>
      </c>
      <c r="D1026" s="445"/>
      <c r="E1026" s="104"/>
      <c r="F1026" s="104"/>
      <c r="G1026" s="104"/>
      <c r="H1026" s="104"/>
      <c r="I1026" s="104"/>
      <c r="J1026" s="104"/>
      <c r="K1026" s="104"/>
      <c r="L1026" s="104"/>
      <c r="M1026" s="104"/>
      <c r="N1026" s="104"/>
      <c r="O1026" s="104"/>
      <c r="P1026" s="104"/>
      <c r="Q1026" s="104"/>
      <c r="R1026" s="104"/>
      <c r="S1026" s="104"/>
      <c r="T1026" s="104"/>
      <c r="U1026" s="104"/>
    </row>
    <row r="1027" spans="1:21">
      <c r="A1027" s="447">
        <v>5157000001</v>
      </c>
      <c r="B1027" s="446" t="s">
        <v>1977</v>
      </c>
      <c r="C1027" s="663" t="s">
        <v>2604</v>
      </c>
      <c r="D1027" s="445"/>
      <c r="E1027" s="104"/>
      <c r="F1027" s="104"/>
      <c r="G1027" s="104"/>
      <c r="H1027" s="104"/>
      <c r="I1027" s="104"/>
      <c r="J1027" s="104"/>
      <c r="K1027" s="104"/>
      <c r="L1027" s="104"/>
      <c r="M1027" s="104"/>
      <c r="N1027" s="104"/>
      <c r="O1027" s="104"/>
      <c r="P1027" s="104"/>
      <c r="Q1027" s="104"/>
      <c r="R1027" s="104"/>
      <c r="S1027" s="104"/>
      <c r="T1027" s="104"/>
      <c r="U1027" s="104"/>
    </row>
    <row r="1028" spans="1:21">
      <c r="A1028" s="447">
        <v>5157000001</v>
      </c>
      <c r="B1028" s="446" t="s">
        <v>2119</v>
      </c>
      <c r="C1028" s="663" t="s">
        <v>2605</v>
      </c>
      <c r="D1028" s="445"/>
      <c r="E1028" s="104"/>
      <c r="F1028" s="104"/>
      <c r="G1028" s="104"/>
      <c r="H1028" s="104"/>
      <c r="I1028" s="104"/>
      <c r="J1028" s="104"/>
      <c r="K1028" s="104"/>
      <c r="L1028" s="104"/>
      <c r="M1028" s="104"/>
      <c r="N1028" s="104"/>
      <c r="O1028" s="104"/>
      <c r="P1028" s="104"/>
      <c r="Q1028" s="104"/>
      <c r="R1028" s="104"/>
      <c r="S1028" s="104"/>
      <c r="T1028" s="104"/>
      <c r="U1028" s="104"/>
    </row>
    <row r="1029" spans="1:21">
      <c r="A1029" s="447">
        <v>5157000001</v>
      </c>
      <c r="B1029" s="446" t="s">
        <v>2120</v>
      </c>
      <c r="C1029" s="663" t="s">
        <v>2606</v>
      </c>
      <c r="D1029" s="445"/>
      <c r="E1029" s="104"/>
      <c r="F1029" s="104"/>
      <c r="G1029" s="104"/>
      <c r="H1029" s="104"/>
      <c r="I1029" s="104"/>
      <c r="J1029" s="104"/>
      <c r="K1029" s="104"/>
      <c r="L1029" s="104"/>
      <c r="M1029" s="104"/>
      <c r="N1029" s="104"/>
      <c r="O1029" s="104"/>
      <c r="P1029" s="104"/>
      <c r="Q1029" s="104"/>
      <c r="R1029" s="104"/>
      <c r="S1029" s="104"/>
      <c r="T1029" s="104"/>
      <c r="U1029" s="104"/>
    </row>
    <row r="1030" spans="1:21">
      <c r="A1030" s="447">
        <v>5157000056</v>
      </c>
      <c r="B1030" s="446" t="s">
        <v>2121</v>
      </c>
      <c r="C1030" s="663" t="s">
        <v>2607</v>
      </c>
      <c r="D1030" s="445"/>
      <c r="E1030" s="104"/>
      <c r="F1030" s="104"/>
      <c r="G1030" s="104"/>
      <c r="H1030" s="104"/>
      <c r="I1030" s="104"/>
      <c r="J1030" s="104"/>
      <c r="K1030" s="104"/>
      <c r="L1030" s="104"/>
      <c r="M1030" s="104"/>
      <c r="N1030" s="104"/>
      <c r="O1030" s="104"/>
      <c r="P1030" s="104"/>
      <c r="Q1030" s="104"/>
      <c r="R1030" s="104"/>
      <c r="S1030" s="104"/>
      <c r="T1030" s="104"/>
      <c r="U1030" s="104"/>
    </row>
    <row r="1031" spans="1:21">
      <c r="A1031" s="447">
        <v>5157000057</v>
      </c>
      <c r="B1031" s="446" t="s">
        <v>2121</v>
      </c>
      <c r="C1031" s="663" t="s">
        <v>2607</v>
      </c>
      <c r="D1031" s="445"/>
      <c r="E1031" s="104"/>
      <c r="F1031" s="104"/>
      <c r="G1031" s="104"/>
      <c r="H1031" s="104"/>
      <c r="I1031" s="104"/>
      <c r="J1031" s="104"/>
      <c r="K1031" s="104"/>
      <c r="L1031" s="104"/>
      <c r="M1031" s="104"/>
      <c r="N1031" s="104"/>
      <c r="O1031" s="104"/>
      <c r="P1031" s="104"/>
      <c r="Q1031" s="104"/>
      <c r="R1031" s="104"/>
      <c r="S1031" s="104"/>
      <c r="T1031" s="104"/>
      <c r="U1031" s="104"/>
    </row>
    <row r="1032" spans="1:21">
      <c r="A1032" s="447">
        <v>5157000058</v>
      </c>
      <c r="B1032" s="446" t="s">
        <v>2121</v>
      </c>
      <c r="C1032" s="663" t="s">
        <v>2607</v>
      </c>
      <c r="D1032" s="445"/>
      <c r="E1032" s="104"/>
      <c r="F1032" s="104"/>
      <c r="G1032" s="104"/>
      <c r="H1032" s="104"/>
      <c r="I1032" s="104"/>
      <c r="J1032" s="104"/>
      <c r="K1032" s="104"/>
      <c r="L1032" s="104"/>
      <c r="M1032" s="104"/>
      <c r="N1032" s="104"/>
      <c r="O1032" s="104"/>
      <c r="P1032" s="104"/>
      <c r="Q1032" s="104"/>
      <c r="R1032" s="104"/>
      <c r="S1032" s="104"/>
      <c r="T1032" s="104"/>
      <c r="U1032" s="104"/>
    </row>
    <row r="1033" spans="1:21">
      <c r="A1033" s="447">
        <v>5157000059</v>
      </c>
      <c r="B1033" s="446" t="s">
        <v>2121</v>
      </c>
      <c r="C1033" s="663" t="s">
        <v>2607</v>
      </c>
      <c r="D1033" s="445"/>
      <c r="E1033" s="104"/>
      <c r="F1033" s="104"/>
      <c r="G1033" s="104"/>
      <c r="H1033" s="104"/>
      <c r="I1033" s="104"/>
      <c r="J1033" s="104"/>
      <c r="K1033" s="104"/>
      <c r="L1033" s="104"/>
      <c r="M1033" s="104"/>
      <c r="N1033" s="104"/>
      <c r="O1033" s="104"/>
      <c r="P1033" s="104"/>
      <c r="Q1033" s="104"/>
      <c r="R1033" s="104"/>
      <c r="S1033" s="104"/>
      <c r="T1033" s="104"/>
      <c r="U1033" s="104"/>
    </row>
    <row r="1034" spans="1:21">
      <c r="A1034" s="447">
        <v>5157000060</v>
      </c>
      <c r="B1034" s="446" t="s">
        <v>2121</v>
      </c>
      <c r="C1034" s="663" t="s">
        <v>2607</v>
      </c>
      <c r="D1034" s="445"/>
      <c r="E1034" s="104"/>
      <c r="F1034" s="104"/>
      <c r="G1034" s="104"/>
      <c r="H1034" s="104"/>
      <c r="I1034" s="104"/>
      <c r="J1034" s="104"/>
      <c r="K1034" s="104"/>
      <c r="L1034" s="104"/>
      <c r="M1034" s="104"/>
      <c r="N1034" s="104"/>
      <c r="O1034" s="104"/>
      <c r="P1034" s="104"/>
      <c r="Q1034" s="104"/>
      <c r="R1034" s="104"/>
      <c r="S1034" s="104"/>
      <c r="T1034" s="104"/>
      <c r="U1034" s="104"/>
    </row>
    <row r="1035" spans="1:21">
      <c r="A1035" s="447">
        <v>5157000061</v>
      </c>
      <c r="B1035" s="446" t="s">
        <v>2121</v>
      </c>
      <c r="C1035" s="663" t="s">
        <v>2607</v>
      </c>
      <c r="D1035" s="445"/>
      <c r="E1035" s="104"/>
      <c r="F1035" s="104"/>
      <c r="G1035" s="104"/>
      <c r="H1035" s="104"/>
      <c r="I1035" s="104"/>
      <c r="J1035" s="104"/>
      <c r="K1035" s="104"/>
      <c r="L1035" s="104"/>
      <c r="M1035" s="104"/>
      <c r="N1035" s="104"/>
      <c r="O1035" s="104"/>
      <c r="P1035" s="104"/>
      <c r="Q1035" s="104"/>
      <c r="R1035" s="104"/>
      <c r="S1035" s="104"/>
      <c r="T1035" s="104"/>
      <c r="U1035" s="104"/>
    </row>
    <row r="1036" spans="1:21">
      <c r="A1036" s="447">
        <v>5157000062</v>
      </c>
      <c r="B1036" s="446" t="s">
        <v>2121</v>
      </c>
      <c r="C1036" s="663" t="s">
        <v>2607</v>
      </c>
      <c r="D1036" s="445"/>
      <c r="E1036" s="104"/>
      <c r="F1036" s="104"/>
      <c r="G1036" s="104"/>
      <c r="H1036" s="104"/>
      <c r="I1036" s="104"/>
      <c r="J1036" s="104"/>
      <c r="K1036" s="104"/>
      <c r="L1036" s="104"/>
      <c r="M1036" s="104"/>
      <c r="N1036" s="104"/>
      <c r="O1036" s="104"/>
      <c r="P1036" s="104"/>
      <c r="Q1036" s="104"/>
      <c r="R1036" s="104"/>
      <c r="S1036" s="104"/>
      <c r="T1036" s="104"/>
      <c r="U1036" s="104"/>
    </row>
    <row r="1037" spans="1:21">
      <c r="A1037" s="447">
        <v>5157000063</v>
      </c>
      <c r="B1037" s="446" t="s">
        <v>2121</v>
      </c>
      <c r="C1037" s="663" t="s">
        <v>2607</v>
      </c>
      <c r="D1037" s="445"/>
      <c r="E1037" s="104"/>
      <c r="F1037" s="104"/>
      <c r="G1037" s="104"/>
      <c r="H1037" s="104"/>
      <c r="I1037" s="104"/>
      <c r="J1037" s="104"/>
      <c r="K1037" s="104"/>
      <c r="L1037" s="104"/>
      <c r="M1037" s="104"/>
      <c r="N1037" s="104"/>
      <c r="O1037" s="104"/>
      <c r="P1037" s="104"/>
      <c r="Q1037" s="104"/>
      <c r="R1037" s="104"/>
      <c r="S1037" s="104"/>
      <c r="T1037" s="104"/>
      <c r="U1037" s="104"/>
    </row>
    <row r="1038" spans="1:21">
      <c r="A1038" s="447">
        <v>5157000064</v>
      </c>
      <c r="B1038" s="446" t="s">
        <v>2121</v>
      </c>
      <c r="C1038" s="663" t="s">
        <v>2607</v>
      </c>
      <c r="D1038" s="445"/>
      <c r="E1038" s="104"/>
      <c r="F1038" s="104"/>
      <c r="G1038" s="104"/>
      <c r="H1038" s="104"/>
      <c r="I1038" s="104"/>
      <c r="J1038" s="104"/>
      <c r="K1038" s="104"/>
      <c r="L1038" s="104"/>
      <c r="M1038" s="104"/>
      <c r="N1038" s="104"/>
      <c r="O1038" s="104"/>
      <c r="P1038" s="104"/>
      <c r="Q1038" s="104"/>
      <c r="R1038" s="104"/>
      <c r="S1038" s="104"/>
      <c r="T1038" s="104"/>
      <c r="U1038" s="104"/>
    </row>
    <row r="1039" spans="1:21">
      <c r="A1039" s="447">
        <v>5157000065</v>
      </c>
      <c r="B1039" s="446" t="s">
        <v>2121</v>
      </c>
      <c r="C1039" s="663" t="s">
        <v>2607</v>
      </c>
      <c r="D1039" s="445"/>
      <c r="E1039" s="104"/>
      <c r="F1039" s="104"/>
      <c r="G1039" s="104"/>
      <c r="H1039" s="104"/>
      <c r="I1039" s="104"/>
      <c r="J1039" s="104"/>
      <c r="K1039" s="104"/>
      <c r="L1039" s="104"/>
      <c r="M1039" s="104"/>
      <c r="N1039" s="104"/>
      <c r="O1039" s="104"/>
      <c r="P1039" s="104"/>
      <c r="Q1039" s="104"/>
      <c r="R1039" s="104"/>
      <c r="S1039" s="104"/>
      <c r="T1039" s="104"/>
      <c r="U1039" s="104"/>
    </row>
    <row r="1040" spans="1:21">
      <c r="A1040" s="447">
        <v>5157000001</v>
      </c>
      <c r="B1040" s="446" t="s">
        <v>2122</v>
      </c>
      <c r="C1040" s="663">
        <v>12069</v>
      </c>
      <c r="D1040" s="445"/>
      <c r="E1040" s="104"/>
      <c r="F1040" s="104"/>
      <c r="G1040" s="104"/>
      <c r="H1040" s="104"/>
      <c r="I1040" s="104"/>
      <c r="J1040" s="104"/>
      <c r="K1040" s="104"/>
      <c r="L1040" s="104"/>
      <c r="M1040" s="104"/>
      <c r="N1040" s="104"/>
      <c r="O1040" s="104"/>
      <c r="P1040" s="104"/>
      <c r="Q1040" s="104"/>
      <c r="R1040" s="104"/>
      <c r="S1040" s="104"/>
      <c r="T1040" s="104"/>
      <c r="U1040" s="104"/>
    </row>
    <row r="1041" spans="1:21">
      <c r="A1041" s="447">
        <v>5157000001</v>
      </c>
      <c r="B1041" s="446" t="s">
        <v>2123</v>
      </c>
      <c r="C1041" s="663">
        <v>8115</v>
      </c>
      <c r="D1041" s="445"/>
      <c r="E1041" s="104"/>
      <c r="F1041" s="104"/>
      <c r="G1041" s="104"/>
      <c r="H1041" s="104"/>
      <c r="I1041" s="104"/>
      <c r="J1041" s="104"/>
      <c r="K1041" s="104"/>
      <c r="L1041" s="104"/>
      <c r="M1041" s="104"/>
      <c r="N1041" s="104"/>
      <c r="O1041" s="104"/>
      <c r="P1041" s="104"/>
      <c r="Q1041" s="104"/>
      <c r="R1041" s="104"/>
      <c r="S1041" s="104"/>
      <c r="T1041" s="104"/>
      <c r="U1041" s="104"/>
    </row>
    <row r="1042" spans="1:21">
      <c r="A1042" s="447">
        <v>5157000001</v>
      </c>
      <c r="B1042" s="446" t="s">
        <v>2123</v>
      </c>
      <c r="C1042" s="663">
        <v>8115</v>
      </c>
      <c r="D1042" s="445"/>
      <c r="E1042" s="104"/>
      <c r="F1042" s="104"/>
      <c r="G1042" s="104"/>
      <c r="H1042" s="104"/>
      <c r="I1042" s="104"/>
      <c r="J1042" s="104"/>
      <c r="K1042" s="104"/>
      <c r="L1042" s="104"/>
      <c r="M1042" s="104"/>
      <c r="N1042" s="104"/>
      <c r="O1042" s="104"/>
      <c r="P1042" s="104"/>
      <c r="Q1042" s="104"/>
      <c r="R1042" s="104"/>
      <c r="S1042" s="104"/>
      <c r="T1042" s="104"/>
      <c r="U1042" s="104"/>
    </row>
    <row r="1043" spans="1:21">
      <c r="A1043" s="447">
        <v>5157000001</v>
      </c>
      <c r="B1043" s="446" t="s">
        <v>2123</v>
      </c>
      <c r="C1043" s="663">
        <v>8115</v>
      </c>
      <c r="D1043" s="445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</row>
    <row r="1044" spans="1:21">
      <c r="A1044" s="447">
        <v>5157000001</v>
      </c>
      <c r="B1044" s="446" t="s">
        <v>2123</v>
      </c>
      <c r="C1044" s="663">
        <v>8115</v>
      </c>
      <c r="D1044" s="445"/>
      <c r="E1044" s="104"/>
      <c r="F1044" s="104"/>
      <c r="G1044" s="104"/>
      <c r="H1044" s="104"/>
      <c r="I1044" s="104"/>
      <c r="J1044" s="104"/>
      <c r="K1044" s="104"/>
      <c r="L1044" s="104"/>
      <c r="M1044" s="104"/>
      <c r="N1044" s="104"/>
      <c r="O1044" s="104"/>
      <c r="P1044" s="104"/>
      <c r="Q1044" s="104"/>
      <c r="R1044" s="104"/>
      <c r="S1044" s="104"/>
      <c r="T1044" s="104"/>
      <c r="U1044" s="104"/>
    </row>
    <row r="1045" spans="1:21">
      <c r="A1045" s="447">
        <v>5157000001</v>
      </c>
      <c r="B1045" s="446" t="s">
        <v>2123</v>
      </c>
      <c r="C1045" s="663">
        <v>8115</v>
      </c>
      <c r="D1045" s="445"/>
      <c r="E1045" s="104"/>
      <c r="F1045" s="104"/>
      <c r="G1045" s="104"/>
      <c r="H1045" s="104"/>
      <c r="I1045" s="104"/>
      <c r="J1045" s="104"/>
      <c r="K1045" s="104"/>
      <c r="L1045" s="104"/>
      <c r="M1045" s="104"/>
      <c r="N1045" s="104"/>
      <c r="O1045" s="104"/>
      <c r="P1045" s="104"/>
      <c r="Q1045" s="104"/>
      <c r="R1045" s="104"/>
      <c r="S1045" s="104"/>
      <c r="T1045" s="104"/>
      <c r="U1045" s="104"/>
    </row>
    <row r="1046" spans="1:21">
      <c r="A1046" s="447">
        <v>5157000001</v>
      </c>
      <c r="B1046" s="446" t="s">
        <v>2123</v>
      </c>
      <c r="C1046" s="663">
        <v>8115</v>
      </c>
      <c r="D1046" s="445"/>
      <c r="E1046" s="104"/>
      <c r="F1046" s="104"/>
      <c r="G1046" s="104"/>
      <c r="H1046" s="104"/>
      <c r="I1046" s="104"/>
      <c r="J1046" s="104"/>
      <c r="K1046" s="104"/>
      <c r="L1046" s="104"/>
      <c r="M1046" s="104"/>
      <c r="N1046" s="104"/>
      <c r="O1046" s="104"/>
      <c r="P1046" s="104"/>
      <c r="Q1046" s="104"/>
      <c r="R1046" s="104"/>
      <c r="S1046" s="104"/>
      <c r="T1046" s="104"/>
      <c r="U1046" s="104"/>
    </row>
    <row r="1047" spans="1:21">
      <c r="A1047" s="447">
        <v>5157000001</v>
      </c>
      <c r="B1047" s="446" t="s">
        <v>2123</v>
      </c>
      <c r="C1047" s="663">
        <v>8115</v>
      </c>
      <c r="D1047" s="445"/>
      <c r="E1047" s="104"/>
      <c r="F1047" s="104"/>
      <c r="G1047" s="104"/>
      <c r="H1047" s="104"/>
      <c r="I1047" s="104"/>
      <c r="J1047" s="104"/>
      <c r="K1047" s="104"/>
      <c r="L1047" s="104"/>
      <c r="M1047" s="104"/>
      <c r="N1047" s="104"/>
      <c r="O1047" s="104"/>
      <c r="P1047" s="104"/>
      <c r="Q1047" s="104"/>
      <c r="R1047" s="104"/>
      <c r="S1047" s="104"/>
      <c r="T1047" s="104"/>
      <c r="U1047" s="104"/>
    </row>
    <row r="1048" spans="1:21">
      <c r="A1048" s="447">
        <v>5157000001</v>
      </c>
      <c r="B1048" s="446" t="s">
        <v>2123</v>
      </c>
      <c r="C1048" s="663">
        <v>8115</v>
      </c>
      <c r="D1048" s="445"/>
      <c r="E1048" s="104"/>
      <c r="F1048" s="104"/>
      <c r="G1048" s="104"/>
      <c r="H1048" s="104"/>
      <c r="I1048" s="104"/>
      <c r="J1048" s="104"/>
      <c r="K1048" s="104"/>
      <c r="L1048" s="104"/>
      <c r="M1048" s="104"/>
      <c r="N1048" s="104"/>
      <c r="O1048" s="104"/>
      <c r="P1048" s="104"/>
      <c r="Q1048" s="104"/>
      <c r="R1048" s="104"/>
      <c r="S1048" s="104"/>
      <c r="T1048" s="104"/>
      <c r="U1048" s="104"/>
    </row>
    <row r="1049" spans="1:21">
      <c r="A1049" s="447">
        <v>5157000001</v>
      </c>
      <c r="B1049" s="446" t="s">
        <v>2123</v>
      </c>
      <c r="C1049" s="663">
        <v>8115</v>
      </c>
      <c r="D1049" s="445"/>
      <c r="E1049" s="104"/>
      <c r="F1049" s="104"/>
      <c r="G1049" s="104"/>
      <c r="H1049" s="104"/>
      <c r="I1049" s="104"/>
      <c r="J1049" s="104"/>
      <c r="K1049" s="104"/>
      <c r="L1049" s="104"/>
      <c r="M1049" s="104"/>
      <c r="N1049" s="104"/>
      <c r="O1049" s="104"/>
      <c r="P1049" s="104"/>
      <c r="Q1049" s="104"/>
      <c r="R1049" s="104"/>
      <c r="S1049" s="104"/>
      <c r="T1049" s="104"/>
      <c r="U1049" s="104"/>
    </row>
    <row r="1050" spans="1:21">
      <c r="A1050" s="447">
        <v>5157000001</v>
      </c>
      <c r="B1050" s="446" t="s">
        <v>2123</v>
      </c>
      <c r="C1050" s="663">
        <v>8115</v>
      </c>
      <c r="D1050" s="445"/>
      <c r="E1050" s="104"/>
      <c r="F1050" s="104"/>
      <c r="G1050" s="104"/>
      <c r="H1050" s="104"/>
      <c r="I1050" s="104"/>
      <c r="J1050" s="104"/>
      <c r="K1050" s="104"/>
      <c r="L1050" s="104"/>
      <c r="M1050" s="104"/>
      <c r="N1050" s="104"/>
      <c r="O1050" s="104"/>
      <c r="P1050" s="104"/>
      <c r="Q1050" s="104"/>
      <c r="R1050" s="104"/>
      <c r="S1050" s="104"/>
      <c r="T1050" s="104"/>
      <c r="U1050" s="104"/>
    </row>
    <row r="1051" spans="1:21">
      <c r="A1051" s="447">
        <v>5157000001</v>
      </c>
      <c r="B1051" s="446" t="s">
        <v>2124</v>
      </c>
      <c r="C1051" s="663">
        <v>9570</v>
      </c>
      <c r="D1051" s="445"/>
      <c r="E1051" s="104"/>
      <c r="F1051" s="104"/>
      <c r="G1051" s="104"/>
      <c r="H1051" s="104"/>
      <c r="I1051" s="104"/>
      <c r="J1051" s="104"/>
      <c r="K1051" s="104"/>
      <c r="L1051" s="104"/>
      <c r="M1051" s="104"/>
      <c r="N1051" s="104"/>
      <c r="O1051" s="104"/>
      <c r="P1051" s="104"/>
      <c r="Q1051" s="104"/>
      <c r="R1051" s="104"/>
      <c r="S1051" s="104"/>
      <c r="T1051" s="104"/>
      <c r="U1051" s="104"/>
    </row>
    <row r="1052" spans="1:21">
      <c r="A1052" s="447">
        <v>5157000001</v>
      </c>
      <c r="B1052" s="446" t="s">
        <v>1978</v>
      </c>
      <c r="C1052" s="663">
        <v>9652</v>
      </c>
      <c r="D1052" s="445"/>
      <c r="E1052" s="104"/>
      <c r="F1052" s="104"/>
      <c r="G1052" s="104"/>
      <c r="H1052" s="104"/>
      <c r="I1052" s="104"/>
      <c r="J1052" s="104"/>
      <c r="K1052" s="104"/>
      <c r="L1052" s="104"/>
      <c r="M1052" s="104"/>
      <c r="N1052" s="104"/>
      <c r="O1052" s="104"/>
      <c r="P1052" s="104"/>
      <c r="Q1052" s="104"/>
      <c r="R1052" s="104"/>
      <c r="S1052" s="104"/>
      <c r="T1052" s="104"/>
      <c r="U1052" s="104"/>
    </row>
    <row r="1053" spans="1:21">
      <c r="A1053" s="447">
        <v>5157000001</v>
      </c>
      <c r="B1053" s="446" t="s">
        <v>2125</v>
      </c>
      <c r="C1053" s="663">
        <v>9788</v>
      </c>
      <c r="D1053" s="445"/>
      <c r="E1053" s="104"/>
      <c r="F1053" s="104"/>
      <c r="G1053" s="104"/>
      <c r="H1053" s="104"/>
      <c r="I1053" s="104"/>
      <c r="J1053" s="104"/>
      <c r="K1053" s="104"/>
      <c r="L1053" s="104"/>
      <c r="M1053" s="104"/>
      <c r="N1053" s="104"/>
      <c r="O1053" s="104"/>
      <c r="P1053" s="104"/>
      <c r="Q1053" s="104"/>
      <c r="R1053" s="104"/>
      <c r="S1053" s="104"/>
      <c r="T1053" s="104"/>
      <c r="U1053" s="104"/>
    </row>
    <row r="1054" spans="1:21">
      <c r="A1054" s="447">
        <v>5157000001</v>
      </c>
      <c r="B1054" s="446" t="s">
        <v>2126</v>
      </c>
      <c r="C1054" s="663">
        <v>8000</v>
      </c>
      <c r="D1054" s="445"/>
      <c r="E1054" s="104"/>
      <c r="F1054" s="104"/>
      <c r="G1054" s="104"/>
      <c r="H1054" s="104"/>
      <c r="I1054" s="104"/>
      <c r="J1054" s="104"/>
      <c r="K1054" s="104"/>
      <c r="L1054" s="104"/>
      <c r="M1054" s="104"/>
      <c r="N1054" s="104"/>
      <c r="O1054" s="104"/>
      <c r="P1054" s="104"/>
      <c r="Q1054" s="104"/>
      <c r="R1054" s="104"/>
      <c r="S1054" s="104"/>
      <c r="T1054" s="104"/>
      <c r="U1054" s="104"/>
    </row>
    <row r="1055" spans="1:21">
      <c r="A1055" s="447">
        <v>5119000001</v>
      </c>
      <c r="B1055" s="446" t="s">
        <v>2127</v>
      </c>
      <c r="C1055" s="663">
        <v>6496</v>
      </c>
      <c r="D1055" s="445"/>
      <c r="E1055" s="104"/>
      <c r="F1055" s="104"/>
      <c r="G1055" s="104"/>
      <c r="H1055" s="104"/>
      <c r="I1055" s="104"/>
      <c r="J1055" s="104"/>
      <c r="K1055" s="104"/>
      <c r="L1055" s="104"/>
      <c r="M1055" s="104"/>
      <c r="N1055" s="104"/>
      <c r="O1055" s="104"/>
      <c r="P1055" s="104"/>
      <c r="Q1055" s="104"/>
      <c r="R1055" s="104"/>
      <c r="S1055" s="104"/>
      <c r="T1055" s="104"/>
      <c r="U1055" s="104"/>
    </row>
    <row r="1056" spans="1:21">
      <c r="A1056" s="447">
        <v>5119000002</v>
      </c>
      <c r="B1056" s="446" t="s">
        <v>2128</v>
      </c>
      <c r="C1056" s="663">
        <v>7500</v>
      </c>
      <c r="D1056" s="445"/>
      <c r="E1056" s="104"/>
      <c r="F1056" s="104"/>
      <c r="G1056" s="104"/>
      <c r="H1056" s="104"/>
      <c r="I1056" s="104"/>
      <c r="J1056" s="104"/>
      <c r="K1056" s="104"/>
      <c r="L1056" s="104"/>
      <c r="M1056" s="104"/>
      <c r="N1056" s="104"/>
      <c r="O1056" s="104"/>
      <c r="P1056" s="104"/>
      <c r="Q1056" s="104"/>
      <c r="R1056" s="104"/>
      <c r="S1056" s="104"/>
      <c r="T1056" s="104"/>
      <c r="U1056" s="104"/>
    </row>
    <row r="1057" spans="1:21">
      <c r="A1057" s="447">
        <v>5121000001</v>
      </c>
      <c r="B1057" s="446" t="s">
        <v>2129</v>
      </c>
      <c r="C1057" s="663">
        <v>7969</v>
      </c>
      <c r="D1057" s="445"/>
      <c r="E1057" s="104"/>
      <c r="F1057" s="104"/>
      <c r="G1057" s="104"/>
      <c r="H1057" s="104"/>
      <c r="I1057" s="104"/>
      <c r="J1057" s="104"/>
      <c r="K1057" s="104"/>
      <c r="L1057" s="104"/>
      <c r="M1057" s="104"/>
      <c r="N1057" s="104"/>
      <c r="O1057" s="104"/>
      <c r="P1057" s="104"/>
      <c r="Q1057" s="104"/>
      <c r="R1057" s="104"/>
      <c r="S1057" s="104"/>
      <c r="T1057" s="104"/>
      <c r="U1057" s="104"/>
    </row>
    <row r="1058" spans="1:21">
      <c r="A1058" s="447">
        <v>5111000001</v>
      </c>
      <c r="B1058" s="446" t="s">
        <v>2130</v>
      </c>
      <c r="C1058" s="663">
        <v>6879</v>
      </c>
      <c r="D1058" s="445"/>
      <c r="E1058" s="104"/>
      <c r="F1058" s="104"/>
      <c r="G1058" s="104"/>
      <c r="H1058" s="104"/>
      <c r="I1058" s="104"/>
      <c r="J1058" s="104"/>
      <c r="K1058" s="104"/>
      <c r="L1058" s="104"/>
      <c r="M1058" s="104"/>
      <c r="N1058" s="104"/>
      <c r="O1058" s="104"/>
      <c r="P1058" s="104"/>
      <c r="Q1058" s="104"/>
      <c r="R1058" s="104"/>
      <c r="S1058" s="104"/>
      <c r="T1058" s="104"/>
      <c r="U1058" s="104"/>
    </row>
    <row r="1059" spans="1:21">
      <c r="A1059" s="447">
        <v>5111000002</v>
      </c>
      <c r="B1059" s="446" t="s">
        <v>2130</v>
      </c>
      <c r="C1059" s="663">
        <v>6879</v>
      </c>
      <c r="D1059" s="445"/>
      <c r="E1059" s="104"/>
      <c r="F1059" s="104"/>
      <c r="G1059" s="104"/>
      <c r="H1059" s="104"/>
      <c r="I1059" s="104"/>
      <c r="J1059" s="104"/>
      <c r="K1059" s="104"/>
      <c r="L1059" s="104"/>
      <c r="M1059" s="104"/>
      <c r="N1059" s="104"/>
      <c r="O1059" s="104"/>
      <c r="P1059" s="104"/>
      <c r="Q1059" s="104"/>
      <c r="R1059" s="104"/>
      <c r="S1059" s="104"/>
      <c r="T1059" s="104"/>
      <c r="U1059" s="104"/>
    </row>
    <row r="1060" spans="1:21">
      <c r="A1060" s="447">
        <v>5111000003</v>
      </c>
      <c r="B1060" s="446" t="s">
        <v>2130</v>
      </c>
      <c r="C1060" s="663">
        <v>6879</v>
      </c>
      <c r="D1060" s="445"/>
      <c r="E1060" s="104"/>
      <c r="F1060" s="104"/>
      <c r="G1060" s="104"/>
      <c r="H1060" s="104"/>
      <c r="I1060" s="104"/>
      <c r="J1060" s="104"/>
      <c r="K1060" s="104"/>
      <c r="L1060" s="104"/>
      <c r="M1060" s="104"/>
      <c r="N1060" s="104"/>
      <c r="O1060" s="104"/>
      <c r="P1060" s="104"/>
      <c r="Q1060" s="104"/>
      <c r="R1060" s="104"/>
      <c r="S1060" s="104"/>
      <c r="T1060" s="104"/>
      <c r="U1060" s="104"/>
    </row>
    <row r="1061" spans="1:21">
      <c r="A1061" s="447">
        <v>5111000004</v>
      </c>
      <c r="B1061" s="446" t="s">
        <v>2130</v>
      </c>
      <c r="C1061" s="663">
        <v>6879</v>
      </c>
      <c r="D1061" s="445"/>
      <c r="E1061" s="104"/>
      <c r="F1061" s="104"/>
      <c r="G1061" s="104"/>
      <c r="H1061" s="104"/>
      <c r="I1061" s="104"/>
      <c r="J1061" s="104"/>
      <c r="K1061" s="104"/>
      <c r="L1061" s="104"/>
      <c r="M1061" s="104"/>
      <c r="N1061" s="104"/>
      <c r="O1061" s="104"/>
      <c r="P1061" s="104"/>
      <c r="Q1061" s="104"/>
      <c r="R1061" s="104"/>
      <c r="S1061" s="104"/>
      <c r="T1061" s="104"/>
      <c r="U1061" s="104"/>
    </row>
    <row r="1062" spans="1:21">
      <c r="A1062" s="447">
        <v>5111000005</v>
      </c>
      <c r="B1062" s="446" t="s">
        <v>2130</v>
      </c>
      <c r="C1062" s="663">
        <v>6879</v>
      </c>
      <c r="D1062" s="445"/>
      <c r="E1062" s="104"/>
      <c r="F1062" s="104"/>
      <c r="G1062" s="104"/>
      <c r="H1062" s="104"/>
      <c r="I1062" s="104"/>
      <c r="J1062" s="104"/>
      <c r="K1062" s="104"/>
      <c r="L1062" s="104"/>
      <c r="M1062" s="104"/>
      <c r="N1062" s="104"/>
      <c r="O1062" s="104"/>
      <c r="P1062" s="104"/>
      <c r="Q1062" s="104"/>
      <c r="R1062" s="104"/>
      <c r="S1062" s="104"/>
      <c r="T1062" s="104"/>
      <c r="U1062" s="104"/>
    </row>
    <row r="1063" spans="1:21">
      <c r="A1063" s="447">
        <v>5111000006</v>
      </c>
      <c r="B1063" s="446" t="s">
        <v>2130</v>
      </c>
      <c r="C1063" s="663">
        <v>6879</v>
      </c>
      <c r="D1063" s="445"/>
      <c r="E1063" s="104"/>
      <c r="F1063" s="104"/>
      <c r="G1063" s="104"/>
      <c r="H1063" s="104"/>
      <c r="I1063" s="104"/>
      <c r="J1063" s="104"/>
      <c r="K1063" s="104"/>
      <c r="L1063" s="104"/>
      <c r="M1063" s="104"/>
      <c r="N1063" s="104"/>
      <c r="O1063" s="104"/>
      <c r="P1063" s="104"/>
      <c r="Q1063" s="104"/>
      <c r="R1063" s="104"/>
      <c r="S1063" s="104"/>
      <c r="T1063" s="104"/>
      <c r="U1063" s="104"/>
    </row>
    <row r="1064" spans="1:21">
      <c r="A1064" s="447">
        <v>5111000007</v>
      </c>
      <c r="B1064" s="446" t="s">
        <v>2130</v>
      </c>
      <c r="C1064" s="663">
        <v>6879</v>
      </c>
      <c r="D1064" s="445"/>
      <c r="E1064" s="104"/>
      <c r="F1064" s="104"/>
      <c r="G1064" s="104"/>
      <c r="H1064" s="104"/>
      <c r="I1064" s="104"/>
      <c r="J1064" s="104"/>
      <c r="K1064" s="104"/>
      <c r="L1064" s="104"/>
      <c r="M1064" s="104"/>
      <c r="N1064" s="104"/>
      <c r="O1064" s="104"/>
      <c r="P1064" s="104"/>
      <c r="Q1064" s="104"/>
      <c r="R1064" s="104"/>
      <c r="S1064" s="104"/>
      <c r="T1064" s="104"/>
      <c r="U1064" s="104"/>
    </row>
    <row r="1065" spans="1:21">
      <c r="A1065" s="447">
        <v>5111000008</v>
      </c>
      <c r="B1065" s="446" t="s">
        <v>2130</v>
      </c>
      <c r="C1065" s="663">
        <v>6879</v>
      </c>
      <c r="D1065" s="445"/>
      <c r="E1065" s="104"/>
      <c r="F1065" s="104"/>
      <c r="G1065" s="104"/>
      <c r="H1065" s="104"/>
      <c r="I1065" s="104"/>
      <c r="J1065" s="104"/>
      <c r="K1065" s="104"/>
      <c r="L1065" s="104"/>
      <c r="M1065" s="104"/>
      <c r="N1065" s="104"/>
      <c r="O1065" s="104"/>
      <c r="P1065" s="104"/>
      <c r="Q1065" s="104"/>
      <c r="R1065" s="104"/>
      <c r="S1065" s="104"/>
      <c r="T1065" s="104"/>
      <c r="U1065" s="104"/>
    </row>
    <row r="1066" spans="1:21">
      <c r="A1066" s="447">
        <v>5111000009</v>
      </c>
      <c r="B1066" s="446" t="s">
        <v>2130</v>
      </c>
      <c r="C1066" s="663">
        <v>6879</v>
      </c>
      <c r="D1066" s="445"/>
      <c r="E1066" s="104"/>
      <c r="F1066" s="104"/>
      <c r="G1066" s="104"/>
      <c r="H1066" s="104"/>
      <c r="I1066" s="104"/>
      <c r="J1066" s="104"/>
      <c r="K1066" s="104"/>
      <c r="L1066" s="104"/>
      <c r="M1066" s="104"/>
      <c r="N1066" s="104"/>
      <c r="O1066" s="104"/>
      <c r="P1066" s="104"/>
      <c r="Q1066" s="104"/>
      <c r="R1066" s="104"/>
      <c r="S1066" s="104"/>
      <c r="T1066" s="104"/>
      <c r="U1066" s="104"/>
    </row>
    <row r="1067" spans="1:21">
      <c r="A1067" s="447">
        <v>5111000010</v>
      </c>
      <c r="B1067" s="446" t="s">
        <v>2130</v>
      </c>
      <c r="C1067" s="663">
        <v>6879</v>
      </c>
      <c r="D1067" s="445"/>
      <c r="E1067" s="104"/>
      <c r="F1067" s="104"/>
      <c r="G1067" s="104"/>
      <c r="H1067" s="104"/>
      <c r="I1067" s="104"/>
      <c r="J1067" s="104"/>
      <c r="K1067" s="104"/>
      <c r="L1067" s="104"/>
      <c r="M1067" s="104"/>
      <c r="N1067" s="104"/>
      <c r="O1067" s="104"/>
      <c r="P1067" s="104"/>
      <c r="Q1067" s="104"/>
      <c r="R1067" s="104"/>
      <c r="S1067" s="104"/>
      <c r="T1067" s="104"/>
      <c r="U1067" s="104"/>
    </row>
    <row r="1068" spans="1:21">
      <c r="A1068" s="447">
        <v>5123000001</v>
      </c>
      <c r="B1068" s="446" t="s">
        <v>2131</v>
      </c>
      <c r="C1068" s="663">
        <v>10590</v>
      </c>
      <c r="D1068" s="445"/>
      <c r="E1068" s="104"/>
      <c r="F1068" s="104"/>
      <c r="G1068" s="104"/>
      <c r="H1068" s="104"/>
      <c r="I1068" s="104"/>
      <c r="J1068" s="104"/>
      <c r="K1068" s="104"/>
      <c r="L1068" s="104"/>
      <c r="M1068" s="104"/>
      <c r="N1068" s="104"/>
      <c r="O1068" s="104"/>
      <c r="P1068" s="104"/>
      <c r="Q1068" s="104"/>
      <c r="R1068" s="104"/>
      <c r="S1068" s="104"/>
      <c r="T1068" s="104"/>
      <c r="U1068" s="104"/>
    </row>
    <row r="1069" spans="1:21">
      <c r="A1069" s="447">
        <v>5123000002</v>
      </c>
      <c r="B1069" s="446" t="s">
        <v>2131</v>
      </c>
      <c r="C1069" s="663">
        <v>10590</v>
      </c>
      <c r="D1069" s="445"/>
      <c r="E1069" s="104"/>
      <c r="F1069" s="104"/>
      <c r="G1069" s="104"/>
      <c r="H1069" s="104"/>
      <c r="I1069" s="104"/>
      <c r="J1069" s="104"/>
      <c r="K1069" s="104"/>
      <c r="L1069" s="104"/>
      <c r="M1069" s="104"/>
      <c r="N1069" s="104"/>
      <c r="O1069" s="104"/>
      <c r="P1069" s="104"/>
      <c r="Q1069" s="104"/>
      <c r="R1069" s="104"/>
      <c r="S1069" s="104"/>
      <c r="T1069" s="104"/>
      <c r="U1069" s="104"/>
    </row>
    <row r="1070" spans="1:21">
      <c r="A1070" s="447"/>
      <c r="B1070" s="446" t="s">
        <v>2132</v>
      </c>
      <c r="C1070" s="663">
        <v>9449</v>
      </c>
      <c r="D1070" s="445"/>
      <c r="E1070" s="104"/>
      <c r="F1070" s="104"/>
      <c r="G1070" s="104"/>
      <c r="H1070" s="104"/>
      <c r="I1070" s="104"/>
      <c r="J1070" s="104"/>
      <c r="K1070" s="104"/>
      <c r="L1070" s="104"/>
      <c r="M1070" s="104"/>
      <c r="N1070" s="104"/>
      <c r="O1070" s="104"/>
      <c r="P1070" s="104"/>
      <c r="Q1070" s="104"/>
      <c r="R1070" s="104"/>
      <c r="S1070" s="104"/>
      <c r="T1070" s="104"/>
      <c r="U1070" s="104"/>
    </row>
    <row r="1071" spans="1:21">
      <c r="A1071" s="447"/>
      <c r="B1071" s="446" t="s">
        <v>2132</v>
      </c>
      <c r="C1071" s="663">
        <v>9449</v>
      </c>
      <c r="D1071" s="445"/>
      <c r="E1071" s="104"/>
      <c r="F1071" s="104"/>
      <c r="G1071" s="104"/>
      <c r="H1071" s="104"/>
      <c r="I1071" s="104"/>
      <c r="J1071" s="104"/>
      <c r="K1071" s="104"/>
      <c r="L1071" s="104"/>
      <c r="M1071" s="104"/>
      <c r="N1071" s="104"/>
      <c r="O1071" s="104"/>
      <c r="P1071" s="104"/>
      <c r="Q1071" s="104"/>
      <c r="R1071" s="104"/>
      <c r="S1071" s="104"/>
      <c r="T1071" s="104"/>
      <c r="U1071" s="104"/>
    </row>
    <row r="1072" spans="1:21">
      <c r="A1072" s="447">
        <v>5123000003</v>
      </c>
      <c r="B1072" s="446" t="s">
        <v>2133</v>
      </c>
      <c r="C1072" s="663">
        <v>24980</v>
      </c>
      <c r="D1072" s="445"/>
      <c r="E1072" s="104"/>
      <c r="F1072" s="104"/>
      <c r="G1072" s="104"/>
      <c r="H1072" s="104"/>
      <c r="I1072" s="104"/>
      <c r="J1072" s="104"/>
      <c r="K1072" s="104"/>
      <c r="L1072" s="104"/>
      <c r="M1072" s="104"/>
      <c r="N1072" s="104"/>
      <c r="O1072" s="104"/>
      <c r="P1072" s="104"/>
      <c r="Q1072" s="104"/>
      <c r="R1072" s="104"/>
      <c r="S1072" s="104"/>
      <c r="T1072" s="104"/>
      <c r="U1072" s="104"/>
    </row>
    <row r="1073" spans="1:21">
      <c r="A1073" s="447">
        <v>5123000004</v>
      </c>
      <c r="B1073" s="446" t="s">
        <v>2133</v>
      </c>
      <c r="C1073" s="663">
        <v>24980</v>
      </c>
      <c r="D1073" s="445"/>
      <c r="E1073" s="104"/>
      <c r="F1073" s="104"/>
      <c r="G1073" s="104"/>
      <c r="H1073" s="104"/>
      <c r="I1073" s="104"/>
      <c r="J1073" s="104"/>
      <c r="K1073" s="104"/>
      <c r="L1073" s="104"/>
      <c r="M1073" s="104"/>
      <c r="N1073" s="104"/>
      <c r="O1073" s="104"/>
      <c r="P1073" s="104"/>
      <c r="Q1073" s="104"/>
      <c r="R1073" s="104"/>
      <c r="S1073" s="104"/>
      <c r="T1073" s="104"/>
      <c r="U1073" s="104"/>
    </row>
    <row r="1074" spans="1:21">
      <c r="A1074" s="447"/>
      <c r="B1074" s="446" t="s">
        <v>2134</v>
      </c>
      <c r="C1074" s="663" t="s">
        <v>2608</v>
      </c>
      <c r="D1074" s="445"/>
      <c r="E1074" s="104"/>
      <c r="F1074" s="104"/>
      <c r="G1074" s="104"/>
      <c r="H1074" s="104"/>
      <c r="I1074" s="104"/>
      <c r="J1074" s="104"/>
      <c r="K1074" s="104"/>
      <c r="L1074" s="104"/>
      <c r="M1074" s="104"/>
      <c r="N1074" s="104"/>
      <c r="O1074" s="104"/>
      <c r="P1074" s="104"/>
      <c r="Q1074" s="104"/>
      <c r="R1074" s="104"/>
      <c r="S1074" s="104"/>
      <c r="T1074" s="104"/>
      <c r="U1074" s="104"/>
    </row>
    <row r="1075" spans="1:21">
      <c r="A1075" s="447">
        <v>5232000001</v>
      </c>
      <c r="B1075" s="446" t="s">
        <v>2135</v>
      </c>
      <c r="C1075" s="663">
        <v>9068</v>
      </c>
      <c r="D1075" s="445"/>
      <c r="E1075" s="104"/>
      <c r="F1075" s="104"/>
      <c r="G1075" s="104"/>
      <c r="H1075" s="104"/>
      <c r="I1075" s="104"/>
      <c r="J1075" s="104"/>
      <c r="K1075" s="104"/>
      <c r="L1075" s="104"/>
      <c r="M1075" s="104"/>
      <c r="N1075" s="104"/>
      <c r="O1075" s="104"/>
      <c r="P1075" s="104"/>
      <c r="Q1075" s="104"/>
      <c r="R1075" s="104"/>
      <c r="S1075" s="104"/>
      <c r="T1075" s="104"/>
      <c r="U1075" s="104"/>
    </row>
    <row r="1076" spans="1:21">
      <c r="A1076" s="447">
        <v>5232000002</v>
      </c>
      <c r="B1076" s="446" t="s">
        <v>2135</v>
      </c>
      <c r="C1076" s="663">
        <v>9068</v>
      </c>
      <c r="D1076" s="445"/>
      <c r="E1076" s="104"/>
      <c r="F1076" s="104"/>
      <c r="G1076" s="104"/>
      <c r="H1076" s="104"/>
      <c r="I1076" s="104"/>
      <c r="J1076" s="104"/>
      <c r="K1076" s="104"/>
      <c r="L1076" s="104"/>
      <c r="M1076" s="104"/>
      <c r="N1076" s="104"/>
      <c r="O1076" s="104"/>
      <c r="P1076" s="104"/>
      <c r="Q1076" s="104"/>
      <c r="R1076" s="104"/>
      <c r="S1076" s="104"/>
      <c r="T1076" s="104"/>
      <c r="U1076" s="104"/>
    </row>
    <row r="1077" spans="1:21">
      <c r="A1077" s="447">
        <v>5232000003</v>
      </c>
      <c r="B1077" s="446" t="s">
        <v>2135</v>
      </c>
      <c r="C1077" s="663">
        <v>9068</v>
      </c>
      <c r="D1077" s="445"/>
      <c r="E1077" s="104"/>
      <c r="F1077" s="104"/>
      <c r="G1077" s="104"/>
      <c r="H1077" s="104"/>
      <c r="I1077" s="104"/>
      <c r="J1077" s="104"/>
      <c r="K1077" s="104"/>
      <c r="L1077" s="104"/>
      <c r="M1077" s="104"/>
      <c r="N1077" s="104"/>
      <c r="O1077" s="104"/>
      <c r="P1077" s="104"/>
      <c r="Q1077" s="104"/>
      <c r="R1077" s="104"/>
      <c r="S1077" s="104"/>
      <c r="T1077" s="104"/>
      <c r="U1077" s="104"/>
    </row>
    <row r="1078" spans="1:21">
      <c r="A1078" s="447">
        <v>5232000004</v>
      </c>
      <c r="B1078" s="446" t="s">
        <v>2135</v>
      </c>
      <c r="C1078" s="663">
        <v>9068</v>
      </c>
      <c r="D1078" s="445"/>
      <c r="E1078" s="104"/>
      <c r="F1078" s="104"/>
      <c r="G1078" s="104"/>
      <c r="H1078" s="104"/>
      <c r="I1078" s="104"/>
      <c r="J1078" s="104"/>
      <c r="K1078" s="104"/>
      <c r="L1078" s="104"/>
      <c r="M1078" s="104"/>
      <c r="N1078" s="104"/>
      <c r="O1078" s="104"/>
      <c r="P1078" s="104"/>
      <c r="Q1078" s="104"/>
      <c r="R1078" s="104"/>
      <c r="S1078" s="104"/>
      <c r="T1078" s="104"/>
      <c r="U1078" s="104"/>
    </row>
    <row r="1079" spans="1:21">
      <c r="A1079" s="447"/>
      <c r="B1079" s="446" t="s">
        <v>2126</v>
      </c>
      <c r="C1079" s="663">
        <v>9280</v>
      </c>
      <c r="D1079" s="445"/>
      <c r="E1079" s="104"/>
      <c r="F1079" s="104"/>
      <c r="G1079" s="104"/>
      <c r="H1079" s="104"/>
      <c r="I1079" s="104"/>
      <c r="J1079" s="104"/>
      <c r="K1079" s="104"/>
      <c r="L1079" s="104"/>
      <c r="M1079" s="104"/>
      <c r="N1079" s="104"/>
      <c r="O1079" s="104"/>
      <c r="P1079" s="104"/>
      <c r="Q1079" s="104"/>
      <c r="R1079" s="104"/>
      <c r="S1079" s="104"/>
      <c r="T1079" s="104"/>
      <c r="U1079" s="104"/>
    </row>
    <row r="1080" spans="1:21">
      <c r="A1080" s="447">
        <v>5111000001</v>
      </c>
      <c r="B1080" s="446" t="s">
        <v>2136</v>
      </c>
      <c r="C1080" s="663">
        <v>7970.36</v>
      </c>
      <c r="D1080" s="445"/>
      <c r="E1080" s="104"/>
      <c r="F1080" s="104"/>
      <c r="G1080" s="104"/>
      <c r="H1080" s="104"/>
      <c r="I1080" s="104"/>
      <c r="J1080" s="104"/>
      <c r="K1080" s="104"/>
      <c r="L1080" s="104"/>
      <c r="M1080" s="104"/>
      <c r="N1080" s="104"/>
      <c r="O1080" s="104"/>
      <c r="P1080" s="104"/>
      <c r="Q1080" s="104"/>
      <c r="R1080" s="104"/>
      <c r="S1080" s="104"/>
      <c r="T1080" s="104"/>
      <c r="U1080" s="104"/>
    </row>
    <row r="1081" spans="1:21">
      <c r="A1081" s="447">
        <v>5111000002</v>
      </c>
      <c r="B1081" s="446" t="s">
        <v>2136</v>
      </c>
      <c r="C1081" s="663">
        <v>7970.36</v>
      </c>
      <c r="D1081" s="445"/>
      <c r="E1081" s="104"/>
      <c r="F1081" s="104"/>
      <c r="G1081" s="104"/>
      <c r="H1081" s="104"/>
      <c r="I1081" s="104"/>
      <c r="J1081" s="104"/>
      <c r="K1081" s="104"/>
      <c r="L1081" s="104"/>
      <c r="M1081" s="104"/>
      <c r="N1081" s="104"/>
      <c r="O1081" s="104"/>
      <c r="P1081" s="104"/>
      <c r="Q1081" s="104"/>
      <c r="R1081" s="104"/>
      <c r="S1081" s="104"/>
      <c r="T1081" s="104"/>
      <c r="U1081" s="104"/>
    </row>
    <row r="1082" spans="1:21">
      <c r="A1082" s="447">
        <v>5111000003</v>
      </c>
      <c r="B1082" s="446" t="s">
        <v>2136</v>
      </c>
      <c r="C1082" s="663">
        <v>7970.36</v>
      </c>
      <c r="D1082" s="445"/>
      <c r="E1082" s="104"/>
      <c r="F1082" s="104"/>
      <c r="G1082" s="104"/>
      <c r="H1082" s="104"/>
      <c r="I1082" s="104"/>
      <c r="J1082" s="104"/>
      <c r="K1082" s="104"/>
      <c r="L1082" s="104"/>
      <c r="M1082" s="104"/>
      <c r="N1082" s="104"/>
      <c r="O1082" s="104"/>
      <c r="P1082" s="104"/>
      <c r="Q1082" s="104"/>
      <c r="R1082" s="104"/>
      <c r="S1082" s="104"/>
      <c r="T1082" s="104"/>
      <c r="U1082" s="104"/>
    </row>
    <row r="1083" spans="1:21">
      <c r="A1083" s="447">
        <v>5111000004</v>
      </c>
      <c r="B1083" s="446" t="s">
        <v>2136</v>
      </c>
      <c r="C1083" s="663">
        <v>7970.36</v>
      </c>
      <c r="D1083" s="445"/>
      <c r="E1083" s="104"/>
      <c r="F1083" s="104"/>
      <c r="G1083" s="104"/>
      <c r="H1083" s="104"/>
      <c r="I1083" s="104"/>
      <c r="J1083" s="104"/>
      <c r="K1083" s="104"/>
      <c r="L1083" s="104"/>
      <c r="M1083" s="104"/>
      <c r="N1083" s="104"/>
      <c r="O1083" s="104"/>
      <c r="P1083" s="104"/>
      <c r="Q1083" s="104"/>
      <c r="R1083" s="104"/>
      <c r="S1083" s="104"/>
      <c r="T1083" s="104"/>
      <c r="U1083" s="104"/>
    </row>
    <row r="1084" spans="1:21">
      <c r="A1084" s="447">
        <v>5111000005</v>
      </c>
      <c r="B1084" s="446" t="s">
        <v>2136</v>
      </c>
      <c r="C1084" s="663">
        <v>7970.36</v>
      </c>
      <c r="D1084" s="445"/>
      <c r="E1084" s="104"/>
      <c r="F1084" s="104"/>
      <c r="G1084" s="104"/>
      <c r="H1084" s="104"/>
      <c r="I1084" s="104"/>
      <c r="J1084" s="104"/>
      <c r="K1084" s="104"/>
      <c r="L1084" s="104"/>
      <c r="M1084" s="104"/>
      <c r="N1084" s="104"/>
      <c r="O1084" s="104"/>
      <c r="P1084" s="104"/>
      <c r="Q1084" s="104"/>
      <c r="R1084" s="104"/>
      <c r="S1084" s="104"/>
      <c r="T1084" s="104"/>
      <c r="U1084" s="104"/>
    </row>
    <row r="1085" spans="1:21">
      <c r="A1085" s="447">
        <v>5111000006</v>
      </c>
      <c r="B1085" s="446" t="s">
        <v>2136</v>
      </c>
      <c r="C1085" s="663">
        <v>7970.36</v>
      </c>
      <c r="D1085" s="445"/>
      <c r="E1085" s="104"/>
      <c r="F1085" s="104"/>
      <c r="G1085" s="104"/>
      <c r="H1085" s="104"/>
      <c r="I1085" s="104"/>
      <c r="J1085" s="104"/>
      <c r="K1085" s="104"/>
      <c r="L1085" s="104"/>
      <c r="M1085" s="104"/>
      <c r="N1085" s="104"/>
      <c r="O1085" s="104"/>
      <c r="P1085" s="104"/>
      <c r="Q1085" s="104"/>
      <c r="R1085" s="104"/>
      <c r="S1085" s="104"/>
      <c r="T1085" s="104"/>
      <c r="U1085" s="104"/>
    </row>
    <row r="1086" spans="1:21">
      <c r="A1086" s="447">
        <v>5111000007</v>
      </c>
      <c r="B1086" s="446" t="s">
        <v>2136</v>
      </c>
      <c r="C1086" s="663">
        <v>7970.36</v>
      </c>
      <c r="D1086" s="445"/>
      <c r="E1086" s="104"/>
      <c r="F1086" s="104"/>
      <c r="G1086" s="104"/>
      <c r="H1086" s="104"/>
      <c r="I1086" s="104"/>
      <c r="J1086" s="104"/>
      <c r="K1086" s="104"/>
      <c r="L1086" s="104"/>
      <c r="M1086" s="104"/>
      <c r="N1086" s="104"/>
      <c r="O1086" s="104"/>
      <c r="P1086" s="104"/>
      <c r="Q1086" s="104"/>
      <c r="R1086" s="104"/>
      <c r="S1086" s="104"/>
      <c r="T1086" s="104"/>
      <c r="U1086" s="104"/>
    </row>
    <row r="1087" spans="1:21">
      <c r="A1087" s="447">
        <v>5111000008</v>
      </c>
      <c r="B1087" s="446" t="s">
        <v>2136</v>
      </c>
      <c r="C1087" s="663">
        <v>7970.36</v>
      </c>
      <c r="D1087" s="445"/>
      <c r="E1087" s="104"/>
      <c r="F1087" s="104"/>
      <c r="G1087" s="104"/>
      <c r="H1087" s="104"/>
      <c r="I1087" s="104"/>
      <c r="J1087" s="104"/>
      <c r="K1087" s="104"/>
      <c r="L1087" s="104"/>
      <c r="M1087" s="104"/>
      <c r="N1087" s="104"/>
      <c r="O1087" s="104"/>
      <c r="P1087" s="104"/>
      <c r="Q1087" s="104"/>
      <c r="R1087" s="104"/>
      <c r="S1087" s="104"/>
      <c r="T1087" s="104"/>
      <c r="U1087" s="104"/>
    </row>
    <row r="1088" spans="1:21">
      <c r="A1088" s="447">
        <v>5111000009</v>
      </c>
      <c r="B1088" s="446" t="s">
        <v>2136</v>
      </c>
      <c r="C1088" s="663">
        <v>7970.36</v>
      </c>
      <c r="D1088" s="445"/>
      <c r="E1088" s="104"/>
      <c r="F1088" s="104"/>
      <c r="G1088" s="104"/>
      <c r="H1088" s="104"/>
      <c r="I1088" s="104"/>
      <c r="J1088" s="104"/>
      <c r="K1088" s="104"/>
      <c r="L1088" s="104"/>
      <c r="M1088" s="104"/>
      <c r="N1088" s="104"/>
      <c r="O1088" s="104"/>
      <c r="P1088" s="104"/>
      <c r="Q1088" s="104"/>
      <c r="R1088" s="104"/>
      <c r="S1088" s="104"/>
      <c r="T1088" s="104"/>
      <c r="U1088" s="104"/>
    </row>
    <row r="1089" spans="1:21">
      <c r="A1089" s="447">
        <v>5111000010</v>
      </c>
      <c r="B1089" s="446" t="s">
        <v>2136</v>
      </c>
      <c r="C1089" s="663">
        <v>7970.36</v>
      </c>
      <c r="D1089" s="445"/>
      <c r="E1089" s="104"/>
      <c r="F1089" s="104"/>
      <c r="G1089" s="104"/>
      <c r="H1089" s="104"/>
      <c r="I1089" s="104"/>
      <c r="J1089" s="104"/>
      <c r="K1089" s="104"/>
      <c r="L1089" s="104"/>
      <c r="M1089" s="104"/>
      <c r="N1089" s="104"/>
      <c r="O1089" s="104"/>
      <c r="P1089" s="104"/>
      <c r="Q1089" s="104"/>
      <c r="R1089" s="104"/>
      <c r="S1089" s="104"/>
      <c r="T1089" s="104"/>
      <c r="U1089" s="104"/>
    </row>
    <row r="1090" spans="1:21">
      <c r="A1090" s="447">
        <v>5123000001</v>
      </c>
      <c r="B1090" s="446" t="s">
        <v>2137</v>
      </c>
      <c r="C1090" s="663">
        <v>24980</v>
      </c>
      <c r="D1090" s="445"/>
      <c r="E1090" s="104"/>
      <c r="F1090" s="104"/>
      <c r="G1090" s="104"/>
      <c r="H1090" s="104"/>
      <c r="I1090" s="104"/>
      <c r="J1090" s="104"/>
      <c r="K1090" s="104"/>
      <c r="L1090" s="104"/>
      <c r="M1090" s="104"/>
      <c r="N1090" s="104"/>
      <c r="O1090" s="104"/>
      <c r="P1090" s="104"/>
      <c r="Q1090" s="104"/>
      <c r="R1090" s="104"/>
      <c r="S1090" s="104"/>
      <c r="T1090" s="104"/>
      <c r="U1090" s="104"/>
    </row>
    <row r="1091" spans="1:21">
      <c r="A1091" s="447">
        <v>5123000002</v>
      </c>
      <c r="B1091" s="446" t="s">
        <v>2137</v>
      </c>
      <c r="C1091" s="663">
        <v>24980</v>
      </c>
      <c r="D1091" s="445"/>
      <c r="E1091" s="104"/>
      <c r="F1091" s="104"/>
      <c r="G1091" s="104"/>
      <c r="H1091" s="104"/>
      <c r="I1091" s="104"/>
      <c r="J1091" s="104"/>
      <c r="K1091" s="104"/>
      <c r="L1091" s="104"/>
      <c r="M1091" s="104"/>
      <c r="N1091" s="104"/>
      <c r="O1091" s="104"/>
      <c r="P1091" s="104"/>
      <c r="Q1091" s="104"/>
      <c r="R1091" s="104"/>
      <c r="S1091" s="104"/>
      <c r="T1091" s="104"/>
      <c r="U1091" s="104"/>
    </row>
    <row r="1092" spans="1:21">
      <c r="A1092" s="447">
        <v>5157000001</v>
      </c>
      <c r="B1092" s="446" t="s">
        <v>2132</v>
      </c>
      <c r="C1092" s="663">
        <v>9449</v>
      </c>
      <c r="D1092" s="445"/>
      <c r="E1092" s="104"/>
      <c r="F1092" s="104"/>
      <c r="G1092" s="104"/>
      <c r="H1092" s="104"/>
      <c r="I1092" s="104"/>
      <c r="J1092" s="104"/>
      <c r="K1092" s="104"/>
      <c r="L1092" s="104"/>
      <c r="M1092" s="104"/>
      <c r="N1092" s="104"/>
      <c r="O1092" s="104"/>
      <c r="P1092" s="104"/>
      <c r="Q1092" s="104"/>
      <c r="R1092" s="104"/>
      <c r="S1092" s="104"/>
      <c r="T1092" s="104"/>
      <c r="U1092" s="104"/>
    </row>
    <row r="1093" spans="1:21">
      <c r="A1093" s="447">
        <v>5157000001</v>
      </c>
      <c r="B1093" s="446" t="s">
        <v>2132</v>
      </c>
      <c r="C1093" s="663">
        <v>9449</v>
      </c>
      <c r="D1093" s="445"/>
      <c r="E1093" s="104"/>
      <c r="F1093" s="104"/>
      <c r="G1093" s="104"/>
      <c r="H1093" s="104"/>
      <c r="I1093" s="104"/>
      <c r="J1093" s="104"/>
      <c r="K1093" s="104"/>
      <c r="L1093" s="104"/>
      <c r="M1093" s="104"/>
      <c r="N1093" s="104"/>
      <c r="O1093" s="104"/>
      <c r="P1093" s="104"/>
      <c r="Q1093" s="104"/>
      <c r="R1093" s="104"/>
      <c r="S1093" s="104"/>
      <c r="T1093" s="104"/>
      <c r="U1093" s="104"/>
    </row>
    <row r="1094" spans="1:21">
      <c r="A1094" s="447">
        <v>5123000003</v>
      </c>
      <c r="B1094" s="446" t="s">
        <v>2138</v>
      </c>
      <c r="C1094" s="663">
        <v>10590</v>
      </c>
      <c r="D1094" s="445"/>
      <c r="E1094" s="104"/>
      <c r="F1094" s="104"/>
      <c r="G1094" s="104"/>
      <c r="H1094" s="104"/>
      <c r="I1094" s="104"/>
      <c r="J1094" s="104"/>
      <c r="K1094" s="104"/>
      <c r="L1094" s="104"/>
      <c r="M1094" s="104"/>
      <c r="N1094" s="104"/>
      <c r="O1094" s="104"/>
      <c r="P1094" s="104"/>
      <c r="Q1094" s="104"/>
      <c r="R1094" s="104"/>
      <c r="S1094" s="104"/>
      <c r="T1094" s="104"/>
      <c r="U1094" s="104"/>
    </row>
    <row r="1095" spans="1:21">
      <c r="A1095" s="447">
        <v>5123000004</v>
      </c>
      <c r="B1095" s="446" t="s">
        <v>2138</v>
      </c>
      <c r="C1095" s="663">
        <v>10590</v>
      </c>
      <c r="D1095" s="445"/>
      <c r="E1095" s="104"/>
      <c r="F1095" s="104"/>
      <c r="G1095" s="104"/>
      <c r="H1095" s="104"/>
      <c r="I1095" s="104"/>
      <c r="J1095" s="104"/>
      <c r="K1095" s="104"/>
      <c r="L1095" s="104"/>
      <c r="M1095" s="104"/>
      <c r="N1095" s="104"/>
      <c r="O1095" s="104"/>
      <c r="P1095" s="104"/>
      <c r="Q1095" s="104"/>
      <c r="R1095" s="104"/>
      <c r="S1095" s="104"/>
      <c r="T1095" s="104"/>
      <c r="U1095" s="104"/>
    </row>
    <row r="1096" spans="1:21">
      <c r="A1096" s="447">
        <v>5157000001</v>
      </c>
      <c r="B1096" s="446" t="s">
        <v>2139</v>
      </c>
      <c r="C1096" s="663">
        <v>20672.41</v>
      </c>
      <c r="D1096" s="445"/>
      <c r="E1096" s="104"/>
      <c r="F1096" s="104"/>
      <c r="G1096" s="104"/>
      <c r="H1096" s="104"/>
      <c r="I1096" s="104"/>
      <c r="J1096" s="104"/>
      <c r="K1096" s="104"/>
      <c r="L1096" s="104"/>
      <c r="M1096" s="104"/>
      <c r="N1096" s="104"/>
      <c r="O1096" s="104"/>
      <c r="P1096" s="104"/>
      <c r="Q1096" s="104"/>
      <c r="R1096" s="104"/>
      <c r="S1096" s="104"/>
      <c r="T1096" s="104"/>
      <c r="U1096" s="104"/>
    </row>
    <row r="1097" spans="1:21">
      <c r="A1097" s="447">
        <v>5157000001</v>
      </c>
      <c r="B1097" s="446" t="s">
        <v>2140</v>
      </c>
      <c r="C1097" s="663">
        <v>49763.55</v>
      </c>
      <c r="D1097" s="445"/>
      <c r="E1097" s="104"/>
      <c r="F1097" s="104"/>
      <c r="G1097" s="104"/>
      <c r="H1097" s="104"/>
      <c r="I1097" s="104"/>
      <c r="J1097" s="104"/>
      <c r="K1097" s="104"/>
      <c r="L1097" s="104"/>
      <c r="M1097" s="104"/>
      <c r="N1097" s="104"/>
      <c r="O1097" s="104"/>
      <c r="P1097" s="104"/>
      <c r="Q1097" s="104"/>
      <c r="R1097" s="104"/>
      <c r="S1097" s="104"/>
      <c r="T1097" s="104"/>
      <c r="U1097" s="104"/>
    </row>
    <row r="1098" spans="1:21">
      <c r="A1098" s="447">
        <v>5157000001</v>
      </c>
      <c r="B1098" s="446" t="s">
        <v>2140</v>
      </c>
      <c r="C1098" s="663">
        <v>49763.55</v>
      </c>
      <c r="D1098" s="445"/>
      <c r="E1098" s="104"/>
      <c r="F1098" s="104"/>
      <c r="G1098" s="104"/>
      <c r="H1098" s="104"/>
      <c r="I1098" s="104"/>
      <c r="J1098" s="104"/>
      <c r="K1098" s="104"/>
      <c r="L1098" s="104"/>
      <c r="M1098" s="104"/>
      <c r="N1098" s="104"/>
      <c r="O1098" s="104"/>
      <c r="P1098" s="104"/>
      <c r="Q1098" s="104"/>
      <c r="R1098" s="104"/>
      <c r="S1098" s="104"/>
      <c r="T1098" s="104"/>
      <c r="U1098" s="104"/>
    </row>
    <row r="1099" spans="1:21">
      <c r="A1099" s="447">
        <v>51112000001</v>
      </c>
      <c r="B1099" s="446" t="s">
        <v>2141</v>
      </c>
      <c r="C1099" s="663">
        <v>7366</v>
      </c>
      <c r="D1099" s="445"/>
      <c r="E1099" s="104"/>
      <c r="F1099" s="104"/>
      <c r="G1099" s="104"/>
      <c r="H1099" s="104"/>
      <c r="I1099" s="104"/>
      <c r="J1099" s="104"/>
      <c r="K1099" s="104"/>
      <c r="L1099" s="104"/>
      <c r="M1099" s="104"/>
      <c r="N1099" s="104"/>
      <c r="O1099" s="104"/>
      <c r="P1099" s="104"/>
      <c r="Q1099" s="104"/>
      <c r="R1099" s="104"/>
      <c r="S1099" s="104"/>
      <c r="T1099" s="104"/>
      <c r="U1099" s="104"/>
    </row>
    <row r="1100" spans="1:21">
      <c r="A1100" s="447">
        <v>51112000002</v>
      </c>
      <c r="B1100" s="446" t="s">
        <v>2141</v>
      </c>
      <c r="C1100" s="663">
        <v>7366</v>
      </c>
      <c r="D1100" s="445"/>
      <c r="E1100" s="104"/>
      <c r="F1100" s="104"/>
      <c r="G1100" s="104"/>
      <c r="H1100" s="104"/>
      <c r="I1100" s="104"/>
      <c r="J1100" s="104"/>
      <c r="K1100" s="104"/>
      <c r="L1100" s="104"/>
      <c r="M1100" s="104"/>
      <c r="N1100" s="104"/>
      <c r="O1100" s="104"/>
      <c r="P1100" s="104"/>
      <c r="Q1100" s="104"/>
      <c r="R1100" s="104"/>
      <c r="S1100" s="104"/>
      <c r="T1100" s="104"/>
      <c r="U1100" s="104"/>
    </row>
    <row r="1101" spans="1:21">
      <c r="A1101" s="447">
        <v>51112000003</v>
      </c>
      <c r="B1101" s="446" t="s">
        <v>2141</v>
      </c>
      <c r="C1101" s="663">
        <v>7366</v>
      </c>
      <c r="D1101" s="445"/>
      <c r="E1101" s="104"/>
      <c r="F1101" s="104"/>
      <c r="G1101" s="104"/>
      <c r="H1101" s="104"/>
      <c r="I1101" s="104"/>
      <c r="J1101" s="104"/>
      <c r="K1101" s="104"/>
      <c r="L1101" s="104"/>
      <c r="M1101" s="104"/>
      <c r="N1101" s="104"/>
      <c r="O1101" s="104"/>
      <c r="P1101" s="104"/>
      <c r="Q1101" s="104"/>
      <c r="R1101" s="104"/>
      <c r="S1101" s="104"/>
      <c r="T1101" s="104"/>
      <c r="U1101" s="104"/>
    </row>
    <row r="1102" spans="1:21">
      <c r="A1102" s="447">
        <v>51112000004</v>
      </c>
      <c r="B1102" s="446" t="s">
        <v>2141</v>
      </c>
      <c r="C1102" s="663">
        <v>7366</v>
      </c>
      <c r="D1102" s="445"/>
      <c r="E1102" s="104"/>
      <c r="F1102" s="104"/>
      <c r="G1102" s="104"/>
      <c r="H1102" s="104"/>
      <c r="I1102" s="104"/>
      <c r="J1102" s="104"/>
      <c r="K1102" s="104"/>
      <c r="L1102" s="104"/>
      <c r="M1102" s="104"/>
      <c r="N1102" s="104"/>
      <c r="O1102" s="104"/>
      <c r="P1102" s="104"/>
      <c r="Q1102" s="104"/>
      <c r="R1102" s="104"/>
      <c r="S1102" s="104"/>
      <c r="T1102" s="104"/>
      <c r="U1102" s="104"/>
    </row>
    <row r="1103" spans="1:21">
      <c r="A1103" s="447">
        <v>51112000005</v>
      </c>
      <c r="B1103" s="446" t="s">
        <v>2141</v>
      </c>
      <c r="C1103" s="663">
        <v>7366</v>
      </c>
      <c r="D1103" s="445"/>
      <c r="E1103" s="104"/>
      <c r="F1103" s="104"/>
      <c r="G1103" s="104"/>
      <c r="H1103" s="104"/>
      <c r="I1103" s="104"/>
      <c r="J1103" s="104"/>
      <c r="K1103" s="104"/>
      <c r="L1103" s="104"/>
      <c r="M1103" s="104"/>
      <c r="N1103" s="104"/>
      <c r="O1103" s="104"/>
      <c r="P1103" s="104"/>
      <c r="Q1103" s="104"/>
      <c r="R1103" s="104"/>
      <c r="S1103" s="104"/>
      <c r="T1103" s="104"/>
      <c r="U1103" s="104"/>
    </row>
    <row r="1104" spans="1:21">
      <c r="A1104" s="447">
        <v>51112000006</v>
      </c>
      <c r="B1104" s="446" t="s">
        <v>2141</v>
      </c>
      <c r="C1104" s="663">
        <v>7366</v>
      </c>
      <c r="D1104" s="445"/>
      <c r="E1104" s="104"/>
      <c r="F1104" s="104"/>
      <c r="G1104" s="104"/>
      <c r="H1104" s="104"/>
      <c r="I1104" s="104"/>
      <c r="J1104" s="104"/>
      <c r="K1104" s="104"/>
      <c r="L1104" s="104"/>
      <c r="M1104" s="104"/>
      <c r="N1104" s="104"/>
      <c r="O1104" s="104"/>
      <c r="P1104" s="104"/>
      <c r="Q1104" s="104"/>
      <c r="R1104" s="104"/>
      <c r="S1104" s="104"/>
      <c r="T1104" s="104"/>
      <c r="U1104" s="104"/>
    </row>
    <row r="1105" spans="1:21">
      <c r="A1105" s="447">
        <v>51112000007</v>
      </c>
      <c r="B1105" s="446" t="s">
        <v>2141</v>
      </c>
      <c r="C1105" s="663">
        <v>7366</v>
      </c>
      <c r="D1105" s="445"/>
      <c r="E1105" s="104"/>
      <c r="F1105" s="104"/>
      <c r="G1105" s="104"/>
      <c r="H1105" s="104"/>
      <c r="I1105" s="104"/>
      <c r="J1105" s="104"/>
      <c r="K1105" s="104"/>
      <c r="L1105" s="104"/>
      <c r="M1105" s="104"/>
      <c r="N1105" s="104"/>
      <c r="O1105" s="104"/>
      <c r="P1105" s="104"/>
      <c r="Q1105" s="104"/>
      <c r="R1105" s="104"/>
      <c r="S1105" s="104"/>
      <c r="T1105" s="104"/>
      <c r="U1105" s="104"/>
    </row>
    <row r="1106" spans="1:21">
      <c r="A1106" s="447">
        <v>51112000008</v>
      </c>
      <c r="B1106" s="446" t="s">
        <v>2141</v>
      </c>
      <c r="C1106" s="663">
        <v>7366</v>
      </c>
      <c r="D1106" s="445"/>
      <c r="E1106" s="104"/>
      <c r="F1106" s="104"/>
      <c r="G1106" s="104"/>
      <c r="H1106" s="104"/>
      <c r="I1106" s="104"/>
      <c r="J1106" s="104"/>
      <c r="K1106" s="104"/>
      <c r="L1106" s="104"/>
      <c r="M1106" s="104"/>
      <c r="N1106" s="104"/>
      <c r="O1106" s="104"/>
      <c r="P1106" s="104"/>
      <c r="Q1106" s="104"/>
      <c r="R1106" s="104"/>
      <c r="S1106" s="104"/>
      <c r="T1106" s="104"/>
      <c r="U1106" s="104"/>
    </row>
    <row r="1107" spans="1:21">
      <c r="A1107" s="447">
        <v>51112000009</v>
      </c>
      <c r="B1107" s="446" t="s">
        <v>2141</v>
      </c>
      <c r="C1107" s="663">
        <v>7366</v>
      </c>
      <c r="D1107" s="445"/>
      <c r="E1107" s="104"/>
      <c r="F1107" s="104"/>
      <c r="G1107" s="104"/>
      <c r="H1107" s="104"/>
      <c r="I1107" s="104"/>
      <c r="J1107" s="104"/>
      <c r="K1107" s="104"/>
      <c r="L1107" s="104"/>
      <c r="M1107" s="104"/>
      <c r="N1107" s="104"/>
      <c r="O1107" s="104"/>
      <c r="P1107" s="104"/>
      <c r="Q1107" s="104"/>
      <c r="R1107" s="104"/>
      <c r="S1107" s="104"/>
      <c r="T1107" s="104"/>
      <c r="U1107" s="104"/>
    </row>
    <row r="1108" spans="1:21">
      <c r="A1108" s="447">
        <v>51112000010</v>
      </c>
      <c r="B1108" s="446" t="s">
        <v>2141</v>
      </c>
      <c r="C1108" s="663">
        <v>7366</v>
      </c>
      <c r="D1108" s="445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</row>
    <row r="1109" spans="1:21">
      <c r="A1109" s="447">
        <v>51112000011</v>
      </c>
      <c r="B1109" s="446" t="s">
        <v>2141</v>
      </c>
      <c r="C1109" s="663">
        <v>7366</v>
      </c>
      <c r="D1109" s="445"/>
      <c r="E1109" s="104"/>
      <c r="F1109" s="104"/>
      <c r="G1109" s="104"/>
      <c r="H1109" s="104"/>
      <c r="I1109" s="104"/>
      <c r="J1109" s="104"/>
      <c r="K1109" s="104"/>
      <c r="L1109" s="104"/>
      <c r="M1109" s="104"/>
      <c r="N1109" s="104"/>
      <c r="O1109" s="104"/>
      <c r="P1109" s="104"/>
      <c r="Q1109" s="104"/>
      <c r="R1109" s="104"/>
      <c r="S1109" s="104"/>
      <c r="T1109" s="104"/>
      <c r="U1109" s="104"/>
    </row>
    <row r="1110" spans="1:21">
      <c r="A1110" s="447">
        <v>5157000001</v>
      </c>
      <c r="B1110" s="446" t="s">
        <v>2142</v>
      </c>
      <c r="C1110" s="663">
        <v>44900</v>
      </c>
      <c r="D1110" s="445"/>
      <c r="E1110" s="104"/>
      <c r="F1110" s="104"/>
      <c r="G1110" s="104"/>
      <c r="H1110" s="104"/>
      <c r="I1110" s="104"/>
      <c r="J1110" s="104"/>
      <c r="K1110" s="104"/>
      <c r="L1110" s="104"/>
      <c r="M1110" s="104"/>
      <c r="N1110" s="104"/>
      <c r="O1110" s="104"/>
      <c r="P1110" s="104"/>
      <c r="Q1110" s="104"/>
      <c r="R1110" s="104"/>
      <c r="S1110" s="104"/>
      <c r="T1110" s="104"/>
      <c r="U1110" s="104"/>
    </row>
    <row r="1111" spans="1:21">
      <c r="A1111" s="447">
        <v>5157000001</v>
      </c>
      <c r="B1111" s="446" t="s">
        <v>2143</v>
      </c>
      <c r="C1111" s="663">
        <v>23376.45</v>
      </c>
      <c r="D1111" s="445"/>
      <c r="E1111" s="104"/>
      <c r="F1111" s="104"/>
      <c r="G1111" s="104"/>
      <c r="H1111" s="104"/>
      <c r="I1111" s="104"/>
      <c r="J1111" s="104"/>
      <c r="K1111" s="104"/>
      <c r="L1111" s="104"/>
      <c r="M1111" s="104"/>
      <c r="N1111" s="104"/>
      <c r="O1111" s="104"/>
      <c r="P1111" s="104"/>
      <c r="Q1111" s="104"/>
      <c r="R1111" s="104"/>
      <c r="S1111" s="104"/>
      <c r="T1111" s="104"/>
      <c r="U1111" s="104"/>
    </row>
    <row r="1112" spans="1:21">
      <c r="A1112" s="447">
        <v>5157000001</v>
      </c>
      <c r="B1112" s="446" t="s">
        <v>2143</v>
      </c>
      <c r="C1112" s="663">
        <v>23376.45</v>
      </c>
      <c r="D1112" s="445"/>
      <c r="E1112" s="104"/>
      <c r="F1112" s="104"/>
      <c r="G1112" s="104"/>
      <c r="H1112" s="104"/>
      <c r="I1112" s="104"/>
      <c r="J1112" s="104"/>
      <c r="K1112" s="104"/>
      <c r="L1112" s="104"/>
      <c r="M1112" s="104"/>
      <c r="N1112" s="104"/>
      <c r="O1112" s="104"/>
      <c r="P1112" s="104"/>
      <c r="Q1112" s="104"/>
      <c r="R1112" s="104"/>
      <c r="S1112" s="104"/>
      <c r="T1112" s="104"/>
      <c r="U1112" s="104"/>
    </row>
    <row r="1113" spans="1:21">
      <c r="A1113" s="447">
        <v>5157000001</v>
      </c>
      <c r="B1113" s="446" t="s">
        <v>2143</v>
      </c>
      <c r="C1113" s="663">
        <v>23376.45</v>
      </c>
      <c r="D1113" s="445"/>
      <c r="E1113" s="104"/>
      <c r="F1113" s="104"/>
      <c r="G1113" s="104"/>
      <c r="H1113" s="104"/>
      <c r="I1113" s="104"/>
      <c r="J1113" s="104"/>
      <c r="K1113" s="104"/>
      <c r="L1113" s="104"/>
      <c r="M1113" s="104"/>
      <c r="N1113" s="104"/>
      <c r="O1113" s="104"/>
      <c r="P1113" s="104"/>
      <c r="Q1113" s="104"/>
      <c r="R1113" s="104"/>
      <c r="S1113" s="104"/>
      <c r="T1113" s="104"/>
      <c r="U1113" s="104"/>
    </row>
    <row r="1114" spans="1:21">
      <c r="A1114" s="447">
        <v>5157000066</v>
      </c>
      <c r="B1114" s="446" t="s">
        <v>2144</v>
      </c>
      <c r="C1114" s="663">
        <v>25980</v>
      </c>
      <c r="D1114" s="445"/>
      <c r="E1114" s="104"/>
      <c r="F1114" s="104"/>
      <c r="G1114" s="104"/>
      <c r="H1114" s="104"/>
      <c r="I1114" s="104"/>
      <c r="J1114" s="104"/>
      <c r="K1114" s="104"/>
      <c r="L1114" s="104"/>
      <c r="M1114" s="104"/>
      <c r="N1114" s="104"/>
      <c r="O1114" s="104"/>
      <c r="P1114" s="104"/>
      <c r="Q1114" s="104"/>
      <c r="R1114" s="104"/>
      <c r="S1114" s="104"/>
      <c r="T1114" s="104"/>
      <c r="U1114" s="104"/>
    </row>
    <row r="1115" spans="1:21">
      <c r="A1115" s="447">
        <v>5157000067</v>
      </c>
      <c r="B1115" s="446" t="s">
        <v>2144</v>
      </c>
      <c r="C1115" s="663">
        <v>25980</v>
      </c>
      <c r="D1115" s="445"/>
      <c r="E1115" s="104"/>
      <c r="F1115" s="104"/>
      <c r="G1115" s="104"/>
      <c r="H1115" s="104"/>
      <c r="I1115" s="104"/>
      <c r="J1115" s="104"/>
      <c r="K1115" s="104"/>
      <c r="L1115" s="104"/>
      <c r="M1115" s="104"/>
      <c r="N1115" s="104"/>
      <c r="O1115" s="104"/>
      <c r="P1115" s="104"/>
      <c r="Q1115" s="104"/>
      <c r="R1115" s="104"/>
      <c r="S1115" s="104"/>
      <c r="T1115" s="104"/>
      <c r="U1115" s="104"/>
    </row>
    <row r="1116" spans="1:21">
      <c r="A1116" s="447">
        <v>5157000068</v>
      </c>
      <c r="B1116" s="446" t="s">
        <v>2144</v>
      </c>
      <c r="C1116" s="663">
        <v>25980</v>
      </c>
      <c r="D1116" s="445"/>
      <c r="E1116" s="104"/>
      <c r="F1116" s="104"/>
      <c r="G1116" s="104"/>
      <c r="H1116" s="104"/>
      <c r="I1116" s="104"/>
      <c r="J1116" s="104"/>
      <c r="K1116" s="104"/>
      <c r="L1116" s="104"/>
      <c r="M1116" s="104"/>
      <c r="N1116" s="104"/>
      <c r="O1116" s="104"/>
      <c r="P1116" s="104"/>
      <c r="Q1116" s="104"/>
      <c r="R1116" s="104"/>
      <c r="S1116" s="104"/>
      <c r="T1116" s="104"/>
      <c r="U1116" s="104"/>
    </row>
    <row r="1117" spans="1:21">
      <c r="A1117" s="447">
        <v>5157000069</v>
      </c>
      <c r="B1117" s="446" t="s">
        <v>2144</v>
      </c>
      <c r="C1117" s="663">
        <v>25980</v>
      </c>
      <c r="D1117" s="445"/>
      <c r="E1117" s="104"/>
      <c r="F1117" s="104"/>
      <c r="G1117" s="104"/>
      <c r="H1117" s="104"/>
      <c r="I1117" s="104"/>
      <c r="J1117" s="104"/>
      <c r="K1117" s="104"/>
      <c r="L1117" s="104"/>
      <c r="M1117" s="104"/>
      <c r="N1117" s="104"/>
      <c r="O1117" s="104"/>
      <c r="P1117" s="104"/>
      <c r="Q1117" s="104"/>
      <c r="R1117" s="104"/>
      <c r="S1117" s="104"/>
      <c r="T1117" s="104"/>
      <c r="U1117" s="104"/>
    </row>
    <row r="1118" spans="1:21">
      <c r="A1118" s="447">
        <v>5157000070</v>
      </c>
      <c r="B1118" s="446" t="s">
        <v>2144</v>
      </c>
      <c r="C1118" s="663">
        <v>25980</v>
      </c>
      <c r="D1118" s="445"/>
      <c r="E1118" s="104"/>
      <c r="F1118" s="104"/>
      <c r="G1118" s="104"/>
      <c r="H1118" s="104"/>
      <c r="I1118" s="104"/>
      <c r="J1118" s="104"/>
      <c r="K1118" s="104"/>
      <c r="L1118" s="104"/>
      <c r="M1118" s="104"/>
      <c r="N1118" s="104"/>
      <c r="O1118" s="104"/>
      <c r="P1118" s="104"/>
      <c r="Q1118" s="104"/>
      <c r="R1118" s="104"/>
      <c r="S1118" s="104"/>
      <c r="T1118" s="104"/>
      <c r="U1118" s="104"/>
    </row>
    <row r="1119" spans="1:21">
      <c r="A1119" s="447">
        <v>5157000071</v>
      </c>
      <c r="B1119" s="446" t="s">
        <v>2144</v>
      </c>
      <c r="C1119" s="663">
        <v>25980</v>
      </c>
      <c r="D1119" s="445"/>
      <c r="E1119" s="104"/>
      <c r="F1119" s="104"/>
      <c r="G1119" s="104"/>
      <c r="H1119" s="104"/>
      <c r="I1119" s="104"/>
      <c r="J1119" s="104"/>
      <c r="K1119" s="104"/>
      <c r="L1119" s="104"/>
      <c r="M1119" s="104"/>
      <c r="N1119" s="104"/>
      <c r="O1119" s="104"/>
      <c r="P1119" s="104"/>
      <c r="Q1119" s="104"/>
      <c r="R1119" s="104"/>
      <c r="S1119" s="104"/>
      <c r="T1119" s="104"/>
      <c r="U1119" s="104"/>
    </row>
    <row r="1120" spans="1:21">
      <c r="A1120" s="447">
        <v>5157000072</v>
      </c>
      <c r="B1120" s="446" t="s">
        <v>2144</v>
      </c>
      <c r="C1120" s="663">
        <v>25980</v>
      </c>
      <c r="D1120" s="445"/>
      <c r="E1120" s="104"/>
      <c r="F1120" s="104"/>
      <c r="G1120" s="104"/>
      <c r="H1120" s="104"/>
      <c r="I1120" s="104"/>
      <c r="J1120" s="104"/>
      <c r="K1120" s="104"/>
      <c r="L1120" s="104"/>
      <c r="M1120" s="104"/>
      <c r="N1120" s="104"/>
      <c r="O1120" s="104"/>
      <c r="P1120" s="104"/>
      <c r="Q1120" s="104"/>
      <c r="R1120" s="104"/>
      <c r="S1120" s="104"/>
      <c r="T1120" s="104"/>
      <c r="U1120" s="104"/>
    </row>
    <row r="1121" spans="1:21">
      <c r="A1121" s="447">
        <v>5157000073</v>
      </c>
      <c r="B1121" s="446" t="s">
        <v>2144</v>
      </c>
      <c r="C1121" s="663">
        <v>25980</v>
      </c>
      <c r="D1121" s="445"/>
      <c r="E1121" s="104"/>
      <c r="F1121" s="104"/>
      <c r="G1121" s="104"/>
      <c r="H1121" s="104"/>
      <c r="I1121" s="104"/>
      <c r="J1121" s="104"/>
      <c r="K1121" s="104"/>
      <c r="L1121" s="104"/>
      <c r="M1121" s="104"/>
      <c r="N1121" s="104"/>
      <c r="O1121" s="104"/>
      <c r="P1121" s="104"/>
      <c r="Q1121" s="104"/>
      <c r="R1121" s="104"/>
      <c r="S1121" s="104"/>
      <c r="T1121" s="104"/>
      <c r="U1121" s="104"/>
    </row>
    <row r="1122" spans="1:21">
      <c r="A1122" s="447">
        <v>5157000074</v>
      </c>
      <c r="B1122" s="446" t="s">
        <v>2144</v>
      </c>
      <c r="C1122" s="663">
        <v>25980</v>
      </c>
      <c r="D1122" s="445"/>
      <c r="E1122" s="104"/>
      <c r="F1122" s="104"/>
      <c r="G1122" s="104"/>
      <c r="H1122" s="104"/>
      <c r="I1122" s="104"/>
      <c r="J1122" s="104"/>
      <c r="K1122" s="104"/>
      <c r="L1122" s="104"/>
      <c r="M1122" s="104"/>
      <c r="N1122" s="104"/>
      <c r="O1122" s="104"/>
      <c r="P1122" s="104"/>
      <c r="Q1122" s="104"/>
      <c r="R1122" s="104"/>
      <c r="S1122" s="104"/>
      <c r="T1122" s="104"/>
      <c r="U1122" s="104"/>
    </row>
    <row r="1123" spans="1:21">
      <c r="A1123" s="447">
        <v>5157000075</v>
      </c>
      <c r="B1123" s="446" t="s">
        <v>2144</v>
      </c>
      <c r="C1123" s="663">
        <v>25980</v>
      </c>
      <c r="D1123" s="445"/>
      <c r="E1123" s="104"/>
      <c r="F1123" s="104"/>
      <c r="G1123" s="104"/>
      <c r="H1123" s="104"/>
      <c r="I1123" s="104"/>
      <c r="J1123" s="104"/>
      <c r="K1123" s="104"/>
      <c r="L1123" s="104"/>
      <c r="M1123" s="104"/>
      <c r="N1123" s="104"/>
      <c r="O1123" s="104"/>
      <c r="P1123" s="104"/>
      <c r="Q1123" s="104"/>
      <c r="R1123" s="104"/>
      <c r="S1123" s="104"/>
      <c r="T1123" s="104"/>
      <c r="U1123" s="104"/>
    </row>
    <row r="1124" spans="1:21">
      <c r="A1124" s="447">
        <v>5157000076</v>
      </c>
      <c r="B1124" s="446" t="s">
        <v>2144</v>
      </c>
      <c r="C1124" s="663">
        <v>25980</v>
      </c>
      <c r="D1124" s="445"/>
      <c r="E1124" s="104"/>
      <c r="F1124" s="104"/>
      <c r="G1124" s="104"/>
      <c r="H1124" s="104"/>
      <c r="I1124" s="104"/>
      <c r="J1124" s="104"/>
      <c r="K1124" s="104"/>
      <c r="L1124" s="104"/>
      <c r="M1124" s="104"/>
      <c r="N1124" s="104"/>
      <c r="O1124" s="104"/>
      <c r="P1124" s="104"/>
      <c r="Q1124" s="104"/>
      <c r="R1124" s="104"/>
      <c r="S1124" s="104"/>
      <c r="T1124" s="104"/>
      <c r="U1124" s="104"/>
    </row>
    <row r="1125" spans="1:21">
      <c r="A1125" s="447">
        <v>5157000077</v>
      </c>
      <c r="B1125" s="446" t="s">
        <v>2144</v>
      </c>
      <c r="C1125" s="663">
        <v>25980</v>
      </c>
      <c r="D1125" s="445"/>
      <c r="E1125" s="104"/>
      <c r="F1125" s="104"/>
      <c r="G1125" s="104"/>
      <c r="H1125" s="104"/>
      <c r="I1125" s="104"/>
      <c r="J1125" s="104"/>
      <c r="K1125" s="104"/>
      <c r="L1125" s="104"/>
      <c r="M1125" s="104"/>
      <c r="N1125" s="104"/>
      <c r="O1125" s="104"/>
      <c r="P1125" s="104"/>
      <c r="Q1125" s="104"/>
      <c r="R1125" s="104"/>
      <c r="S1125" s="104"/>
      <c r="T1125" s="104"/>
      <c r="U1125" s="104"/>
    </row>
    <row r="1126" spans="1:21">
      <c r="A1126" s="447">
        <v>5157000078</v>
      </c>
      <c r="B1126" s="446" t="s">
        <v>2144</v>
      </c>
      <c r="C1126" s="663">
        <v>25980</v>
      </c>
      <c r="D1126" s="445"/>
      <c r="E1126" s="104"/>
      <c r="F1126" s="104"/>
      <c r="G1126" s="104"/>
      <c r="H1126" s="104"/>
      <c r="I1126" s="104"/>
      <c r="J1126" s="104"/>
      <c r="K1126" s="104"/>
      <c r="L1126" s="104"/>
      <c r="M1126" s="104"/>
      <c r="N1126" s="104"/>
      <c r="O1126" s="104"/>
      <c r="P1126" s="104"/>
      <c r="Q1126" s="104"/>
      <c r="R1126" s="104"/>
      <c r="S1126" s="104"/>
      <c r="T1126" s="104"/>
      <c r="U1126" s="104"/>
    </row>
    <row r="1127" spans="1:21">
      <c r="A1127" s="447">
        <v>5157000079</v>
      </c>
      <c r="B1127" s="446" t="s">
        <v>2144</v>
      </c>
      <c r="C1127" s="663">
        <v>25980</v>
      </c>
      <c r="D1127" s="445"/>
      <c r="E1127" s="104"/>
      <c r="F1127" s="104"/>
      <c r="G1127" s="104"/>
      <c r="H1127" s="104"/>
      <c r="I1127" s="104"/>
      <c r="J1127" s="104"/>
      <c r="K1127" s="104"/>
      <c r="L1127" s="104"/>
      <c r="M1127" s="104"/>
      <c r="N1127" s="104"/>
      <c r="O1127" s="104"/>
      <c r="P1127" s="104"/>
      <c r="Q1127" s="104"/>
      <c r="R1127" s="104"/>
      <c r="S1127" s="104"/>
      <c r="T1127" s="104"/>
      <c r="U1127" s="104"/>
    </row>
    <row r="1128" spans="1:21">
      <c r="A1128" s="447">
        <v>5157000080</v>
      </c>
      <c r="B1128" s="446" t="s">
        <v>2144</v>
      </c>
      <c r="C1128" s="663">
        <v>25980</v>
      </c>
      <c r="D1128" s="445"/>
      <c r="E1128" s="104"/>
      <c r="F1128" s="104"/>
      <c r="G1128" s="104"/>
      <c r="H1128" s="104"/>
      <c r="I1128" s="104"/>
      <c r="J1128" s="104"/>
      <c r="K1128" s="104"/>
      <c r="L1128" s="104"/>
      <c r="M1128" s="104"/>
      <c r="N1128" s="104"/>
      <c r="O1128" s="104"/>
      <c r="P1128" s="104"/>
      <c r="Q1128" s="104"/>
      <c r="R1128" s="104"/>
      <c r="S1128" s="104"/>
      <c r="T1128" s="104"/>
      <c r="U1128" s="104"/>
    </row>
    <row r="1129" spans="1:21">
      <c r="A1129" s="447">
        <v>5157000081</v>
      </c>
      <c r="B1129" s="446" t="s">
        <v>2144</v>
      </c>
      <c r="C1129" s="663">
        <v>25980</v>
      </c>
      <c r="D1129" s="445"/>
      <c r="E1129" s="104"/>
      <c r="F1129" s="104"/>
      <c r="G1129" s="104"/>
      <c r="H1129" s="104"/>
      <c r="I1129" s="104"/>
      <c r="J1129" s="104"/>
      <c r="K1129" s="104"/>
      <c r="L1129" s="104"/>
      <c r="M1129" s="104"/>
      <c r="N1129" s="104"/>
      <c r="O1129" s="104"/>
      <c r="P1129" s="104"/>
      <c r="Q1129" s="104"/>
      <c r="R1129" s="104"/>
      <c r="S1129" s="104"/>
      <c r="T1129" s="104"/>
      <c r="U1129" s="104"/>
    </row>
    <row r="1130" spans="1:21">
      <c r="A1130" s="447">
        <v>5157000082</v>
      </c>
      <c r="B1130" s="446" t="s">
        <v>2144</v>
      </c>
      <c r="C1130" s="663">
        <v>25980</v>
      </c>
      <c r="D1130" s="445"/>
      <c r="E1130" s="104"/>
      <c r="F1130" s="104"/>
      <c r="G1130" s="104"/>
      <c r="H1130" s="104"/>
      <c r="I1130" s="104"/>
      <c r="J1130" s="104"/>
      <c r="K1130" s="104"/>
      <c r="L1130" s="104"/>
      <c r="M1130" s="104"/>
      <c r="N1130" s="104"/>
      <c r="O1130" s="104"/>
      <c r="P1130" s="104"/>
      <c r="Q1130" s="104"/>
      <c r="R1130" s="104"/>
      <c r="S1130" s="104"/>
      <c r="T1130" s="104"/>
      <c r="U1130" s="104"/>
    </row>
    <row r="1131" spans="1:21">
      <c r="A1131" s="447">
        <v>5157000083</v>
      </c>
      <c r="B1131" s="446" t="s">
        <v>2144</v>
      </c>
      <c r="C1131" s="663">
        <v>25980</v>
      </c>
      <c r="D1131" s="445"/>
      <c r="E1131" s="104"/>
      <c r="F1131" s="104"/>
      <c r="G1131" s="104"/>
      <c r="H1131" s="104"/>
      <c r="I1131" s="104"/>
      <c r="J1131" s="104"/>
      <c r="K1131" s="104"/>
      <c r="L1131" s="104"/>
      <c r="M1131" s="104"/>
      <c r="N1131" s="104"/>
      <c r="O1131" s="104"/>
      <c r="P1131" s="104"/>
      <c r="Q1131" s="104"/>
      <c r="R1131" s="104"/>
      <c r="S1131" s="104"/>
      <c r="T1131" s="104"/>
      <c r="U1131" s="104"/>
    </row>
    <row r="1132" spans="1:21">
      <c r="A1132" s="447">
        <v>5157000084</v>
      </c>
      <c r="B1132" s="446" t="s">
        <v>2144</v>
      </c>
      <c r="C1132" s="663">
        <v>25980</v>
      </c>
      <c r="D1132" s="445"/>
      <c r="E1132" s="104"/>
      <c r="F1132" s="104"/>
      <c r="G1132" s="104"/>
      <c r="H1132" s="104"/>
      <c r="I1132" s="104"/>
      <c r="J1132" s="104"/>
      <c r="K1132" s="104"/>
      <c r="L1132" s="104"/>
      <c r="M1132" s="104"/>
      <c r="N1132" s="104"/>
      <c r="O1132" s="104"/>
      <c r="P1132" s="104"/>
      <c r="Q1132" s="104"/>
      <c r="R1132" s="104"/>
      <c r="S1132" s="104"/>
      <c r="T1132" s="104"/>
      <c r="U1132" s="104"/>
    </row>
    <row r="1133" spans="1:21">
      <c r="A1133" s="447">
        <v>5157000085</v>
      </c>
      <c r="B1133" s="446" t="s">
        <v>2144</v>
      </c>
      <c r="C1133" s="663">
        <v>25980</v>
      </c>
      <c r="D1133" s="445"/>
      <c r="E1133" s="104"/>
      <c r="F1133" s="104"/>
      <c r="G1133" s="104"/>
      <c r="H1133" s="104"/>
      <c r="I1133" s="104"/>
      <c r="J1133" s="104"/>
      <c r="K1133" s="104"/>
      <c r="L1133" s="104"/>
      <c r="M1133" s="104"/>
      <c r="N1133" s="104"/>
      <c r="O1133" s="104"/>
      <c r="P1133" s="104"/>
      <c r="Q1133" s="104"/>
      <c r="R1133" s="104"/>
      <c r="S1133" s="104"/>
      <c r="T1133" s="104"/>
      <c r="U1133" s="104"/>
    </row>
    <row r="1134" spans="1:21">
      <c r="A1134" s="447">
        <v>5157000086</v>
      </c>
      <c r="B1134" s="446" t="s">
        <v>2144</v>
      </c>
      <c r="C1134" s="663">
        <v>25980</v>
      </c>
      <c r="D1134" s="445"/>
      <c r="E1134" s="104"/>
      <c r="F1134" s="104"/>
      <c r="G1134" s="104"/>
      <c r="H1134" s="104"/>
      <c r="I1134" s="104"/>
      <c r="J1134" s="104"/>
      <c r="K1134" s="104"/>
      <c r="L1134" s="104"/>
      <c r="M1134" s="104"/>
      <c r="N1134" s="104"/>
      <c r="O1134" s="104"/>
      <c r="P1134" s="104"/>
      <c r="Q1134" s="104"/>
      <c r="R1134" s="104"/>
      <c r="S1134" s="104"/>
      <c r="T1134" s="104"/>
      <c r="U1134" s="104"/>
    </row>
    <row r="1135" spans="1:21">
      <c r="A1135" s="447">
        <v>5157000087</v>
      </c>
      <c r="B1135" s="446" t="s">
        <v>2144</v>
      </c>
      <c r="C1135" s="663">
        <v>25980</v>
      </c>
      <c r="D1135" s="445"/>
      <c r="E1135" s="104"/>
      <c r="F1135" s="104"/>
      <c r="G1135" s="104"/>
      <c r="H1135" s="104"/>
      <c r="I1135" s="104"/>
      <c r="J1135" s="104"/>
      <c r="K1135" s="104"/>
      <c r="L1135" s="104"/>
      <c r="M1135" s="104"/>
      <c r="N1135" s="104"/>
      <c r="O1135" s="104"/>
      <c r="P1135" s="104"/>
      <c r="Q1135" s="104"/>
      <c r="R1135" s="104"/>
      <c r="S1135" s="104"/>
      <c r="T1135" s="104"/>
      <c r="U1135" s="104"/>
    </row>
    <row r="1136" spans="1:21">
      <c r="A1136" s="447">
        <v>5157000088</v>
      </c>
      <c r="B1136" s="446" t="s">
        <v>2144</v>
      </c>
      <c r="C1136" s="663">
        <v>25980</v>
      </c>
      <c r="D1136" s="445"/>
      <c r="E1136" s="104"/>
      <c r="F1136" s="104"/>
      <c r="G1136" s="104"/>
      <c r="H1136" s="104"/>
      <c r="I1136" s="104"/>
      <c r="J1136" s="104"/>
      <c r="K1136" s="104"/>
      <c r="L1136" s="104"/>
      <c r="M1136" s="104"/>
      <c r="N1136" s="104"/>
      <c r="O1136" s="104"/>
      <c r="P1136" s="104"/>
      <c r="Q1136" s="104"/>
      <c r="R1136" s="104"/>
      <c r="S1136" s="104"/>
      <c r="T1136" s="104"/>
      <c r="U1136" s="104"/>
    </row>
    <row r="1137" spans="1:21">
      <c r="A1137" s="447">
        <v>5157000089</v>
      </c>
      <c r="B1137" s="446" t="s">
        <v>2144</v>
      </c>
      <c r="C1137" s="663">
        <v>25980</v>
      </c>
      <c r="D1137" s="445"/>
      <c r="E1137" s="104"/>
      <c r="F1137" s="104"/>
      <c r="G1137" s="104"/>
      <c r="H1137" s="104"/>
      <c r="I1137" s="104"/>
      <c r="J1137" s="104"/>
      <c r="K1137" s="104"/>
      <c r="L1137" s="104"/>
      <c r="M1137" s="104"/>
      <c r="N1137" s="104"/>
      <c r="O1137" s="104"/>
      <c r="P1137" s="104"/>
      <c r="Q1137" s="104"/>
      <c r="R1137" s="104"/>
      <c r="S1137" s="104"/>
      <c r="T1137" s="104"/>
      <c r="U1137" s="104"/>
    </row>
    <row r="1138" spans="1:21">
      <c r="A1138" s="447">
        <v>5157000090</v>
      </c>
      <c r="B1138" s="446" t="s">
        <v>2144</v>
      </c>
      <c r="C1138" s="663">
        <v>25980</v>
      </c>
      <c r="D1138" s="445"/>
      <c r="E1138" s="104"/>
      <c r="F1138" s="104"/>
      <c r="G1138" s="104"/>
      <c r="H1138" s="104"/>
      <c r="I1138" s="104"/>
      <c r="J1138" s="104"/>
      <c r="K1138" s="104"/>
      <c r="L1138" s="104"/>
      <c r="M1138" s="104"/>
      <c r="N1138" s="104"/>
      <c r="O1138" s="104"/>
      <c r="P1138" s="104"/>
      <c r="Q1138" s="104"/>
      <c r="R1138" s="104"/>
      <c r="S1138" s="104"/>
      <c r="T1138" s="104"/>
      <c r="U1138" s="104"/>
    </row>
    <row r="1139" spans="1:21">
      <c r="A1139" s="447">
        <v>5157000091</v>
      </c>
      <c r="B1139" s="446" t="s">
        <v>2144</v>
      </c>
      <c r="C1139" s="663">
        <v>25980</v>
      </c>
      <c r="D1139" s="445"/>
      <c r="E1139" s="104"/>
      <c r="F1139" s="104"/>
      <c r="G1139" s="104"/>
      <c r="H1139" s="104"/>
      <c r="I1139" s="104"/>
      <c r="J1139" s="104"/>
      <c r="K1139" s="104"/>
      <c r="L1139" s="104"/>
      <c r="M1139" s="104"/>
      <c r="N1139" s="104"/>
      <c r="O1139" s="104"/>
      <c r="P1139" s="104"/>
      <c r="Q1139" s="104"/>
      <c r="R1139" s="104"/>
      <c r="S1139" s="104"/>
      <c r="T1139" s="104"/>
      <c r="U1139" s="104"/>
    </row>
    <row r="1140" spans="1:21">
      <c r="A1140" s="447">
        <v>5157000092</v>
      </c>
      <c r="B1140" s="446" t="s">
        <v>2144</v>
      </c>
      <c r="C1140" s="663">
        <v>25980</v>
      </c>
      <c r="D1140" s="445"/>
      <c r="E1140" s="104"/>
      <c r="F1140" s="104"/>
      <c r="G1140" s="104"/>
      <c r="H1140" s="104"/>
      <c r="I1140" s="104"/>
      <c r="J1140" s="104"/>
      <c r="K1140" s="104"/>
      <c r="L1140" s="104"/>
      <c r="M1140" s="104"/>
      <c r="N1140" s="104"/>
      <c r="O1140" s="104"/>
      <c r="P1140" s="104"/>
      <c r="Q1140" s="104"/>
      <c r="R1140" s="104"/>
      <c r="S1140" s="104"/>
      <c r="T1140" s="104"/>
      <c r="U1140" s="104"/>
    </row>
    <row r="1141" spans="1:21">
      <c r="A1141" s="447">
        <v>5157000093</v>
      </c>
      <c r="B1141" s="446" t="s">
        <v>2144</v>
      </c>
      <c r="C1141" s="663">
        <v>25980</v>
      </c>
      <c r="D1141" s="445"/>
      <c r="E1141" s="104"/>
      <c r="F1141" s="104"/>
      <c r="G1141" s="104"/>
      <c r="H1141" s="104"/>
      <c r="I1141" s="104"/>
      <c r="J1141" s="104"/>
      <c r="K1141" s="104"/>
      <c r="L1141" s="104"/>
      <c r="M1141" s="104"/>
      <c r="N1141" s="104"/>
      <c r="O1141" s="104"/>
      <c r="P1141" s="104"/>
      <c r="Q1141" s="104"/>
      <c r="R1141" s="104"/>
      <c r="S1141" s="104"/>
      <c r="T1141" s="104"/>
      <c r="U1141" s="104"/>
    </row>
    <row r="1142" spans="1:21">
      <c r="A1142" s="447">
        <v>5157000094</v>
      </c>
      <c r="B1142" s="446" t="s">
        <v>2144</v>
      </c>
      <c r="C1142" s="663">
        <v>25980</v>
      </c>
      <c r="D1142" s="445"/>
      <c r="E1142" s="104"/>
      <c r="F1142" s="104"/>
      <c r="G1142" s="104"/>
      <c r="H1142" s="104"/>
      <c r="I1142" s="104"/>
      <c r="J1142" s="104"/>
      <c r="K1142" s="104"/>
      <c r="L1142" s="104"/>
      <c r="M1142" s="104"/>
      <c r="N1142" s="104"/>
      <c r="O1142" s="104"/>
      <c r="P1142" s="104"/>
      <c r="Q1142" s="104"/>
      <c r="R1142" s="104"/>
      <c r="S1142" s="104"/>
      <c r="T1142" s="104"/>
      <c r="U1142" s="104"/>
    </row>
    <row r="1143" spans="1:21">
      <c r="A1143" s="447">
        <v>5157000095</v>
      </c>
      <c r="B1143" s="446" t="s">
        <v>2144</v>
      </c>
      <c r="C1143" s="663">
        <v>25980</v>
      </c>
      <c r="D1143" s="445"/>
      <c r="E1143" s="104"/>
      <c r="F1143" s="104"/>
      <c r="G1143" s="104"/>
      <c r="H1143" s="104"/>
      <c r="I1143" s="104"/>
      <c r="J1143" s="104"/>
      <c r="K1143" s="104"/>
      <c r="L1143" s="104"/>
      <c r="M1143" s="104"/>
      <c r="N1143" s="104"/>
      <c r="O1143" s="104"/>
      <c r="P1143" s="104"/>
      <c r="Q1143" s="104"/>
      <c r="R1143" s="104"/>
      <c r="S1143" s="104"/>
      <c r="T1143" s="104"/>
      <c r="U1143" s="104"/>
    </row>
    <row r="1144" spans="1:21">
      <c r="A1144" s="447">
        <v>5157000096</v>
      </c>
      <c r="B1144" s="446" t="s">
        <v>2144</v>
      </c>
      <c r="C1144" s="663">
        <v>25980</v>
      </c>
      <c r="D1144" s="445"/>
      <c r="E1144" s="104"/>
      <c r="F1144" s="104"/>
      <c r="G1144" s="104"/>
      <c r="H1144" s="104"/>
      <c r="I1144" s="104"/>
      <c r="J1144" s="104"/>
      <c r="K1144" s="104"/>
      <c r="L1144" s="104"/>
      <c r="M1144" s="104"/>
      <c r="N1144" s="104"/>
      <c r="O1144" s="104"/>
      <c r="P1144" s="104"/>
      <c r="Q1144" s="104"/>
      <c r="R1144" s="104"/>
      <c r="S1144" s="104"/>
      <c r="T1144" s="104"/>
      <c r="U1144" s="104"/>
    </row>
    <row r="1145" spans="1:21">
      <c r="A1145" s="447">
        <v>5157000097</v>
      </c>
      <c r="B1145" s="446" t="s">
        <v>2144</v>
      </c>
      <c r="C1145" s="663">
        <v>25980</v>
      </c>
      <c r="D1145" s="445"/>
      <c r="E1145" s="104"/>
      <c r="F1145" s="104"/>
      <c r="G1145" s="104"/>
      <c r="H1145" s="104"/>
      <c r="I1145" s="104"/>
      <c r="J1145" s="104"/>
      <c r="K1145" s="104"/>
      <c r="L1145" s="104"/>
      <c r="M1145" s="104"/>
      <c r="N1145" s="104"/>
      <c r="O1145" s="104"/>
      <c r="P1145" s="104"/>
      <c r="Q1145" s="104"/>
      <c r="R1145" s="104"/>
      <c r="S1145" s="104"/>
      <c r="T1145" s="104"/>
      <c r="U1145" s="104"/>
    </row>
    <row r="1146" spans="1:21">
      <c r="A1146" s="447">
        <v>5157000098</v>
      </c>
      <c r="B1146" s="446" t="s">
        <v>2144</v>
      </c>
      <c r="C1146" s="663">
        <v>25980</v>
      </c>
      <c r="D1146" s="445"/>
      <c r="E1146" s="104"/>
      <c r="F1146" s="104"/>
      <c r="G1146" s="104"/>
      <c r="H1146" s="104"/>
      <c r="I1146" s="104"/>
      <c r="J1146" s="104"/>
      <c r="K1146" s="104"/>
      <c r="L1146" s="104"/>
      <c r="M1146" s="104"/>
      <c r="N1146" s="104"/>
      <c r="O1146" s="104"/>
      <c r="P1146" s="104"/>
      <c r="Q1146" s="104"/>
      <c r="R1146" s="104"/>
      <c r="S1146" s="104"/>
      <c r="T1146" s="104"/>
      <c r="U1146" s="104"/>
    </row>
    <row r="1147" spans="1:21">
      <c r="A1147" s="447">
        <v>5157000099</v>
      </c>
      <c r="B1147" s="446" t="s">
        <v>2144</v>
      </c>
      <c r="C1147" s="663">
        <v>25980</v>
      </c>
      <c r="D1147" s="445"/>
      <c r="E1147" s="104"/>
      <c r="F1147" s="104"/>
      <c r="G1147" s="104"/>
      <c r="H1147" s="104"/>
      <c r="I1147" s="104"/>
      <c r="J1147" s="104"/>
      <c r="K1147" s="104"/>
      <c r="L1147" s="104"/>
      <c r="M1147" s="104"/>
      <c r="N1147" s="104"/>
      <c r="O1147" s="104"/>
      <c r="P1147" s="104"/>
      <c r="Q1147" s="104"/>
      <c r="R1147" s="104"/>
      <c r="S1147" s="104"/>
      <c r="T1147" s="104"/>
      <c r="U1147" s="104"/>
    </row>
    <row r="1148" spans="1:21">
      <c r="A1148" s="447">
        <v>5157000100</v>
      </c>
      <c r="B1148" s="446" t="s">
        <v>2144</v>
      </c>
      <c r="C1148" s="663">
        <v>25980</v>
      </c>
      <c r="D1148" s="445"/>
      <c r="E1148" s="104"/>
      <c r="F1148" s="104"/>
      <c r="G1148" s="104"/>
      <c r="H1148" s="104"/>
      <c r="I1148" s="104"/>
      <c r="J1148" s="104"/>
      <c r="K1148" s="104"/>
      <c r="L1148" s="104"/>
      <c r="M1148" s="104"/>
      <c r="N1148" s="104"/>
      <c r="O1148" s="104"/>
      <c r="P1148" s="104"/>
      <c r="Q1148" s="104"/>
      <c r="R1148" s="104"/>
      <c r="S1148" s="104"/>
      <c r="T1148" s="104"/>
      <c r="U1148" s="104"/>
    </row>
    <row r="1149" spans="1:21">
      <c r="A1149" s="447">
        <v>5157000101</v>
      </c>
      <c r="B1149" s="446" t="s">
        <v>2144</v>
      </c>
      <c r="C1149" s="663">
        <v>25980</v>
      </c>
      <c r="D1149" s="445"/>
      <c r="E1149" s="104"/>
      <c r="F1149" s="104"/>
      <c r="G1149" s="104"/>
      <c r="H1149" s="104"/>
      <c r="I1149" s="104"/>
      <c r="J1149" s="104"/>
      <c r="K1149" s="104"/>
      <c r="L1149" s="104"/>
      <c r="M1149" s="104"/>
      <c r="N1149" s="104"/>
      <c r="O1149" s="104"/>
      <c r="P1149" s="104"/>
      <c r="Q1149" s="104"/>
      <c r="R1149" s="104"/>
      <c r="S1149" s="104"/>
      <c r="T1149" s="104"/>
      <c r="U1149" s="104"/>
    </row>
    <row r="1150" spans="1:21">
      <c r="A1150" s="447">
        <v>5157000102</v>
      </c>
      <c r="B1150" s="446" t="s">
        <v>2144</v>
      </c>
      <c r="C1150" s="663">
        <v>25980</v>
      </c>
      <c r="D1150" s="445"/>
      <c r="E1150" s="104"/>
      <c r="F1150" s="104"/>
      <c r="G1150" s="104"/>
      <c r="H1150" s="104"/>
      <c r="I1150" s="104"/>
      <c r="J1150" s="104"/>
      <c r="K1150" s="104"/>
      <c r="L1150" s="104"/>
      <c r="M1150" s="104"/>
      <c r="N1150" s="104"/>
      <c r="O1150" s="104"/>
      <c r="P1150" s="104"/>
      <c r="Q1150" s="104"/>
      <c r="R1150" s="104"/>
      <c r="S1150" s="104"/>
      <c r="T1150" s="104"/>
      <c r="U1150" s="104"/>
    </row>
    <row r="1151" spans="1:21">
      <c r="A1151" s="447">
        <v>5157000103</v>
      </c>
      <c r="B1151" s="446" t="s">
        <v>2144</v>
      </c>
      <c r="C1151" s="663">
        <v>25980</v>
      </c>
      <c r="D1151" s="445"/>
      <c r="E1151" s="104"/>
      <c r="F1151" s="104"/>
      <c r="G1151" s="104"/>
      <c r="H1151" s="104"/>
      <c r="I1151" s="104"/>
      <c r="J1151" s="104"/>
      <c r="K1151" s="104"/>
      <c r="L1151" s="104"/>
      <c r="M1151" s="104"/>
      <c r="N1151" s="104"/>
      <c r="O1151" s="104"/>
      <c r="P1151" s="104"/>
      <c r="Q1151" s="104"/>
      <c r="R1151" s="104"/>
      <c r="S1151" s="104"/>
      <c r="T1151" s="104"/>
      <c r="U1151" s="104"/>
    </row>
    <row r="1152" spans="1:21">
      <c r="A1152" s="447">
        <v>5157000001</v>
      </c>
      <c r="B1152" s="446" t="s">
        <v>2145</v>
      </c>
      <c r="C1152" s="663">
        <v>231280</v>
      </c>
      <c r="D1152" s="445"/>
      <c r="E1152" s="104"/>
      <c r="F1152" s="104"/>
      <c r="G1152" s="104"/>
      <c r="H1152" s="104"/>
      <c r="I1152" s="104"/>
      <c r="J1152" s="104"/>
      <c r="K1152" s="104"/>
      <c r="L1152" s="104"/>
      <c r="M1152" s="104"/>
      <c r="N1152" s="104"/>
      <c r="O1152" s="104"/>
      <c r="P1152" s="104"/>
      <c r="Q1152" s="104"/>
      <c r="R1152" s="104"/>
      <c r="S1152" s="104"/>
      <c r="T1152" s="104"/>
      <c r="U1152" s="104"/>
    </row>
    <row r="1153" spans="1:21">
      <c r="A1153" s="447">
        <v>5157000001</v>
      </c>
      <c r="B1153" s="446" t="s">
        <v>2146</v>
      </c>
      <c r="C1153" s="663">
        <v>21500</v>
      </c>
      <c r="D1153" s="445"/>
      <c r="E1153" s="104"/>
      <c r="F1153" s="104"/>
      <c r="G1153" s="104"/>
      <c r="H1153" s="104"/>
      <c r="I1153" s="104"/>
      <c r="J1153" s="104"/>
      <c r="K1153" s="104"/>
      <c r="L1153" s="104"/>
      <c r="M1153" s="104"/>
      <c r="N1153" s="104"/>
      <c r="O1153" s="104"/>
      <c r="P1153" s="104"/>
      <c r="Q1153" s="104"/>
      <c r="R1153" s="104"/>
      <c r="S1153" s="104"/>
      <c r="T1153" s="104"/>
      <c r="U1153" s="104"/>
    </row>
    <row r="1154" spans="1:21">
      <c r="A1154" s="447">
        <v>5157000001</v>
      </c>
      <c r="B1154" s="446" t="s">
        <v>2147</v>
      </c>
      <c r="C1154" s="663">
        <v>9895</v>
      </c>
      <c r="D1154" s="445"/>
      <c r="E1154" s="104"/>
      <c r="F1154" s="104"/>
      <c r="G1154" s="104"/>
      <c r="H1154" s="104"/>
      <c r="I1154" s="104"/>
      <c r="J1154" s="104"/>
      <c r="K1154" s="104"/>
      <c r="L1154" s="104"/>
      <c r="M1154" s="104"/>
      <c r="N1154" s="104"/>
      <c r="O1154" s="104"/>
      <c r="P1154" s="104"/>
      <c r="Q1154" s="104"/>
      <c r="R1154" s="104"/>
      <c r="S1154" s="104"/>
      <c r="T1154" s="104"/>
      <c r="U1154" s="104"/>
    </row>
    <row r="1155" spans="1:21">
      <c r="A1155" s="447">
        <v>5157000001</v>
      </c>
      <c r="B1155" s="446" t="s">
        <v>2147</v>
      </c>
      <c r="C1155" s="663">
        <v>9895</v>
      </c>
      <c r="D1155" s="445"/>
      <c r="E1155" s="104"/>
      <c r="F1155" s="104"/>
      <c r="G1155" s="104"/>
      <c r="H1155" s="104"/>
      <c r="I1155" s="104"/>
      <c r="J1155" s="104"/>
      <c r="K1155" s="104"/>
      <c r="L1155" s="104"/>
      <c r="M1155" s="104"/>
      <c r="N1155" s="104"/>
      <c r="O1155" s="104"/>
      <c r="P1155" s="104"/>
      <c r="Q1155" s="104"/>
      <c r="R1155" s="104"/>
      <c r="S1155" s="104"/>
      <c r="T1155" s="104"/>
      <c r="U1155" s="104"/>
    </row>
    <row r="1156" spans="1:21">
      <c r="A1156" s="447">
        <v>5157000001</v>
      </c>
      <c r="B1156" s="446" t="s">
        <v>2147</v>
      </c>
      <c r="C1156" s="663">
        <v>9895</v>
      </c>
      <c r="D1156" s="445"/>
      <c r="E1156" s="104"/>
      <c r="F1156" s="104"/>
      <c r="G1156" s="104"/>
      <c r="H1156" s="104"/>
      <c r="I1156" s="104"/>
      <c r="J1156" s="104"/>
      <c r="K1156" s="104"/>
      <c r="L1156" s="104"/>
      <c r="M1156" s="104"/>
      <c r="N1156" s="104"/>
      <c r="O1156" s="104"/>
      <c r="P1156" s="104"/>
      <c r="Q1156" s="104"/>
      <c r="R1156" s="104"/>
      <c r="S1156" s="104"/>
      <c r="T1156" s="104"/>
      <c r="U1156" s="104"/>
    </row>
    <row r="1157" spans="1:21">
      <c r="A1157" s="447">
        <v>5157000001</v>
      </c>
      <c r="B1157" s="446" t="s">
        <v>2147</v>
      </c>
      <c r="C1157" s="663">
        <v>9895</v>
      </c>
      <c r="D1157" s="445"/>
      <c r="E1157" s="104"/>
      <c r="F1157" s="104"/>
      <c r="G1157" s="104"/>
      <c r="H1157" s="104"/>
      <c r="I1157" s="104"/>
      <c r="J1157" s="104"/>
      <c r="K1157" s="104"/>
      <c r="L1157" s="104"/>
      <c r="M1157" s="104"/>
      <c r="N1157" s="104"/>
      <c r="O1157" s="104"/>
      <c r="P1157" s="104"/>
      <c r="Q1157" s="104"/>
      <c r="R1157" s="104"/>
      <c r="S1157" s="104"/>
      <c r="T1157" s="104"/>
      <c r="U1157" s="104"/>
    </row>
    <row r="1158" spans="1:21">
      <c r="A1158" s="447">
        <v>5157000001</v>
      </c>
      <c r="B1158" s="446" t="s">
        <v>2147</v>
      </c>
      <c r="C1158" s="663">
        <v>9895</v>
      </c>
      <c r="D1158" s="445"/>
      <c r="E1158" s="104"/>
      <c r="F1158" s="104"/>
      <c r="G1158" s="104"/>
      <c r="H1158" s="104"/>
      <c r="I1158" s="104"/>
      <c r="J1158" s="104"/>
      <c r="K1158" s="104"/>
      <c r="L1158" s="104"/>
      <c r="M1158" s="104"/>
      <c r="N1158" s="104"/>
      <c r="O1158" s="104"/>
      <c r="P1158" s="104"/>
      <c r="Q1158" s="104"/>
      <c r="R1158" s="104"/>
      <c r="S1158" s="104"/>
      <c r="T1158" s="104"/>
      <c r="U1158" s="104"/>
    </row>
    <row r="1159" spans="1:21">
      <c r="A1159" s="447">
        <v>5157000001</v>
      </c>
      <c r="B1159" s="446" t="s">
        <v>2147</v>
      </c>
      <c r="C1159" s="663">
        <v>9895</v>
      </c>
      <c r="D1159" s="445"/>
      <c r="E1159" s="104"/>
      <c r="F1159" s="104"/>
      <c r="G1159" s="104"/>
      <c r="H1159" s="104"/>
      <c r="I1159" s="104"/>
      <c r="J1159" s="104"/>
      <c r="K1159" s="104"/>
      <c r="L1159" s="104"/>
      <c r="M1159" s="104"/>
      <c r="N1159" s="104"/>
      <c r="O1159" s="104"/>
      <c r="P1159" s="104"/>
      <c r="Q1159" s="104"/>
      <c r="R1159" s="104"/>
      <c r="S1159" s="104"/>
      <c r="T1159" s="104"/>
      <c r="U1159" s="104"/>
    </row>
    <row r="1160" spans="1:21">
      <c r="A1160" s="447">
        <v>5157000001</v>
      </c>
      <c r="B1160" s="446" t="s">
        <v>2148</v>
      </c>
      <c r="C1160" s="663">
        <v>70105</v>
      </c>
      <c r="D1160" s="445"/>
      <c r="E1160" s="104"/>
      <c r="F1160" s="104"/>
      <c r="G1160" s="104"/>
      <c r="H1160" s="104"/>
      <c r="I1160" s="104"/>
      <c r="J1160" s="104"/>
      <c r="K1160" s="104"/>
      <c r="L1160" s="104"/>
      <c r="M1160" s="104"/>
      <c r="N1160" s="104"/>
      <c r="O1160" s="104"/>
      <c r="P1160" s="104"/>
      <c r="Q1160" s="104"/>
      <c r="R1160" s="104"/>
      <c r="S1160" s="104"/>
      <c r="T1160" s="104"/>
      <c r="U1160" s="104"/>
    </row>
    <row r="1161" spans="1:21">
      <c r="A1161" s="447">
        <v>5157000001</v>
      </c>
      <c r="B1161" s="446" t="s">
        <v>2149</v>
      </c>
      <c r="C1161" s="663">
        <v>7705</v>
      </c>
      <c r="D1161" s="445"/>
      <c r="E1161" s="104"/>
      <c r="F1161" s="104"/>
      <c r="G1161" s="104"/>
      <c r="H1161" s="104"/>
      <c r="I1161" s="104"/>
      <c r="J1161" s="104"/>
      <c r="K1161" s="104"/>
      <c r="L1161" s="104"/>
      <c r="M1161" s="104"/>
      <c r="N1161" s="104"/>
      <c r="O1161" s="104"/>
      <c r="P1161" s="104"/>
      <c r="Q1161" s="104"/>
      <c r="R1161" s="104"/>
      <c r="S1161" s="104"/>
      <c r="T1161" s="104"/>
      <c r="U1161" s="104"/>
    </row>
    <row r="1162" spans="1:21">
      <c r="A1162" s="447">
        <v>5157000001</v>
      </c>
      <c r="B1162" s="446" t="s">
        <v>2149</v>
      </c>
      <c r="C1162" s="663">
        <v>7705</v>
      </c>
      <c r="D1162" s="445"/>
      <c r="E1162" s="104"/>
      <c r="F1162" s="104"/>
      <c r="G1162" s="104"/>
      <c r="H1162" s="104"/>
      <c r="I1162" s="104"/>
      <c r="J1162" s="104"/>
      <c r="K1162" s="104"/>
      <c r="L1162" s="104"/>
      <c r="M1162" s="104"/>
      <c r="N1162" s="104"/>
      <c r="O1162" s="104"/>
      <c r="P1162" s="104"/>
      <c r="Q1162" s="104"/>
      <c r="R1162" s="104"/>
      <c r="S1162" s="104"/>
      <c r="T1162" s="104"/>
      <c r="U1162" s="104"/>
    </row>
    <row r="1163" spans="1:21">
      <c r="A1163" s="447">
        <v>5157000001</v>
      </c>
      <c r="B1163" s="446" t="s">
        <v>2149</v>
      </c>
      <c r="C1163" s="663">
        <v>7705</v>
      </c>
      <c r="D1163" s="445"/>
      <c r="E1163" s="104"/>
      <c r="F1163" s="104"/>
      <c r="G1163" s="104"/>
      <c r="H1163" s="104"/>
      <c r="I1163" s="104"/>
      <c r="J1163" s="104"/>
      <c r="K1163" s="104"/>
      <c r="L1163" s="104"/>
      <c r="M1163" s="104"/>
      <c r="N1163" s="104"/>
      <c r="O1163" s="104"/>
      <c r="P1163" s="104"/>
      <c r="Q1163" s="104"/>
      <c r="R1163" s="104"/>
      <c r="S1163" s="104"/>
      <c r="T1163" s="104"/>
      <c r="U1163" s="104"/>
    </row>
    <row r="1164" spans="1:21">
      <c r="A1164" s="447">
        <v>5157000001</v>
      </c>
      <c r="B1164" s="446" t="s">
        <v>2149</v>
      </c>
      <c r="C1164" s="663">
        <v>7705</v>
      </c>
      <c r="D1164" s="445"/>
      <c r="E1164" s="104"/>
      <c r="F1164" s="104"/>
      <c r="G1164" s="104"/>
      <c r="H1164" s="104"/>
      <c r="I1164" s="104"/>
      <c r="J1164" s="104"/>
      <c r="K1164" s="104"/>
      <c r="L1164" s="104"/>
      <c r="M1164" s="104"/>
      <c r="N1164" s="104"/>
      <c r="O1164" s="104"/>
      <c r="P1164" s="104"/>
      <c r="Q1164" s="104"/>
      <c r="R1164" s="104"/>
      <c r="S1164" s="104"/>
      <c r="T1164" s="104"/>
      <c r="U1164" s="104"/>
    </row>
    <row r="1165" spans="1:21">
      <c r="A1165" s="447">
        <v>5157000001</v>
      </c>
      <c r="B1165" s="446" t="s">
        <v>2149</v>
      </c>
      <c r="C1165" s="663">
        <v>7705</v>
      </c>
      <c r="D1165" s="445"/>
      <c r="E1165" s="104"/>
      <c r="F1165" s="104"/>
      <c r="G1165" s="104"/>
      <c r="H1165" s="104"/>
      <c r="I1165" s="104"/>
      <c r="J1165" s="104"/>
      <c r="K1165" s="104"/>
      <c r="L1165" s="104"/>
      <c r="M1165" s="104"/>
      <c r="N1165" s="104"/>
      <c r="O1165" s="104"/>
      <c r="P1165" s="104"/>
      <c r="Q1165" s="104"/>
      <c r="R1165" s="104"/>
      <c r="S1165" s="104"/>
      <c r="T1165" s="104"/>
      <c r="U1165" s="104"/>
    </row>
    <row r="1166" spans="1:21">
      <c r="A1166" s="447">
        <v>5157000001</v>
      </c>
      <c r="B1166" s="446" t="s">
        <v>2149</v>
      </c>
      <c r="C1166" s="663">
        <v>7705</v>
      </c>
      <c r="D1166" s="445"/>
      <c r="E1166" s="104"/>
      <c r="F1166" s="104"/>
      <c r="G1166" s="104"/>
      <c r="H1166" s="104"/>
      <c r="I1166" s="104"/>
      <c r="J1166" s="104"/>
      <c r="K1166" s="104"/>
      <c r="L1166" s="104"/>
      <c r="M1166" s="104"/>
      <c r="N1166" s="104"/>
      <c r="O1166" s="104"/>
      <c r="P1166" s="104"/>
      <c r="Q1166" s="104"/>
      <c r="R1166" s="104"/>
      <c r="S1166" s="104"/>
      <c r="T1166" s="104"/>
      <c r="U1166" s="104"/>
    </row>
    <row r="1167" spans="1:21">
      <c r="A1167" s="447">
        <v>5157000001</v>
      </c>
      <c r="B1167" s="446" t="s">
        <v>2150</v>
      </c>
      <c r="C1167" s="663">
        <v>145366</v>
      </c>
      <c r="D1167" s="445"/>
      <c r="E1167" s="104"/>
      <c r="F1167" s="104"/>
      <c r="G1167" s="104"/>
      <c r="H1167" s="104"/>
      <c r="I1167" s="104"/>
      <c r="J1167" s="104"/>
      <c r="K1167" s="104"/>
      <c r="L1167" s="104"/>
      <c r="M1167" s="104"/>
      <c r="N1167" s="104"/>
      <c r="O1167" s="104"/>
      <c r="P1167" s="104"/>
      <c r="Q1167" s="104"/>
      <c r="R1167" s="104"/>
      <c r="S1167" s="104"/>
      <c r="T1167" s="104"/>
      <c r="U1167" s="104"/>
    </row>
    <row r="1168" spans="1:21">
      <c r="A1168" s="447">
        <v>5157000001</v>
      </c>
      <c r="B1168" s="446" t="s">
        <v>2151</v>
      </c>
      <c r="C1168" s="663">
        <v>11760</v>
      </c>
      <c r="D1168" s="445"/>
      <c r="E1168" s="104"/>
      <c r="F1168" s="104"/>
      <c r="G1168" s="104"/>
      <c r="H1168" s="104"/>
      <c r="I1168" s="104"/>
      <c r="J1168" s="104"/>
      <c r="K1168" s="104"/>
      <c r="L1168" s="104"/>
      <c r="M1168" s="104"/>
      <c r="N1168" s="104"/>
      <c r="O1168" s="104"/>
      <c r="P1168" s="104"/>
      <c r="Q1168" s="104"/>
      <c r="R1168" s="104"/>
      <c r="S1168" s="104"/>
      <c r="T1168" s="104"/>
      <c r="U1168" s="104"/>
    </row>
    <row r="1169" spans="1:21">
      <c r="A1169" s="447">
        <v>5157000001</v>
      </c>
      <c r="B1169" s="446" t="s">
        <v>2150</v>
      </c>
      <c r="C1169" s="663">
        <v>20880</v>
      </c>
      <c r="D1169" s="445"/>
      <c r="E1169" s="104"/>
      <c r="F1169" s="104"/>
      <c r="G1169" s="104"/>
      <c r="H1169" s="104"/>
      <c r="I1169" s="104"/>
      <c r="J1169" s="104"/>
      <c r="K1169" s="104"/>
      <c r="L1169" s="104"/>
      <c r="M1169" s="104"/>
      <c r="N1169" s="104"/>
      <c r="O1169" s="104"/>
      <c r="P1169" s="104"/>
      <c r="Q1169" s="104"/>
      <c r="R1169" s="104"/>
      <c r="S1169" s="104"/>
      <c r="T1169" s="104"/>
      <c r="U1169" s="104"/>
    </row>
    <row r="1170" spans="1:21">
      <c r="A1170" s="447">
        <v>5157000001</v>
      </c>
      <c r="B1170" s="446" t="s">
        <v>2152</v>
      </c>
      <c r="C1170" s="663">
        <v>8085</v>
      </c>
      <c r="D1170" s="445"/>
      <c r="E1170" s="104"/>
      <c r="F1170" s="104"/>
      <c r="G1170" s="104"/>
      <c r="H1170" s="104"/>
      <c r="I1170" s="104"/>
      <c r="J1170" s="104"/>
      <c r="K1170" s="104"/>
      <c r="L1170" s="104"/>
      <c r="M1170" s="104"/>
      <c r="N1170" s="104"/>
      <c r="O1170" s="104"/>
      <c r="P1170" s="104"/>
      <c r="Q1170" s="104"/>
      <c r="R1170" s="104"/>
      <c r="S1170" s="104"/>
      <c r="T1170" s="104"/>
      <c r="U1170" s="104"/>
    </row>
    <row r="1171" spans="1:21">
      <c r="A1171" s="447">
        <v>5122000001</v>
      </c>
      <c r="B1171" s="446" t="s">
        <v>2153</v>
      </c>
      <c r="C1171" s="663">
        <v>11507</v>
      </c>
      <c r="D1171" s="445"/>
      <c r="E1171" s="104"/>
      <c r="F1171" s="104"/>
      <c r="G1171" s="104"/>
      <c r="H1171" s="104"/>
      <c r="I1171" s="104"/>
      <c r="J1171" s="104"/>
      <c r="K1171" s="104"/>
      <c r="L1171" s="104"/>
      <c r="M1171" s="104"/>
      <c r="N1171" s="104"/>
      <c r="O1171" s="104"/>
      <c r="P1171" s="104"/>
      <c r="Q1171" s="104"/>
      <c r="R1171" s="104"/>
      <c r="S1171" s="104"/>
      <c r="T1171" s="104"/>
      <c r="U1171" s="104"/>
    </row>
    <row r="1172" spans="1:21">
      <c r="A1172" s="447">
        <v>5125000001</v>
      </c>
      <c r="B1172" s="446" t="s">
        <v>2154</v>
      </c>
      <c r="C1172" s="663">
        <v>7809.19</v>
      </c>
      <c r="D1172" s="445"/>
      <c r="E1172" s="104"/>
      <c r="F1172" s="104"/>
      <c r="G1172" s="104"/>
      <c r="H1172" s="104"/>
      <c r="I1172" s="104"/>
      <c r="J1172" s="104"/>
      <c r="K1172" s="104"/>
      <c r="L1172" s="104"/>
      <c r="M1172" s="104"/>
      <c r="N1172" s="104"/>
      <c r="O1172" s="104"/>
      <c r="P1172" s="104"/>
      <c r="Q1172" s="104"/>
      <c r="R1172" s="104"/>
      <c r="S1172" s="104"/>
      <c r="T1172" s="104"/>
      <c r="U1172" s="104"/>
    </row>
    <row r="1173" spans="1:21">
      <c r="A1173" s="447">
        <v>5121000001</v>
      </c>
      <c r="B1173" s="446" t="s">
        <v>2129</v>
      </c>
      <c r="C1173" s="663">
        <v>7969.2</v>
      </c>
      <c r="D1173" s="445"/>
      <c r="E1173" s="104"/>
      <c r="F1173" s="104"/>
      <c r="G1173" s="104"/>
      <c r="H1173" s="104"/>
      <c r="I1173" s="104"/>
      <c r="J1173" s="104"/>
      <c r="K1173" s="104"/>
      <c r="L1173" s="104"/>
      <c r="M1173" s="104"/>
      <c r="N1173" s="104"/>
      <c r="O1173" s="104"/>
      <c r="P1173" s="104"/>
      <c r="Q1173" s="104"/>
      <c r="R1173" s="104"/>
      <c r="S1173" s="104"/>
      <c r="T1173" s="104"/>
      <c r="U1173" s="104"/>
    </row>
    <row r="1174" spans="1:21">
      <c r="A1174" s="447">
        <v>5157000001</v>
      </c>
      <c r="B1174" s="446" t="s">
        <v>2128</v>
      </c>
      <c r="C1174" s="663">
        <v>8700</v>
      </c>
      <c r="D1174" s="445"/>
      <c r="E1174" s="104"/>
      <c r="F1174" s="104"/>
      <c r="G1174" s="104"/>
      <c r="H1174" s="104"/>
      <c r="I1174" s="104"/>
      <c r="J1174" s="104"/>
      <c r="K1174" s="104"/>
      <c r="L1174" s="104"/>
      <c r="M1174" s="104"/>
      <c r="N1174" s="104"/>
      <c r="O1174" s="104"/>
      <c r="P1174" s="104"/>
      <c r="Q1174" s="104"/>
      <c r="R1174" s="104"/>
      <c r="S1174" s="104"/>
      <c r="T1174" s="104"/>
      <c r="U1174" s="104"/>
    </row>
    <row r="1175" spans="1:21">
      <c r="A1175" s="447">
        <v>5157000001</v>
      </c>
      <c r="B1175" s="446" t="s">
        <v>2134</v>
      </c>
      <c r="C1175" s="663">
        <v>16020</v>
      </c>
      <c r="D1175" s="445"/>
      <c r="E1175" s="104"/>
      <c r="F1175" s="104"/>
      <c r="G1175" s="104"/>
      <c r="H1175" s="104"/>
      <c r="I1175" s="104"/>
      <c r="J1175" s="104"/>
      <c r="K1175" s="104"/>
      <c r="L1175" s="104"/>
      <c r="M1175" s="104"/>
      <c r="N1175" s="104"/>
      <c r="O1175" s="104"/>
      <c r="P1175" s="104"/>
      <c r="Q1175" s="104"/>
      <c r="R1175" s="104"/>
      <c r="S1175" s="104"/>
      <c r="T1175" s="104"/>
      <c r="U1175" s="104"/>
    </row>
    <row r="1176" spans="1:21">
      <c r="A1176" s="447">
        <v>5157000001</v>
      </c>
      <c r="B1176" s="446" t="s">
        <v>2134</v>
      </c>
      <c r="C1176" s="663">
        <v>16020</v>
      </c>
      <c r="D1176" s="445"/>
      <c r="E1176" s="104"/>
      <c r="F1176" s="104"/>
      <c r="G1176" s="104"/>
      <c r="H1176" s="104"/>
      <c r="I1176" s="104"/>
      <c r="J1176" s="104"/>
      <c r="K1176" s="104"/>
      <c r="L1176" s="104"/>
      <c r="M1176" s="104"/>
      <c r="N1176" s="104"/>
      <c r="O1176" s="104"/>
      <c r="P1176" s="104"/>
      <c r="Q1176" s="104"/>
      <c r="R1176" s="104"/>
      <c r="S1176" s="104"/>
      <c r="T1176" s="104"/>
      <c r="U1176" s="104"/>
    </row>
    <row r="1177" spans="1:21">
      <c r="A1177" s="447">
        <v>5157000001</v>
      </c>
      <c r="B1177" s="446" t="s">
        <v>2134</v>
      </c>
      <c r="C1177" s="663">
        <v>16020</v>
      </c>
      <c r="D1177" s="445"/>
      <c r="E1177" s="104"/>
      <c r="F1177" s="104"/>
      <c r="G1177" s="104"/>
      <c r="H1177" s="104"/>
      <c r="I1177" s="104"/>
      <c r="J1177" s="104"/>
      <c r="K1177" s="104"/>
      <c r="L1177" s="104"/>
      <c r="M1177" s="104"/>
      <c r="N1177" s="104"/>
      <c r="O1177" s="104"/>
      <c r="P1177" s="104"/>
      <c r="Q1177" s="104"/>
      <c r="R1177" s="104"/>
      <c r="S1177" s="104"/>
      <c r="T1177" s="104"/>
      <c r="U1177" s="104"/>
    </row>
    <row r="1178" spans="1:21">
      <c r="A1178" s="447">
        <v>5157000001</v>
      </c>
      <c r="B1178" s="446" t="s">
        <v>2134</v>
      </c>
      <c r="C1178" s="663">
        <v>16020</v>
      </c>
      <c r="D1178" s="445"/>
      <c r="E1178" s="104"/>
      <c r="F1178" s="104"/>
      <c r="G1178" s="104"/>
      <c r="H1178" s="104"/>
      <c r="I1178" s="104"/>
      <c r="J1178" s="104"/>
      <c r="K1178" s="104"/>
      <c r="L1178" s="104"/>
      <c r="M1178" s="104"/>
      <c r="N1178" s="104"/>
      <c r="O1178" s="104"/>
      <c r="P1178" s="104"/>
      <c r="Q1178" s="104"/>
      <c r="R1178" s="104"/>
      <c r="S1178" s="104"/>
      <c r="T1178" s="104"/>
      <c r="U1178" s="104"/>
    </row>
    <row r="1179" spans="1:21">
      <c r="A1179" s="447">
        <v>5157000001</v>
      </c>
      <c r="B1179" s="446" t="s">
        <v>2155</v>
      </c>
      <c r="C1179" s="663" t="s">
        <v>2609</v>
      </c>
      <c r="D1179" s="445"/>
      <c r="E1179" s="104"/>
      <c r="F1179" s="104"/>
      <c r="G1179" s="104"/>
      <c r="H1179" s="104"/>
      <c r="I1179" s="104"/>
      <c r="J1179" s="104"/>
      <c r="K1179" s="104"/>
      <c r="L1179" s="104"/>
      <c r="M1179" s="104"/>
      <c r="N1179" s="104"/>
      <c r="O1179" s="104"/>
      <c r="P1179" s="104"/>
      <c r="Q1179" s="104"/>
      <c r="R1179" s="104"/>
      <c r="S1179" s="104"/>
      <c r="T1179" s="104"/>
      <c r="U1179" s="104"/>
    </row>
    <row r="1180" spans="1:21">
      <c r="A1180" s="447">
        <v>5157000001</v>
      </c>
      <c r="B1180" s="446" t="s">
        <v>2156</v>
      </c>
      <c r="C1180" s="663" t="s">
        <v>2610</v>
      </c>
      <c r="D1180" s="445"/>
      <c r="E1180" s="104"/>
      <c r="F1180" s="104"/>
      <c r="G1180" s="104"/>
      <c r="H1180" s="104"/>
      <c r="I1180" s="104"/>
      <c r="J1180" s="104"/>
      <c r="K1180" s="104"/>
      <c r="L1180" s="104"/>
      <c r="M1180" s="104"/>
      <c r="N1180" s="104"/>
      <c r="O1180" s="104"/>
      <c r="P1180" s="104"/>
      <c r="Q1180" s="104"/>
      <c r="R1180" s="104"/>
      <c r="S1180" s="104"/>
      <c r="T1180" s="104"/>
      <c r="U1180" s="104"/>
    </row>
    <row r="1181" spans="1:21">
      <c r="A1181" s="447">
        <v>5157000001</v>
      </c>
      <c r="B1181" s="446" t="s">
        <v>2157</v>
      </c>
      <c r="C1181" s="663" t="s">
        <v>2611</v>
      </c>
      <c r="D1181" s="445"/>
      <c r="E1181" s="104"/>
      <c r="F1181" s="104"/>
      <c r="G1181" s="104"/>
      <c r="H1181" s="104"/>
      <c r="I1181" s="104"/>
      <c r="J1181" s="104"/>
      <c r="K1181" s="104"/>
      <c r="L1181" s="104"/>
      <c r="M1181" s="104"/>
      <c r="N1181" s="104"/>
      <c r="O1181" s="104"/>
      <c r="P1181" s="104"/>
      <c r="Q1181" s="104"/>
      <c r="R1181" s="104"/>
      <c r="S1181" s="104"/>
      <c r="T1181" s="104"/>
      <c r="U1181" s="104"/>
    </row>
    <row r="1182" spans="1:21">
      <c r="A1182" s="447">
        <v>51112000012</v>
      </c>
      <c r="B1182" s="446" t="s">
        <v>2158</v>
      </c>
      <c r="C1182" s="663" t="s">
        <v>2612</v>
      </c>
      <c r="D1182" s="445"/>
      <c r="E1182" s="104"/>
      <c r="F1182" s="104"/>
      <c r="G1182" s="104"/>
      <c r="H1182" s="104"/>
      <c r="I1182" s="104"/>
      <c r="J1182" s="104"/>
      <c r="K1182" s="104"/>
      <c r="L1182" s="104"/>
      <c r="M1182" s="104"/>
      <c r="N1182" s="104"/>
      <c r="O1182" s="104"/>
      <c r="P1182" s="104"/>
      <c r="Q1182" s="104"/>
      <c r="R1182" s="104"/>
      <c r="S1182" s="104"/>
      <c r="T1182" s="104"/>
      <c r="U1182" s="104"/>
    </row>
    <row r="1183" spans="1:21">
      <c r="A1183" s="447">
        <v>51112000013</v>
      </c>
      <c r="B1183" s="446" t="s">
        <v>2158</v>
      </c>
      <c r="C1183" s="663" t="s">
        <v>2612</v>
      </c>
      <c r="D1183" s="445"/>
      <c r="E1183" s="104"/>
      <c r="F1183" s="104"/>
      <c r="G1183" s="104"/>
      <c r="H1183" s="104"/>
      <c r="I1183" s="104"/>
      <c r="J1183" s="104"/>
      <c r="K1183" s="104"/>
      <c r="L1183" s="104"/>
      <c r="M1183" s="104"/>
      <c r="N1183" s="104"/>
      <c r="O1183" s="104"/>
      <c r="P1183" s="104"/>
      <c r="Q1183" s="104"/>
      <c r="R1183" s="104"/>
      <c r="S1183" s="104"/>
      <c r="T1183" s="104"/>
      <c r="U1183" s="104"/>
    </row>
    <row r="1184" spans="1:21">
      <c r="A1184" s="447">
        <v>51112000014</v>
      </c>
      <c r="B1184" s="446" t="s">
        <v>2158</v>
      </c>
      <c r="C1184" s="663" t="s">
        <v>2612</v>
      </c>
      <c r="D1184" s="445"/>
      <c r="E1184" s="104"/>
      <c r="F1184" s="104"/>
      <c r="G1184" s="104"/>
      <c r="H1184" s="104"/>
      <c r="I1184" s="104"/>
      <c r="J1184" s="104"/>
      <c r="K1184" s="104"/>
      <c r="L1184" s="104"/>
      <c r="M1184" s="104"/>
      <c r="N1184" s="104"/>
      <c r="O1184" s="104"/>
      <c r="P1184" s="104"/>
      <c r="Q1184" s="104"/>
      <c r="R1184" s="104"/>
      <c r="S1184" s="104"/>
      <c r="T1184" s="104"/>
      <c r="U1184" s="104"/>
    </row>
    <row r="1185" spans="1:21">
      <c r="A1185" s="447">
        <v>51112000015</v>
      </c>
      <c r="B1185" s="446" t="s">
        <v>2158</v>
      </c>
      <c r="C1185" s="663" t="s">
        <v>2612</v>
      </c>
      <c r="D1185" s="445"/>
      <c r="E1185" s="104"/>
      <c r="F1185" s="104"/>
      <c r="G1185" s="104"/>
      <c r="H1185" s="104"/>
      <c r="I1185" s="104"/>
      <c r="J1185" s="104"/>
      <c r="K1185" s="104"/>
      <c r="L1185" s="104"/>
      <c r="M1185" s="104"/>
      <c r="N1185" s="104"/>
      <c r="O1185" s="104"/>
      <c r="P1185" s="104"/>
      <c r="Q1185" s="104"/>
      <c r="R1185" s="104"/>
      <c r="S1185" s="104"/>
      <c r="T1185" s="104"/>
      <c r="U1185" s="104"/>
    </row>
    <row r="1186" spans="1:21">
      <c r="A1186" s="447">
        <v>51112000016</v>
      </c>
      <c r="B1186" s="446" t="s">
        <v>2158</v>
      </c>
      <c r="C1186" s="663" t="s">
        <v>2612</v>
      </c>
      <c r="D1186" s="445"/>
      <c r="E1186" s="104"/>
      <c r="F1186" s="104"/>
      <c r="G1186" s="104"/>
      <c r="H1186" s="104"/>
      <c r="I1186" s="104"/>
      <c r="J1186" s="104"/>
      <c r="K1186" s="104"/>
      <c r="L1186" s="104"/>
      <c r="M1186" s="104"/>
      <c r="N1186" s="104"/>
      <c r="O1186" s="104"/>
      <c r="P1186" s="104"/>
      <c r="Q1186" s="104"/>
      <c r="R1186" s="104"/>
      <c r="S1186" s="104"/>
      <c r="T1186" s="104"/>
      <c r="U1186" s="104"/>
    </row>
    <row r="1187" spans="1:21">
      <c r="A1187" s="447">
        <v>51112000017</v>
      </c>
      <c r="B1187" s="446" t="s">
        <v>2158</v>
      </c>
      <c r="C1187" s="663" t="s">
        <v>2612</v>
      </c>
      <c r="D1187" s="445"/>
      <c r="E1187" s="104"/>
      <c r="F1187" s="104"/>
      <c r="G1187" s="104"/>
      <c r="H1187" s="104"/>
      <c r="I1187" s="104"/>
      <c r="J1187" s="104"/>
      <c r="K1187" s="104"/>
      <c r="L1187" s="104"/>
      <c r="M1187" s="104"/>
      <c r="N1187" s="104"/>
      <c r="O1187" s="104"/>
      <c r="P1187" s="104"/>
      <c r="Q1187" s="104"/>
      <c r="R1187" s="104"/>
      <c r="S1187" s="104"/>
      <c r="T1187" s="104"/>
      <c r="U1187" s="104"/>
    </row>
    <row r="1188" spans="1:21">
      <c r="A1188" s="447">
        <v>51112000018</v>
      </c>
      <c r="B1188" s="446" t="s">
        <v>2158</v>
      </c>
      <c r="C1188" s="663" t="s">
        <v>2612</v>
      </c>
      <c r="D1188" s="445"/>
      <c r="E1188" s="104"/>
      <c r="F1188" s="104"/>
      <c r="G1188" s="104"/>
      <c r="H1188" s="104"/>
      <c r="I1188" s="104"/>
      <c r="J1188" s="104"/>
      <c r="K1188" s="104"/>
      <c r="L1188" s="104"/>
      <c r="M1188" s="104"/>
      <c r="N1188" s="104"/>
      <c r="O1188" s="104"/>
      <c r="P1188" s="104"/>
      <c r="Q1188" s="104"/>
      <c r="R1188" s="104"/>
      <c r="S1188" s="104"/>
      <c r="T1188" s="104"/>
      <c r="U1188" s="104"/>
    </row>
    <row r="1189" spans="1:21">
      <c r="A1189" s="447">
        <v>51112000019</v>
      </c>
      <c r="B1189" s="446" t="s">
        <v>2158</v>
      </c>
      <c r="C1189" s="663" t="s">
        <v>2612</v>
      </c>
      <c r="D1189" s="445"/>
      <c r="E1189" s="104"/>
      <c r="F1189" s="104"/>
      <c r="G1189" s="104"/>
      <c r="H1189" s="104"/>
      <c r="I1189" s="104"/>
      <c r="J1189" s="104"/>
      <c r="K1189" s="104"/>
      <c r="L1189" s="104"/>
      <c r="M1189" s="104"/>
      <c r="N1189" s="104"/>
      <c r="O1189" s="104"/>
      <c r="P1189" s="104"/>
      <c r="Q1189" s="104"/>
      <c r="R1189" s="104"/>
      <c r="S1189" s="104"/>
      <c r="T1189" s="104"/>
      <c r="U1189" s="104"/>
    </row>
    <row r="1190" spans="1:21">
      <c r="A1190" s="447">
        <v>51112000020</v>
      </c>
      <c r="B1190" s="446" t="s">
        <v>2158</v>
      </c>
      <c r="C1190" s="663" t="s">
        <v>2612</v>
      </c>
      <c r="D1190" s="445"/>
      <c r="E1190" s="104"/>
      <c r="F1190" s="104"/>
      <c r="G1190" s="104"/>
      <c r="H1190" s="104"/>
      <c r="I1190" s="104"/>
      <c r="J1190" s="104"/>
      <c r="K1190" s="104"/>
      <c r="L1190" s="104"/>
      <c r="M1190" s="104"/>
      <c r="N1190" s="104"/>
      <c r="O1190" s="104"/>
      <c r="P1190" s="104"/>
      <c r="Q1190" s="104"/>
      <c r="R1190" s="104"/>
      <c r="S1190" s="104"/>
      <c r="T1190" s="104"/>
      <c r="U1190" s="104"/>
    </row>
    <row r="1191" spans="1:21">
      <c r="A1191" s="447">
        <v>51112000021</v>
      </c>
      <c r="B1191" s="446" t="s">
        <v>2158</v>
      </c>
      <c r="C1191" s="663" t="s">
        <v>2612</v>
      </c>
      <c r="D1191" s="445"/>
      <c r="E1191" s="104"/>
      <c r="F1191" s="104"/>
      <c r="G1191" s="104"/>
      <c r="H1191" s="104"/>
      <c r="I1191" s="104"/>
      <c r="J1191" s="104"/>
      <c r="K1191" s="104"/>
      <c r="L1191" s="104"/>
      <c r="M1191" s="104"/>
      <c r="N1191" s="104"/>
      <c r="O1191" s="104"/>
      <c r="P1191" s="104"/>
      <c r="Q1191" s="104"/>
      <c r="R1191" s="104"/>
      <c r="S1191" s="104"/>
      <c r="T1191" s="104"/>
      <c r="U1191" s="104"/>
    </row>
    <row r="1192" spans="1:21">
      <c r="A1192" s="447">
        <v>51112000022</v>
      </c>
      <c r="B1192" s="446" t="s">
        <v>2158</v>
      </c>
      <c r="C1192" s="663" t="s">
        <v>2612</v>
      </c>
      <c r="D1192" s="445"/>
      <c r="E1192" s="104"/>
      <c r="F1192" s="104"/>
      <c r="G1192" s="104"/>
      <c r="H1192" s="104"/>
      <c r="I1192" s="104"/>
      <c r="J1192" s="104"/>
      <c r="K1192" s="104"/>
      <c r="L1192" s="104"/>
      <c r="M1192" s="104"/>
      <c r="N1192" s="104"/>
      <c r="O1192" s="104"/>
      <c r="P1192" s="104"/>
      <c r="Q1192" s="104"/>
      <c r="R1192" s="104"/>
      <c r="S1192" s="104"/>
      <c r="T1192" s="104"/>
      <c r="U1192" s="104"/>
    </row>
    <row r="1193" spans="1:21">
      <c r="A1193" s="447">
        <v>5157000001</v>
      </c>
      <c r="B1193" s="446" t="s">
        <v>2142</v>
      </c>
      <c r="C1193" s="663" t="s">
        <v>2613</v>
      </c>
      <c r="D1193" s="445"/>
      <c r="E1193" s="104"/>
      <c r="F1193" s="104"/>
      <c r="G1193" s="104"/>
      <c r="H1193" s="104"/>
      <c r="I1193" s="104"/>
      <c r="J1193" s="104"/>
      <c r="K1193" s="104"/>
      <c r="L1193" s="104"/>
      <c r="M1193" s="104"/>
      <c r="N1193" s="104"/>
      <c r="O1193" s="104"/>
      <c r="P1193" s="104"/>
      <c r="Q1193" s="104"/>
      <c r="R1193" s="104"/>
      <c r="S1193" s="104"/>
      <c r="T1193" s="104"/>
      <c r="U1193" s="104"/>
    </row>
    <row r="1194" spans="1:21">
      <c r="A1194" s="447">
        <v>5157000001</v>
      </c>
      <c r="B1194" s="446" t="s">
        <v>2159</v>
      </c>
      <c r="C1194" s="663" t="s">
        <v>2614</v>
      </c>
      <c r="D1194" s="445"/>
      <c r="E1194" s="104"/>
      <c r="F1194" s="104"/>
      <c r="G1194" s="104"/>
      <c r="H1194" s="104"/>
      <c r="I1194" s="104"/>
      <c r="J1194" s="104"/>
      <c r="K1194" s="104"/>
      <c r="L1194" s="104"/>
      <c r="M1194" s="104"/>
      <c r="N1194" s="104"/>
      <c r="O1194" s="104"/>
      <c r="P1194" s="104"/>
      <c r="Q1194" s="104"/>
      <c r="R1194" s="104"/>
      <c r="S1194" s="104"/>
      <c r="T1194" s="104"/>
      <c r="U1194" s="104"/>
    </row>
    <row r="1195" spans="1:21">
      <c r="A1195" s="447">
        <v>5157000001</v>
      </c>
      <c r="B1195" s="446" t="s">
        <v>2160</v>
      </c>
      <c r="C1195" s="663" t="s">
        <v>2615</v>
      </c>
      <c r="D1195" s="445"/>
      <c r="E1195" s="104"/>
      <c r="F1195" s="104"/>
      <c r="G1195" s="104"/>
      <c r="H1195" s="104"/>
      <c r="I1195" s="104"/>
      <c r="J1195" s="104"/>
      <c r="K1195" s="104"/>
      <c r="L1195" s="104"/>
      <c r="M1195" s="104"/>
      <c r="N1195" s="104"/>
      <c r="O1195" s="104"/>
      <c r="P1195" s="104"/>
      <c r="Q1195" s="104"/>
      <c r="R1195" s="104"/>
      <c r="S1195" s="104"/>
      <c r="T1195" s="104"/>
      <c r="U1195" s="104"/>
    </row>
    <row r="1196" spans="1:21">
      <c r="A1196" s="447">
        <v>5157000001</v>
      </c>
      <c r="B1196" s="446" t="s">
        <v>2153</v>
      </c>
      <c r="C1196" s="663" t="s">
        <v>2616</v>
      </c>
      <c r="D1196" s="445"/>
      <c r="E1196" s="104"/>
      <c r="F1196" s="104"/>
      <c r="G1196" s="104"/>
      <c r="H1196" s="104"/>
      <c r="I1196" s="104"/>
      <c r="J1196" s="104"/>
      <c r="K1196" s="104"/>
      <c r="L1196" s="104"/>
      <c r="M1196" s="104"/>
      <c r="N1196" s="104"/>
      <c r="O1196" s="104"/>
      <c r="P1196" s="104"/>
      <c r="Q1196" s="104"/>
      <c r="R1196" s="104"/>
      <c r="S1196" s="104"/>
      <c r="T1196" s="104"/>
      <c r="U1196" s="104"/>
    </row>
    <row r="1197" spans="1:21">
      <c r="A1197" s="447">
        <v>5157000001</v>
      </c>
      <c r="B1197" s="446" t="s">
        <v>2152</v>
      </c>
      <c r="C1197" s="663" t="s">
        <v>2617</v>
      </c>
      <c r="D1197" s="445"/>
      <c r="E1197" s="104"/>
      <c r="F1197" s="104"/>
      <c r="G1197" s="104"/>
      <c r="H1197" s="104"/>
      <c r="I1197" s="104"/>
      <c r="J1197" s="104"/>
      <c r="K1197" s="104"/>
      <c r="L1197" s="104"/>
      <c r="M1197" s="104"/>
      <c r="N1197" s="104"/>
      <c r="O1197" s="104"/>
      <c r="P1197" s="104"/>
      <c r="Q1197" s="104"/>
      <c r="R1197" s="104"/>
      <c r="S1197" s="104"/>
      <c r="T1197" s="104"/>
      <c r="U1197" s="104"/>
    </row>
    <row r="1198" spans="1:21">
      <c r="A1198" s="447">
        <v>5157000001</v>
      </c>
      <c r="B1198" s="446" t="s">
        <v>2161</v>
      </c>
      <c r="C1198" s="663" t="s">
        <v>2618</v>
      </c>
      <c r="D1198" s="445"/>
      <c r="E1198" s="104"/>
      <c r="F1198" s="104"/>
      <c r="G1198" s="104"/>
      <c r="H1198" s="104"/>
      <c r="I1198" s="104"/>
      <c r="J1198" s="104"/>
      <c r="K1198" s="104"/>
      <c r="L1198" s="104"/>
      <c r="M1198" s="104"/>
      <c r="N1198" s="104"/>
      <c r="O1198" s="104"/>
      <c r="P1198" s="104"/>
      <c r="Q1198" s="104"/>
      <c r="R1198" s="104"/>
      <c r="S1198" s="104"/>
      <c r="T1198" s="104"/>
      <c r="U1198" s="104"/>
    </row>
    <row r="1199" spans="1:21">
      <c r="A1199" s="447">
        <v>5157000001</v>
      </c>
      <c r="B1199" s="446" t="s">
        <v>2161</v>
      </c>
      <c r="C1199" s="663" t="s">
        <v>2618</v>
      </c>
      <c r="D1199" s="445"/>
      <c r="E1199" s="104"/>
      <c r="F1199" s="104"/>
      <c r="G1199" s="104"/>
      <c r="H1199" s="104"/>
      <c r="I1199" s="104"/>
      <c r="J1199" s="104"/>
      <c r="K1199" s="104"/>
      <c r="L1199" s="104"/>
      <c r="M1199" s="104"/>
      <c r="N1199" s="104"/>
      <c r="O1199" s="104"/>
      <c r="P1199" s="104"/>
      <c r="Q1199" s="104"/>
      <c r="R1199" s="104"/>
      <c r="S1199" s="104"/>
      <c r="T1199" s="104"/>
      <c r="U1199" s="104"/>
    </row>
    <row r="1200" spans="1:21">
      <c r="A1200" s="447">
        <v>5157000001</v>
      </c>
      <c r="B1200" s="446" t="s">
        <v>2161</v>
      </c>
      <c r="C1200" s="663" t="s">
        <v>2618</v>
      </c>
      <c r="D1200" s="445"/>
      <c r="E1200" s="104"/>
      <c r="F1200" s="104"/>
      <c r="G1200" s="104"/>
      <c r="H1200" s="104"/>
      <c r="I1200" s="104"/>
      <c r="J1200" s="104"/>
      <c r="K1200" s="104"/>
      <c r="L1200" s="104"/>
      <c r="M1200" s="104"/>
      <c r="N1200" s="104"/>
      <c r="O1200" s="104"/>
      <c r="P1200" s="104"/>
      <c r="Q1200" s="104"/>
      <c r="R1200" s="104"/>
      <c r="S1200" s="104"/>
      <c r="T1200" s="104"/>
      <c r="U1200" s="104"/>
    </row>
    <row r="1201" spans="1:21">
      <c r="A1201" s="447">
        <v>5157000104</v>
      </c>
      <c r="B1201" s="446" t="s">
        <v>2144</v>
      </c>
      <c r="C1201" s="663" t="s">
        <v>2619</v>
      </c>
      <c r="D1201" s="445"/>
      <c r="E1201" s="104"/>
      <c r="F1201" s="104"/>
      <c r="G1201" s="104"/>
      <c r="H1201" s="104"/>
      <c r="I1201" s="104"/>
      <c r="J1201" s="104"/>
      <c r="K1201" s="104"/>
      <c r="L1201" s="104"/>
      <c r="M1201" s="104"/>
      <c r="N1201" s="104"/>
      <c r="O1201" s="104"/>
      <c r="P1201" s="104"/>
      <c r="Q1201" s="104"/>
      <c r="R1201" s="104"/>
      <c r="S1201" s="104"/>
      <c r="T1201" s="104"/>
      <c r="U1201" s="104"/>
    </row>
    <row r="1202" spans="1:21">
      <c r="A1202" s="447">
        <v>5157000105</v>
      </c>
      <c r="B1202" s="446" t="s">
        <v>2144</v>
      </c>
      <c r="C1202" s="663" t="s">
        <v>2619</v>
      </c>
      <c r="D1202" s="445"/>
      <c r="E1202" s="104"/>
      <c r="F1202" s="104"/>
      <c r="G1202" s="104"/>
      <c r="H1202" s="104"/>
      <c r="I1202" s="104"/>
      <c r="J1202" s="104"/>
      <c r="K1202" s="104"/>
      <c r="L1202" s="104"/>
      <c r="M1202" s="104"/>
      <c r="N1202" s="104"/>
      <c r="O1202" s="104"/>
      <c r="P1202" s="104"/>
      <c r="Q1202" s="104"/>
      <c r="R1202" s="104"/>
      <c r="S1202" s="104"/>
      <c r="T1202" s="104"/>
      <c r="U1202" s="104"/>
    </row>
    <row r="1203" spans="1:21">
      <c r="A1203" s="447">
        <v>5157000106</v>
      </c>
      <c r="B1203" s="446" t="s">
        <v>2144</v>
      </c>
      <c r="C1203" s="663" t="s">
        <v>2619</v>
      </c>
      <c r="D1203" s="445"/>
      <c r="E1203" s="104"/>
      <c r="F1203" s="104"/>
      <c r="G1203" s="104"/>
      <c r="H1203" s="104"/>
      <c r="I1203" s="104"/>
      <c r="J1203" s="104"/>
      <c r="K1203" s="104"/>
      <c r="L1203" s="104"/>
      <c r="M1203" s="104"/>
      <c r="N1203" s="104"/>
      <c r="O1203" s="104"/>
      <c r="P1203" s="104"/>
      <c r="Q1203" s="104"/>
      <c r="R1203" s="104"/>
      <c r="S1203" s="104"/>
      <c r="T1203" s="104"/>
      <c r="U1203" s="104"/>
    </row>
    <row r="1204" spans="1:21">
      <c r="A1204" s="447">
        <v>5157000107</v>
      </c>
      <c r="B1204" s="446" t="s">
        <v>2144</v>
      </c>
      <c r="C1204" s="663" t="s">
        <v>2619</v>
      </c>
      <c r="D1204" s="445"/>
      <c r="E1204" s="104"/>
      <c r="F1204" s="104"/>
      <c r="G1204" s="104"/>
      <c r="H1204" s="104"/>
      <c r="I1204" s="104"/>
      <c r="J1204" s="104"/>
      <c r="K1204" s="104"/>
      <c r="L1204" s="104"/>
      <c r="M1204" s="104"/>
      <c r="N1204" s="104"/>
      <c r="O1204" s="104"/>
      <c r="P1204" s="104"/>
      <c r="Q1204" s="104"/>
      <c r="R1204" s="104"/>
      <c r="S1204" s="104"/>
      <c r="T1204" s="104"/>
      <c r="U1204" s="104"/>
    </row>
    <row r="1205" spans="1:21">
      <c r="A1205" s="447">
        <v>5157000108</v>
      </c>
      <c r="B1205" s="446" t="s">
        <v>2144</v>
      </c>
      <c r="C1205" s="663" t="s">
        <v>2619</v>
      </c>
      <c r="D1205" s="445"/>
      <c r="E1205" s="104"/>
      <c r="F1205" s="104"/>
      <c r="G1205" s="104"/>
      <c r="H1205" s="104"/>
      <c r="I1205" s="104"/>
      <c r="J1205" s="104"/>
      <c r="K1205" s="104"/>
      <c r="L1205" s="104"/>
      <c r="M1205" s="104"/>
      <c r="N1205" s="104"/>
      <c r="O1205" s="104"/>
      <c r="P1205" s="104"/>
      <c r="Q1205" s="104"/>
      <c r="R1205" s="104"/>
      <c r="S1205" s="104"/>
      <c r="T1205" s="104"/>
      <c r="U1205" s="104"/>
    </row>
    <row r="1206" spans="1:21">
      <c r="A1206" s="447">
        <v>5157000109</v>
      </c>
      <c r="B1206" s="446" t="s">
        <v>2144</v>
      </c>
      <c r="C1206" s="663" t="s">
        <v>2619</v>
      </c>
      <c r="D1206" s="445"/>
      <c r="E1206" s="104"/>
      <c r="F1206" s="104"/>
      <c r="G1206" s="104"/>
      <c r="H1206" s="104"/>
      <c r="I1206" s="104"/>
      <c r="J1206" s="104"/>
      <c r="K1206" s="104"/>
      <c r="L1206" s="104"/>
      <c r="M1206" s="104"/>
      <c r="N1206" s="104"/>
      <c r="O1206" s="104"/>
      <c r="P1206" s="104"/>
      <c r="Q1206" s="104"/>
      <c r="R1206" s="104"/>
      <c r="S1206" s="104"/>
      <c r="T1206" s="104"/>
      <c r="U1206" s="104"/>
    </row>
    <row r="1207" spans="1:21">
      <c r="A1207" s="447">
        <v>5157000110</v>
      </c>
      <c r="B1207" s="446" t="s">
        <v>2144</v>
      </c>
      <c r="C1207" s="663" t="s">
        <v>2619</v>
      </c>
      <c r="D1207" s="445"/>
      <c r="E1207" s="104"/>
      <c r="F1207" s="104"/>
      <c r="G1207" s="104"/>
      <c r="H1207" s="104"/>
      <c r="I1207" s="104"/>
      <c r="J1207" s="104"/>
      <c r="K1207" s="104"/>
      <c r="L1207" s="104"/>
      <c r="M1207" s="104"/>
      <c r="N1207" s="104"/>
      <c r="O1207" s="104"/>
      <c r="P1207" s="104"/>
      <c r="Q1207" s="104"/>
      <c r="R1207" s="104"/>
      <c r="S1207" s="104"/>
      <c r="T1207" s="104"/>
      <c r="U1207" s="104"/>
    </row>
    <row r="1208" spans="1:21">
      <c r="A1208" s="447">
        <v>5157000111</v>
      </c>
      <c r="B1208" s="446" t="s">
        <v>2144</v>
      </c>
      <c r="C1208" s="663" t="s">
        <v>2619</v>
      </c>
      <c r="D1208" s="445"/>
      <c r="E1208" s="104"/>
      <c r="F1208" s="104"/>
      <c r="G1208" s="104"/>
      <c r="H1208" s="104"/>
      <c r="I1208" s="104"/>
      <c r="J1208" s="104"/>
      <c r="K1208" s="104"/>
      <c r="L1208" s="104"/>
      <c r="M1208" s="104"/>
      <c r="N1208" s="104"/>
      <c r="O1208" s="104"/>
      <c r="P1208" s="104"/>
      <c r="Q1208" s="104"/>
      <c r="R1208" s="104"/>
      <c r="S1208" s="104"/>
      <c r="T1208" s="104"/>
      <c r="U1208" s="104"/>
    </row>
    <row r="1209" spans="1:21">
      <c r="A1209" s="447">
        <v>5157000112</v>
      </c>
      <c r="B1209" s="446" t="s">
        <v>2144</v>
      </c>
      <c r="C1209" s="663" t="s">
        <v>2619</v>
      </c>
      <c r="D1209" s="445"/>
      <c r="E1209" s="104"/>
      <c r="F1209" s="104"/>
      <c r="G1209" s="104"/>
      <c r="H1209" s="104"/>
      <c r="I1209" s="104"/>
      <c r="J1209" s="104"/>
      <c r="K1209" s="104"/>
      <c r="L1209" s="104"/>
      <c r="M1209" s="104"/>
      <c r="N1209" s="104"/>
      <c r="O1209" s="104"/>
      <c r="P1209" s="104"/>
      <c r="Q1209" s="104"/>
      <c r="R1209" s="104"/>
      <c r="S1209" s="104"/>
      <c r="T1209" s="104"/>
      <c r="U1209" s="104"/>
    </row>
    <row r="1210" spans="1:21">
      <c r="A1210" s="447">
        <v>5157000113</v>
      </c>
      <c r="B1210" s="446" t="s">
        <v>2144</v>
      </c>
      <c r="C1210" s="663" t="s">
        <v>2619</v>
      </c>
      <c r="D1210" s="445"/>
      <c r="E1210" s="104"/>
      <c r="F1210" s="104"/>
      <c r="G1210" s="104"/>
      <c r="H1210" s="104"/>
      <c r="I1210" s="104"/>
      <c r="J1210" s="104"/>
      <c r="K1210" s="104"/>
      <c r="L1210" s="104"/>
      <c r="M1210" s="104"/>
      <c r="N1210" s="104"/>
      <c r="O1210" s="104"/>
      <c r="P1210" s="104"/>
      <c r="Q1210" s="104"/>
      <c r="R1210" s="104"/>
      <c r="S1210" s="104"/>
      <c r="T1210" s="104"/>
      <c r="U1210" s="104"/>
    </row>
    <row r="1211" spans="1:21">
      <c r="A1211" s="447">
        <v>5157000114</v>
      </c>
      <c r="B1211" s="446" t="s">
        <v>2144</v>
      </c>
      <c r="C1211" s="663" t="s">
        <v>2619</v>
      </c>
      <c r="D1211" s="445"/>
      <c r="E1211" s="104"/>
      <c r="F1211" s="104"/>
      <c r="G1211" s="104"/>
      <c r="H1211" s="104"/>
      <c r="I1211" s="104"/>
      <c r="J1211" s="104"/>
      <c r="K1211" s="104"/>
      <c r="L1211" s="104"/>
      <c r="M1211" s="104"/>
      <c r="N1211" s="104"/>
      <c r="O1211" s="104"/>
      <c r="P1211" s="104"/>
      <c r="Q1211" s="104"/>
      <c r="R1211" s="104"/>
      <c r="S1211" s="104"/>
      <c r="T1211" s="104"/>
      <c r="U1211" s="104"/>
    </row>
    <row r="1212" spans="1:21">
      <c r="A1212" s="447">
        <v>5157000115</v>
      </c>
      <c r="B1212" s="446" t="s">
        <v>2144</v>
      </c>
      <c r="C1212" s="663" t="s">
        <v>2619</v>
      </c>
      <c r="D1212" s="445"/>
      <c r="E1212" s="104"/>
      <c r="F1212" s="104"/>
      <c r="G1212" s="104"/>
      <c r="H1212" s="104"/>
      <c r="I1212" s="104"/>
      <c r="J1212" s="104"/>
      <c r="K1212" s="104"/>
      <c r="L1212" s="104"/>
      <c r="M1212" s="104"/>
      <c r="N1212" s="104"/>
      <c r="O1212" s="104"/>
      <c r="P1212" s="104"/>
      <c r="Q1212" s="104"/>
      <c r="R1212" s="104"/>
      <c r="S1212" s="104"/>
      <c r="T1212" s="104"/>
      <c r="U1212" s="104"/>
    </row>
    <row r="1213" spans="1:21">
      <c r="A1213" s="447">
        <v>5157000116</v>
      </c>
      <c r="B1213" s="446" t="s">
        <v>2144</v>
      </c>
      <c r="C1213" s="663" t="s">
        <v>2619</v>
      </c>
      <c r="D1213" s="445"/>
      <c r="E1213" s="104"/>
      <c r="F1213" s="104"/>
      <c r="G1213" s="104"/>
      <c r="H1213" s="104"/>
      <c r="I1213" s="104"/>
      <c r="J1213" s="104"/>
      <c r="K1213" s="104"/>
      <c r="L1213" s="104"/>
      <c r="M1213" s="104"/>
      <c r="N1213" s="104"/>
      <c r="O1213" s="104"/>
      <c r="P1213" s="104"/>
      <c r="Q1213" s="104"/>
      <c r="R1213" s="104"/>
      <c r="S1213" s="104"/>
      <c r="T1213" s="104"/>
      <c r="U1213" s="104"/>
    </row>
    <row r="1214" spans="1:21">
      <c r="A1214" s="447">
        <v>5157000117</v>
      </c>
      <c r="B1214" s="446" t="s">
        <v>2144</v>
      </c>
      <c r="C1214" s="663" t="s">
        <v>2619</v>
      </c>
      <c r="D1214" s="445"/>
      <c r="E1214" s="104"/>
      <c r="F1214" s="104"/>
      <c r="G1214" s="104"/>
      <c r="H1214" s="104"/>
      <c r="I1214" s="104"/>
      <c r="J1214" s="104"/>
      <c r="K1214" s="104"/>
      <c r="L1214" s="104"/>
      <c r="M1214" s="104"/>
      <c r="N1214" s="104"/>
      <c r="O1214" s="104"/>
      <c r="P1214" s="104"/>
      <c r="Q1214" s="104"/>
      <c r="R1214" s="104"/>
      <c r="S1214" s="104"/>
      <c r="T1214" s="104"/>
      <c r="U1214" s="104"/>
    </row>
    <row r="1215" spans="1:21">
      <c r="A1215" s="447">
        <v>5157000118</v>
      </c>
      <c r="B1215" s="446" t="s">
        <v>2144</v>
      </c>
      <c r="C1215" s="663" t="s">
        <v>2619</v>
      </c>
      <c r="D1215" s="445"/>
      <c r="E1215" s="104"/>
      <c r="F1215" s="104"/>
      <c r="G1215" s="104"/>
      <c r="H1215" s="104"/>
      <c r="I1215" s="104"/>
      <c r="J1215" s="104"/>
      <c r="K1215" s="104"/>
      <c r="L1215" s="104"/>
      <c r="M1215" s="104"/>
      <c r="N1215" s="104"/>
      <c r="O1215" s="104"/>
      <c r="P1215" s="104"/>
      <c r="Q1215" s="104"/>
      <c r="R1215" s="104"/>
      <c r="S1215" s="104"/>
      <c r="T1215" s="104"/>
      <c r="U1215" s="104"/>
    </row>
    <row r="1216" spans="1:21">
      <c r="A1216" s="447">
        <v>5157000119</v>
      </c>
      <c r="B1216" s="446" t="s">
        <v>2144</v>
      </c>
      <c r="C1216" s="663" t="s">
        <v>2619</v>
      </c>
      <c r="D1216" s="445"/>
      <c r="E1216" s="104"/>
      <c r="F1216" s="104"/>
      <c r="G1216" s="104"/>
      <c r="H1216" s="104"/>
      <c r="I1216" s="104"/>
      <c r="J1216" s="104"/>
      <c r="K1216" s="104"/>
      <c r="L1216" s="104"/>
      <c r="M1216" s="104"/>
      <c r="N1216" s="104"/>
      <c r="O1216" s="104"/>
      <c r="P1216" s="104"/>
      <c r="Q1216" s="104"/>
      <c r="R1216" s="104"/>
      <c r="S1216" s="104"/>
      <c r="T1216" s="104"/>
      <c r="U1216" s="104"/>
    </row>
    <row r="1217" spans="1:21">
      <c r="A1217" s="447">
        <v>5157000120</v>
      </c>
      <c r="B1217" s="446" t="s">
        <v>2144</v>
      </c>
      <c r="C1217" s="663" t="s">
        <v>2619</v>
      </c>
      <c r="D1217" s="445"/>
      <c r="E1217" s="104"/>
      <c r="F1217" s="104"/>
      <c r="G1217" s="104"/>
      <c r="H1217" s="104"/>
      <c r="I1217" s="104"/>
      <c r="J1217" s="104"/>
      <c r="K1217" s="104"/>
      <c r="L1217" s="104"/>
      <c r="M1217" s="104"/>
      <c r="N1217" s="104"/>
      <c r="O1217" s="104"/>
      <c r="P1217" s="104"/>
      <c r="Q1217" s="104"/>
      <c r="R1217" s="104"/>
      <c r="S1217" s="104"/>
      <c r="T1217" s="104"/>
      <c r="U1217" s="104"/>
    </row>
    <row r="1218" spans="1:21">
      <c r="A1218" s="447">
        <v>5157000121</v>
      </c>
      <c r="B1218" s="446" t="s">
        <v>2144</v>
      </c>
      <c r="C1218" s="663" t="s">
        <v>2619</v>
      </c>
      <c r="D1218" s="445"/>
      <c r="E1218" s="104"/>
      <c r="F1218" s="104"/>
      <c r="G1218" s="104"/>
      <c r="H1218" s="104"/>
      <c r="I1218" s="104"/>
      <c r="J1218" s="104"/>
      <c r="K1218" s="104"/>
      <c r="L1218" s="104"/>
      <c r="M1218" s="104"/>
      <c r="N1218" s="104"/>
      <c r="O1218" s="104"/>
      <c r="P1218" s="104"/>
      <c r="Q1218" s="104"/>
      <c r="R1218" s="104"/>
      <c r="S1218" s="104"/>
      <c r="T1218" s="104"/>
      <c r="U1218" s="104"/>
    </row>
    <row r="1219" spans="1:21">
      <c r="A1219" s="447">
        <v>5157000122</v>
      </c>
      <c r="B1219" s="446" t="s">
        <v>2144</v>
      </c>
      <c r="C1219" s="663" t="s">
        <v>2619</v>
      </c>
      <c r="D1219" s="445"/>
      <c r="E1219" s="104"/>
      <c r="F1219" s="104"/>
      <c r="G1219" s="104"/>
      <c r="H1219" s="104"/>
      <c r="I1219" s="104"/>
      <c r="J1219" s="104"/>
      <c r="K1219" s="104"/>
      <c r="L1219" s="104"/>
      <c r="M1219" s="104"/>
      <c r="N1219" s="104"/>
      <c r="O1219" s="104"/>
      <c r="P1219" s="104"/>
      <c r="Q1219" s="104"/>
      <c r="R1219" s="104"/>
      <c r="S1219" s="104"/>
      <c r="T1219" s="104"/>
      <c r="U1219" s="104"/>
    </row>
    <row r="1220" spans="1:21">
      <c r="A1220" s="447">
        <v>5157000123</v>
      </c>
      <c r="B1220" s="446" t="s">
        <v>2144</v>
      </c>
      <c r="C1220" s="663" t="s">
        <v>2619</v>
      </c>
      <c r="D1220" s="445"/>
      <c r="E1220" s="104"/>
      <c r="F1220" s="104"/>
      <c r="G1220" s="104"/>
      <c r="H1220" s="104"/>
      <c r="I1220" s="104"/>
      <c r="J1220" s="104"/>
      <c r="K1220" s="104"/>
      <c r="L1220" s="104"/>
      <c r="M1220" s="104"/>
      <c r="N1220" s="104"/>
      <c r="O1220" s="104"/>
      <c r="P1220" s="104"/>
      <c r="Q1220" s="104"/>
      <c r="R1220" s="104"/>
      <c r="S1220" s="104"/>
      <c r="T1220" s="104"/>
      <c r="U1220" s="104"/>
    </row>
    <row r="1221" spans="1:21">
      <c r="A1221" s="447">
        <v>5157000124</v>
      </c>
      <c r="B1221" s="446" t="s">
        <v>2144</v>
      </c>
      <c r="C1221" s="663" t="s">
        <v>2619</v>
      </c>
      <c r="D1221" s="445"/>
      <c r="E1221" s="104"/>
      <c r="F1221" s="104"/>
      <c r="G1221" s="104"/>
      <c r="H1221" s="104"/>
      <c r="I1221" s="104"/>
      <c r="J1221" s="104"/>
      <c r="K1221" s="104"/>
      <c r="L1221" s="104"/>
      <c r="M1221" s="104"/>
      <c r="N1221" s="104"/>
      <c r="O1221" s="104"/>
      <c r="P1221" s="104"/>
      <c r="Q1221" s="104"/>
      <c r="R1221" s="104"/>
      <c r="S1221" s="104"/>
      <c r="T1221" s="104"/>
      <c r="U1221" s="104"/>
    </row>
    <row r="1222" spans="1:21">
      <c r="A1222" s="447">
        <v>5157000125</v>
      </c>
      <c r="B1222" s="446" t="s">
        <v>2144</v>
      </c>
      <c r="C1222" s="663" t="s">
        <v>2619</v>
      </c>
      <c r="D1222" s="445"/>
      <c r="E1222" s="104"/>
      <c r="F1222" s="104"/>
      <c r="G1222" s="104"/>
      <c r="H1222" s="104"/>
      <c r="I1222" s="104"/>
      <c r="J1222" s="104"/>
      <c r="K1222" s="104"/>
      <c r="L1222" s="104"/>
      <c r="M1222" s="104"/>
      <c r="N1222" s="104"/>
      <c r="O1222" s="104"/>
      <c r="P1222" s="104"/>
      <c r="Q1222" s="104"/>
      <c r="R1222" s="104"/>
      <c r="S1222" s="104"/>
      <c r="T1222" s="104"/>
      <c r="U1222" s="104"/>
    </row>
    <row r="1223" spans="1:21">
      <c r="A1223" s="447">
        <v>5157000126</v>
      </c>
      <c r="B1223" s="446" t="s">
        <v>2144</v>
      </c>
      <c r="C1223" s="663" t="s">
        <v>2619</v>
      </c>
      <c r="D1223" s="445"/>
      <c r="E1223" s="104"/>
      <c r="F1223" s="104"/>
      <c r="G1223" s="104"/>
      <c r="H1223" s="104"/>
      <c r="I1223" s="104"/>
      <c r="J1223" s="104"/>
      <c r="K1223" s="104"/>
      <c r="L1223" s="104"/>
      <c r="M1223" s="104"/>
      <c r="N1223" s="104"/>
      <c r="O1223" s="104"/>
      <c r="P1223" s="104"/>
      <c r="Q1223" s="104"/>
      <c r="R1223" s="104"/>
      <c r="S1223" s="104"/>
      <c r="T1223" s="104"/>
      <c r="U1223" s="104"/>
    </row>
    <row r="1224" spans="1:21">
      <c r="A1224" s="447">
        <v>5157000127</v>
      </c>
      <c r="B1224" s="446" t="s">
        <v>2144</v>
      </c>
      <c r="C1224" s="663" t="s">
        <v>2619</v>
      </c>
      <c r="D1224" s="445"/>
      <c r="E1224" s="104"/>
      <c r="F1224" s="104"/>
      <c r="G1224" s="104"/>
      <c r="H1224" s="104"/>
      <c r="I1224" s="104"/>
      <c r="J1224" s="104"/>
      <c r="K1224" s="104"/>
      <c r="L1224" s="104"/>
      <c r="M1224" s="104"/>
      <c r="N1224" s="104"/>
      <c r="O1224" s="104"/>
      <c r="P1224" s="104"/>
      <c r="Q1224" s="104"/>
      <c r="R1224" s="104"/>
      <c r="S1224" s="104"/>
      <c r="T1224" s="104"/>
      <c r="U1224" s="104"/>
    </row>
    <row r="1225" spans="1:21">
      <c r="A1225" s="447">
        <v>5157000128</v>
      </c>
      <c r="B1225" s="446" t="s">
        <v>2144</v>
      </c>
      <c r="C1225" s="663" t="s">
        <v>2619</v>
      </c>
      <c r="D1225" s="445"/>
      <c r="E1225" s="104"/>
      <c r="F1225" s="104"/>
      <c r="G1225" s="104"/>
      <c r="H1225" s="104"/>
      <c r="I1225" s="104"/>
      <c r="J1225" s="104"/>
      <c r="K1225" s="104"/>
      <c r="L1225" s="104"/>
      <c r="M1225" s="104"/>
      <c r="N1225" s="104"/>
      <c r="O1225" s="104"/>
      <c r="P1225" s="104"/>
      <c r="Q1225" s="104"/>
      <c r="R1225" s="104"/>
      <c r="S1225" s="104"/>
      <c r="T1225" s="104"/>
      <c r="U1225" s="104"/>
    </row>
    <row r="1226" spans="1:21">
      <c r="A1226" s="447">
        <v>5157000129</v>
      </c>
      <c r="B1226" s="446" t="s">
        <v>2144</v>
      </c>
      <c r="C1226" s="663" t="s">
        <v>2619</v>
      </c>
      <c r="D1226" s="445"/>
      <c r="E1226" s="104"/>
      <c r="F1226" s="104"/>
      <c r="G1226" s="104"/>
      <c r="H1226" s="104"/>
      <c r="I1226" s="104"/>
      <c r="J1226" s="104"/>
      <c r="K1226" s="104"/>
      <c r="L1226" s="104"/>
      <c r="M1226" s="104"/>
      <c r="N1226" s="104"/>
      <c r="O1226" s="104"/>
      <c r="P1226" s="104"/>
      <c r="Q1226" s="104"/>
      <c r="R1226" s="104"/>
      <c r="S1226" s="104"/>
      <c r="T1226" s="104"/>
      <c r="U1226" s="104"/>
    </row>
    <row r="1227" spans="1:21">
      <c r="A1227" s="447">
        <v>5157000130</v>
      </c>
      <c r="B1227" s="446" t="s">
        <v>2144</v>
      </c>
      <c r="C1227" s="663" t="s">
        <v>2619</v>
      </c>
      <c r="D1227" s="445"/>
      <c r="E1227" s="104"/>
      <c r="F1227" s="104"/>
      <c r="G1227" s="104"/>
      <c r="H1227" s="104"/>
      <c r="I1227" s="104"/>
      <c r="J1227" s="104"/>
      <c r="K1227" s="104"/>
      <c r="L1227" s="104"/>
      <c r="M1227" s="104"/>
      <c r="N1227" s="104"/>
      <c r="O1227" s="104"/>
      <c r="P1227" s="104"/>
      <c r="Q1227" s="104"/>
      <c r="R1227" s="104"/>
      <c r="S1227" s="104"/>
      <c r="T1227" s="104"/>
      <c r="U1227" s="104"/>
    </row>
    <row r="1228" spans="1:21">
      <c r="A1228" s="447">
        <v>5157000131</v>
      </c>
      <c r="B1228" s="446" t="s">
        <v>2144</v>
      </c>
      <c r="C1228" s="663" t="s">
        <v>2619</v>
      </c>
      <c r="D1228" s="445"/>
      <c r="E1228" s="104"/>
      <c r="F1228" s="104"/>
      <c r="G1228" s="104"/>
      <c r="H1228" s="104"/>
      <c r="I1228" s="104"/>
      <c r="J1228" s="104"/>
      <c r="K1228" s="104"/>
      <c r="L1228" s="104"/>
      <c r="M1228" s="104"/>
      <c r="N1228" s="104"/>
      <c r="O1228" s="104"/>
      <c r="P1228" s="104"/>
      <c r="Q1228" s="104"/>
      <c r="R1228" s="104"/>
      <c r="S1228" s="104"/>
      <c r="T1228" s="104"/>
      <c r="U1228" s="104"/>
    </row>
    <row r="1229" spans="1:21">
      <c r="A1229" s="447">
        <v>5157000132</v>
      </c>
      <c r="B1229" s="446" t="s">
        <v>2144</v>
      </c>
      <c r="C1229" s="663" t="s">
        <v>2619</v>
      </c>
      <c r="D1229" s="445"/>
      <c r="E1229" s="104"/>
      <c r="F1229" s="104"/>
      <c r="G1229" s="104"/>
      <c r="H1229" s="104"/>
      <c r="I1229" s="104"/>
      <c r="J1229" s="104"/>
      <c r="K1229" s="104"/>
      <c r="L1229" s="104"/>
      <c r="M1229" s="104"/>
      <c r="N1229" s="104"/>
      <c r="O1229" s="104"/>
      <c r="P1229" s="104"/>
      <c r="Q1229" s="104"/>
      <c r="R1229" s="104"/>
      <c r="S1229" s="104"/>
      <c r="T1229" s="104"/>
      <c r="U1229" s="104"/>
    </row>
    <row r="1230" spans="1:21">
      <c r="A1230" s="447">
        <v>5157000133</v>
      </c>
      <c r="B1230" s="446" t="s">
        <v>2144</v>
      </c>
      <c r="C1230" s="663" t="s">
        <v>2619</v>
      </c>
      <c r="D1230" s="445"/>
      <c r="E1230" s="104"/>
      <c r="F1230" s="104"/>
      <c r="G1230" s="104"/>
      <c r="H1230" s="104"/>
      <c r="I1230" s="104"/>
      <c r="J1230" s="104"/>
      <c r="K1230" s="104"/>
      <c r="L1230" s="104"/>
      <c r="M1230" s="104"/>
      <c r="N1230" s="104"/>
      <c r="O1230" s="104"/>
      <c r="P1230" s="104"/>
      <c r="Q1230" s="104"/>
      <c r="R1230" s="104"/>
      <c r="S1230" s="104"/>
      <c r="T1230" s="104"/>
      <c r="U1230" s="104"/>
    </row>
    <row r="1231" spans="1:21">
      <c r="A1231" s="447">
        <v>5157000134</v>
      </c>
      <c r="B1231" s="446" t="s">
        <v>2144</v>
      </c>
      <c r="C1231" s="663" t="s">
        <v>2619</v>
      </c>
      <c r="D1231" s="445"/>
      <c r="E1231" s="104"/>
      <c r="F1231" s="104"/>
      <c r="G1231" s="104"/>
      <c r="H1231" s="104"/>
      <c r="I1231" s="104"/>
      <c r="J1231" s="104"/>
      <c r="K1231" s="104"/>
      <c r="L1231" s="104"/>
      <c r="M1231" s="104"/>
      <c r="N1231" s="104"/>
      <c r="O1231" s="104"/>
      <c r="P1231" s="104"/>
      <c r="Q1231" s="104"/>
      <c r="R1231" s="104"/>
      <c r="S1231" s="104"/>
      <c r="T1231" s="104"/>
      <c r="U1231" s="104"/>
    </row>
    <row r="1232" spans="1:21">
      <c r="A1232" s="447">
        <v>5157000135</v>
      </c>
      <c r="B1232" s="446" t="s">
        <v>2144</v>
      </c>
      <c r="C1232" s="663" t="s">
        <v>2619</v>
      </c>
      <c r="D1232" s="445"/>
      <c r="E1232" s="104"/>
      <c r="F1232" s="104"/>
      <c r="G1232" s="104"/>
      <c r="H1232" s="104"/>
      <c r="I1232" s="104"/>
      <c r="J1232" s="104"/>
      <c r="K1232" s="104"/>
      <c r="L1232" s="104"/>
      <c r="M1232" s="104"/>
      <c r="N1232" s="104"/>
      <c r="O1232" s="104"/>
      <c r="P1232" s="104"/>
      <c r="Q1232" s="104"/>
      <c r="R1232" s="104"/>
      <c r="S1232" s="104"/>
      <c r="T1232" s="104"/>
      <c r="U1232" s="104"/>
    </row>
    <row r="1233" spans="1:21">
      <c r="A1233" s="447">
        <v>5157000136</v>
      </c>
      <c r="B1233" s="446" t="s">
        <v>2144</v>
      </c>
      <c r="C1233" s="663" t="s">
        <v>2619</v>
      </c>
      <c r="D1233" s="445"/>
      <c r="E1233" s="104"/>
      <c r="F1233" s="104"/>
      <c r="G1233" s="104"/>
      <c r="H1233" s="104"/>
      <c r="I1233" s="104"/>
      <c r="J1233" s="104"/>
      <c r="K1233" s="104"/>
      <c r="L1233" s="104"/>
      <c r="M1233" s="104"/>
      <c r="N1233" s="104"/>
      <c r="O1233" s="104"/>
      <c r="P1233" s="104"/>
      <c r="Q1233" s="104"/>
      <c r="R1233" s="104"/>
      <c r="S1233" s="104"/>
      <c r="T1233" s="104"/>
      <c r="U1233" s="104"/>
    </row>
    <row r="1234" spans="1:21">
      <c r="A1234" s="447">
        <v>5157000137</v>
      </c>
      <c r="B1234" s="446" t="s">
        <v>2144</v>
      </c>
      <c r="C1234" s="663" t="s">
        <v>2619</v>
      </c>
      <c r="D1234" s="445"/>
      <c r="E1234" s="104"/>
      <c r="F1234" s="104"/>
      <c r="G1234" s="104"/>
      <c r="H1234" s="104"/>
      <c r="I1234" s="104"/>
      <c r="J1234" s="104"/>
      <c r="K1234" s="104"/>
      <c r="L1234" s="104"/>
      <c r="M1234" s="104"/>
      <c r="N1234" s="104"/>
      <c r="O1234" s="104"/>
      <c r="P1234" s="104"/>
      <c r="Q1234" s="104"/>
      <c r="R1234" s="104"/>
      <c r="S1234" s="104"/>
      <c r="T1234" s="104"/>
      <c r="U1234" s="104"/>
    </row>
    <row r="1235" spans="1:21">
      <c r="A1235" s="447">
        <v>5157000138</v>
      </c>
      <c r="B1235" s="446" t="s">
        <v>2144</v>
      </c>
      <c r="C1235" s="663" t="s">
        <v>2619</v>
      </c>
      <c r="D1235" s="445"/>
      <c r="E1235" s="104"/>
      <c r="F1235" s="104"/>
      <c r="G1235" s="104"/>
      <c r="H1235" s="104"/>
      <c r="I1235" s="104"/>
      <c r="J1235" s="104"/>
      <c r="K1235" s="104"/>
      <c r="L1235" s="104"/>
      <c r="M1235" s="104"/>
      <c r="N1235" s="104"/>
      <c r="O1235" s="104"/>
      <c r="P1235" s="104"/>
      <c r="Q1235" s="104"/>
      <c r="R1235" s="104"/>
      <c r="S1235" s="104"/>
      <c r="T1235" s="104"/>
      <c r="U1235" s="104"/>
    </row>
    <row r="1236" spans="1:21">
      <c r="A1236" s="447">
        <v>5157000139</v>
      </c>
      <c r="B1236" s="446" t="s">
        <v>2144</v>
      </c>
      <c r="C1236" s="663" t="s">
        <v>2619</v>
      </c>
      <c r="D1236" s="445"/>
      <c r="E1236" s="104"/>
      <c r="F1236" s="104"/>
      <c r="G1236" s="104"/>
      <c r="H1236" s="104"/>
      <c r="I1236" s="104"/>
      <c r="J1236" s="104"/>
      <c r="K1236" s="104"/>
      <c r="L1236" s="104"/>
      <c r="M1236" s="104"/>
      <c r="N1236" s="104"/>
      <c r="O1236" s="104"/>
      <c r="P1236" s="104"/>
      <c r="Q1236" s="104"/>
      <c r="R1236" s="104"/>
      <c r="S1236" s="104"/>
      <c r="T1236" s="104"/>
      <c r="U1236" s="104"/>
    </row>
    <row r="1237" spans="1:21">
      <c r="A1237" s="447">
        <v>5157000140</v>
      </c>
      <c r="B1237" s="446" t="s">
        <v>2144</v>
      </c>
      <c r="C1237" s="663" t="s">
        <v>2619</v>
      </c>
      <c r="D1237" s="445"/>
      <c r="E1237" s="104"/>
      <c r="F1237" s="104"/>
      <c r="G1237" s="104"/>
      <c r="H1237" s="104"/>
      <c r="I1237" s="104"/>
      <c r="J1237" s="104"/>
      <c r="K1237" s="104"/>
      <c r="L1237" s="104"/>
      <c r="M1237" s="104"/>
      <c r="N1237" s="104"/>
      <c r="O1237" s="104"/>
      <c r="P1237" s="104"/>
      <c r="Q1237" s="104"/>
      <c r="R1237" s="104"/>
      <c r="S1237" s="104"/>
      <c r="T1237" s="104"/>
      <c r="U1237" s="104"/>
    </row>
    <row r="1238" spans="1:21">
      <c r="A1238" s="447">
        <v>5157000141</v>
      </c>
      <c r="B1238" s="446" t="s">
        <v>2144</v>
      </c>
      <c r="C1238" s="663" t="s">
        <v>2619</v>
      </c>
      <c r="D1238" s="445"/>
      <c r="E1238" s="104"/>
      <c r="F1238" s="104"/>
      <c r="G1238" s="104"/>
      <c r="H1238" s="104"/>
      <c r="I1238" s="104"/>
      <c r="J1238" s="104"/>
      <c r="K1238" s="104"/>
      <c r="L1238" s="104"/>
      <c r="M1238" s="104"/>
      <c r="N1238" s="104"/>
      <c r="O1238" s="104"/>
      <c r="P1238" s="104"/>
      <c r="Q1238" s="104"/>
      <c r="R1238" s="104"/>
      <c r="S1238" s="104"/>
      <c r="T1238" s="104"/>
      <c r="U1238" s="104"/>
    </row>
    <row r="1239" spans="1:21">
      <c r="A1239" s="447">
        <v>5157000142</v>
      </c>
      <c r="B1239" s="446" t="s">
        <v>2144</v>
      </c>
      <c r="C1239" s="663" t="s">
        <v>2619</v>
      </c>
      <c r="D1239" s="445"/>
      <c r="E1239" s="104"/>
      <c r="F1239" s="104"/>
      <c r="G1239" s="104"/>
      <c r="H1239" s="104"/>
      <c r="I1239" s="104"/>
      <c r="J1239" s="104"/>
      <c r="K1239" s="104"/>
      <c r="L1239" s="104"/>
      <c r="M1239" s="104"/>
      <c r="N1239" s="104"/>
      <c r="O1239" s="104"/>
      <c r="P1239" s="104"/>
      <c r="Q1239" s="104"/>
      <c r="R1239" s="104"/>
      <c r="S1239" s="104"/>
      <c r="T1239" s="104"/>
      <c r="U1239" s="104"/>
    </row>
    <row r="1240" spans="1:21">
      <c r="A1240" s="447">
        <v>5157000143</v>
      </c>
      <c r="B1240" s="446" t="s">
        <v>2144</v>
      </c>
      <c r="C1240" s="663" t="s">
        <v>2619</v>
      </c>
      <c r="D1240" s="445"/>
      <c r="E1240" s="104"/>
      <c r="F1240" s="104"/>
      <c r="G1240" s="104"/>
      <c r="H1240" s="104"/>
      <c r="I1240" s="104"/>
      <c r="J1240" s="104"/>
      <c r="K1240" s="104"/>
      <c r="L1240" s="104"/>
      <c r="M1240" s="104"/>
      <c r="N1240" s="104"/>
      <c r="O1240" s="104"/>
      <c r="P1240" s="104"/>
      <c r="Q1240" s="104"/>
      <c r="R1240" s="104"/>
      <c r="S1240" s="104"/>
      <c r="T1240" s="104"/>
      <c r="U1240" s="104"/>
    </row>
    <row r="1241" spans="1:21">
      <c r="A1241" s="447">
        <v>5157000001</v>
      </c>
      <c r="B1241" s="446" t="s">
        <v>2162</v>
      </c>
      <c r="C1241" s="663" t="s">
        <v>2620</v>
      </c>
      <c r="D1241" s="445"/>
      <c r="E1241" s="104"/>
      <c r="F1241" s="104"/>
      <c r="G1241" s="104"/>
      <c r="H1241" s="104"/>
      <c r="I1241" s="104"/>
      <c r="J1241" s="104"/>
      <c r="K1241" s="104"/>
      <c r="L1241" s="104"/>
      <c r="M1241" s="104"/>
      <c r="N1241" s="104"/>
      <c r="O1241" s="104"/>
      <c r="P1241" s="104"/>
      <c r="Q1241" s="104"/>
      <c r="R1241" s="104"/>
      <c r="S1241" s="104"/>
      <c r="T1241" s="104"/>
      <c r="U1241" s="104"/>
    </row>
    <row r="1242" spans="1:21">
      <c r="A1242" s="447">
        <v>5157000001</v>
      </c>
      <c r="B1242" s="446" t="s">
        <v>2146</v>
      </c>
      <c r="C1242" s="663" t="s">
        <v>2621</v>
      </c>
      <c r="D1242" s="445"/>
      <c r="E1242" s="104"/>
      <c r="F1242" s="104"/>
      <c r="G1242" s="104"/>
      <c r="H1242" s="104"/>
      <c r="I1242" s="104"/>
      <c r="J1242" s="104"/>
      <c r="K1242" s="104"/>
      <c r="L1242" s="104"/>
      <c r="M1242" s="104"/>
      <c r="N1242" s="104"/>
      <c r="O1242" s="104"/>
      <c r="P1242" s="104"/>
      <c r="Q1242" s="104"/>
      <c r="R1242" s="104"/>
      <c r="S1242" s="104"/>
      <c r="T1242" s="104"/>
      <c r="U1242" s="104"/>
    </row>
    <row r="1243" spans="1:21">
      <c r="A1243" s="447">
        <v>5157000001</v>
      </c>
      <c r="B1243" s="446" t="s">
        <v>2163</v>
      </c>
      <c r="C1243" s="663" t="s">
        <v>2622</v>
      </c>
      <c r="D1243" s="445"/>
      <c r="E1243" s="104"/>
      <c r="F1243" s="104"/>
      <c r="G1243" s="104"/>
      <c r="H1243" s="104"/>
      <c r="I1243" s="104"/>
      <c r="J1243" s="104"/>
      <c r="K1243" s="104"/>
      <c r="L1243" s="104"/>
      <c r="M1243" s="104"/>
      <c r="N1243" s="104"/>
      <c r="O1243" s="104"/>
      <c r="P1243" s="104"/>
      <c r="Q1243" s="104"/>
      <c r="R1243" s="104"/>
      <c r="S1243" s="104"/>
      <c r="T1243" s="104"/>
      <c r="U1243" s="104"/>
    </row>
    <row r="1244" spans="1:21">
      <c r="A1244" s="447">
        <v>5157000001</v>
      </c>
      <c r="B1244" s="446" t="s">
        <v>2164</v>
      </c>
      <c r="C1244" s="663" t="s">
        <v>2623</v>
      </c>
      <c r="D1244" s="445"/>
      <c r="E1244" s="104"/>
      <c r="F1244" s="104"/>
      <c r="G1244" s="104"/>
      <c r="H1244" s="104"/>
      <c r="I1244" s="104"/>
      <c r="J1244" s="104"/>
      <c r="K1244" s="104"/>
      <c r="L1244" s="104"/>
      <c r="M1244" s="104"/>
      <c r="N1244" s="104"/>
      <c r="O1244" s="104"/>
      <c r="P1244" s="104"/>
      <c r="Q1244" s="104"/>
      <c r="R1244" s="104"/>
      <c r="S1244" s="104"/>
      <c r="T1244" s="104"/>
      <c r="U1244" s="104"/>
    </row>
    <row r="1245" spans="1:21">
      <c r="A1245" s="447">
        <v>5157000001</v>
      </c>
      <c r="B1245" s="446" t="s">
        <v>2165</v>
      </c>
      <c r="C1245" s="663" t="s">
        <v>2624</v>
      </c>
      <c r="D1245" s="445"/>
      <c r="E1245" s="104"/>
      <c r="F1245" s="104"/>
      <c r="G1245" s="104"/>
      <c r="H1245" s="104"/>
      <c r="I1245" s="104"/>
      <c r="J1245" s="104"/>
      <c r="K1245" s="104"/>
      <c r="L1245" s="104"/>
      <c r="M1245" s="104"/>
      <c r="N1245" s="104"/>
      <c r="O1245" s="104"/>
      <c r="P1245" s="104"/>
      <c r="Q1245" s="104"/>
      <c r="R1245" s="104"/>
      <c r="S1245" s="104"/>
      <c r="T1245" s="104"/>
      <c r="U1245" s="104"/>
    </row>
    <row r="1246" spans="1:21">
      <c r="A1246" s="447">
        <v>5157000001</v>
      </c>
      <c r="B1246" s="446" t="s">
        <v>2166</v>
      </c>
      <c r="C1246" s="663" t="s">
        <v>2625</v>
      </c>
      <c r="D1246" s="445"/>
      <c r="E1246" s="104"/>
      <c r="F1246" s="104"/>
      <c r="G1246" s="104"/>
      <c r="H1246" s="104"/>
      <c r="I1246" s="104"/>
      <c r="J1246" s="104"/>
      <c r="K1246" s="104"/>
      <c r="L1246" s="104"/>
      <c r="M1246" s="104"/>
      <c r="N1246" s="104"/>
      <c r="O1246" s="104"/>
      <c r="P1246" s="104"/>
      <c r="Q1246" s="104"/>
      <c r="R1246" s="104"/>
      <c r="S1246" s="104"/>
      <c r="T1246" s="104"/>
      <c r="U1246" s="104"/>
    </row>
    <row r="1247" spans="1:21">
      <c r="A1247" s="447">
        <v>5157000001</v>
      </c>
      <c r="B1247" s="446" t="s">
        <v>2150</v>
      </c>
      <c r="C1247" s="663" t="s">
        <v>2627</v>
      </c>
      <c r="D1247" s="445"/>
      <c r="E1247" s="104"/>
      <c r="F1247" s="104"/>
      <c r="G1247" s="104"/>
      <c r="H1247" s="104"/>
      <c r="I1247" s="104"/>
      <c r="J1247" s="104"/>
      <c r="K1247" s="104"/>
      <c r="L1247" s="104"/>
      <c r="M1247" s="104"/>
      <c r="N1247" s="104"/>
      <c r="O1247" s="104"/>
      <c r="P1247" s="104"/>
      <c r="Q1247" s="104"/>
      <c r="R1247" s="104"/>
      <c r="S1247" s="104"/>
      <c r="T1247" s="104"/>
      <c r="U1247" s="104"/>
    </row>
    <row r="1248" spans="1:21">
      <c r="A1248" s="447">
        <v>5157000001</v>
      </c>
      <c r="B1248" s="446" t="s">
        <v>2168</v>
      </c>
      <c r="C1248" s="663">
        <v>885000</v>
      </c>
      <c r="D1248" s="445"/>
      <c r="E1248" s="104"/>
      <c r="F1248" s="104"/>
      <c r="G1248" s="104"/>
      <c r="H1248" s="104"/>
      <c r="I1248" s="104"/>
      <c r="J1248" s="104"/>
      <c r="K1248" s="104"/>
      <c r="L1248" s="104"/>
      <c r="M1248" s="104"/>
      <c r="N1248" s="104"/>
      <c r="O1248" s="104"/>
      <c r="P1248" s="104"/>
      <c r="Q1248" s="104"/>
      <c r="R1248" s="104"/>
      <c r="S1248" s="104"/>
      <c r="T1248" s="104"/>
      <c r="U1248" s="104"/>
    </row>
    <row r="1249" spans="1:21">
      <c r="A1249" s="447">
        <v>5153000001</v>
      </c>
      <c r="B1249" s="446" t="s">
        <v>2167</v>
      </c>
      <c r="C1249" s="663" t="s">
        <v>2626</v>
      </c>
      <c r="D1249" s="445"/>
      <c r="E1249" s="104"/>
      <c r="F1249" s="104"/>
      <c r="G1249" s="104"/>
      <c r="H1249" s="104"/>
      <c r="I1249" s="104"/>
      <c r="J1249" s="104"/>
      <c r="K1249" s="104"/>
      <c r="L1249" s="104"/>
      <c r="M1249" s="104"/>
      <c r="N1249" s="104"/>
      <c r="O1249" s="104"/>
      <c r="P1249" s="104"/>
      <c r="Q1249" s="104"/>
      <c r="R1249" s="104"/>
      <c r="S1249" s="104"/>
      <c r="T1249" s="104"/>
      <c r="U1249" s="104"/>
    </row>
    <row r="1250" spans="1:21">
      <c r="A1250" s="447">
        <v>5153000002</v>
      </c>
      <c r="B1250" s="446" t="s">
        <v>2167</v>
      </c>
      <c r="C1250" s="663" t="s">
        <v>2626</v>
      </c>
      <c r="D1250" s="445"/>
      <c r="E1250" s="104"/>
      <c r="F1250" s="104"/>
      <c r="G1250" s="104"/>
      <c r="H1250" s="104"/>
      <c r="I1250" s="104"/>
      <c r="J1250" s="104"/>
      <c r="K1250" s="104"/>
      <c r="L1250" s="104"/>
      <c r="M1250" s="104"/>
      <c r="N1250" s="104"/>
      <c r="O1250" s="104"/>
      <c r="P1250" s="104"/>
      <c r="Q1250" s="104"/>
      <c r="R1250" s="104"/>
      <c r="S1250" s="104"/>
      <c r="T1250" s="104"/>
      <c r="U1250" s="104"/>
    </row>
    <row r="1251" spans="1:21">
      <c r="A1251" s="447">
        <v>5153000003</v>
      </c>
      <c r="B1251" s="446" t="s">
        <v>2167</v>
      </c>
      <c r="C1251" s="663">
        <v>363900</v>
      </c>
      <c r="D1251" s="445"/>
      <c r="E1251" s="104"/>
      <c r="F1251" s="104"/>
      <c r="G1251" s="104"/>
      <c r="H1251" s="104"/>
      <c r="I1251" s="104"/>
      <c r="J1251" s="104"/>
      <c r="K1251" s="104"/>
      <c r="L1251" s="104"/>
      <c r="M1251" s="104"/>
      <c r="N1251" s="104"/>
      <c r="O1251" s="104"/>
      <c r="P1251" s="104"/>
      <c r="Q1251" s="104"/>
      <c r="R1251" s="104"/>
      <c r="S1251" s="104"/>
      <c r="T1251" s="104"/>
      <c r="U1251" s="104"/>
    </row>
    <row r="1252" spans="1:21">
      <c r="A1252" s="447">
        <v>5153000004</v>
      </c>
      <c r="B1252" s="446" t="s">
        <v>2167</v>
      </c>
      <c r="C1252" s="663">
        <v>363900</v>
      </c>
      <c r="D1252" s="445"/>
      <c r="E1252" s="104"/>
      <c r="F1252" s="104"/>
      <c r="G1252" s="104"/>
      <c r="H1252" s="104"/>
      <c r="I1252" s="104"/>
      <c r="J1252" s="104"/>
      <c r="K1252" s="104"/>
      <c r="L1252" s="104"/>
      <c r="M1252" s="104"/>
      <c r="N1252" s="104"/>
      <c r="O1252" s="104"/>
      <c r="P1252" s="104"/>
      <c r="Q1252" s="104"/>
      <c r="R1252" s="104"/>
      <c r="S1252" s="104"/>
      <c r="T1252" s="104"/>
      <c r="U1252" s="104"/>
    </row>
    <row r="1253" spans="1:21">
      <c r="A1253" s="447">
        <v>5153000005</v>
      </c>
      <c r="B1253" s="446" t="s">
        <v>2167</v>
      </c>
      <c r="C1253" s="663">
        <v>363900</v>
      </c>
      <c r="D1253" s="445"/>
      <c r="E1253" s="104"/>
      <c r="F1253" s="104"/>
      <c r="G1253" s="104"/>
      <c r="H1253" s="104"/>
      <c r="I1253" s="104"/>
      <c r="J1253" s="104"/>
      <c r="K1253" s="104"/>
      <c r="L1253" s="104"/>
      <c r="M1253" s="104"/>
      <c r="N1253" s="104"/>
      <c r="O1253" s="104"/>
      <c r="P1253" s="104"/>
      <c r="Q1253" s="104"/>
      <c r="R1253" s="104"/>
      <c r="S1253" s="104"/>
      <c r="T1253" s="104"/>
      <c r="U1253" s="104"/>
    </row>
    <row r="1254" spans="1:21">
      <c r="A1254" s="447">
        <v>5153000006</v>
      </c>
      <c r="B1254" s="446" t="s">
        <v>2167</v>
      </c>
      <c r="C1254" s="663">
        <v>363900</v>
      </c>
      <c r="D1254" s="445"/>
      <c r="E1254" s="104"/>
      <c r="F1254" s="104"/>
      <c r="G1254" s="104"/>
      <c r="H1254" s="104"/>
      <c r="I1254" s="104"/>
      <c r="J1254" s="104"/>
      <c r="K1254" s="104"/>
      <c r="L1254" s="104"/>
      <c r="M1254" s="104"/>
      <c r="N1254" s="104"/>
      <c r="O1254" s="104"/>
      <c r="P1254" s="104"/>
      <c r="Q1254" s="104"/>
      <c r="R1254" s="104"/>
      <c r="S1254" s="104"/>
      <c r="T1254" s="104"/>
      <c r="U1254" s="104"/>
    </row>
    <row r="1255" spans="1:21">
      <c r="A1255" s="447">
        <v>5153000007</v>
      </c>
      <c r="B1255" s="446" t="s">
        <v>2167</v>
      </c>
      <c r="C1255" s="663">
        <v>363900</v>
      </c>
      <c r="D1255" s="445"/>
      <c r="E1255" s="104"/>
      <c r="F1255" s="104"/>
      <c r="G1255" s="104"/>
      <c r="H1255" s="104"/>
      <c r="I1255" s="104"/>
      <c r="J1255" s="104"/>
      <c r="K1255" s="104"/>
      <c r="L1255" s="104"/>
      <c r="M1255" s="104"/>
      <c r="N1255" s="104"/>
      <c r="O1255" s="104"/>
      <c r="P1255" s="104"/>
      <c r="Q1255" s="104"/>
      <c r="R1255" s="104"/>
      <c r="S1255" s="104"/>
      <c r="T1255" s="104"/>
      <c r="U1255" s="104"/>
    </row>
    <row r="1256" spans="1:21">
      <c r="A1256" s="447">
        <v>5153000008</v>
      </c>
      <c r="B1256" s="446" t="s">
        <v>2167</v>
      </c>
      <c r="C1256" s="663">
        <v>363900</v>
      </c>
      <c r="D1256" s="445"/>
      <c r="E1256" s="104"/>
      <c r="F1256" s="104"/>
      <c r="G1256" s="104"/>
      <c r="H1256" s="104"/>
      <c r="I1256" s="104"/>
      <c r="J1256" s="104"/>
      <c r="K1256" s="104"/>
      <c r="L1256" s="104"/>
      <c r="M1256" s="104"/>
      <c r="N1256" s="104"/>
      <c r="O1256" s="104"/>
      <c r="P1256" s="104"/>
      <c r="Q1256" s="104"/>
      <c r="R1256" s="104"/>
      <c r="S1256" s="104"/>
      <c r="T1256" s="104"/>
      <c r="U1256" s="104"/>
    </row>
    <row r="1257" spans="1:21">
      <c r="A1257" s="447">
        <v>5153000009</v>
      </c>
      <c r="B1257" s="446" t="s">
        <v>2167</v>
      </c>
      <c r="C1257" s="663">
        <v>363900</v>
      </c>
      <c r="D1257" s="445"/>
      <c r="E1257" s="104"/>
      <c r="F1257" s="104"/>
      <c r="G1257" s="104"/>
      <c r="H1257" s="104"/>
      <c r="I1257" s="104"/>
      <c r="J1257" s="104"/>
      <c r="K1257" s="104"/>
      <c r="L1257" s="104"/>
      <c r="M1257" s="104"/>
      <c r="N1257" s="104"/>
      <c r="O1257" s="104"/>
      <c r="P1257" s="104"/>
      <c r="Q1257" s="104"/>
      <c r="R1257" s="104"/>
      <c r="S1257" s="104"/>
      <c r="T1257" s="104"/>
      <c r="U1257" s="104"/>
    </row>
    <row r="1258" spans="1:21" ht="15.75" customHeight="1">
      <c r="A1258" s="447"/>
      <c r="B1258" s="446"/>
      <c r="C1258" s="663"/>
      <c r="D1258" s="445"/>
      <c r="E1258" s="104"/>
      <c r="F1258" s="104"/>
      <c r="G1258" s="104"/>
      <c r="H1258" s="104"/>
      <c r="I1258" s="104"/>
      <c r="J1258" s="104"/>
      <c r="K1258" s="104"/>
      <c r="L1258" s="104"/>
      <c r="M1258" s="104"/>
      <c r="N1258" s="104"/>
      <c r="O1258" s="104"/>
      <c r="P1258" s="104"/>
      <c r="Q1258" s="104"/>
      <c r="R1258" s="104"/>
      <c r="S1258" s="104"/>
      <c r="T1258" s="104"/>
      <c r="U1258" s="104"/>
    </row>
    <row r="1259" spans="1:21" ht="15.75" customHeight="1">
      <c r="A1259" s="447"/>
      <c r="B1259" s="446" t="s">
        <v>1767</v>
      </c>
      <c r="C1259" s="663">
        <f>SUM(C7:C1258)</f>
        <v>16847053.100000091</v>
      </c>
      <c r="D1259" s="445"/>
      <c r="E1259" s="104"/>
      <c r="F1259" s="104"/>
      <c r="G1259" s="104"/>
      <c r="H1259" s="104"/>
      <c r="I1259" s="104"/>
      <c r="J1259" s="104"/>
      <c r="K1259" s="104"/>
      <c r="L1259" s="104"/>
      <c r="M1259" s="104"/>
      <c r="N1259" s="104"/>
      <c r="O1259" s="104"/>
      <c r="P1259" s="104"/>
      <c r="Q1259" s="104"/>
      <c r="R1259" s="104"/>
      <c r="S1259" s="104"/>
      <c r="T1259" s="104"/>
      <c r="U1259" s="104"/>
    </row>
    <row r="1260" spans="1:21" ht="15.75" customHeight="1">
      <c r="A1260" s="114"/>
      <c r="B1260" s="115"/>
      <c r="C1260" s="664"/>
      <c r="D1260" s="113"/>
      <c r="E1260" s="104"/>
      <c r="F1260" s="104"/>
      <c r="G1260" s="104"/>
      <c r="H1260" s="104"/>
      <c r="I1260" s="104"/>
      <c r="J1260" s="104"/>
      <c r="K1260" s="104"/>
      <c r="L1260" s="104"/>
      <c r="M1260" s="104"/>
      <c r="N1260" s="104"/>
      <c r="O1260" s="104"/>
      <c r="P1260" s="104"/>
      <c r="Q1260" s="104"/>
      <c r="R1260" s="104"/>
      <c r="S1260" s="104"/>
      <c r="T1260" s="104"/>
      <c r="U1260" s="104"/>
    </row>
    <row r="1261" spans="1:21" ht="15.75" customHeight="1">
      <c r="A1261" s="114"/>
      <c r="B1261" s="115"/>
      <c r="C1261" s="664"/>
      <c r="D1261" s="113"/>
      <c r="E1261" s="104"/>
      <c r="F1261" s="104"/>
      <c r="G1261" s="104"/>
      <c r="H1261" s="104"/>
      <c r="I1261" s="104"/>
      <c r="J1261" s="104"/>
      <c r="K1261" s="104"/>
      <c r="L1261" s="104"/>
      <c r="M1261" s="104"/>
      <c r="N1261" s="104"/>
      <c r="O1261" s="104"/>
      <c r="P1261" s="104"/>
      <c r="Q1261" s="104"/>
      <c r="R1261" s="104"/>
      <c r="S1261" s="104"/>
      <c r="T1261" s="104"/>
      <c r="U1261" s="104"/>
    </row>
    <row r="1262" spans="1:21" ht="15.75" customHeight="1">
      <c r="A1262" s="114"/>
      <c r="B1262" s="115"/>
      <c r="C1262" s="664"/>
      <c r="D1262" s="113"/>
      <c r="E1262" s="104"/>
      <c r="F1262" s="104"/>
      <c r="G1262" s="104"/>
      <c r="H1262" s="104"/>
      <c r="I1262" s="104"/>
      <c r="J1262" s="104"/>
      <c r="K1262" s="104"/>
      <c r="L1262" s="104"/>
      <c r="M1262" s="104"/>
      <c r="N1262" s="104"/>
      <c r="O1262" s="104"/>
      <c r="P1262" s="104"/>
      <c r="Q1262" s="104"/>
      <c r="R1262" s="104"/>
      <c r="S1262" s="104"/>
      <c r="T1262" s="104"/>
      <c r="U1262" s="104"/>
    </row>
    <row r="1263" spans="1:21" ht="15.75" customHeight="1">
      <c r="A1263" s="114"/>
      <c r="B1263" s="115"/>
      <c r="C1263" s="664"/>
      <c r="D1263" s="113"/>
      <c r="E1263" s="104"/>
      <c r="F1263" s="104"/>
      <c r="G1263" s="104"/>
      <c r="H1263" s="104"/>
      <c r="I1263" s="104"/>
      <c r="J1263" s="104"/>
      <c r="K1263" s="104"/>
      <c r="L1263" s="104"/>
      <c r="M1263" s="104"/>
      <c r="N1263" s="104"/>
      <c r="O1263" s="104"/>
      <c r="P1263" s="104"/>
      <c r="Q1263" s="104"/>
      <c r="R1263" s="104"/>
      <c r="S1263" s="104"/>
      <c r="T1263" s="104"/>
      <c r="U1263" s="104"/>
    </row>
    <row r="1264" spans="1:21" ht="15.75" customHeight="1">
      <c r="A1264" s="114"/>
      <c r="B1264" s="115"/>
      <c r="C1264" s="664"/>
      <c r="D1264" s="113"/>
      <c r="E1264" s="104"/>
      <c r="F1264" s="104"/>
      <c r="G1264" s="104"/>
      <c r="H1264" s="104"/>
      <c r="I1264" s="104"/>
      <c r="J1264" s="104"/>
      <c r="K1264" s="104"/>
      <c r="L1264" s="104"/>
      <c r="M1264" s="104"/>
      <c r="N1264" s="104"/>
      <c r="O1264" s="104"/>
      <c r="P1264" s="104"/>
      <c r="Q1264" s="104"/>
      <c r="R1264" s="104"/>
      <c r="S1264" s="104"/>
      <c r="T1264" s="104"/>
      <c r="U1264" s="104"/>
    </row>
    <row r="1265" spans="1:21" ht="15.75" customHeight="1">
      <c r="A1265" s="114"/>
      <c r="B1265" s="115"/>
      <c r="C1265" s="664"/>
      <c r="D1265" s="113"/>
      <c r="E1265" s="104"/>
      <c r="F1265" s="104"/>
      <c r="G1265" s="104"/>
      <c r="H1265" s="104"/>
      <c r="I1265" s="104"/>
      <c r="J1265" s="104"/>
      <c r="K1265" s="104"/>
      <c r="L1265" s="104"/>
      <c r="M1265" s="104"/>
      <c r="N1265" s="104"/>
      <c r="O1265" s="104"/>
      <c r="P1265" s="104"/>
      <c r="Q1265" s="104"/>
      <c r="R1265" s="104"/>
      <c r="S1265" s="104"/>
      <c r="T1265" s="104"/>
      <c r="U1265" s="104"/>
    </row>
    <row r="1266" spans="1:21" ht="15" customHeight="1">
      <c r="A1266" s="116"/>
      <c r="B1266" s="116"/>
      <c r="C1266" s="665"/>
      <c r="D1266" s="116"/>
      <c r="E1266" s="104"/>
      <c r="F1266" s="104"/>
      <c r="G1266" s="104"/>
      <c r="H1266" s="104"/>
      <c r="I1266" s="104"/>
      <c r="J1266" s="104"/>
      <c r="K1266" s="104"/>
      <c r="L1266" s="104"/>
      <c r="M1266" s="104"/>
      <c r="N1266" s="104"/>
      <c r="O1266" s="104"/>
      <c r="P1266" s="104"/>
      <c r="Q1266" s="104"/>
      <c r="R1266" s="104"/>
      <c r="S1266" s="104"/>
      <c r="T1266" s="104"/>
      <c r="U1266" s="104"/>
    </row>
    <row r="1267" spans="1:21" ht="15" customHeight="1">
      <c r="A1267" s="116"/>
      <c r="B1267" s="116"/>
      <c r="C1267" s="665"/>
      <c r="D1267" s="116"/>
      <c r="E1267" s="104"/>
      <c r="F1267" s="104"/>
      <c r="G1267" s="104"/>
      <c r="H1267" s="104"/>
      <c r="I1267" s="104"/>
      <c r="J1267" s="104"/>
      <c r="K1267" s="104"/>
      <c r="L1267" s="104"/>
      <c r="M1267" s="104"/>
      <c r="N1267" s="104"/>
      <c r="O1267" s="104"/>
      <c r="P1267" s="104"/>
      <c r="Q1267" s="104"/>
      <c r="R1267" s="104"/>
      <c r="S1267" s="104"/>
      <c r="T1267" s="104"/>
      <c r="U1267" s="104"/>
    </row>
    <row r="1268" spans="1:21" ht="15" customHeight="1">
      <c r="A1268" s="116"/>
      <c r="B1268" s="116"/>
      <c r="C1268" s="665"/>
      <c r="D1268" s="116"/>
      <c r="E1268" s="104"/>
      <c r="F1268" s="104"/>
      <c r="G1268" s="104"/>
      <c r="H1268" s="104"/>
      <c r="I1268" s="104"/>
      <c r="J1268" s="104"/>
      <c r="K1268" s="104"/>
      <c r="L1268" s="104"/>
      <c r="M1268" s="104"/>
      <c r="N1268" s="104"/>
      <c r="O1268" s="104"/>
      <c r="P1268" s="104"/>
      <c r="Q1268" s="104"/>
      <c r="R1268" s="104"/>
      <c r="S1268" s="104"/>
      <c r="T1268" s="104"/>
      <c r="U1268" s="104"/>
    </row>
    <row r="1269" spans="1:21" ht="15" customHeight="1">
      <c r="A1269" s="116"/>
      <c r="B1269" s="116"/>
      <c r="C1269" s="665"/>
      <c r="D1269" s="116"/>
      <c r="E1269" s="104"/>
      <c r="F1269" s="104"/>
      <c r="G1269" s="104"/>
      <c r="H1269" s="104"/>
      <c r="I1269" s="104"/>
      <c r="J1269" s="104"/>
      <c r="K1269" s="104"/>
      <c r="L1269" s="104"/>
      <c r="M1269" s="104"/>
      <c r="N1269" s="104"/>
      <c r="O1269" s="104"/>
      <c r="P1269" s="104"/>
      <c r="Q1269" s="104"/>
      <c r="R1269" s="104"/>
      <c r="S1269" s="104"/>
      <c r="T1269" s="104"/>
      <c r="U1269" s="104"/>
    </row>
    <row r="1270" spans="1:21" ht="15" customHeight="1">
      <c r="A1270" s="116"/>
      <c r="B1270" s="116"/>
      <c r="C1270" s="665"/>
      <c r="D1270" s="116"/>
      <c r="E1270" s="104"/>
      <c r="F1270" s="104"/>
      <c r="G1270" s="104"/>
      <c r="H1270" s="104"/>
      <c r="I1270" s="104"/>
      <c r="J1270" s="104"/>
      <c r="K1270" s="104"/>
      <c r="L1270" s="104"/>
      <c r="M1270" s="104"/>
      <c r="N1270" s="104"/>
      <c r="O1270" s="104"/>
      <c r="P1270" s="104"/>
      <c r="Q1270" s="104"/>
      <c r="R1270" s="104"/>
      <c r="S1270" s="104"/>
      <c r="T1270" s="104"/>
      <c r="U1270" s="104"/>
    </row>
    <row r="1271" spans="1:21" ht="15" customHeight="1">
      <c r="A1271" s="116"/>
      <c r="B1271" s="116"/>
      <c r="C1271" s="665"/>
      <c r="D1271" s="116"/>
      <c r="E1271" s="104"/>
      <c r="F1271" s="104"/>
      <c r="G1271" s="104"/>
      <c r="H1271" s="104"/>
      <c r="I1271" s="104"/>
      <c r="J1271" s="104"/>
      <c r="K1271" s="104"/>
      <c r="L1271" s="104"/>
      <c r="M1271" s="104"/>
      <c r="N1271" s="104"/>
      <c r="O1271" s="104"/>
      <c r="P1271" s="104"/>
      <c r="Q1271" s="104"/>
      <c r="R1271" s="104"/>
      <c r="S1271" s="104"/>
      <c r="T1271" s="104"/>
      <c r="U1271" s="104"/>
    </row>
    <row r="1272" spans="1:21" ht="15.75" customHeight="1">
      <c r="A1272" s="104"/>
      <c r="B1272" s="104"/>
      <c r="C1272" s="666"/>
      <c r="D1272" s="104"/>
      <c r="E1272" s="104"/>
      <c r="F1272" s="104"/>
      <c r="G1272" s="104"/>
      <c r="H1272" s="104"/>
      <c r="I1272" s="104"/>
      <c r="J1272" s="104"/>
      <c r="K1272" s="104"/>
      <c r="L1272" s="104"/>
      <c r="M1272" s="104"/>
      <c r="N1272" s="104"/>
      <c r="O1272" s="104"/>
      <c r="P1272" s="104"/>
      <c r="Q1272" s="104"/>
      <c r="R1272" s="104"/>
      <c r="S1272" s="104"/>
      <c r="T1272" s="104"/>
      <c r="U1272" s="104"/>
    </row>
    <row r="1273" spans="1:21" ht="15.75" customHeight="1">
      <c r="A1273" s="104"/>
      <c r="B1273" s="104"/>
      <c r="C1273" s="666"/>
      <c r="D1273" s="104"/>
      <c r="E1273" s="104"/>
      <c r="F1273" s="104"/>
      <c r="G1273" s="104"/>
      <c r="H1273" s="104"/>
      <c r="I1273" s="104"/>
      <c r="J1273" s="104"/>
      <c r="K1273" s="104"/>
      <c r="L1273" s="104"/>
      <c r="M1273" s="104"/>
      <c r="N1273" s="104"/>
      <c r="O1273" s="104"/>
      <c r="P1273" s="104"/>
      <c r="Q1273" s="104"/>
      <c r="R1273" s="104"/>
      <c r="S1273" s="104"/>
      <c r="T1273" s="104"/>
      <c r="U1273" s="104"/>
    </row>
    <row r="1274" spans="1:21" ht="15.75" customHeight="1">
      <c r="A1274" s="104"/>
      <c r="B1274" s="104"/>
      <c r="C1274" s="666"/>
      <c r="D1274" s="104"/>
      <c r="E1274" s="104"/>
      <c r="F1274" s="104"/>
      <c r="G1274" s="104"/>
      <c r="H1274" s="104"/>
      <c r="I1274" s="104"/>
      <c r="J1274" s="104"/>
      <c r="K1274" s="104"/>
      <c r="L1274" s="104"/>
      <c r="M1274" s="104"/>
      <c r="N1274" s="104"/>
      <c r="O1274" s="104"/>
      <c r="P1274" s="104"/>
      <c r="Q1274" s="104"/>
      <c r="R1274" s="104"/>
      <c r="S1274" s="104"/>
      <c r="T1274" s="104"/>
      <c r="U1274" s="104"/>
    </row>
    <row r="1275" spans="1:21" ht="15.75" customHeight="1">
      <c r="A1275" s="104"/>
      <c r="B1275" s="104"/>
      <c r="C1275" s="666"/>
      <c r="D1275" s="104"/>
      <c r="E1275" s="104"/>
      <c r="F1275" s="104"/>
      <c r="G1275" s="104"/>
      <c r="H1275" s="104"/>
      <c r="I1275" s="104"/>
      <c r="J1275" s="104"/>
      <c r="K1275" s="104"/>
      <c r="L1275" s="104"/>
      <c r="M1275" s="104"/>
      <c r="N1275" s="104"/>
      <c r="O1275" s="104"/>
      <c r="P1275" s="104"/>
      <c r="Q1275" s="104"/>
      <c r="R1275" s="104"/>
      <c r="S1275" s="104"/>
      <c r="T1275" s="104"/>
      <c r="U1275" s="104"/>
    </row>
    <row r="1276" spans="1:21" ht="15.75" customHeight="1">
      <c r="A1276" s="104"/>
      <c r="B1276" s="104"/>
      <c r="C1276" s="666"/>
      <c r="D1276" s="104"/>
      <c r="E1276" s="104"/>
      <c r="F1276" s="104"/>
      <c r="G1276" s="104"/>
      <c r="H1276" s="104"/>
      <c r="I1276" s="104"/>
      <c r="J1276" s="104"/>
      <c r="K1276" s="104"/>
      <c r="L1276" s="104"/>
      <c r="M1276" s="104"/>
      <c r="N1276" s="104"/>
      <c r="O1276" s="104"/>
      <c r="P1276" s="104"/>
      <c r="Q1276" s="104"/>
      <c r="R1276" s="104"/>
      <c r="S1276" s="104"/>
      <c r="T1276" s="104"/>
      <c r="U1276" s="104"/>
    </row>
    <row r="1277" spans="1:21" ht="15.75" customHeight="1">
      <c r="A1277" s="104"/>
      <c r="B1277" s="104"/>
      <c r="C1277" s="666"/>
      <c r="D1277" s="104"/>
      <c r="E1277" s="104"/>
      <c r="F1277" s="104"/>
      <c r="G1277" s="104"/>
      <c r="H1277" s="104"/>
      <c r="I1277" s="104"/>
      <c r="J1277" s="104"/>
      <c r="K1277" s="104"/>
      <c r="L1277" s="104"/>
      <c r="M1277" s="104"/>
      <c r="N1277" s="104"/>
      <c r="O1277" s="104"/>
      <c r="P1277" s="104"/>
      <c r="Q1277" s="104"/>
      <c r="R1277" s="104"/>
      <c r="S1277" s="104"/>
      <c r="T1277" s="104"/>
      <c r="U1277" s="104"/>
    </row>
    <row r="1278" spans="1:21" ht="15.75" customHeight="1">
      <c r="A1278" s="104"/>
      <c r="B1278" s="104"/>
      <c r="C1278" s="666"/>
      <c r="D1278" s="104"/>
      <c r="E1278" s="104"/>
      <c r="F1278" s="104"/>
      <c r="G1278" s="104"/>
      <c r="H1278" s="104"/>
      <c r="I1278" s="104"/>
      <c r="J1278" s="104"/>
      <c r="K1278" s="104"/>
      <c r="L1278" s="104"/>
      <c r="M1278" s="104"/>
      <c r="N1278" s="104"/>
      <c r="O1278" s="104"/>
      <c r="P1278" s="104"/>
      <c r="Q1278" s="104"/>
      <c r="R1278" s="104"/>
      <c r="S1278" s="104"/>
      <c r="T1278" s="104"/>
      <c r="U1278" s="104"/>
    </row>
    <row r="1279" spans="1:21" ht="15.75" customHeight="1">
      <c r="A1279" s="104"/>
      <c r="B1279" s="104"/>
      <c r="C1279" s="666"/>
      <c r="D1279" s="104"/>
      <c r="E1279" s="104"/>
      <c r="F1279" s="104"/>
      <c r="G1279" s="104"/>
      <c r="H1279" s="104"/>
      <c r="I1279" s="104"/>
      <c r="J1279" s="104"/>
      <c r="K1279" s="104"/>
      <c r="L1279" s="104"/>
      <c r="M1279" s="104"/>
      <c r="N1279" s="104"/>
      <c r="O1279" s="104"/>
      <c r="P1279" s="104"/>
      <c r="Q1279" s="104"/>
      <c r="R1279" s="104"/>
      <c r="S1279" s="104"/>
      <c r="T1279" s="104"/>
      <c r="U1279" s="104"/>
    </row>
    <row r="1280" spans="1:21" ht="15.75" customHeight="1">
      <c r="A1280" s="104"/>
      <c r="B1280" s="104"/>
      <c r="C1280" s="666"/>
      <c r="D1280" s="104"/>
      <c r="E1280" s="104"/>
      <c r="F1280" s="104"/>
      <c r="G1280" s="104"/>
      <c r="H1280" s="104"/>
      <c r="I1280" s="104"/>
      <c r="J1280" s="104"/>
      <c r="K1280" s="104"/>
      <c r="L1280" s="104"/>
      <c r="M1280" s="104"/>
      <c r="N1280" s="104"/>
      <c r="O1280" s="104"/>
      <c r="P1280" s="104"/>
      <c r="Q1280" s="104"/>
      <c r="R1280" s="104"/>
      <c r="S1280" s="104"/>
      <c r="T1280" s="104"/>
      <c r="U1280" s="104"/>
    </row>
    <row r="1281" spans="1:21" ht="15.75" customHeight="1">
      <c r="A1281" s="104"/>
      <c r="B1281" s="104"/>
      <c r="C1281" s="666"/>
      <c r="D1281" s="104"/>
      <c r="E1281" s="104"/>
      <c r="F1281" s="104"/>
      <c r="G1281" s="104"/>
      <c r="H1281" s="104"/>
      <c r="I1281" s="104"/>
      <c r="J1281" s="104"/>
      <c r="K1281" s="104"/>
      <c r="L1281" s="104"/>
      <c r="M1281" s="104"/>
      <c r="N1281" s="104"/>
      <c r="O1281" s="104"/>
      <c r="P1281" s="104"/>
      <c r="Q1281" s="104"/>
      <c r="R1281" s="104"/>
      <c r="S1281" s="104"/>
      <c r="T1281" s="104"/>
      <c r="U1281" s="104"/>
    </row>
    <row r="1282" spans="1:21" ht="15.75" customHeight="1">
      <c r="A1282" s="104"/>
      <c r="B1282" s="104"/>
      <c r="C1282" s="666"/>
      <c r="D1282" s="104"/>
      <c r="E1282" s="104"/>
      <c r="F1282" s="104"/>
      <c r="G1282" s="104"/>
      <c r="H1282" s="104"/>
      <c r="I1282" s="104"/>
      <c r="J1282" s="104"/>
      <c r="K1282" s="104"/>
      <c r="L1282" s="104"/>
      <c r="M1282" s="104"/>
      <c r="N1282" s="104"/>
      <c r="O1282" s="104"/>
      <c r="P1282" s="104"/>
      <c r="Q1282" s="104"/>
      <c r="R1282" s="104"/>
      <c r="S1282" s="104"/>
      <c r="T1282" s="104"/>
      <c r="U1282" s="104"/>
    </row>
    <row r="1283" spans="1:21" ht="15.75" customHeight="1">
      <c r="A1283" s="104"/>
      <c r="B1283" s="104"/>
      <c r="C1283" s="666"/>
      <c r="D1283" s="104"/>
      <c r="E1283" s="104"/>
      <c r="F1283" s="104"/>
      <c r="G1283" s="104"/>
      <c r="H1283" s="104"/>
      <c r="I1283" s="104"/>
      <c r="J1283" s="104"/>
      <c r="K1283" s="104"/>
      <c r="L1283" s="104"/>
      <c r="M1283" s="104"/>
      <c r="N1283" s="104"/>
      <c r="O1283" s="104"/>
      <c r="P1283" s="104"/>
      <c r="Q1283" s="104"/>
      <c r="R1283" s="104"/>
      <c r="S1283" s="104"/>
      <c r="T1283" s="104"/>
      <c r="U1283" s="104"/>
    </row>
    <row r="1284" spans="1:21" ht="15.75" customHeight="1">
      <c r="A1284" s="104"/>
      <c r="B1284" s="104"/>
      <c r="C1284" s="666"/>
      <c r="D1284" s="104"/>
      <c r="E1284" s="104"/>
      <c r="F1284" s="104"/>
      <c r="G1284" s="104"/>
      <c r="H1284" s="104"/>
      <c r="I1284" s="104"/>
      <c r="J1284" s="104"/>
      <c r="K1284" s="104"/>
      <c r="L1284" s="104"/>
      <c r="M1284" s="104"/>
      <c r="N1284" s="104"/>
      <c r="O1284" s="104"/>
      <c r="P1284" s="104"/>
      <c r="Q1284" s="104"/>
      <c r="R1284" s="104"/>
      <c r="S1284" s="104"/>
      <c r="T1284" s="104"/>
      <c r="U1284" s="104"/>
    </row>
    <row r="1285" spans="1:21" ht="15.75" customHeight="1">
      <c r="A1285" s="104"/>
      <c r="B1285" s="104"/>
      <c r="C1285" s="666"/>
      <c r="D1285" s="104"/>
      <c r="E1285" s="104"/>
      <c r="F1285" s="104"/>
      <c r="G1285" s="104"/>
      <c r="H1285" s="104"/>
      <c r="I1285" s="104"/>
      <c r="J1285" s="104"/>
      <c r="K1285" s="104"/>
      <c r="L1285" s="104"/>
      <c r="M1285" s="104"/>
      <c r="N1285" s="104"/>
      <c r="O1285" s="104"/>
      <c r="P1285" s="104"/>
      <c r="Q1285" s="104"/>
      <c r="R1285" s="104"/>
      <c r="S1285" s="104"/>
      <c r="T1285" s="104"/>
      <c r="U1285" s="104"/>
    </row>
    <row r="1286" spans="1:21" ht="15.75" customHeight="1">
      <c r="A1286" s="104"/>
      <c r="B1286" s="104"/>
      <c r="C1286" s="666"/>
      <c r="D1286" s="104"/>
      <c r="E1286" s="104"/>
      <c r="F1286" s="104"/>
      <c r="G1286" s="104"/>
      <c r="H1286" s="104"/>
      <c r="I1286" s="104"/>
      <c r="J1286" s="104"/>
      <c r="K1286" s="104"/>
      <c r="L1286" s="104"/>
      <c r="M1286" s="104"/>
      <c r="N1286" s="104"/>
      <c r="O1286" s="104"/>
      <c r="P1286" s="104"/>
      <c r="Q1286" s="104"/>
      <c r="R1286" s="104"/>
      <c r="S1286" s="104"/>
      <c r="T1286" s="104"/>
      <c r="U1286" s="104"/>
    </row>
    <row r="1287" spans="1:21" ht="15.75" customHeight="1">
      <c r="A1287" s="104"/>
      <c r="B1287" s="104"/>
      <c r="C1287" s="666"/>
      <c r="D1287" s="104"/>
      <c r="E1287" s="104"/>
      <c r="F1287" s="104"/>
      <c r="G1287" s="104"/>
      <c r="H1287" s="104"/>
      <c r="I1287" s="104"/>
      <c r="J1287" s="104"/>
      <c r="K1287" s="104"/>
      <c r="L1287" s="104"/>
      <c r="M1287" s="104"/>
      <c r="N1287" s="104"/>
      <c r="O1287" s="104"/>
      <c r="P1287" s="104"/>
      <c r="Q1287" s="104"/>
      <c r="R1287" s="104"/>
      <c r="S1287" s="104"/>
      <c r="T1287" s="104"/>
      <c r="U1287" s="104"/>
    </row>
    <row r="1288" spans="1:21" ht="15.75" customHeight="1">
      <c r="A1288" s="104"/>
      <c r="B1288" s="104"/>
      <c r="C1288" s="666"/>
      <c r="D1288" s="104"/>
      <c r="E1288" s="104"/>
      <c r="F1288" s="104"/>
      <c r="G1288" s="104"/>
      <c r="H1288" s="104"/>
      <c r="I1288" s="104"/>
      <c r="J1288" s="104"/>
      <c r="K1288" s="104"/>
      <c r="L1288" s="104"/>
      <c r="M1288" s="104"/>
      <c r="N1288" s="104"/>
      <c r="O1288" s="104"/>
      <c r="P1288" s="104"/>
      <c r="Q1288" s="104"/>
      <c r="R1288" s="104"/>
      <c r="S1288" s="104"/>
      <c r="T1288" s="104"/>
      <c r="U1288" s="104"/>
    </row>
    <row r="1289" spans="1:21" ht="15.75" customHeight="1">
      <c r="A1289" s="104"/>
      <c r="B1289" s="104"/>
      <c r="C1289" s="666"/>
      <c r="D1289" s="104"/>
      <c r="E1289" s="104"/>
      <c r="F1289" s="104"/>
      <c r="G1289" s="104"/>
      <c r="H1289" s="104"/>
      <c r="I1289" s="104"/>
      <c r="J1289" s="104"/>
      <c r="K1289" s="104"/>
      <c r="L1289" s="104"/>
      <c r="M1289" s="104"/>
      <c r="N1289" s="104"/>
      <c r="O1289" s="104"/>
      <c r="P1289" s="104"/>
      <c r="Q1289" s="104"/>
      <c r="R1289" s="104"/>
      <c r="S1289" s="104"/>
      <c r="T1289" s="104"/>
      <c r="U1289" s="104"/>
    </row>
    <row r="1290" spans="1:21" ht="15.75" customHeight="1">
      <c r="A1290" s="104"/>
      <c r="B1290" s="104"/>
      <c r="C1290" s="666"/>
      <c r="D1290" s="104"/>
      <c r="E1290" s="104"/>
      <c r="F1290" s="104"/>
      <c r="G1290" s="104"/>
      <c r="H1290" s="104"/>
      <c r="I1290" s="104"/>
      <c r="J1290" s="104"/>
      <c r="K1290" s="104"/>
      <c r="L1290" s="104"/>
      <c r="M1290" s="104"/>
      <c r="N1290" s="104"/>
      <c r="O1290" s="104"/>
      <c r="P1290" s="104"/>
      <c r="Q1290" s="104"/>
      <c r="R1290" s="104"/>
      <c r="S1290" s="104"/>
      <c r="T1290" s="104"/>
      <c r="U1290" s="104"/>
    </row>
    <row r="1291" spans="1:21" ht="15.75" customHeight="1">
      <c r="A1291" s="104"/>
      <c r="B1291" s="104"/>
      <c r="C1291" s="666"/>
      <c r="D1291" s="104"/>
      <c r="E1291" s="104"/>
      <c r="F1291" s="104"/>
      <c r="G1291" s="104"/>
      <c r="H1291" s="104"/>
      <c r="I1291" s="104"/>
      <c r="J1291" s="104"/>
      <c r="K1291" s="104"/>
      <c r="L1291" s="104"/>
      <c r="M1291" s="104"/>
      <c r="N1291" s="104"/>
      <c r="O1291" s="104"/>
      <c r="P1291" s="104"/>
      <c r="Q1291" s="104"/>
      <c r="R1291" s="104"/>
      <c r="S1291" s="104"/>
      <c r="T1291" s="104"/>
      <c r="U1291" s="104"/>
    </row>
    <row r="1292" spans="1:21" ht="15.75" customHeight="1">
      <c r="A1292" s="104"/>
      <c r="B1292" s="104"/>
      <c r="C1292" s="666"/>
      <c r="D1292" s="104"/>
      <c r="E1292" s="104"/>
      <c r="F1292" s="104"/>
      <c r="G1292" s="104"/>
      <c r="H1292" s="104"/>
      <c r="I1292" s="104"/>
      <c r="J1292" s="104"/>
      <c r="K1292" s="104"/>
      <c r="L1292" s="104"/>
      <c r="M1292" s="104"/>
      <c r="N1292" s="104"/>
      <c r="O1292" s="104"/>
      <c r="P1292" s="104"/>
      <c r="Q1292" s="104"/>
      <c r="R1292" s="104"/>
      <c r="S1292" s="104"/>
      <c r="T1292" s="104"/>
      <c r="U1292" s="104"/>
    </row>
    <row r="1293" spans="1:21" ht="15.75" customHeight="1">
      <c r="A1293" s="104"/>
      <c r="B1293" s="104"/>
      <c r="C1293" s="666"/>
      <c r="D1293" s="104"/>
      <c r="E1293" s="104"/>
      <c r="F1293" s="104"/>
      <c r="G1293" s="104"/>
      <c r="H1293" s="104"/>
      <c r="I1293" s="104"/>
      <c r="J1293" s="104"/>
      <c r="K1293" s="104"/>
      <c r="L1293" s="104"/>
      <c r="M1293" s="104"/>
      <c r="N1293" s="104"/>
      <c r="O1293" s="104"/>
      <c r="P1293" s="104"/>
      <c r="Q1293" s="104"/>
      <c r="R1293" s="104"/>
      <c r="S1293" s="104"/>
      <c r="T1293" s="104"/>
      <c r="U1293" s="104"/>
    </row>
    <row r="1294" spans="1:21" ht="15.75" customHeight="1">
      <c r="A1294" s="104"/>
      <c r="B1294" s="104"/>
      <c r="C1294" s="666"/>
      <c r="D1294" s="104"/>
      <c r="E1294" s="104"/>
      <c r="F1294" s="104"/>
      <c r="G1294" s="104"/>
      <c r="H1294" s="104"/>
      <c r="I1294" s="104"/>
      <c r="J1294" s="104"/>
      <c r="K1294" s="104"/>
      <c r="L1294" s="104"/>
      <c r="M1294" s="104"/>
      <c r="N1294" s="104"/>
      <c r="O1294" s="104"/>
      <c r="P1294" s="104"/>
      <c r="Q1294" s="104"/>
      <c r="R1294" s="104"/>
      <c r="S1294" s="104"/>
      <c r="T1294" s="104"/>
      <c r="U1294" s="104"/>
    </row>
    <row r="1295" spans="1:21" ht="15.75" customHeight="1">
      <c r="A1295" s="104"/>
      <c r="B1295" s="104"/>
      <c r="C1295" s="666"/>
      <c r="D1295" s="104"/>
      <c r="E1295" s="104"/>
      <c r="F1295" s="104"/>
      <c r="G1295" s="104"/>
      <c r="H1295" s="104"/>
      <c r="I1295" s="104"/>
      <c r="J1295" s="104"/>
      <c r="K1295" s="104"/>
      <c r="L1295" s="104"/>
      <c r="M1295" s="104"/>
      <c r="N1295" s="104"/>
      <c r="O1295" s="104"/>
      <c r="P1295" s="104"/>
      <c r="Q1295" s="104"/>
      <c r="R1295" s="104"/>
      <c r="S1295" s="104"/>
      <c r="T1295" s="104"/>
      <c r="U1295" s="104"/>
    </row>
    <row r="1296" spans="1:21" ht="15.75" customHeight="1">
      <c r="A1296" s="104"/>
      <c r="B1296" s="104"/>
      <c r="C1296" s="666"/>
      <c r="D1296" s="104"/>
      <c r="E1296" s="104"/>
      <c r="F1296" s="104"/>
      <c r="G1296" s="104"/>
      <c r="H1296" s="104"/>
      <c r="I1296" s="104"/>
      <c r="J1296" s="104"/>
      <c r="K1296" s="104"/>
      <c r="L1296" s="104"/>
      <c r="M1296" s="104"/>
      <c r="N1296" s="104"/>
      <c r="O1296" s="104"/>
      <c r="P1296" s="104"/>
      <c r="Q1296" s="104"/>
      <c r="R1296" s="104"/>
      <c r="S1296" s="104"/>
      <c r="T1296" s="104"/>
      <c r="U1296" s="104"/>
    </row>
    <row r="1297" spans="1:21" ht="15.75" customHeight="1">
      <c r="A1297" s="104"/>
      <c r="B1297" s="104"/>
      <c r="C1297" s="666"/>
      <c r="D1297" s="104"/>
      <c r="E1297" s="104"/>
      <c r="F1297" s="104"/>
      <c r="G1297" s="104"/>
      <c r="H1297" s="104"/>
      <c r="I1297" s="104"/>
      <c r="J1297" s="104"/>
      <c r="K1297" s="104"/>
      <c r="L1297" s="104"/>
      <c r="M1297" s="104"/>
      <c r="N1297" s="104"/>
      <c r="O1297" s="104"/>
      <c r="P1297" s="104"/>
      <c r="Q1297" s="104"/>
      <c r="R1297" s="104"/>
      <c r="S1297" s="104"/>
      <c r="T1297" s="104"/>
      <c r="U1297" s="104"/>
    </row>
    <row r="1298" spans="1:21" ht="15.75" customHeight="1">
      <c r="A1298" s="104"/>
      <c r="B1298" s="104"/>
      <c r="C1298" s="666"/>
      <c r="D1298" s="104"/>
      <c r="E1298" s="104"/>
      <c r="F1298" s="104"/>
      <c r="G1298" s="104"/>
      <c r="H1298" s="104"/>
      <c r="I1298" s="104"/>
      <c r="J1298" s="104"/>
      <c r="K1298" s="104"/>
      <c r="L1298" s="104"/>
      <c r="M1298" s="104"/>
      <c r="N1298" s="104"/>
      <c r="O1298" s="104"/>
      <c r="P1298" s="104"/>
      <c r="Q1298" s="104"/>
      <c r="R1298" s="104"/>
      <c r="S1298" s="104"/>
      <c r="T1298" s="104"/>
      <c r="U1298" s="104"/>
    </row>
    <row r="1299" spans="1:21" ht="15.75" customHeight="1">
      <c r="A1299" s="104"/>
      <c r="B1299" s="104"/>
      <c r="C1299" s="666"/>
      <c r="D1299" s="104"/>
      <c r="E1299" s="104"/>
      <c r="F1299" s="104"/>
      <c r="G1299" s="104"/>
      <c r="H1299" s="104"/>
      <c r="I1299" s="104"/>
      <c r="J1299" s="104"/>
      <c r="K1299" s="104"/>
      <c r="L1299" s="104"/>
      <c r="M1299" s="104"/>
      <c r="N1299" s="104"/>
      <c r="O1299" s="104"/>
      <c r="P1299" s="104"/>
      <c r="Q1299" s="104"/>
      <c r="R1299" s="104"/>
      <c r="S1299" s="104"/>
      <c r="T1299" s="104"/>
      <c r="U1299" s="104"/>
    </row>
    <row r="1300" spans="1:21" ht="15.75" customHeight="1">
      <c r="A1300" s="104"/>
      <c r="B1300" s="104"/>
      <c r="C1300" s="666"/>
      <c r="D1300" s="104"/>
      <c r="E1300" s="104"/>
      <c r="F1300" s="104"/>
      <c r="G1300" s="104"/>
      <c r="H1300" s="104"/>
      <c r="I1300" s="104"/>
      <c r="J1300" s="104"/>
      <c r="K1300" s="104"/>
      <c r="L1300" s="104"/>
      <c r="M1300" s="104"/>
      <c r="N1300" s="104"/>
      <c r="O1300" s="104"/>
      <c r="P1300" s="104"/>
      <c r="Q1300" s="104"/>
      <c r="R1300" s="104"/>
      <c r="S1300" s="104"/>
      <c r="T1300" s="104"/>
      <c r="U1300" s="104"/>
    </row>
    <row r="1301" spans="1:21" ht="15.75" customHeight="1">
      <c r="A1301" s="104"/>
      <c r="B1301" s="104"/>
      <c r="C1301" s="666"/>
      <c r="D1301" s="104"/>
      <c r="E1301" s="104"/>
      <c r="F1301" s="104"/>
      <c r="G1301" s="104"/>
      <c r="H1301" s="104"/>
      <c r="I1301" s="104"/>
      <c r="J1301" s="104"/>
      <c r="K1301" s="104"/>
      <c r="L1301" s="104"/>
      <c r="M1301" s="104"/>
      <c r="N1301" s="104"/>
      <c r="O1301" s="104"/>
      <c r="P1301" s="104"/>
      <c r="Q1301" s="104"/>
      <c r="R1301" s="104"/>
      <c r="S1301" s="104"/>
      <c r="T1301" s="104"/>
      <c r="U1301" s="104"/>
    </row>
    <row r="1302" spans="1:21" ht="15.75" customHeight="1">
      <c r="A1302" s="104"/>
      <c r="B1302" s="104"/>
      <c r="C1302" s="666"/>
      <c r="D1302" s="104"/>
      <c r="E1302" s="104"/>
      <c r="F1302" s="104"/>
      <c r="G1302" s="104"/>
      <c r="H1302" s="104"/>
      <c r="I1302" s="104"/>
      <c r="J1302" s="104"/>
      <c r="K1302" s="104"/>
      <c r="L1302" s="104"/>
      <c r="M1302" s="104"/>
      <c r="N1302" s="104"/>
      <c r="O1302" s="104"/>
      <c r="P1302" s="104"/>
      <c r="Q1302" s="104"/>
      <c r="R1302" s="104"/>
      <c r="S1302" s="104"/>
      <c r="T1302" s="104"/>
      <c r="U1302" s="104"/>
    </row>
    <row r="1303" spans="1:21" ht="15.75" customHeight="1">
      <c r="A1303" s="104"/>
      <c r="B1303" s="104"/>
      <c r="C1303" s="666"/>
      <c r="D1303" s="104"/>
      <c r="E1303" s="104"/>
      <c r="F1303" s="104"/>
      <c r="G1303" s="104"/>
      <c r="H1303" s="104"/>
      <c r="I1303" s="104"/>
      <c r="J1303" s="104"/>
      <c r="K1303" s="104"/>
      <c r="L1303" s="104"/>
      <c r="M1303" s="104"/>
      <c r="N1303" s="104"/>
      <c r="O1303" s="104"/>
      <c r="P1303" s="104"/>
      <c r="Q1303" s="104"/>
      <c r="R1303" s="104"/>
      <c r="S1303" s="104"/>
      <c r="T1303" s="104"/>
      <c r="U1303" s="104"/>
    </row>
    <row r="1304" spans="1:21" ht="15.75" customHeight="1">
      <c r="A1304" s="104"/>
      <c r="B1304" s="104"/>
      <c r="C1304" s="666"/>
      <c r="D1304" s="104"/>
      <c r="E1304" s="104"/>
      <c r="F1304" s="104"/>
      <c r="G1304" s="104"/>
      <c r="H1304" s="104"/>
      <c r="I1304" s="104"/>
      <c r="J1304" s="104"/>
      <c r="K1304" s="104"/>
      <c r="L1304" s="104"/>
      <c r="M1304" s="104"/>
      <c r="N1304" s="104"/>
      <c r="O1304" s="104"/>
      <c r="P1304" s="104"/>
      <c r="Q1304" s="104"/>
      <c r="R1304" s="104"/>
      <c r="S1304" s="104"/>
      <c r="T1304" s="104"/>
      <c r="U1304" s="104"/>
    </row>
    <row r="1305" spans="1:21" ht="15.75" customHeight="1">
      <c r="A1305" s="104"/>
      <c r="B1305" s="104"/>
      <c r="C1305" s="666"/>
      <c r="D1305" s="104"/>
      <c r="E1305" s="104"/>
      <c r="F1305" s="104"/>
      <c r="G1305" s="104"/>
      <c r="H1305" s="104"/>
      <c r="I1305" s="104"/>
      <c r="J1305" s="104"/>
      <c r="K1305" s="104"/>
      <c r="L1305" s="104"/>
      <c r="M1305" s="104"/>
      <c r="N1305" s="104"/>
      <c r="O1305" s="104"/>
      <c r="P1305" s="104"/>
      <c r="Q1305" s="104"/>
      <c r="R1305" s="104"/>
      <c r="S1305" s="104"/>
      <c r="T1305" s="104"/>
      <c r="U1305" s="104"/>
    </row>
    <row r="1306" spans="1:21" ht="15.75" customHeight="1">
      <c r="A1306" s="104"/>
      <c r="B1306" s="104"/>
      <c r="C1306" s="666"/>
      <c r="D1306" s="104"/>
      <c r="E1306" s="104"/>
      <c r="F1306" s="104"/>
      <c r="G1306" s="104"/>
      <c r="H1306" s="104"/>
      <c r="I1306" s="104"/>
      <c r="J1306" s="104"/>
      <c r="K1306" s="104"/>
      <c r="L1306" s="104"/>
      <c r="M1306" s="104"/>
      <c r="N1306" s="104"/>
      <c r="O1306" s="104"/>
      <c r="P1306" s="104"/>
      <c r="Q1306" s="104"/>
      <c r="R1306" s="104"/>
      <c r="S1306" s="104"/>
      <c r="T1306" s="104"/>
      <c r="U1306" s="104"/>
    </row>
    <row r="1307" spans="1:21" ht="15.75" customHeight="1">
      <c r="A1307" s="104"/>
      <c r="B1307" s="104"/>
      <c r="C1307" s="666"/>
      <c r="D1307" s="104"/>
      <c r="E1307" s="104"/>
      <c r="F1307" s="104"/>
      <c r="G1307" s="104"/>
      <c r="H1307" s="104"/>
      <c r="I1307" s="104"/>
      <c r="J1307" s="104"/>
      <c r="K1307" s="104"/>
      <c r="L1307" s="104"/>
      <c r="M1307" s="104"/>
      <c r="N1307" s="104"/>
      <c r="O1307" s="104"/>
      <c r="P1307" s="104"/>
      <c r="Q1307" s="104"/>
      <c r="R1307" s="104"/>
      <c r="S1307" s="104"/>
      <c r="T1307" s="104"/>
      <c r="U1307" s="104"/>
    </row>
    <row r="1308" spans="1:21" ht="15.75" customHeight="1">
      <c r="A1308" s="104"/>
      <c r="B1308" s="104"/>
      <c r="C1308" s="666"/>
      <c r="D1308" s="104"/>
      <c r="E1308" s="104"/>
      <c r="F1308" s="104"/>
      <c r="G1308" s="104"/>
      <c r="H1308" s="104"/>
      <c r="I1308" s="104"/>
      <c r="J1308" s="104"/>
      <c r="K1308" s="104"/>
      <c r="L1308" s="104"/>
      <c r="M1308" s="104"/>
      <c r="N1308" s="104"/>
      <c r="O1308" s="104"/>
      <c r="P1308" s="104"/>
      <c r="Q1308" s="104"/>
      <c r="R1308" s="104"/>
      <c r="S1308" s="104"/>
      <c r="T1308" s="104"/>
      <c r="U1308" s="104"/>
    </row>
    <row r="1309" spans="1:21" ht="15.75" customHeight="1">
      <c r="A1309" s="104"/>
      <c r="B1309" s="104"/>
      <c r="C1309" s="666"/>
      <c r="D1309" s="104"/>
      <c r="E1309" s="104"/>
      <c r="F1309" s="104"/>
      <c r="G1309" s="104"/>
      <c r="H1309" s="104"/>
      <c r="I1309" s="104"/>
      <c r="J1309" s="104"/>
      <c r="K1309" s="104"/>
      <c r="L1309" s="104"/>
      <c r="M1309" s="104"/>
      <c r="N1309" s="104"/>
      <c r="O1309" s="104"/>
      <c r="P1309" s="104"/>
      <c r="Q1309" s="104"/>
      <c r="R1309" s="104"/>
      <c r="S1309" s="104"/>
      <c r="T1309" s="104"/>
      <c r="U1309" s="104"/>
    </row>
    <row r="1310" spans="1:21" ht="15.75" customHeight="1">
      <c r="A1310" s="104"/>
      <c r="B1310" s="104"/>
      <c r="C1310" s="666"/>
      <c r="D1310" s="104"/>
      <c r="E1310" s="104"/>
      <c r="F1310" s="104"/>
      <c r="G1310" s="104"/>
      <c r="H1310" s="104"/>
      <c r="I1310" s="104"/>
      <c r="J1310" s="104"/>
      <c r="K1310" s="104"/>
      <c r="L1310" s="104"/>
      <c r="M1310" s="104"/>
      <c r="N1310" s="104"/>
      <c r="O1310" s="104"/>
      <c r="P1310" s="104"/>
      <c r="Q1310" s="104"/>
      <c r="R1310" s="104"/>
      <c r="S1310" s="104"/>
      <c r="T1310" s="104"/>
      <c r="U1310" s="104"/>
    </row>
    <row r="1311" spans="1:21" ht="15.75" customHeight="1">
      <c r="A1311" s="104"/>
      <c r="B1311" s="104"/>
      <c r="C1311" s="666"/>
      <c r="D1311" s="104"/>
      <c r="E1311" s="104"/>
      <c r="F1311" s="104"/>
      <c r="G1311" s="104"/>
      <c r="H1311" s="104"/>
      <c r="I1311" s="104"/>
      <c r="J1311" s="104"/>
      <c r="K1311" s="104"/>
      <c r="L1311" s="104"/>
      <c r="M1311" s="104"/>
      <c r="N1311" s="104"/>
      <c r="O1311" s="104"/>
      <c r="P1311" s="104"/>
      <c r="Q1311" s="104"/>
      <c r="R1311" s="104"/>
      <c r="S1311" s="104"/>
      <c r="T1311" s="104"/>
      <c r="U1311" s="104"/>
    </row>
    <row r="1312" spans="1:21" ht="15.75" customHeight="1">
      <c r="A1312" s="104"/>
      <c r="B1312" s="104"/>
      <c r="C1312" s="666"/>
      <c r="D1312" s="104"/>
      <c r="E1312" s="104"/>
      <c r="F1312" s="104"/>
      <c r="G1312" s="104"/>
      <c r="H1312" s="104"/>
      <c r="I1312" s="104"/>
      <c r="J1312" s="104"/>
      <c r="K1312" s="104"/>
      <c r="L1312" s="104"/>
      <c r="M1312" s="104"/>
      <c r="N1312" s="104"/>
      <c r="O1312" s="104"/>
      <c r="P1312" s="104"/>
      <c r="Q1312" s="104"/>
      <c r="R1312" s="104"/>
      <c r="S1312" s="104"/>
      <c r="T1312" s="104"/>
      <c r="U1312" s="104"/>
    </row>
    <row r="1313" spans="1:21" ht="15.75" customHeight="1">
      <c r="A1313" s="104"/>
      <c r="B1313" s="104"/>
      <c r="C1313" s="666"/>
      <c r="D1313" s="104"/>
      <c r="E1313" s="104"/>
      <c r="F1313" s="104"/>
      <c r="G1313" s="104"/>
      <c r="H1313" s="104"/>
      <c r="I1313" s="104"/>
      <c r="J1313" s="104"/>
      <c r="K1313" s="104"/>
      <c r="L1313" s="104"/>
      <c r="M1313" s="104"/>
      <c r="N1313" s="104"/>
      <c r="O1313" s="104"/>
      <c r="P1313" s="104"/>
      <c r="Q1313" s="104"/>
      <c r="R1313" s="104"/>
      <c r="S1313" s="104"/>
      <c r="T1313" s="104"/>
      <c r="U1313" s="104"/>
    </row>
    <row r="1314" spans="1:21" ht="15.75" customHeight="1">
      <c r="A1314" s="104"/>
      <c r="B1314" s="104"/>
      <c r="C1314" s="666"/>
      <c r="D1314" s="104"/>
      <c r="E1314" s="104"/>
      <c r="F1314" s="104"/>
      <c r="G1314" s="104"/>
      <c r="H1314" s="104"/>
      <c r="I1314" s="104"/>
      <c r="J1314" s="104"/>
      <c r="K1314" s="104"/>
      <c r="L1314" s="104"/>
      <c r="M1314" s="104"/>
      <c r="N1314" s="104"/>
      <c r="O1314" s="104"/>
      <c r="P1314" s="104"/>
      <c r="Q1314" s="104"/>
      <c r="R1314" s="104"/>
      <c r="S1314" s="104"/>
      <c r="T1314" s="104"/>
      <c r="U1314" s="104"/>
    </row>
    <row r="1315" spans="1:21" ht="15.75" customHeight="1">
      <c r="A1315" s="104"/>
      <c r="B1315" s="104"/>
      <c r="C1315" s="666"/>
      <c r="D1315" s="104"/>
      <c r="E1315" s="104"/>
      <c r="F1315" s="104"/>
      <c r="G1315" s="104"/>
      <c r="H1315" s="104"/>
      <c r="I1315" s="104"/>
      <c r="J1315" s="104"/>
      <c r="K1315" s="104"/>
      <c r="L1315" s="104"/>
      <c r="M1315" s="104"/>
      <c r="N1315" s="104"/>
      <c r="O1315" s="104"/>
      <c r="P1315" s="104"/>
      <c r="Q1315" s="104"/>
      <c r="R1315" s="104"/>
      <c r="S1315" s="104"/>
      <c r="T1315" s="104"/>
      <c r="U1315" s="104"/>
    </row>
    <row r="1316" spans="1:21" ht="15.75" customHeight="1">
      <c r="A1316" s="104"/>
      <c r="B1316" s="104"/>
      <c r="C1316" s="666"/>
      <c r="D1316" s="104"/>
      <c r="E1316" s="104"/>
      <c r="F1316" s="104"/>
      <c r="G1316" s="104"/>
      <c r="H1316" s="104"/>
      <c r="I1316" s="104"/>
      <c r="J1316" s="104"/>
      <c r="K1316" s="104"/>
      <c r="L1316" s="104"/>
      <c r="M1316" s="104"/>
      <c r="N1316" s="104"/>
      <c r="O1316" s="104"/>
      <c r="P1316" s="104"/>
      <c r="Q1316" s="104"/>
      <c r="R1316" s="104"/>
      <c r="S1316" s="104"/>
      <c r="T1316" s="104"/>
      <c r="U1316" s="104"/>
    </row>
    <row r="1317" spans="1:21" ht="15.75" customHeight="1">
      <c r="A1317" s="104"/>
      <c r="B1317" s="104"/>
      <c r="C1317" s="666"/>
      <c r="D1317" s="104"/>
      <c r="E1317" s="104"/>
      <c r="F1317" s="104"/>
      <c r="G1317" s="104"/>
      <c r="H1317" s="104"/>
      <c r="I1317" s="104"/>
      <c r="J1317" s="104"/>
      <c r="K1317" s="104"/>
      <c r="L1317" s="104"/>
      <c r="M1317" s="104"/>
      <c r="N1317" s="104"/>
      <c r="O1317" s="104"/>
      <c r="P1317" s="104"/>
      <c r="Q1317" s="104"/>
      <c r="R1317" s="104"/>
      <c r="S1317" s="104"/>
      <c r="T1317" s="104"/>
      <c r="U1317" s="104"/>
    </row>
    <row r="1318" spans="1:21" ht="15.75" customHeight="1">
      <c r="A1318" s="104"/>
      <c r="B1318" s="104"/>
      <c r="C1318" s="666"/>
      <c r="D1318" s="104"/>
      <c r="E1318" s="104"/>
      <c r="F1318" s="104"/>
      <c r="G1318" s="104"/>
      <c r="H1318" s="104"/>
      <c r="I1318" s="104"/>
      <c r="J1318" s="104"/>
      <c r="K1318" s="104"/>
      <c r="L1318" s="104"/>
      <c r="M1318" s="104"/>
      <c r="N1318" s="104"/>
      <c r="O1318" s="104"/>
      <c r="P1318" s="104"/>
      <c r="Q1318" s="104"/>
      <c r="R1318" s="104"/>
      <c r="S1318" s="104"/>
      <c r="T1318" s="104"/>
      <c r="U1318" s="104"/>
    </row>
    <row r="1319" spans="1:21" ht="15.75" customHeight="1">
      <c r="A1319" s="104"/>
      <c r="B1319" s="104"/>
      <c r="C1319" s="666"/>
      <c r="D1319" s="104"/>
      <c r="E1319" s="104"/>
      <c r="F1319" s="104"/>
      <c r="G1319" s="104"/>
      <c r="H1319" s="104"/>
      <c r="I1319" s="104"/>
      <c r="J1319" s="104"/>
      <c r="K1319" s="104"/>
      <c r="L1319" s="104"/>
      <c r="M1319" s="104"/>
      <c r="N1319" s="104"/>
      <c r="O1319" s="104"/>
      <c r="P1319" s="104"/>
      <c r="Q1319" s="104"/>
      <c r="R1319" s="104"/>
      <c r="S1319" s="104"/>
      <c r="T1319" s="104"/>
      <c r="U1319" s="104"/>
    </row>
    <row r="1320" spans="1:21" ht="15.75" customHeight="1">
      <c r="A1320" s="104"/>
      <c r="B1320" s="104"/>
      <c r="C1320" s="666"/>
      <c r="D1320" s="104"/>
      <c r="E1320" s="104"/>
      <c r="F1320" s="104"/>
      <c r="G1320" s="104"/>
      <c r="H1320" s="104"/>
      <c r="I1320" s="104"/>
      <c r="J1320" s="104"/>
      <c r="K1320" s="104"/>
      <c r="L1320" s="104"/>
      <c r="M1320" s="104"/>
      <c r="N1320" s="104"/>
      <c r="O1320" s="104"/>
      <c r="P1320" s="104"/>
      <c r="Q1320" s="104"/>
      <c r="R1320" s="104"/>
      <c r="S1320" s="104"/>
      <c r="T1320" s="104"/>
      <c r="U1320" s="104"/>
    </row>
    <row r="1321" spans="1:21" ht="15.75" customHeight="1">
      <c r="A1321" s="104"/>
      <c r="B1321" s="104"/>
      <c r="C1321" s="666"/>
      <c r="D1321" s="104"/>
      <c r="E1321" s="104"/>
      <c r="F1321" s="104"/>
      <c r="G1321" s="104"/>
      <c r="H1321" s="104"/>
      <c r="I1321" s="104"/>
      <c r="J1321" s="104"/>
      <c r="K1321" s="104"/>
      <c r="L1321" s="104"/>
      <c r="M1321" s="104"/>
      <c r="N1321" s="104"/>
      <c r="O1321" s="104"/>
      <c r="P1321" s="104"/>
      <c r="Q1321" s="104"/>
      <c r="R1321" s="104"/>
      <c r="S1321" s="104"/>
      <c r="T1321" s="104"/>
      <c r="U1321" s="104"/>
    </row>
    <row r="1322" spans="1:21" ht="15.75" customHeight="1">
      <c r="A1322" s="104"/>
      <c r="B1322" s="104"/>
      <c r="C1322" s="666"/>
      <c r="D1322" s="104"/>
      <c r="E1322" s="104"/>
      <c r="F1322" s="104"/>
      <c r="G1322" s="104"/>
      <c r="H1322" s="104"/>
      <c r="I1322" s="104"/>
      <c r="J1322" s="104"/>
      <c r="K1322" s="104"/>
      <c r="L1322" s="104"/>
      <c r="M1322" s="104"/>
      <c r="N1322" s="104"/>
      <c r="O1322" s="104"/>
      <c r="P1322" s="104"/>
      <c r="Q1322" s="104"/>
      <c r="R1322" s="104"/>
      <c r="S1322" s="104"/>
      <c r="T1322" s="104"/>
      <c r="U1322" s="104"/>
    </row>
    <row r="1323" spans="1:21" ht="15.75" customHeight="1">
      <c r="A1323" s="104"/>
      <c r="B1323" s="104"/>
      <c r="C1323" s="666"/>
      <c r="D1323" s="104"/>
      <c r="E1323" s="104"/>
      <c r="F1323" s="104"/>
      <c r="G1323" s="104"/>
      <c r="H1323" s="104"/>
      <c r="I1323" s="104"/>
      <c r="J1323" s="104"/>
      <c r="K1323" s="104"/>
      <c r="L1323" s="104"/>
      <c r="M1323" s="104"/>
      <c r="N1323" s="104"/>
      <c r="O1323" s="104"/>
      <c r="P1323" s="104"/>
      <c r="Q1323" s="104"/>
      <c r="R1323" s="104"/>
      <c r="S1323" s="104"/>
      <c r="T1323" s="104"/>
      <c r="U1323" s="104"/>
    </row>
    <row r="1324" spans="1:21" ht="15.75" customHeight="1">
      <c r="A1324" s="104"/>
      <c r="B1324" s="104"/>
      <c r="C1324" s="666"/>
      <c r="D1324" s="104"/>
      <c r="E1324" s="104"/>
      <c r="F1324" s="104"/>
      <c r="G1324" s="104"/>
      <c r="H1324" s="104"/>
      <c r="I1324" s="104"/>
      <c r="J1324" s="104"/>
      <c r="K1324" s="104"/>
      <c r="L1324" s="104"/>
      <c r="M1324" s="104"/>
      <c r="N1324" s="104"/>
      <c r="O1324" s="104"/>
      <c r="P1324" s="104"/>
      <c r="Q1324" s="104"/>
      <c r="R1324" s="104"/>
      <c r="S1324" s="104"/>
      <c r="T1324" s="104"/>
      <c r="U1324" s="104"/>
    </row>
    <row r="1325" spans="1:21" ht="15.75" customHeight="1">
      <c r="A1325" s="104"/>
      <c r="B1325" s="104"/>
      <c r="C1325" s="666"/>
      <c r="D1325" s="104"/>
      <c r="E1325" s="104"/>
      <c r="F1325" s="104"/>
      <c r="G1325" s="104"/>
      <c r="H1325" s="104"/>
      <c r="I1325" s="104"/>
      <c r="J1325" s="104"/>
      <c r="K1325" s="104"/>
      <c r="L1325" s="104"/>
      <c r="M1325" s="104"/>
      <c r="N1325" s="104"/>
      <c r="O1325" s="104"/>
      <c r="P1325" s="104"/>
      <c r="Q1325" s="104"/>
      <c r="R1325" s="104"/>
      <c r="S1325" s="104"/>
      <c r="T1325" s="104"/>
      <c r="U1325" s="104"/>
    </row>
    <row r="1326" spans="1:21" ht="15.75" customHeight="1">
      <c r="A1326" s="104"/>
      <c r="B1326" s="104"/>
      <c r="C1326" s="666"/>
      <c r="D1326" s="104"/>
      <c r="E1326" s="104"/>
      <c r="F1326" s="104"/>
      <c r="G1326" s="104"/>
      <c r="H1326" s="104"/>
      <c r="I1326" s="104"/>
      <c r="J1326" s="104"/>
      <c r="K1326" s="104"/>
      <c r="L1326" s="104"/>
      <c r="M1326" s="104"/>
      <c r="N1326" s="104"/>
      <c r="O1326" s="104"/>
      <c r="P1326" s="104"/>
      <c r="Q1326" s="104"/>
      <c r="R1326" s="104"/>
      <c r="S1326" s="104"/>
      <c r="T1326" s="104"/>
      <c r="U1326" s="104"/>
    </row>
    <row r="1327" spans="1:21" ht="15.75" customHeight="1">
      <c r="A1327" s="104"/>
      <c r="B1327" s="104"/>
      <c r="C1327" s="666"/>
      <c r="D1327" s="104"/>
      <c r="E1327" s="104"/>
      <c r="F1327" s="104"/>
      <c r="G1327" s="104"/>
      <c r="H1327" s="104"/>
      <c r="I1327" s="104"/>
      <c r="J1327" s="104"/>
      <c r="K1327" s="104"/>
      <c r="L1327" s="104"/>
      <c r="M1327" s="104"/>
      <c r="N1327" s="104"/>
      <c r="O1327" s="104"/>
      <c r="P1327" s="104"/>
      <c r="Q1327" s="104"/>
      <c r="R1327" s="104"/>
      <c r="S1327" s="104"/>
      <c r="T1327" s="104"/>
      <c r="U1327" s="104"/>
    </row>
    <row r="1328" spans="1:21" ht="15.75" customHeight="1">
      <c r="A1328" s="104"/>
      <c r="B1328" s="104"/>
      <c r="C1328" s="666"/>
      <c r="D1328" s="104"/>
      <c r="E1328" s="104"/>
      <c r="F1328" s="104"/>
      <c r="G1328" s="104"/>
      <c r="H1328" s="104"/>
      <c r="I1328" s="104"/>
      <c r="J1328" s="104"/>
      <c r="K1328" s="104"/>
      <c r="L1328" s="104"/>
      <c r="M1328" s="104"/>
      <c r="N1328" s="104"/>
      <c r="O1328" s="104"/>
      <c r="P1328" s="104"/>
      <c r="Q1328" s="104"/>
      <c r="R1328" s="104"/>
      <c r="S1328" s="104"/>
      <c r="T1328" s="104"/>
      <c r="U1328" s="104"/>
    </row>
    <row r="1329" spans="1:21" ht="15.75" customHeight="1">
      <c r="A1329" s="104"/>
      <c r="B1329" s="104"/>
      <c r="C1329" s="666"/>
      <c r="D1329" s="104"/>
      <c r="E1329" s="104"/>
      <c r="F1329" s="104"/>
      <c r="G1329" s="104"/>
      <c r="H1329" s="104"/>
      <c r="I1329" s="104"/>
      <c r="J1329" s="104"/>
      <c r="K1329" s="104"/>
      <c r="L1329" s="104"/>
      <c r="M1329" s="104"/>
      <c r="N1329" s="104"/>
      <c r="O1329" s="104"/>
      <c r="P1329" s="104"/>
      <c r="Q1329" s="104"/>
      <c r="R1329" s="104"/>
      <c r="S1329" s="104"/>
      <c r="T1329" s="104"/>
      <c r="U1329" s="104"/>
    </row>
    <row r="1330" spans="1:21" ht="15.75" customHeight="1">
      <c r="A1330" s="104"/>
      <c r="B1330" s="104"/>
      <c r="C1330" s="666"/>
      <c r="D1330" s="104"/>
      <c r="E1330" s="104"/>
      <c r="F1330" s="104"/>
      <c r="G1330" s="104"/>
      <c r="H1330" s="104"/>
      <c r="I1330" s="104"/>
      <c r="J1330" s="104"/>
      <c r="K1330" s="104"/>
      <c r="L1330" s="104"/>
      <c r="M1330" s="104"/>
      <c r="N1330" s="104"/>
      <c r="O1330" s="104"/>
      <c r="P1330" s="104"/>
      <c r="Q1330" s="104"/>
      <c r="R1330" s="104"/>
      <c r="S1330" s="104"/>
      <c r="T1330" s="104"/>
      <c r="U1330" s="104"/>
    </row>
    <row r="1331" spans="1:21" ht="15.75" customHeight="1">
      <c r="A1331" s="104"/>
      <c r="B1331" s="104"/>
      <c r="C1331" s="666"/>
      <c r="D1331" s="104"/>
      <c r="E1331" s="104"/>
      <c r="F1331" s="104"/>
      <c r="G1331" s="104"/>
      <c r="H1331" s="104"/>
      <c r="I1331" s="104"/>
      <c r="J1331" s="104"/>
      <c r="K1331" s="104"/>
      <c r="L1331" s="104"/>
      <c r="M1331" s="104"/>
      <c r="N1331" s="104"/>
      <c r="O1331" s="104"/>
      <c r="P1331" s="104"/>
      <c r="Q1331" s="104"/>
      <c r="R1331" s="104"/>
      <c r="S1331" s="104"/>
      <c r="T1331" s="104"/>
      <c r="U1331" s="104"/>
    </row>
    <row r="1332" spans="1:21" ht="15.75" customHeight="1">
      <c r="A1332" s="104"/>
      <c r="B1332" s="104"/>
      <c r="C1332" s="666"/>
      <c r="D1332" s="104"/>
      <c r="E1332" s="104"/>
      <c r="F1332" s="104"/>
      <c r="G1332" s="104"/>
      <c r="H1332" s="104"/>
      <c r="I1332" s="104"/>
      <c r="J1332" s="104"/>
      <c r="K1332" s="104"/>
      <c r="L1332" s="104"/>
      <c r="M1332" s="104"/>
      <c r="N1332" s="104"/>
      <c r="O1332" s="104"/>
      <c r="P1332" s="104"/>
      <c r="Q1332" s="104"/>
      <c r="R1332" s="104"/>
      <c r="S1332" s="104"/>
      <c r="T1332" s="104"/>
      <c r="U1332" s="104"/>
    </row>
    <row r="1333" spans="1:21" ht="15.75" customHeight="1">
      <c r="A1333" s="104"/>
      <c r="B1333" s="104"/>
      <c r="C1333" s="666"/>
      <c r="D1333" s="104"/>
      <c r="E1333" s="104"/>
      <c r="F1333" s="104"/>
      <c r="G1333" s="104"/>
      <c r="H1333" s="104"/>
      <c r="I1333" s="104"/>
      <c r="J1333" s="104"/>
      <c r="K1333" s="104"/>
      <c r="L1333" s="104"/>
      <c r="M1333" s="104"/>
      <c r="N1333" s="104"/>
      <c r="O1333" s="104"/>
      <c r="P1333" s="104"/>
      <c r="Q1333" s="104"/>
      <c r="R1333" s="104"/>
      <c r="S1333" s="104"/>
      <c r="T1333" s="104"/>
      <c r="U1333" s="104"/>
    </row>
    <row r="1334" spans="1:21" ht="15.75" customHeight="1">
      <c r="A1334" s="104"/>
      <c r="B1334" s="104"/>
      <c r="C1334" s="666"/>
      <c r="D1334" s="104"/>
      <c r="E1334" s="104"/>
      <c r="F1334" s="104"/>
      <c r="G1334" s="104"/>
      <c r="H1334" s="104"/>
      <c r="I1334" s="104"/>
      <c r="J1334" s="104"/>
      <c r="K1334" s="104"/>
      <c r="L1334" s="104"/>
      <c r="M1334" s="104"/>
      <c r="N1334" s="104"/>
      <c r="O1334" s="104"/>
      <c r="P1334" s="104"/>
      <c r="Q1334" s="104"/>
      <c r="R1334" s="104"/>
      <c r="S1334" s="104"/>
      <c r="T1334" s="104"/>
      <c r="U1334" s="104"/>
    </row>
  </sheetData>
  <mergeCells count="3">
    <mergeCell ref="A1:D1"/>
    <mergeCell ref="A2:D2"/>
    <mergeCell ref="A3:D3"/>
  </mergeCells>
  <printOptions horizontalCentered="1"/>
  <pageMargins left="0.70866141732283472" right="0.70866141732283472" top="0.98425196850393704" bottom="0.39370078740157483" header="0" footer="0"/>
  <pageSetup scale="79" orientation="landscape" r:id="rId1"/>
  <headerFooter>
    <oddFooter>&amp;R&amp;P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</sheetPr>
  <dimension ref="A1"/>
  <sheetViews>
    <sheetView workbookViewId="0">
      <selection activeCell="K29" sqref="K29"/>
    </sheetView>
  </sheetViews>
  <sheetFormatPr baseColWidth="10" defaultRowHeight="1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8B196-DBAC-4026-968C-F4F2B6D1D7A6}">
  <sheetPr>
    <tabColor rgb="FF00B050"/>
  </sheetPr>
  <dimension ref="B1:J401"/>
  <sheetViews>
    <sheetView topLeftCell="A377" workbookViewId="0">
      <selection activeCell="B1" sqref="B1:D400"/>
    </sheetView>
  </sheetViews>
  <sheetFormatPr baseColWidth="10" defaultColWidth="14.42578125" defaultRowHeight="15"/>
  <cols>
    <col min="1" max="1" width="8.42578125" style="668" customWidth="1"/>
    <col min="2" max="2" width="22.5703125" style="668" customWidth="1"/>
    <col min="3" max="3" width="58.42578125" style="668" customWidth="1"/>
    <col min="4" max="4" width="28.85546875" style="668" customWidth="1"/>
    <col min="5" max="6" width="10.7109375" style="668" customWidth="1"/>
    <col min="7" max="16384" width="14.42578125" style="668"/>
  </cols>
  <sheetData>
    <row r="1" spans="2:10">
      <c r="B1" s="976" t="s">
        <v>1659</v>
      </c>
      <c r="C1" s="976"/>
      <c r="D1" s="976"/>
    </row>
    <row r="2" spans="2:10" ht="15" customHeight="1">
      <c r="E2" s="669"/>
      <c r="F2" s="669"/>
      <c r="G2" s="669"/>
      <c r="H2" s="669"/>
      <c r="I2" s="669"/>
      <c r="J2" s="669"/>
    </row>
    <row r="3" spans="2:10">
      <c r="B3" s="977" t="s">
        <v>3170</v>
      </c>
      <c r="C3" s="978"/>
      <c r="D3" s="978"/>
      <c r="E3" s="670"/>
      <c r="F3" s="670"/>
    </row>
    <row r="4" spans="2:10" ht="13.5" customHeight="1">
      <c r="B4" s="979" t="s">
        <v>1784</v>
      </c>
      <c r="C4" s="980"/>
      <c r="D4" s="980"/>
      <c r="E4" s="670"/>
      <c r="F4" s="670"/>
    </row>
    <row r="5" spans="2:10">
      <c r="B5" s="671" t="s">
        <v>390</v>
      </c>
      <c r="C5" s="672" t="s">
        <v>391</v>
      </c>
      <c r="D5" s="672" t="s">
        <v>392</v>
      </c>
      <c r="E5" s="670"/>
      <c r="F5" s="670"/>
    </row>
    <row r="6" spans="2:10" ht="3" customHeight="1">
      <c r="B6" s="673"/>
      <c r="C6" s="674"/>
      <c r="D6" s="674"/>
      <c r="E6" s="670"/>
      <c r="F6" s="670"/>
    </row>
    <row r="7" spans="2:10">
      <c r="B7" s="675" t="s">
        <v>3048</v>
      </c>
      <c r="C7" s="676" t="s">
        <v>3049</v>
      </c>
      <c r="D7" s="677" t="s">
        <v>2761</v>
      </c>
      <c r="E7" s="670"/>
      <c r="F7" s="670"/>
    </row>
    <row r="8" spans="2:10">
      <c r="B8" s="675" t="s">
        <v>3050</v>
      </c>
      <c r="C8" s="676" t="s">
        <v>3049</v>
      </c>
      <c r="D8" s="677" t="s">
        <v>2761</v>
      </c>
      <c r="E8" s="670"/>
      <c r="F8" s="670"/>
    </row>
    <row r="9" spans="2:10">
      <c r="B9" s="675" t="s">
        <v>3051</v>
      </c>
      <c r="C9" s="678" t="s">
        <v>3049</v>
      </c>
      <c r="D9" s="677" t="s">
        <v>2761</v>
      </c>
      <c r="E9" s="670"/>
      <c r="F9" s="670"/>
    </row>
    <row r="10" spans="2:10">
      <c r="B10" s="679" t="s">
        <v>3133</v>
      </c>
      <c r="C10" s="678" t="s">
        <v>3052</v>
      </c>
      <c r="D10" s="677" t="s">
        <v>2761</v>
      </c>
      <c r="E10" s="670"/>
      <c r="F10" s="670"/>
    </row>
    <row r="11" spans="2:10">
      <c r="B11" s="679" t="s">
        <v>3134</v>
      </c>
      <c r="C11" s="678" t="s">
        <v>3052</v>
      </c>
      <c r="D11" s="677" t="s">
        <v>2761</v>
      </c>
      <c r="E11" s="670"/>
      <c r="F11" s="670"/>
    </row>
    <row r="12" spans="2:10">
      <c r="B12" s="679" t="s">
        <v>3135</v>
      </c>
      <c r="C12" s="678" t="s">
        <v>3053</v>
      </c>
      <c r="D12" s="677" t="s">
        <v>2761</v>
      </c>
      <c r="E12" s="670"/>
      <c r="F12" s="670"/>
    </row>
    <row r="13" spans="2:10">
      <c r="B13" s="679" t="s">
        <v>3136</v>
      </c>
      <c r="C13" s="678" t="s">
        <v>3053</v>
      </c>
      <c r="D13" s="677" t="s">
        <v>2761</v>
      </c>
      <c r="E13" s="670"/>
      <c r="F13" s="670"/>
    </row>
    <row r="14" spans="2:10">
      <c r="B14" s="679" t="s">
        <v>3137</v>
      </c>
      <c r="C14" s="678" t="s">
        <v>3053</v>
      </c>
      <c r="D14" s="677" t="s">
        <v>2761</v>
      </c>
      <c r="E14" s="670"/>
      <c r="F14" s="670"/>
    </row>
    <row r="15" spans="2:10">
      <c r="B15" s="679" t="s">
        <v>3051</v>
      </c>
      <c r="C15" s="678" t="s">
        <v>3053</v>
      </c>
      <c r="D15" s="677" t="s">
        <v>2761</v>
      </c>
      <c r="E15" s="670"/>
      <c r="F15" s="670"/>
    </row>
    <row r="16" spans="2:10">
      <c r="B16" s="679" t="s">
        <v>3051</v>
      </c>
      <c r="C16" s="678" t="s">
        <v>3053</v>
      </c>
      <c r="D16" s="677" t="s">
        <v>2761</v>
      </c>
      <c r="E16" s="670"/>
      <c r="F16" s="670"/>
    </row>
    <row r="17" spans="2:6">
      <c r="B17" s="675" t="s">
        <v>3054</v>
      </c>
      <c r="C17" s="678" t="s">
        <v>3049</v>
      </c>
      <c r="D17" s="677" t="s">
        <v>2761</v>
      </c>
      <c r="E17" s="670"/>
      <c r="F17" s="670"/>
    </row>
    <row r="18" spans="2:6">
      <c r="B18" s="675" t="s">
        <v>3055</v>
      </c>
      <c r="C18" s="678" t="s">
        <v>3049</v>
      </c>
      <c r="D18" s="677" t="s">
        <v>2761</v>
      </c>
      <c r="E18" s="670"/>
      <c r="F18" s="670"/>
    </row>
    <row r="19" spans="2:6">
      <c r="B19" s="680" t="s">
        <v>3138</v>
      </c>
      <c r="C19" s="678" t="s">
        <v>3053</v>
      </c>
      <c r="D19" s="677" t="s">
        <v>2761</v>
      </c>
      <c r="E19" s="670"/>
      <c r="F19" s="670"/>
    </row>
    <row r="20" spans="2:6">
      <c r="B20" s="680" t="s">
        <v>3055</v>
      </c>
      <c r="C20" s="678" t="s">
        <v>3053</v>
      </c>
      <c r="D20" s="677" t="s">
        <v>2761</v>
      </c>
      <c r="E20" s="670"/>
      <c r="F20" s="670"/>
    </row>
    <row r="21" spans="2:6">
      <c r="B21" s="680" t="s">
        <v>3055</v>
      </c>
      <c r="C21" s="678" t="s">
        <v>3053</v>
      </c>
      <c r="D21" s="677" t="s">
        <v>2761</v>
      </c>
      <c r="E21" s="670"/>
      <c r="F21" s="670"/>
    </row>
    <row r="22" spans="2:6">
      <c r="B22" s="681" t="s">
        <v>3056</v>
      </c>
      <c r="C22" s="678" t="s">
        <v>3057</v>
      </c>
      <c r="D22" s="677" t="s">
        <v>2761</v>
      </c>
      <c r="E22" s="670"/>
      <c r="F22" s="670"/>
    </row>
    <row r="23" spans="2:6">
      <c r="B23" s="675" t="s">
        <v>3058</v>
      </c>
      <c r="C23" s="678" t="s">
        <v>3059</v>
      </c>
      <c r="D23" s="677" t="s">
        <v>2761</v>
      </c>
      <c r="E23" s="670"/>
      <c r="F23" s="670"/>
    </row>
    <row r="24" spans="2:6">
      <c r="B24" s="682" t="s">
        <v>3139</v>
      </c>
      <c r="C24" s="678" t="s">
        <v>3052</v>
      </c>
      <c r="D24" s="677" t="s">
        <v>2761</v>
      </c>
      <c r="E24" s="670"/>
      <c r="F24" s="670"/>
    </row>
    <row r="25" spans="2:6">
      <c r="B25" s="682" t="s">
        <v>3140</v>
      </c>
      <c r="C25" s="678" t="s">
        <v>3052</v>
      </c>
      <c r="D25" s="677" t="s">
        <v>2761</v>
      </c>
      <c r="E25" s="670"/>
      <c r="F25" s="670"/>
    </row>
    <row r="26" spans="2:6">
      <c r="B26" s="682" t="s">
        <v>3141</v>
      </c>
      <c r="C26" s="678" t="s">
        <v>3052</v>
      </c>
      <c r="D26" s="677" t="s">
        <v>2761</v>
      </c>
      <c r="E26" s="670"/>
      <c r="F26" s="670"/>
    </row>
    <row r="27" spans="2:6">
      <c r="B27" s="675" t="s">
        <v>3060</v>
      </c>
      <c r="C27" s="678" t="s">
        <v>3049</v>
      </c>
      <c r="D27" s="677" t="s">
        <v>2761</v>
      </c>
      <c r="E27" s="670"/>
      <c r="F27" s="670"/>
    </row>
    <row r="28" spans="2:6">
      <c r="B28" s="675" t="s">
        <v>3061</v>
      </c>
      <c r="C28" s="678" t="s">
        <v>3049</v>
      </c>
      <c r="D28" s="677" t="s">
        <v>2761</v>
      </c>
      <c r="E28" s="670"/>
      <c r="F28" s="670"/>
    </row>
    <row r="29" spans="2:6">
      <c r="B29" s="675" t="s">
        <v>3062</v>
      </c>
      <c r="C29" s="678" t="s">
        <v>3049</v>
      </c>
      <c r="D29" s="677" t="s">
        <v>2761</v>
      </c>
      <c r="E29" s="670"/>
      <c r="F29" s="670"/>
    </row>
    <row r="30" spans="2:6">
      <c r="B30" s="675" t="s">
        <v>3063</v>
      </c>
      <c r="C30" s="678" t="s">
        <v>3049</v>
      </c>
      <c r="D30" s="677" t="s">
        <v>2761</v>
      </c>
      <c r="E30" s="670"/>
      <c r="F30" s="670"/>
    </row>
    <row r="31" spans="2:6">
      <c r="B31" s="675" t="s">
        <v>3064</v>
      </c>
      <c r="C31" s="678" t="s">
        <v>3049</v>
      </c>
      <c r="D31" s="677" t="s">
        <v>2761</v>
      </c>
      <c r="E31" s="670"/>
      <c r="F31" s="670"/>
    </row>
    <row r="32" spans="2:6">
      <c r="B32" s="675" t="s">
        <v>3065</v>
      </c>
      <c r="C32" s="678" t="s">
        <v>3049</v>
      </c>
      <c r="D32" s="677" t="s">
        <v>2761</v>
      </c>
      <c r="E32" s="670"/>
      <c r="F32" s="670"/>
    </row>
    <row r="33" spans="2:6">
      <c r="B33" s="675" t="s">
        <v>3066</v>
      </c>
      <c r="C33" s="678" t="s">
        <v>3049</v>
      </c>
      <c r="D33" s="677" t="s">
        <v>2761</v>
      </c>
      <c r="E33" s="670"/>
      <c r="F33" s="670"/>
    </row>
    <row r="34" spans="2:6">
      <c r="B34" s="682" t="s">
        <v>3142</v>
      </c>
      <c r="C34" s="678" t="s">
        <v>3053</v>
      </c>
      <c r="D34" s="677" t="s">
        <v>2761</v>
      </c>
      <c r="E34" s="670"/>
      <c r="F34" s="670"/>
    </row>
    <row r="35" spans="2:6">
      <c r="B35" s="682" t="s">
        <v>3143</v>
      </c>
      <c r="C35" s="678" t="s">
        <v>3053</v>
      </c>
      <c r="D35" s="677" t="s">
        <v>2761</v>
      </c>
      <c r="E35" s="670"/>
      <c r="F35" s="670"/>
    </row>
    <row r="36" spans="2:6">
      <c r="B36" s="682" t="s">
        <v>3144</v>
      </c>
      <c r="C36" s="678" t="s">
        <v>3053</v>
      </c>
      <c r="D36" s="677" t="s">
        <v>2761</v>
      </c>
      <c r="E36" s="670"/>
      <c r="F36" s="670"/>
    </row>
    <row r="37" spans="2:6">
      <c r="B37" s="682" t="s">
        <v>3145</v>
      </c>
      <c r="C37" s="678" t="s">
        <v>3053</v>
      </c>
      <c r="D37" s="677" t="s">
        <v>2761</v>
      </c>
      <c r="E37" s="670"/>
      <c r="F37" s="670"/>
    </row>
    <row r="38" spans="2:6">
      <c r="B38" s="682" t="s">
        <v>3146</v>
      </c>
      <c r="C38" s="678" t="s">
        <v>3053</v>
      </c>
      <c r="D38" s="677" t="s">
        <v>2761</v>
      </c>
      <c r="E38" s="670"/>
      <c r="F38" s="670"/>
    </row>
    <row r="39" spans="2:6">
      <c r="B39" s="682" t="s">
        <v>3147</v>
      </c>
      <c r="C39" s="678" t="s">
        <v>3053</v>
      </c>
      <c r="D39" s="677" t="s">
        <v>2761</v>
      </c>
      <c r="E39" s="670"/>
      <c r="F39" s="670"/>
    </row>
    <row r="40" spans="2:6">
      <c r="B40" s="675" t="s">
        <v>3148</v>
      </c>
      <c r="C40" s="678" t="s">
        <v>3067</v>
      </c>
      <c r="D40" s="677" t="s">
        <v>2761</v>
      </c>
      <c r="E40" s="670"/>
      <c r="F40" s="670"/>
    </row>
    <row r="41" spans="2:6">
      <c r="B41" s="682" t="s">
        <v>3149</v>
      </c>
      <c r="C41" s="678" t="s">
        <v>3053</v>
      </c>
      <c r="D41" s="677" t="s">
        <v>2761</v>
      </c>
      <c r="E41" s="670"/>
      <c r="F41" s="670"/>
    </row>
    <row r="42" spans="2:6">
      <c r="B42" s="682" t="s">
        <v>3150</v>
      </c>
      <c r="C42" s="678" t="s">
        <v>3052</v>
      </c>
      <c r="D42" s="677" t="s">
        <v>2761</v>
      </c>
      <c r="E42" s="670"/>
      <c r="F42" s="670"/>
    </row>
    <row r="43" spans="2:6">
      <c r="B43" s="682" t="s">
        <v>3151</v>
      </c>
      <c r="C43" s="678" t="s">
        <v>3052</v>
      </c>
      <c r="D43" s="677" t="s">
        <v>2761</v>
      </c>
      <c r="E43" s="670"/>
      <c r="F43" s="670"/>
    </row>
    <row r="44" spans="2:6">
      <c r="B44" s="682" t="s">
        <v>3152</v>
      </c>
      <c r="C44" s="678" t="s">
        <v>3053</v>
      </c>
      <c r="D44" s="677" t="s">
        <v>2761</v>
      </c>
      <c r="E44" s="670"/>
      <c r="F44" s="670"/>
    </row>
    <row r="45" spans="2:6">
      <c r="B45" s="682" t="s">
        <v>3153</v>
      </c>
      <c r="C45" s="678" t="s">
        <v>3053</v>
      </c>
      <c r="D45" s="677" t="s">
        <v>2761</v>
      </c>
      <c r="E45" s="670"/>
      <c r="F45" s="670"/>
    </row>
    <row r="46" spans="2:6">
      <c r="B46" s="682" t="s">
        <v>3154</v>
      </c>
      <c r="C46" s="678" t="s">
        <v>3053</v>
      </c>
      <c r="D46" s="677" t="s">
        <v>2761</v>
      </c>
      <c r="E46" s="670"/>
      <c r="F46" s="670"/>
    </row>
    <row r="47" spans="2:6">
      <c r="B47" s="682" t="s">
        <v>3155</v>
      </c>
      <c r="C47" s="678" t="s">
        <v>3053</v>
      </c>
      <c r="D47" s="677" t="s">
        <v>2761</v>
      </c>
      <c r="E47" s="670"/>
      <c r="F47" s="670"/>
    </row>
    <row r="48" spans="2:6">
      <c r="B48" s="682" t="s">
        <v>3156</v>
      </c>
      <c r="C48" s="678" t="s">
        <v>3053</v>
      </c>
      <c r="D48" s="677" t="s">
        <v>2761</v>
      </c>
      <c r="E48" s="670"/>
      <c r="F48" s="670"/>
    </row>
    <row r="49" spans="2:6">
      <c r="B49" s="682" t="s">
        <v>3155</v>
      </c>
      <c r="C49" s="678" t="s">
        <v>3053</v>
      </c>
      <c r="D49" s="677" t="s">
        <v>2761</v>
      </c>
      <c r="E49" s="670"/>
      <c r="F49" s="670"/>
    </row>
    <row r="50" spans="2:6">
      <c r="B50" s="682" t="s">
        <v>3156</v>
      </c>
      <c r="C50" s="678" t="s">
        <v>3053</v>
      </c>
      <c r="D50" s="677" t="s">
        <v>2761</v>
      </c>
      <c r="E50" s="670"/>
      <c r="F50" s="670"/>
    </row>
    <row r="51" spans="2:6">
      <c r="B51" s="682" t="s">
        <v>3155</v>
      </c>
      <c r="C51" s="678" t="s">
        <v>3053</v>
      </c>
      <c r="D51" s="677" t="s">
        <v>2761</v>
      </c>
      <c r="E51" s="670"/>
      <c r="F51" s="670"/>
    </row>
    <row r="52" spans="2:6">
      <c r="B52" s="682" t="s">
        <v>3156</v>
      </c>
      <c r="C52" s="678" t="s">
        <v>3053</v>
      </c>
      <c r="D52" s="677" t="s">
        <v>2761</v>
      </c>
      <c r="E52" s="670"/>
      <c r="F52" s="670"/>
    </row>
    <row r="53" spans="2:6">
      <c r="B53" s="682" t="s">
        <v>3155</v>
      </c>
      <c r="C53" s="678" t="s">
        <v>3053</v>
      </c>
      <c r="D53" s="677" t="s">
        <v>2761</v>
      </c>
      <c r="E53" s="670"/>
      <c r="F53" s="670"/>
    </row>
    <row r="54" spans="2:6">
      <c r="B54" s="682" t="s">
        <v>3156</v>
      </c>
      <c r="C54" s="678" t="s">
        <v>3053</v>
      </c>
      <c r="D54" s="677" t="s">
        <v>2761</v>
      </c>
      <c r="E54" s="670"/>
      <c r="F54" s="670"/>
    </row>
    <row r="55" spans="2:6">
      <c r="B55" s="682" t="s">
        <v>3155</v>
      </c>
      <c r="C55" s="678" t="s">
        <v>3053</v>
      </c>
      <c r="D55" s="677" t="s">
        <v>2761</v>
      </c>
      <c r="E55" s="670"/>
      <c r="F55" s="670"/>
    </row>
    <row r="56" spans="2:6">
      <c r="B56" s="682" t="s">
        <v>3156</v>
      </c>
      <c r="C56" s="678" t="s">
        <v>3053</v>
      </c>
      <c r="D56" s="677" t="s">
        <v>2761</v>
      </c>
      <c r="E56" s="670"/>
      <c r="F56" s="670"/>
    </row>
    <row r="57" spans="2:6">
      <c r="B57" s="682" t="s">
        <v>3155</v>
      </c>
      <c r="C57" s="678" t="s">
        <v>3053</v>
      </c>
      <c r="D57" s="677" t="s">
        <v>2761</v>
      </c>
      <c r="E57" s="670"/>
      <c r="F57" s="670"/>
    </row>
    <row r="58" spans="2:6">
      <c r="B58" s="683" t="s">
        <v>3068</v>
      </c>
      <c r="C58" s="678" t="s">
        <v>3069</v>
      </c>
      <c r="D58" s="677" t="s">
        <v>2761</v>
      </c>
      <c r="E58" s="670"/>
      <c r="F58" s="670"/>
    </row>
    <row r="59" spans="2:6">
      <c r="B59" s="683" t="s">
        <v>3070</v>
      </c>
      <c r="C59" s="678" t="s">
        <v>3069</v>
      </c>
      <c r="D59" s="677" t="s">
        <v>2761</v>
      </c>
      <c r="E59" s="670"/>
      <c r="F59" s="670"/>
    </row>
    <row r="60" spans="2:6">
      <c r="B60" s="683" t="s">
        <v>3071</v>
      </c>
      <c r="C60" s="678" t="s">
        <v>3069</v>
      </c>
      <c r="D60" s="677" t="s">
        <v>2761</v>
      </c>
      <c r="E60" s="670"/>
      <c r="F60" s="670"/>
    </row>
    <row r="61" spans="2:6">
      <c r="B61" s="683" t="s">
        <v>3072</v>
      </c>
      <c r="C61" s="678" t="s">
        <v>3069</v>
      </c>
      <c r="D61" s="677" t="s">
        <v>2761</v>
      </c>
      <c r="E61" s="670"/>
      <c r="F61" s="670"/>
    </row>
    <row r="62" spans="2:6">
      <c r="B62" s="683" t="s">
        <v>3073</v>
      </c>
      <c r="C62" s="678" t="s">
        <v>3069</v>
      </c>
      <c r="D62" s="677" t="s">
        <v>2761</v>
      </c>
      <c r="E62" s="670"/>
      <c r="F62" s="670"/>
    </row>
    <row r="63" spans="2:6">
      <c r="B63" s="683" t="s">
        <v>3074</v>
      </c>
      <c r="C63" s="678" t="s">
        <v>3069</v>
      </c>
      <c r="D63" s="677" t="s">
        <v>2761</v>
      </c>
      <c r="E63" s="670"/>
      <c r="F63" s="670"/>
    </row>
    <row r="64" spans="2:6">
      <c r="B64" s="683" t="s">
        <v>3075</v>
      </c>
      <c r="C64" s="678" t="s">
        <v>3069</v>
      </c>
      <c r="D64" s="677" t="s">
        <v>2761</v>
      </c>
      <c r="E64" s="670"/>
      <c r="F64" s="670"/>
    </row>
    <row r="65" spans="2:6">
      <c r="B65" s="683" t="s">
        <v>3076</v>
      </c>
      <c r="C65" s="678" t="s">
        <v>3069</v>
      </c>
      <c r="D65" s="677" t="s">
        <v>2761</v>
      </c>
      <c r="E65" s="670"/>
      <c r="F65" s="670"/>
    </row>
    <row r="66" spans="2:6">
      <c r="B66" s="683" t="s">
        <v>3077</v>
      </c>
      <c r="C66" s="678" t="s">
        <v>3078</v>
      </c>
      <c r="D66" s="677" t="s">
        <v>2761</v>
      </c>
      <c r="E66" s="670"/>
      <c r="F66" s="670"/>
    </row>
    <row r="67" spans="2:6">
      <c r="B67" s="683" t="s">
        <v>3079</v>
      </c>
      <c r="C67" s="678" t="s">
        <v>3069</v>
      </c>
      <c r="D67" s="677" t="s">
        <v>2761</v>
      </c>
      <c r="E67" s="670"/>
      <c r="F67" s="670"/>
    </row>
    <row r="68" spans="2:6">
      <c r="B68" s="683" t="s">
        <v>3080</v>
      </c>
      <c r="C68" s="678" t="s">
        <v>3069</v>
      </c>
      <c r="D68" s="677" t="s">
        <v>2761</v>
      </c>
      <c r="E68" s="670"/>
      <c r="F68" s="670"/>
    </row>
    <row r="69" spans="2:6">
      <c r="B69" s="683" t="s">
        <v>3081</v>
      </c>
      <c r="C69" s="678" t="s">
        <v>3069</v>
      </c>
      <c r="D69" s="677" t="s">
        <v>2761</v>
      </c>
      <c r="E69" s="670"/>
      <c r="F69" s="670"/>
    </row>
    <row r="70" spans="2:6">
      <c r="B70" s="683" t="s">
        <v>3082</v>
      </c>
      <c r="C70" s="678" t="s">
        <v>3083</v>
      </c>
      <c r="D70" s="677" t="s">
        <v>2761</v>
      </c>
      <c r="E70" s="670"/>
      <c r="F70" s="670"/>
    </row>
    <row r="71" spans="2:6">
      <c r="B71" s="683" t="s">
        <v>3084</v>
      </c>
      <c r="C71" s="678" t="s">
        <v>3083</v>
      </c>
      <c r="D71" s="677" t="s">
        <v>2761</v>
      </c>
      <c r="E71" s="670"/>
      <c r="F71" s="670"/>
    </row>
    <row r="72" spans="2:6">
      <c r="B72" s="675" t="s">
        <v>3085</v>
      </c>
      <c r="C72" s="678" t="s">
        <v>3086</v>
      </c>
      <c r="D72" s="677" t="s">
        <v>2761</v>
      </c>
      <c r="E72" s="670"/>
      <c r="F72" s="670"/>
    </row>
    <row r="73" spans="2:6">
      <c r="B73" s="675" t="s">
        <v>3087</v>
      </c>
      <c r="C73" s="678" t="s">
        <v>3086</v>
      </c>
      <c r="D73" s="677" t="s">
        <v>2761</v>
      </c>
      <c r="E73" s="670"/>
      <c r="F73" s="670"/>
    </row>
    <row r="74" spans="2:6">
      <c r="B74" s="675" t="s">
        <v>3157</v>
      </c>
      <c r="C74" s="678" t="s">
        <v>3052</v>
      </c>
      <c r="D74" s="677" t="s">
        <v>2761</v>
      </c>
      <c r="E74" s="670"/>
      <c r="F74" s="670"/>
    </row>
    <row r="75" spans="2:6">
      <c r="B75" s="675" t="s">
        <v>3087</v>
      </c>
      <c r="C75" s="678" t="s">
        <v>3052</v>
      </c>
      <c r="D75" s="677" t="s">
        <v>2761</v>
      </c>
      <c r="E75" s="670"/>
      <c r="F75" s="670"/>
    </row>
    <row r="76" spans="2:6">
      <c r="B76" s="675" t="s">
        <v>3157</v>
      </c>
      <c r="C76" s="678" t="s">
        <v>3052</v>
      </c>
      <c r="D76" s="677" t="s">
        <v>2761</v>
      </c>
      <c r="E76" s="670"/>
      <c r="F76" s="670"/>
    </row>
    <row r="77" spans="2:6">
      <c r="B77" s="675" t="s">
        <v>3087</v>
      </c>
      <c r="C77" s="678" t="s">
        <v>3052</v>
      </c>
      <c r="D77" s="677" t="s">
        <v>2761</v>
      </c>
      <c r="E77" s="670"/>
      <c r="F77" s="670"/>
    </row>
    <row r="78" spans="2:6">
      <c r="B78" s="675" t="s">
        <v>3157</v>
      </c>
      <c r="C78" s="678" t="s">
        <v>3052</v>
      </c>
      <c r="D78" s="677" t="s">
        <v>2761</v>
      </c>
      <c r="E78" s="670"/>
      <c r="F78" s="670"/>
    </row>
    <row r="79" spans="2:6">
      <c r="B79" s="675" t="s">
        <v>3087</v>
      </c>
      <c r="C79" s="678" t="s">
        <v>3052</v>
      </c>
      <c r="D79" s="677" t="s">
        <v>2761</v>
      </c>
      <c r="E79" s="670"/>
      <c r="F79" s="670"/>
    </row>
    <row r="80" spans="2:6">
      <c r="B80" s="675" t="s">
        <v>3157</v>
      </c>
      <c r="C80" s="678" t="s">
        <v>3052</v>
      </c>
      <c r="D80" s="677" t="s">
        <v>2761</v>
      </c>
      <c r="E80" s="670"/>
      <c r="F80" s="670"/>
    </row>
    <row r="81" spans="2:6">
      <c r="B81" s="675" t="s">
        <v>3087</v>
      </c>
      <c r="C81" s="678" t="s">
        <v>3052</v>
      </c>
      <c r="D81" s="677" t="s">
        <v>2761</v>
      </c>
      <c r="E81" s="670"/>
      <c r="F81" s="670"/>
    </row>
    <row r="82" spans="2:6">
      <c r="B82" s="675" t="s">
        <v>3157</v>
      </c>
      <c r="C82" s="678" t="s">
        <v>3052</v>
      </c>
      <c r="D82" s="677" t="s">
        <v>2761</v>
      </c>
      <c r="E82" s="670"/>
      <c r="F82" s="670"/>
    </row>
    <row r="83" spans="2:6">
      <c r="B83" s="675" t="s">
        <v>3087</v>
      </c>
      <c r="C83" s="678" t="s">
        <v>3052</v>
      </c>
      <c r="D83" s="677" t="s">
        <v>2761</v>
      </c>
      <c r="E83" s="670"/>
      <c r="F83" s="670"/>
    </row>
    <row r="84" spans="2:6">
      <c r="B84" s="675" t="s">
        <v>3157</v>
      </c>
      <c r="C84" s="678" t="s">
        <v>3052</v>
      </c>
      <c r="D84" s="677" t="s">
        <v>2761</v>
      </c>
      <c r="E84" s="670"/>
      <c r="F84" s="670"/>
    </row>
    <row r="85" spans="2:6">
      <c r="B85" s="675" t="s">
        <v>3087</v>
      </c>
      <c r="C85" s="678" t="s">
        <v>3052</v>
      </c>
      <c r="D85" s="677" t="s">
        <v>2761</v>
      </c>
      <c r="E85" s="670"/>
      <c r="F85" s="670"/>
    </row>
    <row r="86" spans="2:6">
      <c r="B86" s="675" t="s">
        <v>3157</v>
      </c>
      <c r="C86" s="678" t="s">
        <v>3052</v>
      </c>
      <c r="D86" s="677" t="s">
        <v>2761</v>
      </c>
      <c r="E86" s="670"/>
      <c r="F86" s="670"/>
    </row>
    <row r="87" spans="2:6">
      <c r="B87" s="675" t="s">
        <v>3087</v>
      </c>
      <c r="C87" s="678" t="s">
        <v>3052</v>
      </c>
      <c r="D87" s="677" t="s">
        <v>2761</v>
      </c>
      <c r="E87" s="670"/>
      <c r="F87" s="670"/>
    </row>
    <row r="88" spans="2:6">
      <c r="B88" s="675" t="s">
        <v>3157</v>
      </c>
      <c r="C88" s="678" t="s">
        <v>3052</v>
      </c>
      <c r="D88" s="677" t="s">
        <v>2761</v>
      </c>
      <c r="E88" s="670"/>
      <c r="F88" s="670"/>
    </row>
    <row r="89" spans="2:6">
      <c r="B89" s="675" t="s">
        <v>3087</v>
      </c>
      <c r="C89" s="678" t="s">
        <v>3052</v>
      </c>
      <c r="D89" s="677" t="s">
        <v>2761</v>
      </c>
      <c r="E89" s="670"/>
      <c r="F89" s="670"/>
    </row>
    <row r="90" spans="2:6">
      <c r="B90" s="675" t="s">
        <v>3088</v>
      </c>
      <c r="C90" s="678" t="s">
        <v>3089</v>
      </c>
      <c r="D90" s="677" t="s">
        <v>2761</v>
      </c>
      <c r="E90" s="670"/>
      <c r="F90" s="670"/>
    </row>
    <row r="91" spans="2:6">
      <c r="B91" s="675" t="s">
        <v>3090</v>
      </c>
      <c r="C91" s="678" t="s">
        <v>3049</v>
      </c>
      <c r="D91" s="677" t="s">
        <v>2761</v>
      </c>
      <c r="E91" s="670"/>
      <c r="F91" s="670"/>
    </row>
    <row r="92" spans="2:6">
      <c r="B92" s="675" t="s">
        <v>3091</v>
      </c>
      <c r="C92" s="678" t="s">
        <v>3049</v>
      </c>
      <c r="D92" s="677" t="s">
        <v>2761</v>
      </c>
      <c r="E92" s="670"/>
      <c r="F92" s="670"/>
    </row>
    <row r="93" spans="2:6">
      <c r="B93" s="675" t="s">
        <v>3087</v>
      </c>
      <c r="C93" s="678" t="s">
        <v>3053</v>
      </c>
      <c r="D93" s="677" t="s">
        <v>2761</v>
      </c>
      <c r="E93" s="670"/>
      <c r="F93" s="670"/>
    </row>
    <row r="94" spans="2:6">
      <c r="B94" s="675" t="s">
        <v>3092</v>
      </c>
      <c r="C94" s="678" t="s">
        <v>3059</v>
      </c>
      <c r="D94" s="677" t="s">
        <v>2761</v>
      </c>
      <c r="E94" s="670"/>
      <c r="F94" s="670"/>
    </row>
    <row r="95" spans="2:6">
      <c r="B95" s="675" t="s">
        <v>3093</v>
      </c>
      <c r="C95" s="678" t="s">
        <v>3059</v>
      </c>
      <c r="D95" s="677" t="s">
        <v>2761</v>
      </c>
      <c r="E95" s="670"/>
      <c r="F95" s="670"/>
    </row>
    <row r="96" spans="2:6">
      <c r="B96" s="675" t="s">
        <v>3094</v>
      </c>
      <c r="C96" s="678" t="s">
        <v>3059</v>
      </c>
      <c r="D96" s="677" t="s">
        <v>2761</v>
      </c>
      <c r="E96" s="670"/>
      <c r="F96" s="670"/>
    </row>
    <row r="97" spans="2:6">
      <c r="B97" s="675" t="s">
        <v>3158</v>
      </c>
      <c r="C97" s="678" t="s">
        <v>3052</v>
      </c>
      <c r="D97" s="677" t="s">
        <v>2761</v>
      </c>
      <c r="E97" s="670"/>
      <c r="F97" s="670"/>
    </row>
    <row r="98" spans="2:6">
      <c r="B98" s="675" t="s">
        <v>3087</v>
      </c>
      <c r="C98" s="678" t="s">
        <v>3052</v>
      </c>
      <c r="D98" s="677" t="s">
        <v>2761</v>
      </c>
      <c r="E98" s="670"/>
      <c r="F98" s="670"/>
    </row>
    <row r="99" spans="2:6">
      <c r="B99" s="675" t="s">
        <v>3087</v>
      </c>
      <c r="C99" s="678" t="s">
        <v>3052</v>
      </c>
      <c r="D99" s="677" t="s">
        <v>2761</v>
      </c>
      <c r="E99" s="670"/>
      <c r="F99" s="670"/>
    </row>
    <row r="100" spans="2:6">
      <c r="B100" s="675" t="s">
        <v>3087</v>
      </c>
      <c r="C100" s="678" t="s">
        <v>3052</v>
      </c>
      <c r="D100" s="677" t="s">
        <v>2761</v>
      </c>
      <c r="E100" s="670"/>
      <c r="F100" s="670"/>
    </row>
    <row r="101" spans="2:6">
      <c r="B101" s="675" t="s">
        <v>3087</v>
      </c>
      <c r="C101" s="678" t="s">
        <v>3052</v>
      </c>
      <c r="D101" s="677" t="s">
        <v>2761</v>
      </c>
      <c r="E101" s="670"/>
      <c r="F101" s="670"/>
    </row>
    <row r="102" spans="2:6">
      <c r="B102" s="675" t="s">
        <v>3087</v>
      </c>
      <c r="C102" s="678" t="s">
        <v>3052</v>
      </c>
      <c r="D102" s="677" t="s">
        <v>2761</v>
      </c>
      <c r="E102" s="670"/>
      <c r="F102" s="670"/>
    </row>
    <row r="103" spans="2:6">
      <c r="B103" s="675" t="s">
        <v>3087</v>
      </c>
      <c r="C103" s="678" t="s">
        <v>3052</v>
      </c>
      <c r="D103" s="677" t="s">
        <v>2761</v>
      </c>
      <c r="E103" s="670"/>
      <c r="F103" s="670"/>
    </row>
    <row r="104" spans="2:6">
      <c r="B104" s="675" t="s">
        <v>3087</v>
      </c>
      <c r="C104" s="678" t="s">
        <v>3052</v>
      </c>
      <c r="D104" s="677" t="s">
        <v>2761</v>
      </c>
      <c r="E104" s="670"/>
      <c r="F104" s="670"/>
    </row>
    <row r="105" spans="2:6">
      <c r="B105" s="675" t="s">
        <v>3087</v>
      </c>
      <c r="C105" s="678" t="s">
        <v>3052</v>
      </c>
      <c r="D105" s="677" t="s">
        <v>2761</v>
      </c>
      <c r="E105" s="670"/>
      <c r="F105" s="670"/>
    </row>
    <row r="106" spans="2:6">
      <c r="B106" s="683" t="s">
        <v>3095</v>
      </c>
      <c r="C106" s="678" t="s">
        <v>3069</v>
      </c>
      <c r="D106" s="677" t="s">
        <v>2761</v>
      </c>
      <c r="E106" s="670"/>
      <c r="F106" s="670"/>
    </row>
    <row r="107" spans="2:6">
      <c r="B107" s="675" t="s">
        <v>3087</v>
      </c>
      <c r="C107" s="678" t="s">
        <v>3053</v>
      </c>
      <c r="D107" s="677" t="s">
        <v>2761</v>
      </c>
      <c r="E107" s="670"/>
      <c r="F107" s="670"/>
    </row>
    <row r="108" spans="2:6">
      <c r="B108" s="675" t="s">
        <v>3087</v>
      </c>
      <c r="C108" s="678" t="s">
        <v>3053</v>
      </c>
      <c r="D108" s="677" t="s">
        <v>2761</v>
      </c>
      <c r="E108" s="670"/>
      <c r="F108" s="670"/>
    </row>
    <row r="109" spans="2:6">
      <c r="B109" s="675" t="s">
        <v>3087</v>
      </c>
      <c r="C109" s="678" t="s">
        <v>3053</v>
      </c>
      <c r="D109" s="677" t="s">
        <v>2761</v>
      </c>
      <c r="E109" s="670"/>
      <c r="F109" s="670"/>
    </row>
    <row r="110" spans="2:6">
      <c r="B110" s="675" t="s">
        <v>3087</v>
      </c>
      <c r="C110" s="678" t="s">
        <v>3053</v>
      </c>
      <c r="D110" s="677" t="s">
        <v>2761</v>
      </c>
      <c r="E110" s="670"/>
      <c r="F110" s="670"/>
    </row>
    <row r="111" spans="2:6">
      <c r="B111" s="675" t="s">
        <v>3087</v>
      </c>
      <c r="C111" s="678" t="s">
        <v>3053</v>
      </c>
      <c r="D111" s="677" t="s">
        <v>2761</v>
      </c>
      <c r="E111" s="670"/>
      <c r="F111" s="670"/>
    </row>
    <row r="112" spans="2:6">
      <c r="B112" s="675" t="s">
        <v>3087</v>
      </c>
      <c r="C112" s="678" t="s">
        <v>3053</v>
      </c>
      <c r="D112" s="677" t="s">
        <v>2761</v>
      </c>
      <c r="E112" s="670"/>
      <c r="F112" s="670"/>
    </row>
    <row r="113" spans="2:6">
      <c r="B113" s="675" t="s">
        <v>3087</v>
      </c>
      <c r="C113" s="678" t="s">
        <v>3052</v>
      </c>
      <c r="D113" s="677" t="s">
        <v>2761</v>
      </c>
      <c r="E113" s="670"/>
      <c r="F113" s="670"/>
    </row>
    <row r="114" spans="2:6">
      <c r="B114" s="675" t="s">
        <v>3087</v>
      </c>
      <c r="C114" s="678" t="s">
        <v>3052</v>
      </c>
      <c r="D114" s="677" t="s">
        <v>2761</v>
      </c>
      <c r="E114" s="670"/>
      <c r="F114" s="670"/>
    </row>
    <row r="115" spans="2:6">
      <c r="B115" s="675" t="s">
        <v>3087</v>
      </c>
      <c r="C115" s="678" t="s">
        <v>3052</v>
      </c>
      <c r="D115" s="677" t="s">
        <v>2761</v>
      </c>
      <c r="E115" s="670"/>
      <c r="F115" s="670"/>
    </row>
    <row r="116" spans="2:6">
      <c r="B116" s="675" t="s">
        <v>3087</v>
      </c>
      <c r="C116" s="678" t="s">
        <v>3052</v>
      </c>
      <c r="D116" s="677" t="s">
        <v>2761</v>
      </c>
      <c r="E116" s="670"/>
      <c r="F116" s="670"/>
    </row>
    <row r="117" spans="2:6">
      <c r="B117" s="675" t="s">
        <v>3087</v>
      </c>
      <c r="C117" s="678" t="s">
        <v>3053</v>
      </c>
      <c r="D117" s="677" t="s">
        <v>2761</v>
      </c>
      <c r="E117" s="670"/>
      <c r="F117" s="670"/>
    </row>
    <row r="118" spans="2:6">
      <c r="B118" s="675" t="s">
        <v>3087</v>
      </c>
      <c r="C118" s="678" t="s">
        <v>3053</v>
      </c>
      <c r="D118" s="677" t="s">
        <v>2761</v>
      </c>
      <c r="E118" s="670"/>
      <c r="F118" s="670"/>
    </row>
    <row r="119" spans="2:6">
      <c r="B119" s="675" t="s">
        <v>3087</v>
      </c>
      <c r="C119" s="678" t="s">
        <v>3053</v>
      </c>
      <c r="D119" s="677" t="s">
        <v>2761</v>
      </c>
      <c r="E119" s="670"/>
      <c r="F119" s="670"/>
    </row>
    <row r="120" spans="2:6">
      <c r="B120" s="675" t="s">
        <v>3087</v>
      </c>
      <c r="C120" s="678" t="s">
        <v>3053</v>
      </c>
      <c r="D120" s="677" t="s">
        <v>2761</v>
      </c>
      <c r="E120" s="670"/>
      <c r="F120" s="670"/>
    </row>
    <row r="121" spans="2:6">
      <c r="B121" s="675" t="s">
        <v>3087</v>
      </c>
      <c r="C121" s="678" t="s">
        <v>3053</v>
      </c>
      <c r="D121" s="677" t="s">
        <v>2761</v>
      </c>
      <c r="E121" s="670"/>
      <c r="F121" s="670"/>
    </row>
    <row r="122" spans="2:6">
      <c r="B122" s="675" t="s">
        <v>3087</v>
      </c>
      <c r="C122" s="678" t="s">
        <v>3053</v>
      </c>
      <c r="D122" s="677" t="s">
        <v>2761</v>
      </c>
      <c r="E122" s="670"/>
      <c r="F122" s="670"/>
    </row>
    <row r="123" spans="2:6">
      <c r="B123" s="675" t="s">
        <v>3087</v>
      </c>
      <c r="C123" s="678" t="s">
        <v>3053</v>
      </c>
      <c r="D123" s="677" t="s">
        <v>2761</v>
      </c>
      <c r="E123" s="670"/>
      <c r="F123" s="670"/>
    </row>
    <row r="124" spans="2:6">
      <c r="B124" s="683" t="s">
        <v>3096</v>
      </c>
      <c r="C124" s="678" t="s">
        <v>3069</v>
      </c>
      <c r="D124" s="677" t="s">
        <v>2761</v>
      </c>
      <c r="E124" s="670"/>
      <c r="F124" s="670"/>
    </row>
    <row r="125" spans="2:6">
      <c r="B125" s="683" t="s">
        <v>3097</v>
      </c>
      <c r="C125" s="678" t="s">
        <v>3069</v>
      </c>
      <c r="D125" s="677" t="s">
        <v>2761</v>
      </c>
      <c r="E125" s="670"/>
      <c r="F125" s="670"/>
    </row>
    <row r="126" spans="2:6">
      <c r="B126" s="675" t="s">
        <v>3098</v>
      </c>
      <c r="C126" s="678" t="s">
        <v>3086</v>
      </c>
      <c r="D126" s="677" t="s">
        <v>2761</v>
      </c>
      <c r="E126" s="670"/>
      <c r="F126" s="670"/>
    </row>
    <row r="127" spans="2:6">
      <c r="B127" s="675" t="s">
        <v>3099</v>
      </c>
      <c r="C127" s="678" t="s">
        <v>3086</v>
      </c>
      <c r="D127" s="677" t="s">
        <v>2761</v>
      </c>
      <c r="E127" s="670"/>
      <c r="F127" s="670"/>
    </row>
    <row r="128" spans="2:6">
      <c r="B128" s="675" t="s">
        <v>3100</v>
      </c>
      <c r="C128" s="678" t="s">
        <v>3086</v>
      </c>
      <c r="D128" s="677" t="s">
        <v>2761</v>
      </c>
      <c r="E128" s="670"/>
      <c r="F128" s="670"/>
    </row>
    <row r="129" spans="2:6">
      <c r="B129" s="675" t="s">
        <v>3101</v>
      </c>
      <c r="C129" s="678" t="s">
        <v>3086</v>
      </c>
      <c r="D129" s="677" t="s">
        <v>2761</v>
      </c>
      <c r="E129" s="670"/>
      <c r="F129" s="670"/>
    </row>
    <row r="130" spans="2:6">
      <c r="B130" s="675" t="s">
        <v>3087</v>
      </c>
      <c r="C130" s="678" t="s">
        <v>3052</v>
      </c>
      <c r="D130" s="677" t="s">
        <v>2761</v>
      </c>
      <c r="E130" s="670"/>
      <c r="F130" s="670"/>
    </row>
    <row r="131" spans="2:6">
      <c r="B131" s="683" t="s">
        <v>3102</v>
      </c>
      <c r="C131" s="678" t="s">
        <v>3069</v>
      </c>
      <c r="D131" s="677" t="s">
        <v>2761</v>
      </c>
      <c r="E131" s="670"/>
      <c r="F131" s="670"/>
    </row>
    <row r="132" spans="2:6">
      <c r="B132" s="683" t="s">
        <v>3103</v>
      </c>
      <c r="C132" s="678" t="s">
        <v>3069</v>
      </c>
      <c r="D132" s="677" t="s">
        <v>2761</v>
      </c>
      <c r="E132" s="670"/>
      <c r="F132" s="670"/>
    </row>
    <row r="133" spans="2:6">
      <c r="B133" s="675" t="s">
        <v>3087</v>
      </c>
      <c r="C133" s="678" t="s">
        <v>3053</v>
      </c>
      <c r="D133" s="677" t="s">
        <v>2761</v>
      </c>
      <c r="E133" s="670"/>
      <c r="F133" s="670"/>
    </row>
    <row r="134" spans="2:6">
      <c r="B134" s="675" t="s">
        <v>3087</v>
      </c>
      <c r="C134" s="678" t="s">
        <v>3053</v>
      </c>
      <c r="D134" s="677" t="s">
        <v>2761</v>
      </c>
      <c r="E134" s="670"/>
      <c r="F134" s="670"/>
    </row>
    <row r="135" spans="2:6">
      <c r="B135" s="675" t="s">
        <v>3087</v>
      </c>
      <c r="C135" s="678" t="s">
        <v>3053</v>
      </c>
      <c r="D135" s="677" t="s">
        <v>2761</v>
      </c>
      <c r="E135" s="670"/>
      <c r="F135" s="670"/>
    </row>
    <row r="136" spans="2:6">
      <c r="B136" s="675" t="s">
        <v>3087</v>
      </c>
      <c r="C136" s="678" t="s">
        <v>3053</v>
      </c>
      <c r="D136" s="677" t="s">
        <v>2761</v>
      </c>
      <c r="E136" s="670"/>
      <c r="F136" s="670"/>
    </row>
    <row r="137" spans="2:6">
      <c r="B137" s="675" t="s">
        <v>3087</v>
      </c>
      <c r="C137" s="678" t="s">
        <v>3053</v>
      </c>
      <c r="D137" s="677" t="s">
        <v>2761</v>
      </c>
      <c r="E137" s="670"/>
      <c r="F137" s="670"/>
    </row>
    <row r="138" spans="2:6">
      <c r="B138" s="675" t="s">
        <v>3104</v>
      </c>
      <c r="C138" s="678" t="s">
        <v>3086</v>
      </c>
      <c r="D138" s="677" t="s">
        <v>2761</v>
      </c>
      <c r="E138" s="670"/>
      <c r="F138" s="670"/>
    </row>
    <row r="139" spans="2:6">
      <c r="B139" s="683" t="s">
        <v>3105</v>
      </c>
      <c r="C139" s="678" t="s">
        <v>3069</v>
      </c>
      <c r="D139" s="677" t="s">
        <v>2761</v>
      </c>
      <c r="E139" s="670"/>
      <c r="F139" s="670"/>
    </row>
    <row r="140" spans="2:6">
      <c r="B140" s="683" t="s">
        <v>3106</v>
      </c>
      <c r="C140" s="678" t="s">
        <v>3069</v>
      </c>
      <c r="D140" s="677" t="s">
        <v>2761</v>
      </c>
      <c r="E140" s="670"/>
      <c r="F140" s="670"/>
    </row>
    <row r="141" spans="2:6">
      <c r="B141" s="675" t="s">
        <v>3106</v>
      </c>
      <c r="C141" s="678" t="s">
        <v>3053</v>
      </c>
      <c r="D141" s="677" t="s">
        <v>2761</v>
      </c>
      <c r="E141" s="670"/>
      <c r="F141" s="670"/>
    </row>
    <row r="142" spans="2:6">
      <c r="B142" s="675" t="s">
        <v>3106</v>
      </c>
      <c r="C142" s="678" t="s">
        <v>3053</v>
      </c>
      <c r="D142" s="677" t="s">
        <v>2761</v>
      </c>
      <c r="E142" s="670"/>
      <c r="F142" s="670"/>
    </row>
    <row r="143" spans="2:6">
      <c r="B143" s="675" t="s">
        <v>3106</v>
      </c>
      <c r="C143" s="678" t="s">
        <v>3053</v>
      </c>
      <c r="D143" s="677" t="s">
        <v>2761</v>
      </c>
      <c r="E143" s="670"/>
      <c r="F143" s="670"/>
    </row>
    <row r="144" spans="2:6">
      <c r="B144" s="675" t="s">
        <v>3106</v>
      </c>
      <c r="C144" s="678" t="s">
        <v>3053</v>
      </c>
      <c r="D144" s="677" t="s">
        <v>2761</v>
      </c>
      <c r="E144" s="670"/>
      <c r="F144" s="670"/>
    </row>
    <row r="145" spans="2:6">
      <c r="B145" s="675" t="s">
        <v>3106</v>
      </c>
      <c r="C145" s="678" t="s">
        <v>3053</v>
      </c>
      <c r="D145" s="677" t="s">
        <v>2761</v>
      </c>
      <c r="E145" s="670"/>
      <c r="F145" s="670"/>
    </row>
    <row r="146" spans="2:6">
      <c r="B146" s="675" t="s">
        <v>3106</v>
      </c>
      <c r="C146" s="678" t="s">
        <v>3053</v>
      </c>
      <c r="D146" s="677" t="s">
        <v>2761</v>
      </c>
      <c r="E146" s="670"/>
      <c r="F146" s="670"/>
    </row>
    <row r="147" spans="2:6">
      <c r="B147" s="675" t="s">
        <v>3106</v>
      </c>
      <c r="C147" s="678" t="s">
        <v>3053</v>
      </c>
      <c r="D147" s="677" t="s">
        <v>2761</v>
      </c>
      <c r="E147" s="670"/>
      <c r="F147" s="670"/>
    </row>
    <row r="148" spans="2:6">
      <c r="B148" s="675" t="s">
        <v>3106</v>
      </c>
      <c r="C148" s="678" t="s">
        <v>3053</v>
      </c>
      <c r="D148" s="677" t="s">
        <v>2761</v>
      </c>
      <c r="E148" s="670"/>
      <c r="F148" s="670"/>
    </row>
    <row r="149" spans="2:6">
      <c r="B149" s="675" t="s">
        <v>3106</v>
      </c>
      <c r="C149" s="678" t="s">
        <v>3053</v>
      </c>
      <c r="D149" s="677" t="s">
        <v>2761</v>
      </c>
      <c r="E149" s="670"/>
      <c r="F149" s="670"/>
    </row>
    <row r="150" spans="2:6">
      <c r="B150" s="675" t="s">
        <v>3106</v>
      </c>
      <c r="C150" s="678" t="s">
        <v>3053</v>
      </c>
      <c r="D150" s="677" t="s">
        <v>2761</v>
      </c>
      <c r="E150" s="670"/>
      <c r="F150" s="670"/>
    </row>
    <row r="151" spans="2:6">
      <c r="B151" s="675" t="s">
        <v>3106</v>
      </c>
      <c r="C151" s="678" t="s">
        <v>3053</v>
      </c>
      <c r="D151" s="677" t="s">
        <v>2761</v>
      </c>
      <c r="E151" s="670"/>
      <c r="F151" s="670"/>
    </row>
    <row r="152" spans="2:6">
      <c r="B152" s="675" t="s">
        <v>3106</v>
      </c>
      <c r="C152" s="678" t="s">
        <v>3053</v>
      </c>
      <c r="D152" s="677" t="s">
        <v>2761</v>
      </c>
      <c r="E152" s="670"/>
      <c r="F152" s="670"/>
    </row>
    <row r="153" spans="2:6">
      <c r="B153" s="675" t="s">
        <v>3106</v>
      </c>
      <c r="C153" s="678" t="s">
        <v>3052</v>
      </c>
      <c r="D153" s="677" t="s">
        <v>2761</v>
      </c>
      <c r="E153" s="670"/>
      <c r="F153" s="670"/>
    </row>
    <row r="154" spans="2:6">
      <c r="B154" s="675" t="s">
        <v>3106</v>
      </c>
      <c r="C154" s="678" t="s">
        <v>3052</v>
      </c>
      <c r="D154" s="677" t="s">
        <v>2761</v>
      </c>
      <c r="E154" s="670"/>
      <c r="F154" s="670"/>
    </row>
    <row r="155" spans="2:6">
      <c r="B155" s="675" t="s">
        <v>3106</v>
      </c>
      <c r="C155" s="678" t="s">
        <v>3052</v>
      </c>
      <c r="D155" s="677" t="s">
        <v>2761</v>
      </c>
      <c r="E155" s="670"/>
      <c r="F155" s="670"/>
    </row>
    <row r="156" spans="2:6">
      <c r="B156" s="675" t="s">
        <v>3107</v>
      </c>
      <c r="C156" s="678" t="s">
        <v>3108</v>
      </c>
      <c r="D156" s="677" t="s">
        <v>2761</v>
      </c>
      <c r="E156" s="670"/>
      <c r="F156" s="670"/>
    </row>
    <row r="157" spans="2:6">
      <c r="B157" s="675" t="s">
        <v>3106</v>
      </c>
      <c r="C157" s="678" t="s">
        <v>3053</v>
      </c>
      <c r="D157" s="677" t="s">
        <v>2761</v>
      </c>
      <c r="E157" s="670"/>
      <c r="F157" s="670"/>
    </row>
    <row r="158" spans="2:6">
      <c r="B158" s="675" t="s">
        <v>3106</v>
      </c>
      <c r="C158" s="678" t="s">
        <v>3053</v>
      </c>
      <c r="D158" s="677" t="s">
        <v>2761</v>
      </c>
      <c r="E158" s="670"/>
      <c r="F158" s="670"/>
    </row>
    <row r="159" spans="2:6">
      <c r="B159" s="675" t="s">
        <v>3106</v>
      </c>
      <c r="C159" s="678" t="s">
        <v>3053</v>
      </c>
      <c r="D159" s="677" t="s">
        <v>2761</v>
      </c>
      <c r="E159" s="670"/>
      <c r="F159" s="670"/>
    </row>
    <row r="160" spans="2:6">
      <c r="B160" s="675" t="s">
        <v>3106</v>
      </c>
      <c r="C160" s="678" t="s">
        <v>3053</v>
      </c>
      <c r="D160" s="677" t="s">
        <v>2761</v>
      </c>
      <c r="E160" s="670"/>
      <c r="F160" s="670"/>
    </row>
    <row r="161" spans="2:6">
      <c r="B161" s="675" t="s">
        <v>3106</v>
      </c>
      <c r="C161" s="678" t="s">
        <v>3053</v>
      </c>
      <c r="D161" s="677" t="s">
        <v>2761</v>
      </c>
      <c r="E161" s="670"/>
      <c r="F161" s="670"/>
    </row>
    <row r="162" spans="2:6">
      <c r="B162" s="675" t="s">
        <v>3106</v>
      </c>
      <c r="C162" s="678" t="s">
        <v>3053</v>
      </c>
      <c r="D162" s="677" t="s">
        <v>2761</v>
      </c>
      <c r="E162" s="670"/>
      <c r="F162" s="670"/>
    </row>
    <row r="163" spans="2:6">
      <c r="B163" s="675" t="s">
        <v>3106</v>
      </c>
      <c r="C163" s="678" t="s">
        <v>3053</v>
      </c>
      <c r="D163" s="677" t="s">
        <v>2761</v>
      </c>
      <c r="E163" s="670"/>
      <c r="F163" s="670"/>
    </row>
    <row r="164" spans="2:6">
      <c r="B164" s="675" t="s">
        <v>3106</v>
      </c>
      <c r="C164" s="678" t="s">
        <v>3053</v>
      </c>
      <c r="D164" s="677" t="s">
        <v>2761</v>
      </c>
      <c r="E164" s="670"/>
      <c r="F164" s="670"/>
    </row>
    <row r="165" spans="2:6">
      <c r="B165" s="675" t="s">
        <v>3087</v>
      </c>
      <c r="C165" s="678" t="s">
        <v>3052</v>
      </c>
      <c r="D165" s="677" t="s">
        <v>2761</v>
      </c>
      <c r="E165" s="670"/>
      <c r="F165" s="670"/>
    </row>
    <row r="166" spans="2:6">
      <c r="B166" s="675" t="s">
        <v>3087</v>
      </c>
      <c r="C166" s="678" t="s">
        <v>3052</v>
      </c>
      <c r="D166" s="677" t="s">
        <v>2761</v>
      </c>
      <c r="E166" s="670"/>
      <c r="F166" s="670"/>
    </row>
    <row r="167" spans="2:6">
      <c r="B167" s="675" t="s">
        <v>3087</v>
      </c>
      <c r="C167" s="678" t="s">
        <v>3052</v>
      </c>
      <c r="D167" s="677" t="s">
        <v>2761</v>
      </c>
      <c r="E167" s="670"/>
      <c r="F167" s="670"/>
    </row>
    <row r="168" spans="2:6">
      <c r="B168" s="675" t="s">
        <v>3087</v>
      </c>
      <c r="C168" s="678" t="s">
        <v>3052</v>
      </c>
      <c r="D168" s="677" t="s">
        <v>2761</v>
      </c>
      <c r="E168" s="670"/>
      <c r="F168" s="670"/>
    </row>
    <row r="169" spans="2:6">
      <c r="B169" s="675" t="s">
        <v>3087</v>
      </c>
      <c r="C169" s="678" t="s">
        <v>3052</v>
      </c>
      <c r="D169" s="677" t="s">
        <v>2761</v>
      </c>
      <c r="E169" s="670"/>
      <c r="F169" s="670"/>
    </row>
    <row r="170" spans="2:6">
      <c r="B170" s="675" t="s">
        <v>3109</v>
      </c>
      <c r="C170" s="678" t="s">
        <v>3067</v>
      </c>
      <c r="D170" s="677" t="s">
        <v>2761</v>
      </c>
      <c r="E170" s="670"/>
      <c r="F170" s="670"/>
    </row>
    <row r="171" spans="2:6">
      <c r="B171" s="675" t="s">
        <v>3110</v>
      </c>
      <c r="C171" s="678" t="s">
        <v>3067</v>
      </c>
      <c r="D171" s="677" t="s">
        <v>2761</v>
      </c>
      <c r="E171" s="670"/>
      <c r="F171" s="670"/>
    </row>
    <row r="172" spans="2:6">
      <c r="B172" s="675" t="s">
        <v>3111</v>
      </c>
      <c r="C172" s="678" t="s">
        <v>3067</v>
      </c>
      <c r="D172" s="677" t="s">
        <v>2761</v>
      </c>
      <c r="E172" s="670"/>
      <c r="F172" s="670"/>
    </row>
    <row r="173" spans="2:6">
      <c r="B173" s="675" t="s">
        <v>3112</v>
      </c>
      <c r="C173" s="678" t="s">
        <v>3067</v>
      </c>
      <c r="D173" s="677" t="s">
        <v>2761</v>
      </c>
      <c r="E173" s="670"/>
      <c r="F173" s="670"/>
    </row>
    <row r="174" spans="2:6">
      <c r="B174" s="675" t="s">
        <v>3113</v>
      </c>
      <c r="C174" s="678" t="s">
        <v>3067</v>
      </c>
      <c r="D174" s="677" t="s">
        <v>2761</v>
      </c>
      <c r="E174" s="670"/>
      <c r="F174" s="670"/>
    </row>
    <row r="175" spans="2:6">
      <c r="B175" s="675" t="s">
        <v>3114</v>
      </c>
      <c r="C175" s="678" t="s">
        <v>3067</v>
      </c>
      <c r="D175" s="677" t="s">
        <v>2761</v>
      </c>
      <c r="E175" s="670"/>
      <c r="F175" s="670"/>
    </row>
    <row r="176" spans="2:6">
      <c r="B176" s="675" t="s">
        <v>3106</v>
      </c>
      <c r="C176" s="678" t="s">
        <v>3053</v>
      </c>
      <c r="D176" s="677" t="s">
        <v>2761</v>
      </c>
      <c r="E176" s="670"/>
      <c r="F176" s="670"/>
    </row>
    <row r="177" spans="2:6">
      <c r="B177" s="675" t="s">
        <v>3106</v>
      </c>
      <c r="C177" s="678" t="s">
        <v>3053</v>
      </c>
      <c r="D177" s="677" t="s">
        <v>2761</v>
      </c>
      <c r="E177" s="670"/>
      <c r="F177" s="670"/>
    </row>
    <row r="178" spans="2:6">
      <c r="B178" s="675" t="s">
        <v>3106</v>
      </c>
      <c r="C178" s="678" t="s">
        <v>3053</v>
      </c>
      <c r="D178" s="677" t="s">
        <v>2761</v>
      </c>
      <c r="E178" s="670"/>
      <c r="F178" s="670"/>
    </row>
    <row r="179" spans="2:6">
      <c r="B179" s="675" t="s">
        <v>3115</v>
      </c>
      <c r="C179" s="678" t="s">
        <v>3049</v>
      </c>
      <c r="D179" s="677" t="s">
        <v>2761</v>
      </c>
      <c r="E179" s="670"/>
      <c r="F179" s="670"/>
    </row>
    <row r="180" spans="2:6">
      <c r="B180" s="675" t="s">
        <v>3116</v>
      </c>
      <c r="C180" s="678" t="s">
        <v>3049</v>
      </c>
      <c r="D180" s="677" t="s">
        <v>2761</v>
      </c>
      <c r="E180" s="670"/>
      <c r="F180" s="670"/>
    </row>
    <row r="181" spans="2:6">
      <c r="B181" s="675" t="s">
        <v>3117</v>
      </c>
      <c r="C181" s="678" t="s">
        <v>3067</v>
      </c>
      <c r="D181" s="677" t="s">
        <v>2761</v>
      </c>
      <c r="E181" s="670"/>
      <c r="F181" s="670"/>
    </row>
    <row r="182" spans="2:6">
      <c r="B182" s="675" t="s">
        <v>3117</v>
      </c>
      <c r="C182" s="678" t="s">
        <v>3067</v>
      </c>
      <c r="D182" s="677" t="s">
        <v>2761</v>
      </c>
      <c r="E182" s="670"/>
      <c r="F182" s="670"/>
    </row>
    <row r="183" spans="2:6">
      <c r="B183" s="675" t="s">
        <v>3117</v>
      </c>
      <c r="C183" s="678" t="s">
        <v>3067</v>
      </c>
      <c r="D183" s="677" t="s">
        <v>2761</v>
      </c>
      <c r="E183" s="670"/>
      <c r="F183" s="670"/>
    </row>
    <row r="184" spans="2:6">
      <c r="B184" s="675" t="s">
        <v>3117</v>
      </c>
      <c r="C184" s="678" t="s">
        <v>3067</v>
      </c>
      <c r="D184" s="677" t="s">
        <v>2761</v>
      </c>
      <c r="E184" s="670"/>
      <c r="F184" s="670"/>
    </row>
    <row r="185" spans="2:6">
      <c r="B185" s="675" t="s">
        <v>3117</v>
      </c>
      <c r="C185" s="678" t="s">
        <v>3067</v>
      </c>
      <c r="D185" s="677" t="s">
        <v>2761</v>
      </c>
      <c r="E185" s="670"/>
      <c r="F185" s="670"/>
    </row>
    <row r="186" spans="2:6">
      <c r="B186" s="675" t="s">
        <v>3117</v>
      </c>
      <c r="C186" s="678" t="s">
        <v>3067</v>
      </c>
      <c r="D186" s="677" t="s">
        <v>2761</v>
      </c>
      <c r="E186" s="670"/>
      <c r="F186" s="670"/>
    </row>
    <row r="187" spans="2:6">
      <c r="B187" s="675" t="s">
        <v>3117</v>
      </c>
      <c r="C187" s="678" t="s">
        <v>3067</v>
      </c>
      <c r="D187" s="677" t="s">
        <v>2761</v>
      </c>
      <c r="E187" s="670"/>
      <c r="F187" s="670"/>
    </row>
    <row r="188" spans="2:6">
      <c r="B188" s="675" t="s">
        <v>3117</v>
      </c>
      <c r="C188" s="678" t="s">
        <v>3067</v>
      </c>
      <c r="D188" s="677" t="s">
        <v>2761</v>
      </c>
      <c r="E188" s="670"/>
      <c r="F188" s="670"/>
    </row>
    <row r="189" spans="2:6">
      <c r="B189" s="675" t="s">
        <v>3117</v>
      </c>
      <c r="C189" s="678" t="s">
        <v>3067</v>
      </c>
      <c r="D189" s="677" t="s">
        <v>2761</v>
      </c>
      <c r="E189" s="670"/>
      <c r="F189" s="670"/>
    </row>
    <row r="190" spans="2:6">
      <c r="B190" s="675" t="s">
        <v>3117</v>
      </c>
      <c r="C190" s="678" t="s">
        <v>3067</v>
      </c>
      <c r="D190" s="677" t="s">
        <v>2761</v>
      </c>
      <c r="E190" s="670"/>
      <c r="F190" s="670"/>
    </row>
    <row r="191" spans="2:6">
      <c r="B191" s="675" t="s">
        <v>3117</v>
      </c>
      <c r="C191" s="678" t="s">
        <v>3067</v>
      </c>
      <c r="D191" s="677" t="s">
        <v>2761</v>
      </c>
      <c r="E191" s="670"/>
      <c r="F191" s="670"/>
    </row>
    <row r="192" spans="2:6">
      <c r="B192" s="675" t="s">
        <v>3117</v>
      </c>
      <c r="C192" s="678" t="s">
        <v>3067</v>
      </c>
      <c r="D192" s="677" t="s">
        <v>2761</v>
      </c>
      <c r="E192" s="670"/>
      <c r="F192" s="670"/>
    </row>
    <row r="193" spans="2:6">
      <c r="B193" s="675" t="s">
        <v>3117</v>
      </c>
      <c r="C193" s="678" t="s">
        <v>3067</v>
      </c>
      <c r="D193" s="677" t="s">
        <v>2761</v>
      </c>
      <c r="E193" s="670"/>
      <c r="F193" s="670"/>
    </row>
    <row r="194" spans="2:6">
      <c r="B194" s="675" t="s">
        <v>3117</v>
      </c>
      <c r="C194" s="678" t="s">
        <v>3067</v>
      </c>
      <c r="D194" s="677" t="s">
        <v>2761</v>
      </c>
      <c r="E194" s="670"/>
      <c r="F194" s="670"/>
    </row>
    <row r="195" spans="2:6">
      <c r="B195" s="675" t="s">
        <v>3117</v>
      </c>
      <c r="C195" s="678" t="s">
        <v>3067</v>
      </c>
      <c r="D195" s="677" t="s">
        <v>2761</v>
      </c>
      <c r="E195" s="670"/>
      <c r="F195" s="670"/>
    </row>
    <row r="196" spans="2:6">
      <c r="B196" s="675" t="s">
        <v>3117</v>
      </c>
      <c r="C196" s="678" t="s">
        <v>3067</v>
      </c>
      <c r="D196" s="677" t="s">
        <v>2761</v>
      </c>
      <c r="E196" s="670"/>
      <c r="F196" s="670"/>
    </row>
    <row r="197" spans="2:6">
      <c r="B197" s="675" t="s">
        <v>3117</v>
      </c>
      <c r="C197" s="678" t="s">
        <v>3067</v>
      </c>
      <c r="D197" s="677" t="s">
        <v>2761</v>
      </c>
      <c r="E197" s="670"/>
      <c r="F197" s="670"/>
    </row>
    <row r="198" spans="2:6">
      <c r="B198" s="675" t="s">
        <v>3117</v>
      </c>
      <c r="C198" s="678" t="s">
        <v>3067</v>
      </c>
      <c r="D198" s="677" t="s">
        <v>2761</v>
      </c>
      <c r="E198" s="670"/>
      <c r="F198" s="670"/>
    </row>
    <row r="199" spans="2:6">
      <c r="B199" s="675" t="s">
        <v>3117</v>
      </c>
      <c r="C199" s="678" t="s">
        <v>3067</v>
      </c>
      <c r="D199" s="677" t="s">
        <v>2761</v>
      </c>
      <c r="E199" s="670"/>
      <c r="F199" s="670"/>
    </row>
    <row r="200" spans="2:6">
      <c r="B200" s="675" t="s">
        <v>3117</v>
      </c>
      <c r="C200" s="678" t="s">
        <v>3067</v>
      </c>
      <c r="D200" s="677" t="s">
        <v>2761</v>
      </c>
      <c r="E200" s="670"/>
      <c r="F200" s="670"/>
    </row>
    <row r="201" spans="2:6">
      <c r="B201" s="675" t="s">
        <v>3117</v>
      </c>
      <c r="C201" s="678" t="s">
        <v>3067</v>
      </c>
      <c r="D201" s="677" t="s">
        <v>2761</v>
      </c>
      <c r="E201" s="670"/>
      <c r="F201" s="670"/>
    </row>
    <row r="202" spans="2:6">
      <c r="B202" s="675" t="s">
        <v>3117</v>
      </c>
      <c r="C202" s="678" t="s">
        <v>3067</v>
      </c>
      <c r="D202" s="677" t="s">
        <v>2761</v>
      </c>
      <c r="E202" s="670"/>
      <c r="F202" s="670"/>
    </row>
    <row r="203" spans="2:6">
      <c r="B203" s="675" t="s">
        <v>3117</v>
      </c>
      <c r="C203" s="678" t="s">
        <v>3067</v>
      </c>
      <c r="D203" s="677" t="s">
        <v>2761</v>
      </c>
      <c r="E203" s="670"/>
      <c r="F203" s="670"/>
    </row>
    <row r="204" spans="2:6">
      <c r="B204" s="675" t="s">
        <v>3117</v>
      </c>
      <c r="C204" s="678" t="s">
        <v>3067</v>
      </c>
      <c r="D204" s="677" t="s">
        <v>2761</v>
      </c>
      <c r="E204" s="670"/>
      <c r="F204" s="670"/>
    </row>
    <row r="205" spans="2:6">
      <c r="B205" s="675" t="s">
        <v>3117</v>
      </c>
      <c r="C205" s="678" t="s">
        <v>3067</v>
      </c>
      <c r="D205" s="677" t="s">
        <v>2761</v>
      </c>
      <c r="E205" s="670"/>
      <c r="F205" s="670"/>
    </row>
    <row r="206" spans="2:6">
      <c r="B206" s="675" t="s">
        <v>3117</v>
      </c>
      <c r="C206" s="678" t="s">
        <v>3067</v>
      </c>
      <c r="D206" s="677" t="s">
        <v>2761</v>
      </c>
      <c r="E206" s="670"/>
      <c r="F206" s="670"/>
    </row>
    <row r="207" spans="2:6">
      <c r="B207" s="675" t="s">
        <v>3117</v>
      </c>
      <c r="C207" s="678" t="s">
        <v>3067</v>
      </c>
      <c r="D207" s="677" t="s">
        <v>2761</v>
      </c>
      <c r="E207" s="670"/>
      <c r="F207" s="670"/>
    </row>
    <row r="208" spans="2:6">
      <c r="B208" s="675" t="s">
        <v>3117</v>
      </c>
      <c r="C208" s="678" t="s">
        <v>3067</v>
      </c>
      <c r="D208" s="677" t="s">
        <v>2761</v>
      </c>
      <c r="E208" s="670"/>
      <c r="F208" s="670"/>
    </row>
    <row r="209" spans="2:6">
      <c r="B209" s="675" t="s">
        <v>3117</v>
      </c>
      <c r="C209" s="678" t="s">
        <v>3067</v>
      </c>
      <c r="D209" s="677" t="s">
        <v>2761</v>
      </c>
      <c r="E209" s="670"/>
      <c r="F209" s="670"/>
    </row>
    <row r="210" spans="2:6">
      <c r="B210" s="675" t="s">
        <v>3117</v>
      </c>
      <c r="C210" s="678" t="s">
        <v>3067</v>
      </c>
      <c r="D210" s="677" t="s">
        <v>2761</v>
      </c>
      <c r="E210" s="670"/>
      <c r="F210" s="670"/>
    </row>
    <row r="211" spans="2:6">
      <c r="B211" s="675" t="s">
        <v>3117</v>
      </c>
      <c r="C211" s="678" t="s">
        <v>3067</v>
      </c>
      <c r="D211" s="677" t="s">
        <v>2761</v>
      </c>
      <c r="E211" s="670"/>
      <c r="F211" s="670"/>
    </row>
    <row r="212" spans="2:6">
      <c r="B212" s="675" t="s">
        <v>3117</v>
      </c>
      <c r="C212" s="678" t="s">
        <v>3067</v>
      </c>
      <c r="D212" s="677" t="s">
        <v>2761</v>
      </c>
      <c r="E212" s="670"/>
      <c r="F212" s="670"/>
    </row>
    <row r="213" spans="2:6">
      <c r="B213" s="675" t="s">
        <v>3117</v>
      </c>
      <c r="C213" s="678" t="s">
        <v>3067</v>
      </c>
      <c r="D213" s="677" t="s">
        <v>2761</v>
      </c>
      <c r="E213" s="670"/>
      <c r="F213" s="670"/>
    </row>
    <row r="214" spans="2:6">
      <c r="B214" s="675" t="s">
        <v>3117</v>
      </c>
      <c r="C214" s="678" t="s">
        <v>3067</v>
      </c>
      <c r="D214" s="677" t="s">
        <v>2761</v>
      </c>
      <c r="E214" s="670"/>
      <c r="F214" s="670"/>
    </row>
    <row r="215" spans="2:6">
      <c r="B215" s="675" t="s">
        <v>3117</v>
      </c>
      <c r="C215" s="678" t="s">
        <v>3067</v>
      </c>
      <c r="D215" s="677" t="s">
        <v>2761</v>
      </c>
      <c r="E215" s="670"/>
      <c r="F215" s="670"/>
    </row>
    <row r="216" spans="2:6">
      <c r="B216" s="675" t="s">
        <v>3117</v>
      </c>
      <c r="C216" s="678" t="s">
        <v>3067</v>
      </c>
      <c r="D216" s="677" t="s">
        <v>2761</v>
      </c>
      <c r="E216" s="670"/>
      <c r="F216" s="670"/>
    </row>
    <row r="217" spans="2:6">
      <c r="B217" s="675" t="s">
        <v>3117</v>
      </c>
      <c r="C217" s="678" t="s">
        <v>3067</v>
      </c>
      <c r="D217" s="677" t="s">
        <v>2761</v>
      </c>
      <c r="E217" s="670"/>
      <c r="F217" s="670"/>
    </row>
    <row r="218" spans="2:6">
      <c r="B218" s="675" t="s">
        <v>3117</v>
      </c>
      <c r="C218" s="678" t="s">
        <v>3067</v>
      </c>
      <c r="D218" s="677" t="s">
        <v>2761</v>
      </c>
      <c r="E218" s="670"/>
      <c r="F218" s="670"/>
    </row>
    <row r="219" spans="2:6">
      <c r="B219" s="675" t="s">
        <v>3117</v>
      </c>
      <c r="C219" s="678" t="s">
        <v>3067</v>
      </c>
      <c r="D219" s="677" t="s">
        <v>2761</v>
      </c>
      <c r="E219" s="670"/>
      <c r="F219" s="670"/>
    </row>
    <row r="220" spans="2:6">
      <c r="B220" s="675" t="s">
        <v>3117</v>
      </c>
      <c r="C220" s="678" t="s">
        <v>3067</v>
      </c>
      <c r="D220" s="677" t="s">
        <v>2761</v>
      </c>
      <c r="E220" s="670"/>
      <c r="F220" s="670"/>
    </row>
    <row r="221" spans="2:6">
      <c r="B221" s="675" t="s">
        <v>3117</v>
      </c>
      <c r="C221" s="678" t="s">
        <v>3067</v>
      </c>
      <c r="D221" s="677" t="s">
        <v>2761</v>
      </c>
      <c r="E221" s="670"/>
      <c r="F221" s="670"/>
    </row>
    <row r="222" spans="2:6">
      <c r="B222" s="675" t="s">
        <v>3117</v>
      </c>
      <c r="C222" s="678" t="s">
        <v>3067</v>
      </c>
      <c r="D222" s="677" t="s">
        <v>2761</v>
      </c>
      <c r="E222" s="670"/>
      <c r="F222" s="670"/>
    </row>
    <row r="223" spans="2:6">
      <c r="B223" s="675" t="s">
        <v>3117</v>
      </c>
      <c r="C223" s="678" t="s">
        <v>3067</v>
      </c>
      <c r="D223" s="677" t="s">
        <v>2761</v>
      </c>
      <c r="E223" s="670"/>
      <c r="F223" s="670"/>
    </row>
    <row r="224" spans="2:6">
      <c r="B224" s="675" t="s">
        <v>3117</v>
      </c>
      <c r="C224" s="678" t="s">
        <v>3067</v>
      </c>
      <c r="D224" s="677" t="s">
        <v>2761</v>
      </c>
      <c r="E224" s="670"/>
      <c r="F224" s="670"/>
    </row>
    <row r="225" spans="2:6">
      <c r="B225" s="675" t="s">
        <v>3117</v>
      </c>
      <c r="C225" s="678" t="s">
        <v>3067</v>
      </c>
      <c r="D225" s="677" t="s">
        <v>2761</v>
      </c>
      <c r="E225" s="670"/>
      <c r="F225" s="670"/>
    </row>
    <row r="226" spans="2:6">
      <c r="B226" s="675" t="s">
        <v>3117</v>
      </c>
      <c r="C226" s="678" t="s">
        <v>3067</v>
      </c>
      <c r="D226" s="677" t="s">
        <v>2761</v>
      </c>
      <c r="E226" s="670"/>
      <c r="F226" s="670"/>
    </row>
    <row r="227" spans="2:6">
      <c r="B227" s="675" t="s">
        <v>3117</v>
      </c>
      <c r="C227" s="678" t="s">
        <v>3067</v>
      </c>
      <c r="D227" s="677" t="s">
        <v>2761</v>
      </c>
      <c r="E227" s="670"/>
      <c r="F227" s="670"/>
    </row>
    <row r="228" spans="2:6">
      <c r="B228" s="675" t="s">
        <v>3117</v>
      </c>
      <c r="C228" s="678" t="s">
        <v>3067</v>
      </c>
      <c r="D228" s="677" t="s">
        <v>2761</v>
      </c>
      <c r="E228" s="670"/>
      <c r="F228" s="670"/>
    </row>
    <row r="229" spans="2:6">
      <c r="B229" s="675" t="s">
        <v>3117</v>
      </c>
      <c r="C229" s="678" t="s">
        <v>3067</v>
      </c>
      <c r="D229" s="677" t="s">
        <v>2761</v>
      </c>
      <c r="E229" s="670"/>
      <c r="F229" s="670"/>
    </row>
    <row r="230" spans="2:6">
      <c r="B230" s="675" t="s">
        <v>3117</v>
      </c>
      <c r="C230" s="678" t="s">
        <v>3067</v>
      </c>
      <c r="D230" s="677" t="s">
        <v>2761</v>
      </c>
      <c r="E230" s="670"/>
      <c r="F230" s="670"/>
    </row>
    <row r="231" spans="2:6">
      <c r="B231" s="675" t="s">
        <v>3117</v>
      </c>
      <c r="C231" s="678" t="s">
        <v>3067</v>
      </c>
      <c r="D231" s="677" t="s">
        <v>2761</v>
      </c>
      <c r="E231" s="670"/>
      <c r="F231" s="670"/>
    </row>
    <row r="232" spans="2:6">
      <c r="B232" s="675" t="s">
        <v>3117</v>
      </c>
      <c r="C232" s="678" t="s">
        <v>3067</v>
      </c>
      <c r="D232" s="677" t="s">
        <v>2761</v>
      </c>
      <c r="E232" s="670"/>
      <c r="F232" s="670"/>
    </row>
    <row r="233" spans="2:6">
      <c r="B233" s="675" t="s">
        <v>3117</v>
      </c>
      <c r="C233" s="678" t="s">
        <v>3067</v>
      </c>
      <c r="D233" s="677" t="s">
        <v>2761</v>
      </c>
      <c r="E233" s="670"/>
      <c r="F233" s="670"/>
    </row>
    <row r="234" spans="2:6">
      <c r="B234" s="675" t="s">
        <v>3117</v>
      </c>
      <c r="C234" s="678" t="s">
        <v>3067</v>
      </c>
      <c r="D234" s="677" t="s">
        <v>2761</v>
      </c>
      <c r="E234" s="670"/>
      <c r="F234" s="670"/>
    </row>
    <row r="235" spans="2:6">
      <c r="B235" s="675" t="s">
        <v>3117</v>
      </c>
      <c r="C235" s="678" t="s">
        <v>3067</v>
      </c>
      <c r="D235" s="677" t="s">
        <v>2761</v>
      </c>
      <c r="E235" s="670"/>
      <c r="F235" s="670"/>
    </row>
    <row r="236" spans="2:6">
      <c r="B236" s="675" t="s">
        <v>3117</v>
      </c>
      <c r="C236" s="678" t="s">
        <v>3067</v>
      </c>
      <c r="D236" s="677" t="s">
        <v>2761</v>
      </c>
      <c r="E236" s="670"/>
      <c r="F236" s="670"/>
    </row>
    <row r="237" spans="2:6">
      <c r="B237" s="675" t="s">
        <v>3117</v>
      </c>
      <c r="C237" s="678" t="s">
        <v>3067</v>
      </c>
      <c r="D237" s="677" t="s">
        <v>2761</v>
      </c>
      <c r="E237" s="670"/>
      <c r="F237" s="670"/>
    </row>
    <row r="238" spans="2:6">
      <c r="B238" s="675" t="s">
        <v>3117</v>
      </c>
      <c r="C238" s="678" t="s">
        <v>3067</v>
      </c>
      <c r="D238" s="677" t="s">
        <v>2761</v>
      </c>
      <c r="E238" s="670"/>
      <c r="F238" s="670"/>
    </row>
    <row r="239" spans="2:6">
      <c r="B239" s="675" t="s">
        <v>3117</v>
      </c>
      <c r="C239" s="678" t="s">
        <v>3067</v>
      </c>
      <c r="D239" s="677" t="s">
        <v>2761</v>
      </c>
      <c r="E239" s="670"/>
      <c r="F239" s="670"/>
    </row>
    <row r="240" spans="2:6">
      <c r="B240" s="675" t="s">
        <v>3117</v>
      </c>
      <c r="C240" s="678" t="s">
        <v>3067</v>
      </c>
      <c r="D240" s="677" t="s">
        <v>2761</v>
      </c>
      <c r="E240" s="670"/>
      <c r="F240" s="670"/>
    </row>
    <row r="241" spans="2:6">
      <c r="B241" s="675" t="s">
        <v>3117</v>
      </c>
      <c r="C241" s="678" t="s">
        <v>3067</v>
      </c>
      <c r="D241" s="677" t="s">
        <v>2761</v>
      </c>
      <c r="E241" s="670"/>
      <c r="F241" s="670"/>
    </row>
    <row r="242" spans="2:6">
      <c r="B242" s="675" t="s">
        <v>3117</v>
      </c>
      <c r="C242" s="678" t="s">
        <v>3067</v>
      </c>
      <c r="D242" s="677" t="s">
        <v>2761</v>
      </c>
      <c r="E242" s="670"/>
      <c r="F242" s="670"/>
    </row>
    <row r="243" spans="2:6">
      <c r="B243" s="675" t="s">
        <v>3117</v>
      </c>
      <c r="C243" s="678" t="s">
        <v>3067</v>
      </c>
      <c r="D243" s="677" t="s">
        <v>2761</v>
      </c>
      <c r="E243" s="670"/>
      <c r="F243" s="670"/>
    </row>
    <row r="244" spans="2:6">
      <c r="B244" s="675" t="s">
        <v>3117</v>
      </c>
      <c r="C244" s="678" t="s">
        <v>3067</v>
      </c>
      <c r="D244" s="677" t="s">
        <v>2761</v>
      </c>
      <c r="E244" s="670"/>
      <c r="F244" s="670"/>
    </row>
    <row r="245" spans="2:6">
      <c r="B245" s="675" t="s">
        <v>3117</v>
      </c>
      <c r="C245" s="678" t="s">
        <v>3067</v>
      </c>
      <c r="D245" s="677" t="s">
        <v>2761</v>
      </c>
      <c r="E245" s="670"/>
      <c r="F245" s="670"/>
    </row>
    <row r="246" spans="2:6">
      <c r="B246" s="675" t="s">
        <v>3117</v>
      </c>
      <c r="C246" s="678" t="s">
        <v>3067</v>
      </c>
      <c r="D246" s="677" t="s">
        <v>2761</v>
      </c>
      <c r="E246" s="670"/>
      <c r="F246" s="670"/>
    </row>
    <row r="247" spans="2:6">
      <c r="B247" s="675" t="s">
        <v>3117</v>
      </c>
      <c r="C247" s="678" t="s">
        <v>3067</v>
      </c>
      <c r="D247" s="677" t="s">
        <v>2761</v>
      </c>
      <c r="E247" s="670"/>
      <c r="F247" s="670"/>
    </row>
    <row r="248" spans="2:6">
      <c r="B248" s="675" t="s">
        <v>3117</v>
      </c>
      <c r="C248" s="678" t="s">
        <v>3067</v>
      </c>
      <c r="D248" s="677" t="s">
        <v>2761</v>
      </c>
      <c r="E248" s="670"/>
      <c r="F248" s="670"/>
    </row>
    <row r="249" spans="2:6">
      <c r="B249" s="675" t="s">
        <v>3117</v>
      </c>
      <c r="C249" s="678" t="s">
        <v>3067</v>
      </c>
      <c r="D249" s="677" t="s">
        <v>2761</v>
      </c>
      <c r="E249" s="670"/>
      <c r="F249" s="670"/>
    </row>
    <row r="250" spans="2:6">
      <c r="B250" s="675" t="s">
        <v>3117</v>
      </c>
      <c r="C250" s="678" t="s">
        <v>3067</v>
      </c>
      <c r="D250" s="677" t="s">
        <v>2761</v>
      </c>
      <c r="E250" s="670"/>
      <c r="F250" s="670"/>
    </row>
    <row r="251" spans="2:6">
      <c r="B251" s="675" t="s">
        <v>3117</v>
      </c>
      <c r="C251" s="678" t="s">
        <v>3067</v>
      </c>
      <c r="D251" s="677" t="s">
        <v>2761</v>
      </c>
      <c r="E251" s="670"/>
      <c r="F251" s="670"/>
    </row>
    <row r="252" spans="2:6">
      <c r="B252" s="675" t="s">
        <v>3117</v>
      </c>
      <c r="C252" s="678" t="s">
        <v>3067</v>
      </c>
      <c r="D252" s="677" t="s">
        <v>2761</v>
      </c>
      <c r="E252" s="670"/>
      <c r="F252" s="670"/>
    </row>
    <row r="253" spans="2:6">
      <c r="B253" s="675" t="s">
        <v>3117</v>
      </c>
      <c r="C253" s="678" t="s">
        <v>3067</v>
      </c>
      <c r="D253" s="677" t="s">
        <v>2761</v>
      </c>
      <c r="E253" s="670"/>
      <c r="F253" s="670"/>
    </row>
    <row r="254" spans="2:6">
      <c r="B254" s="675" t="s">
        <v>3117</v>
      </c>
      <c r="C254" s="678" t="s">
        <v>3067</v>
      </c>
      <c r="D254" s="677" t="s">
        <v>2761</v>
      </c>
      <c r="E254" s="670"/>
      <c r="F254" s="670"/>
    </row>
    <row r="255" spans="2:6">
      <c r="B255" s="675" t="s">
        <v>3117</v>
      </c>
      <c r="C255" s="678" t="s">
        <v>3067</v>
      </c>
      <c r="D255" s="677" t="s">
        <v>2761</v>
      </c>
      <c r="E255" s="670"/>
      <c r="F255" s="670"/>
    </row>
    <row r="256" spans="2:6">
      <c r="B256" s="675" t="s">
        <v>3117</v>
      </c>
      <c r="C256" s="678" t="s">
        <v>3067</v>
      </c>
      <c r="D256" s="677" t="s">
        <v>2761</v>
      </c>
      <c r="E256" s="670"/>
      <c r="F256" s="670"/>
    </row>
    <row r="257" spans="2:6">
      <c r="B257" s="675" t="s">
        <v>3117</v>
      </c>
      <c r="C257" s="678" t="s">
        <v>3067</v>
      </c>
      <c r="D257" s="677" t="s">
        <v>2761</v>
      </c>
      <c r="E257" s="670"/>
      <c r="F257" s="670"/>
    </row>
    <row r="258" spans="2:6">
      <c r="B258" s="675" t="s">
        <v>3117</v>
      </c>
      <c r="C258" s="678" t="s">
        <v>3067</v>
      </c>
      <c r="D258" s="677" t="s">
        <v>2761</v>
      </c>
      <c r="E258" s="670"/>
      <c r="F258" s="670"/>
    </row>
    <row r="259" spans="2:6">
      <c r="B259" s="675" t="s">
        <v>3117</v>
      </c>
      <c r="C259" s="678" t="s">
        <v>3067</v>
      </c>
      <c r="D259" s="677" t="s">
        <v>2761</v>
      </c>
      <c r="E259" s="670"/>
      <c r="F259" s="670"/>
    </row>
    <row r="260" spans="2:6">
      <c r="B260" s="675" t="s">
        <v>3117</v>
      </c>
      <c r="C260" s="678" t="s">
        <v>3067</v>
      </c>
      <c r="D260" s="677" t="s">
        <v>2761</v>
      </c>
      <c r="E260" s="670"/>
      <c r="F260" s="670"/>
    </row>
    <row r="261" spans="2:6">
      <c r="B261" s="675" t="s">
        <v>3117</v>
      </c>
      <c r="C261" s="678" t="s">
        <v>3067</v>
      </c>
      <c r="D261" s="677" t="s">
        <v>2761</v>
      </c>
      <c r="E261" s="670"/>
      <c r="F261" s="670"/>
    </row>
    <row r="262" spans="2:6">
      <c r="B262" s="675" t="s">
        <v>3117</v>
      </c>
      <c r="C262" s="678" t="s">
        <v>3067</v>
      </c>
      <c r="D262" s="677" t="s">
        <v>2761</v>
      </c>
      <c r="E262" s="670"/>
      <c r="F262" s="670"/>
    </row>
    <row r="263" spans="2:6">
      <c r="B263" s="675" t="s">
        <v>3117</v>
      </c>
      <c r="C263" s="678" t="s">
        <v>3067</v>
      </c>
      <c r="D263" s="677" t="s">
        <v>2761</v>
      </c>
      <c r="E263" s="670"/>
      <c r="F263" s="670"/>
    </row>
    <row r="264" spans="2:6">
      <c r="B264" s="675" t="s">
        <v>3117</v>
      </c>
      <c r="C264" s="678" t="s">
        <v>3067</v>
      </c>
      <c r="D264" s="677" t="s">
        <v>2761</v>
      </c>
      <c r="E264" s="670"/>
      <c r="F264" s="670"/>
    </row>
    <row r="265" spans="2:6">
      <c r="B265" s="675" t="s">
        <v>3117</v>
      </c>
      <c r="C265" s="678" t="s">
        <v>3067</v>
      </c>
      <c r="D265" s="677" t="s">
        <v>2761</v>
      </c>
      <c r="E265" s="670"/>
      <c r="F265" s="670"/>
    </row>
    <row r="266" spans="2:6">
      <c r="B266" s="675" t="s">
        <v>3117</v>
      </c>
      <c r="C266" s="678" t="s">
        <v>3067</v>
      </c>
      <c r="D266" s="677" t="s">
        <v>2761</v>
      </c>
      <c r="E266" s="670"/>
      <c r="F266" s="670"/>
    </row>
    <row r="267" spans="2:6">
      <c r="B267" s="675" t="s">
        <v>3117</v>
      </c>
      <c r="C267" s="678" t="s">
        <v>3067</v>
      </c>
      <c r="D267" s="677" t="s">
        <v>2761</v>
      </c>
      <c r="E267" s="670"/>
      <c r="F267" s="670"/>
    </row>
    <row r="268" spans="2:6">
      <c r="B268" s="675" t="s">
        <v>3117</v>
      </c>
      <c r="C268" s="678" t="s">
        <v>3067</v>
      </c>
      <c r="D268" s="677" t="s">
        <v>2761</v>
      </c>
      <c r="E268" s="670"/>
      <c r="F268" s="670"/>
    </row>
    <row r="269" spans="2:6">
      <c r="B269" s="675" t="s">
        <v>3117</v>
      </c>
      <c r="C269" s="678" t="s">
        <v>3067</v>
      </c>
      <c r="D269" s="677" t="s">
        <v>2761</v>
      </c>
      <c r="E269" s="670"/>
      <c r="F269" s="670"/>
    </row>
    <row r="270" spans="2:6">
      <c r="B270" s="675" t="s">
        <v>3117</v>
      </c>
      <c r="C270" s="678" t="s">
        <v>3067</v>
      </c>
      <c r="D270" s="677" t="s">
        <v>2761</v>
      </c>
      <c r="E270" s="670"/>
      <c r="F270" s="670"/>
    </row>
    <row r="271" spans="2:6">
      <c r="B271" s="675" t="s">
        <v>3117</v>
      </c>
      <c r="C271" s="678" t="s">
        <v>3067</v>
      </c>
      <c r="D271" s="677" t="s">
        <v>2761</v>
      </c>
      <c r="E271" s="670"/>
      <c r="F271" s="670"/>
    </row>
    <row r="272" spans="2:6">
      <c r="B272" s="675" t="s">
        <v>3117</v>
      </c>
      <c r="C272" s="678" t="s">
        <v>3067</v>
      </c>
      <c r="D272" s="677" t="s">
        <v>2761</v>
      </c>
      <c r="E272" s="670"/>
      <c r="F272" s="670"/>
    </row>
    <row r="273" spans="2:6">
      <c r="B273" s="675" t="s">
        <v>3117</v>
      </c>
      <c r="C273" s="678" t="s">
        <v>3067</v>
      </c>
      <c r="D273" s="677" t="s">
        <v>2761</v>
      </c>
      <c r="E273" s="670"/>
      <c r="F273" s="670"/>
    </row>
    <row r="274" spans="2:6">
      <c r="B274" s="675" t="s">
        <v>3117</v>
      </c>
      <c r="C274" s="678" t="s">
        <v>3067</v>
      </c>
      <c r="D274" s="677" t="s">
        <v>2761</v>
      </c>
      <c r="E274" s="670"/>
      <c r="F274" s="670"/>
    </row>
    <row r="275" spans="2:6">
      <c r="B275" s="675" t="s">
        <v>3117</v>
      </c>
      <c r="C275" s="678" t="s">
        <v>3067</v>
      </c>
      <c r="D275" s="677" t="s">
        <v>2761</v>
      </c>
      <c r="E275" s="670"/>
      <c r="F275" s="670"/>
    </row>
    <row r="276" spans="2:6">
      <c r="B276" s="675" t="s">
        <v>3117</v>
      </c>
      <c r="C276" s="678" t="s">
        <v>3067</v>
      </c>
      <c r="D276" s="677" t="s">
        <v>2761</v>
      </c>
      <c r="E276" s="670"/>
      <c r="F276" s="670"/>
    </row>
    <row r="277" spans="2:6">
      <c r="B277" s="675" t="s">
        <v>3117</v>
      </c>
      <c r="C277" s="678" t="s">
        <v>3067</v>
      </c>
      <c r="D277" s="677" t="s">
        <v>2761</v>
      </c>
      <c r="E277" s="670"/>
      <c r="F277" s="670"/>
    </row>
    <row r="278" spans="2:6">
      <c r="B278" s="675" t="s">
        <v>3117</v>
      </c>
      <c r="C278" s="678" t="s">
        <v>3067</v>
      </c>
      <c r="D278" s="677" t="s">
        <v>2761</v>
      </c>
      <c r="E278" s="670"/>
      <c r="F278" s="670"/>
    </row>
    <row r="279" spans="2:6">
      <c r="B279" s="675" t="s">
        <v>3117</v>
      </c>
      <c r="C279" s="678" t="s">
        <v>3067</v>
      </c>
      <c r="D279" s="677" t="s">
        <v>2761</v>
      </c>
      <c r="E279" s="670"/>
      <c r="F279" s="670"/>
    </row>
    <row r="280" spans="2:6">
      <c r="B280" s="675" t="s">
        <v>3117</v>
      </c>
      <c r="C280" s="678" t="s">
        <v>3067</v>
      </c>
      <c r="D280" s="677" t="s">
        <v>2761</v>
      </c>
      <c r="E280" s="670"/>
      <c r="F280" s="670"/>
    </row>
    <row r="281" spans="2:6">
      <c r="B281" s="675" t="s">
        <v>3117</v>
      </c>
      <c r="C281" s="678" t="s">
        <v>3067</v>
      </c>
      <c r="D281" s="677" t="s">
        <v>2761</v>
      </c>
      <c r="E281" s="670"/>
      <c r="F281" s="670"/>
    </row>
    <row r="282" spans="2:6">
      <c r="B282" s="675" t="s">
        <v>3117</v>
      </c>
      <c r="C282" s="678" t="s">
        <v>3067</v>
      </c>
      <c r="D282" s="677" t="s">
        <v>2761</v>
      </c>
      <c r="E282" s="670"/>
      <c r="F282" s="670"/>
    </row>
    <row r="283" spans="2:6">
      <c r="B283" s="675" t="s">
        <v>3117</v>
      </c>
      <c r="C283" s="678" t="s">
        <v>3067</v>
      </c>
      <c r="D283" s="677" t="s">
        <v>2761</v>
      </c>
      <c r="E283" s="670"/>
      <c r="F283" s="670"/>
    </row>
    <row r="284" spans="2:6">
      <c r="B284" s="675" t="s">
        <v>3117</v>
      </c>
      <c r="C284" s="678" t="s">
        <v>3067</v>
      </c>
      <c r="D284" s="677" t="s">
        <v>2761</v>
      </c>
      <c r="E284" s="670"/>
      <c r="F284" s="670"/>
    </row>
    <row r="285" spans="2:6">
      <c r="B285" s="675" t="s">
        <v>3117</v>
      </c>
      <c r="C285" s="678" t="s">
        <v>3067</v>
      </c>
      <c r="D285" s="677" t="s">
        <v>2761</v>
      </c>
      <c r="E285" s="670"/>
      <c r="F285" s="670"/>
    </row>
    <row r="286" spans="2:6">
      <c r="B286" s="675" t="s">
        <v>3117</v>
      </c>
      <c r="C286" s="678" t="s">
        <v>3067</v>
      </c>
      <c r="D286" s="677" t="s">
        <v>2761</v>
      </c>
      <c r="E286" s="670"/>
      <c r="F286" s="670"/>
    </row>
    <row r="287" spans="2:6">
      <c r="B287" s="675" t="s">
        <v>3117</v>
      </c>
      <c r="C287" s="678" t="s">
        <v>3067</v>
      </c>
      <c r="D287" s="677" t="s">
        <v>2761</v>
      </c>
      <c r="E287" s="670"/>
      <c r="F287" s="670"/>
    </row>
    <row r="288" spans="2:6">
      <c r="B288" s="675" t="s">
        <v>3117</v>
      </c>
      <c r="C288" s="678" t="s">
        <v>3067</v>
      </c>
      <c r="D288" s="677" t="s">
        <v>2761</v>
      </c>
      <c r="E288" s="670"/>
      <c r="F288" s="670"/>
    </row>
    <row r="289" spans="2:6">
      <c r="B289" s="675" t="s">
        <v>3117</v>
      </c>
      <c r="C289" s="678" t="s">
        <v>3067</v>
      </c>
      <c r="D289" s="677" t="s">
        <v>2761</v>
      </c>
      <c r="E289" s="670"/>
      <c r="F289" s="670"/>
    </row>
    <row r="290" spans="2:6">
      <c r="B290" s="675" t="s">
        <v>3117</v>
      </c>
      <c r="C290" s="678" t="s">
        <v>3067</v>
      </c>
      <c r="D290" s="677" t="s">
        <v>2761</v>
      </c>
      <c r="E290" s="670"/>
      <c r="F290" s="670"/>
    </row>
    <row r="291" spans="2:6">
      <c r="B291" s="675" t="s">
        <v>3117</v>
      </c>
      <c r="C291" s="678" t="s">
        <v>3067</v>
      </c>
      <c r="D291" s="677" t="s">
        <v>2761</v>
      </c>
      <c r="E291" s="670"/>
      <c r="F291" s="670"/>
    </row>
    <row r="292" spans="2:6">
      <c r="B292" s="675" t="s">
        <v>3117</v>
      </c>
      <c r="C292" s="678" t="s">
        <v>3067</v>
      </c>
      <c r="D292" s="677" t="s">
        <v>2761</v>
      </c>
      <c r="E292" s="670"/>
      <c r="F292" s="670"/>
    </row>
    <row r="293" spans="2:6">
      <c r="B293" s="675" t="s">
        <v>3117</v>
      </c>
      <c r="C293" s="678" t="s">
        <v>3067</v>
      </c>
      <c r="D293" s="677" t="s">
        <v>2761</v>
      </c>
      <c r="E293" s="670"/>
      <c r="F293" s="670"/>
    </row>
    <row r="294" spans="2:6">
      <c r="B294" s="675" t="s">
        <v>3117</v>
      </c>
      <c r="C294" s="678" t="s">
        <v>3067</v>
      </c>
      <c r="D294" s="677" t="s">
        <v>2761</v>
      </c>
      <c r="E294" s="670"/>
      <c r="F294" s="670"/>
    </row>
    <row r="295" spans="2:6">
      <c r="B295" s="675" t="s">
        <v>3117</v>
      </c>
      <c r="C295" s="678" t="s">
        <v>3067</v>
      </c>
      <c r="D295" s="677" t="s">
        <v>2761</v>
      </c>
      <c r="E295" s="670"/>
      <c r="F295" s="670"/>
    </row>
    <row r="296" spans="2:6">
      <c r="B296" s="675" t="s">
        <v>3117</v>
      </c>
      <c r="C296" s="678" t="s">
        <v>3067</v>
      </c>
      <c r="D296" s="677" t="s">
        <v>2761</v>
      </c>
      <c r="E296" s="670"/>
      <c r="F296" s="670"/>
    </row>
    <row r="297" spans="2:6">
      <c r="B297" s="675" t="s">
        <v>3117</v>
      </c>
      <c r="C297" s="678" t="s">
        <v>3067</v>
      </c>
      <c r="D297" s="677" t="s">
        <v>2761</v>
      </c>
      <c r="E297" s="670"/>
      <c r="F297" s="670"/>
    </row>
    <row r="298" spans="2:6">
      <c r="B298" s="675" t="s">
        <v>3117</v>
      </c>
      <c r="C298" s="678" t="s">
        <v>3067</v>
      </c>
      <c r="D298" s="677" t="s">
        <v>2761</v>
      </c>
      <c r="E298" s="670"/>
      <c r="F298" s="670"/>
    </row>
    <row r="299" spans="2:6">
      <c r="B299" s="675" t="s">
        <v>3117</v>
      </c>
      <c r="C299" s="678" t="s">
        <v>3067</v>
      </c>
      <c r="D299" s="677" t="s">
        <v>2761</v>
      </c>
      <c r="E299" s="670"/>
      <c r="F299" s="670"/>
    </row>
    <row r="300" spans="2:6">
      <c r="B300" s="675" t="s">
        <v>3117</v>
      </c>
      <c r="C300" s="678" t="s">
        <v>3067</v>
      </c>
      <c r="D300" s="677" t="s">
        <v>2761</v>
      </c>
      <c r="E300" s="670"/>
      <c r="F300" s="670"/>
    </row>
    <row r="301" spans="2:6">
      <c r="B301" s="675" t="s">
        <v>3117</v>
      </c>
      <c r="C301" s="678" t="s">
        <v>3067</v>
      </c>
      <c r="D301" s="677" t="s">
        <v>2761</v>
      </c>
      <c r="E301" s="670"/>
      <c r="F301" s="670"/>
    </row>
    <row r="302" spans="2:6">
      <c r="B302" s="675" t="s">
        <v>3117</v>
      </c>
      <c r="C302" s="678" t="s">
        <v>3067</v>
      </c>
      <c r="D302" s="677" t="s">
        <v>2761</v>
      </c>
      <c r="E302" s="670"/>
      <c r="F302" s="670"/>
    </row>
    <row r="303" spans="2:6">
      <c r="B303" s="675" t="s">
        <v>3159</v>
      </c>
      <c r="C303" s="678" t="s">
        <v>3118</v>
      </c>
      <c r="D303" s="677" t="s">
        <v>2761</v>
      </c>
      <c r="E303" s="670"/>
      <c r="F303" s="670"/>
    </row>
    <row r="304" spans="2:6">
      <c r="B304" s="675" t="s">
        <v>3159</v>
      </c>
      <c r="C304" s="678" t="s">
        <v>3118</v>
      </c>
      <c r="D304" s="677" t="s">
        <v>2761</v>
      </c>
      <c r="E304" s="670"/>
      <c r="F304" s="670"/>
    </row>
    <row r="305" spans="2:6">
      <c r="B305" s="675" t="s">
        <v>3159</v>
      </c>
      <c r="C305" s="678" t="s">
        <v>3118</v>
      </c>
      <c r="D305" s="677" t="s">
        <v>2761</v>
      </c>
      <c r="E305" s="670"/>
      <c r="F305" s="670"/>
    </row>
    <row r="306" spans="2:6">
      <c r="B306" s="675" t="s">
        <v>3159</v>
      </c>
      <c r="C306" s="678" t="s">
        <v>3118</v>
      </c>
      <c r="D306" s="677" t="s">
        <v>2761</v>
      </c>
      <c r="E306" s="670"/>
      <c r="F306" s="670"/>
    </row>
    <row r="307" spans="2:6">
      <c r="B307" s="675" t="s">
        <v>3160</v>
      </c>
      <c r="C307" s="678" t="s">
        <v>3119</v>
      </c>
      <c r="D307" s="677" t="s">
        <v>2761</v>
      </c>
      <c r="E307" s="670"/>
      <c r="F307" s="670"/>
    </row>
    <row r="308" spans="2:6">
      <c r="B308" s="675" t="s">
        <v>3160</v>
      </c>
      <c r="C308" s="678" t="s">
        <v>3119</v>
      </c>
      <c r="D308" s="677" t="s">
        <v>2761</v>
      </c>
      <c r="E308" s="670"/>
      <c r="F308" s="670"/>
    </row>
    <row r="309" spans="2:6">
      <c r="B309" s="675" t="s">
        <v>3160</v>
      </c>
      <c r="C309" s="678" t="s">
        <v>3119</v>
      </c>
      <c r="D309" s="677" t="s">
        <v>2761</v>
      </c>
      <c r="E309" s="670"/>
      <c r="F309" s="670"/>
    </row>
    <row r="310" spans="2:6">
      <c r="B310" s="675" t="s">
        <v>3161</v>
      </c>
      <c r="C310" s="678" t="s">
        <v>3120</v>
      </c>
      <c r="D310" s="677" t="s">
        <v>2761</v>
      </c>
      <c r="E310" s="670"/>
      <c r="F310" s="670"/>
    </row>
    <row r="311" spans="2:6">
      <c r="B311" s="675" t="s">
        <v>3161</v>
      </c>
      <c r="C311" s="678" t="s">
        <v>3120</v>
      </c>
      <c r="D311" s="677" t="s">
        <v>2761</v>
      </c>
      <c r="E311" s="670"/>
      <c r="F311" s="670"/>
    </row>
    <row r="312" spans="2:6">
      <c r="B312" s="675" t="s">
        <v>3161</v>
      </c>
      <c r="C312" s="678" t="s">
        <v>3120</v>
      </c>
      <c r="D312" s="677" t="s">
        <v>2761</v>
      </c>
      <c r="E312" s="670"/>
      <c r="F312" s="670"/>
    </row>
    <row r="313" spans="2:6">
      <c r="B313" s="675" t="s">
        <v>3161</v>
      </c>
      <c r="C313" s="678" t="s">
        <v>3121</v>
      </c>
      <c r="D313" s="677" t="s">
        <v>2761</v>
      </c>
      <c r="E313" s="670"/>
      <c r="F313" s="670"/>
    </row>
    <row r="314" spans="2:6">
      <c r="B314" s="675" t="s">
        <v>3161</v>
      </c>
      <c r="C314" s="678" t="s">
        <v>3121</v>
      </c>
      <c r="D314" s="677" t="s">
        <v>2761</v>
      </c>
      <c r="E314" s="670"/>
      <c r="F314" s="670"/>
    </row>
    <row r="315" spans="2:6">
      <c r="B315" s="675" t="s">
        <v>3162</v>
      </c>
      <c r="C315" s="678" t="s">
        <v>3069</v>
      </c>
      <c r="D315" s="677" t="s">
        <v>2761</v>
      </c>
      <c r="E315" s="670"/>
      <c r="F315" s="670"/>
    </row>
    <row r="316" spans="2:6">
      <c r="B316" s="675" t="s">
        <v>3162</v>
      </c>
      <c r="C316" s="678" t="s">
        <v>3069</v>
      </c>
      <c r="D316" s="677" t="s">
        <v>2761</v>
      </c>
      <c r="E316" s="670"/>
      <c r="F316" s="670"/>
    </row>
    <row r="317" spans="2:6">
      <c r="B317" s="675" t="s">
        <v>3163</v>
      </c>
      <c r="C317" s="678" t="s">
        <v>3122</v>
      </c>
      <c r="D317" s="677" t="s">
        <v>2761</v>
      </c>
      <c r="E317" s="670"/>
      <c r="F317" s="670"/>
    </row>
    <row r="318" spans="2:6">
      <c r="B318" s="675" t="s">
        <v>3163</v>
      </c>
      <c r="C318" s="678" t="s">
        <v>3122</v>
      </c>
      <c r="D318" s="677" t="s">
        <v>2761</v>
      </c>
      <c r="E318" s="670"/>
      <c r="F318" s="670"/>
    </row>
    <row r="319" spans="2:6">
      <c r="B319" s="675" t="s">
        <v>3163</v>
      </c>
      <c r="C319" s="678" t="s">
        <v>3122</v>
      </c>
      <c r="D319" s="677" t="s">
        <v>2761</v>
      </c>
      <c r="E319" s="670"/>
      <c r="F319" s="670"/>
    </row>
    <row r="320" spans="2:6">
      <c r="B320" s="675" t="s">
        <v>3163</v>
      </c>
      <c r="C320" s="678" t="s">
        <v>3122</v>
      </c>
      <c r="D320" s="677" t="s">
        <v>2761</v>
      </c>
      <c r="E320" s="670"/>
      <c r="F320" s="670"/>
    </row>
    <row r="321" spans="2:6">
      <c r="B321" s="675" t="s">
        <v>3163</v>
      </c>
      <c r="C321" s="678" t="s">
        <v>3122</v>
      </c>
      <c r="D321" s="677" t="s">
        <v>2761</v>
      </c>
      <c r="E321" s="670"/>
      <c r="F321" s="670"/>
    </row>
    <row r="322" spans="2:6">
      <c r="B322" s="675" t="s">
        <v>3164</v>
      </c>
      <c r="C322" s="678" t="s">
        <v>3052</v>
      </c>
      <c r="D322" s="677" t="s">
        <v>2761</v>
      </c>
      <c r="E322" s="670"/>
      <c r="F322" s="670"/>
    </row>
    <row r="323" spans="2:6">
      <c r="B323" s="675" t="s">
        <v>3164</v>
      </c>
      <c r="C323" s="678" t="s">
        <v>3052</v>
      </c>
      <c r="D323" s="677" t="s">
        <v>2761</v>
      </c>
      <c r="E323" s="670"/>
      <c r="F323" s="670"/>
    </row>
    <row r="324" spans="2:6">
      <c r="B324" s="675" t="s">
        <v>3165</v>
      </c>
      <c r="C324" s="678" t="s">
        <v>3123</v>
      </c>
      <c r="D324" s="677" t="s">
        <v>2761</v>
      </c>
      <c r="E324" s="670"/>
      <c r="F324" s="670"/>
    </row>
    <row r="325" spans="2:6">
      <c r="B325" s="675" t="s">
        <v>3165</v>
      </c>
      <c r="C325" s="678" t="s">
        <v>3123</v>
      </c>
      <c r="D325" s="677" t="s">
        <v>2761</v>
      </c>
      <c r="E325" s="670"/>
      <c r="F325" s="670"/>
    </row>
    <row r="326" spans="2:6">
      <c r="B326" s="675" t="s">
        <v>3165</v>
      </c>
      <c r="C326" s="678" t="s">
        <v>3123</v>
      </c>
      <c r="D326" s="677" t="s">
        <v>2761</v>
      </c>
      <c r="E326" s="670"/>
      <c r="F326" s="670"/>
    </row>
    <row r="327" spans="2:6">
      <c r="B327" s="675" t="s">
        <v>3165</v>
      </c>
      <c r="C327" s="678" t="s">
        <v>3123</v>
      </c>
      <c r="D327" s="677" t="s">
        <v>2761</v>
      </c>
      <c r="E327" s="670"/>
      <c r="F327" s="670"/>
    </row>
    <row r="328" spans="2:6">
      <c r="B328" s="675" t="s">
        <v>3165</v>
      </c>
      <c r="C328" s="678" t="s">
        <v>3123</v>
      </c>
      <c r="D328" s="677" t="s">
        <v>2761</v>
      </c>
      <c r="E328" s="670"/>
      <c r="F328" s="670"/>
    </row>
    <row r="329" spans="2:6">
      <c r="B329" s="675" t="s">
        <v>3165</v>
      </c>
      <c r="C329" s="678" t="s">
        <v>3123</v>
      </c>
      <c r="D329" s="677" t="s">
        <v>2761</v>
      </c>
      <c r="E329" s="670"/>
      <c r="F329" s="670"/>
    </row>
    <row r="330" spans="2:6">
      <c r="B330" s="675" t="s">
        <v>3165</v>
      </c>
      <c r="C330" s="678" t="s">
        <v>3123</v>
      </c>
      <c r="D330" s="677" t="s">
        <v>2761</v>
      </c>
      <c r="E330" s="670"/>
      <c r="F330" s="670"/>
    </row>
    <row r="331" spans="2:6">
      <c r="B331" s="675" t="s">
        <v>3165</v>
      </c>
      <c r="C331" s="678" t="s">
        <v>3123</v>
      </c>
      <c r="D331" s="677" t="s">
        <v>2761</v>
      </c>
      <c r="E331" s="670"/>
      <c r="F331" s="670"/>
    </row>
    <row r="332" spans="2:6">
      <c r="B332" s="675" t="s">
        <v>3165</v>
      </c>
      <c r="C332" s="678" t="s">
        <v>3123</v>
      </c>
      <c r="D332" s="677" t="s">
        <v>2761</v>
      </c>
      <c r="E332" s="670"/>
      <c r="F332" s="670"/>
    </row>
    <row r="333" spans="2:6">
      <c r="B333" s="675" t="s">
        <v>3165</v>
      </c>
      <c r="C333" s="678" t="s">
        <v>3123</v>
      </c>
      <c r="D333" s="677" t="s">
        <v>2761</v>
      </c>
      <c r="E333" s="670"/>
      <c r="F333" s="670"/>
    </row>
    <row r="334" spans="2:6">
      <c r="B334" s="675" t="s">
        <v>3165</v>
      </c>
      <c r="C334" s="678" t="s">
        <v>3123</v>
      </c>
      <c r="D334" s="677" t="s">
        <v>2761</v>
      </c>
      <c r="E334" s="670"/>
      <c r="F334" s="670"/>
    </row>
    <row r="335" spans="2:6">
      <c r="B335" s="675" t="s">
        <v>3165</v>
      </c>
      <c r="C335" s="678" t="s">
        <v>3123</v>
      </c>
      <c r="D335" s="677" t="s">
        <v>2761</v>
      </c>
      <c r="E335" s="670"/>
      <c r="F335" s="670"/>
    </row>
    <row r="336" spans="2:6">
      <c r="B336" s="675" t="s">
        <v>3165</v>
      </c>
      <c r="C336" s="678" t="s">
        <v>3123</v>
      </c>
      <c r="D336" s="677" t="s">
        <v>2761</v>
      </c>
      <c r="E336" s="670"/>
      <c r="F336" s="670"/>
    </row>
    <row r="337" spans="2:6">
      <c r="B337" s="675" t="s">
        <v>3165</v>
      </c>
      <c r="C337" s="678" t="s">
        <v>3123</v>
      </c>
      <c r="D337" s="677" t="s">
        <v>2761</v>
      </c>
      <c r="E337" s="670"/>
      <c r="F337" s="670"/>
    </row>
    <row r="338" spans="2:6">
      <c r="B338" s="675" t="s">
        <v>3165</v>
      </c>
      <c r="C338" s="678" t="s">
        <v>3123</v>
      </c>
      <c r="D338" s="677" t="s">
        <v>2761</v>
      </c>
      <c r="E338" s="670"/>
      <c r="F338" s="670"/>
    </row>
    <row r="339" spans="2:6">
      <c r="B339" s="675" t="s">
        <v>3165</v>
      </c>
      <c r="C339" s="678" t="s">
        <v>3123</v>
      </c>
      <c r="D339" s="677" t="s">
        <v>2761</v>
      </c>
      <c r="E339" s="670"/>
      <c r="F339" s="670"/>
    </row>
    <row r="340" spans="2:6">
      <c r="B340" s="675" t="s">
        <v>3165</v>
      </c>
      <c r="C340" s="678" t="s">
        <v>3123</v>
      </c>
      <c r="D340" s="677" t="s">
        <v>2761</v>
      </c>
      <c r="E340" s="670"/>
      <c r="F340" s="670"/>
    </row>
    <row r="341" spans="2:6">
      <c r="B341" s="675" t="s">
        <v>3165</v>
      </c>
      <c r="C341" s="678" t="s">
        <v>3123</v>
      </c>
      <c r="D341" s="677" t="s">
        <v>2761</v>
      </c>
      <c r="E341" s="670"/>
      <c r="F341" s="670"/>
    </row>
    <row r="342" spans="2:6">
      <c r="B342" s="675" t="s">
        <v>3165</v>
      </c>
      <c r="C342" s="678" t="s">
        <v>3123</v>
      </c>
      <c r="D342" s="677" t="s">
        <v>2761</v>
      </c>
      <c r="E342" s="670"/>
      <c r="F342" s="670"/>
    </row>
    <row r="343" spans="2:6">
      <c r="B343" s="675" t="s">
        <v>3165</v>
      </c>
      <c r="C343" s="678" t="s">
        <v>3123</v>
      </c>
      <c r="D343" s="677" t="s">
        <v>2761</v>
      </c>
      <c r="E343" s="670"/>
      <c r="F343" s="670"/>
    </row>
    <row r="344" spans="2:6">
      <c r="B344" s="675" t="s">
        <v>3165</v>
      </c>
      <c r="C344" s="678" t="s">
        <v>3123</v>
      </c>
      <c r="D344" s="677" t="s">
        <v>2761</v>
      </c>
      <c r="E344" s="670"/>
      <c r="F344" s="670"/>
    </row>
    <row r="345" spans="2:6">
      <c r="B345" s="675" t="s">
        <v>3165</v>
      </c>
      <c r="C345" s="678" t="s">
        <v>3123</v>
      </c>
      <c r="D345" s="677" t="s">
        <v>2761</v>
      </c>
      <c r="E345" s="670"/>
      <c r="F345" s="670"/>
    </row>
    <row r="346" spans="2:6">
      <c r="B346" s="675" t="s">
        <v>3165</v>
      </c>
      <c r="C346" s="678" t="s">
        <v>3123</v>
      </c>
      <c r="D346" s="677" t="s">
        <v>2761</v>
      </c>
      <c r="E346" s="670"/>
      <c r="F346" s="670"/>
    </row>
    <row r="347" spans="2:6">
      <c r="B347" s="675" t="s">
        <v>3165</v>
      </c>
      <c r="C347" s="678" t="s">
        <v>3123</v>
      </c>
      <c r="D347" s="677" t="s">
        <v>2761</v>
      </c>
      <c r="E347" s="670"/>
      <c r="F347" s="670"/>
    </row>
    <row r="348" spans="2:6">
      <c r="B348" s="675" t="s">
        <v>3165</v>
      </c>
      <c r="C348" s="678" t="s">
        <v>3123</v>
      </c>
      <c r="D348" s="677" t="s">
        <v>2761</v>
      </c>
      <c r="E348" s="670"/>
      <c r="F348" s="670"/>
    </row>
    <row r="349" spans="2:6">
      <c r="B349" s="675" t="s">
        <v>3165</v>
      </c>
      <c r="C349" s="678" t="s">
        <v>3123</v>
      </c>
      <c r="D349" s="677" t="s">
        <v>2761</v>
      </c>
      <c r="E349" s="670"/>
      <c r="F349" s="670"/>
    </row>
    <row r="350" spans="2:6">
      <c r="B350" s="675" t="s">
        <v>3165</v>
      </c>
      <c r="C350" s="678" t="s">
        <v>3123</v>
      </c>
      <c r="D350" s="677" t="s">
        <v>2761</v>
      </c>
      <c r="E350" s="670"/>
      <c r="F350" s="670"/>
    </row>
    <row r="351" spans="2:6">
      <c r="B351" s="675" t="s">
        <v>3165</v>
      </c>
      <c r="C351" s="678" t="s">
        <v>3123</v>
      </c>
      <c r="D351" s="677" t="s">
        <v>2761</v>
      </c>
      <c r="E351" s="670"/>
      <c r="F351" s="670"/>
    </row>
    <row r="352" spans="2:6">
      <c r="B352" s="675" t="s">
        <v>3165</v>
      </c>
      <c r="C352" s="678" t="s">
        <v>3123</v>
      </c>
      <c r="D352" s="677" t="s">
        <v>2761</v>
      </c>
      <c r="E352" s="670"/>
      <c r="F352" s="670"/>
    </row>
    <row r="353" spans="2:6">
      <c r="B353" s="675" t="s">
        <v>3165</v>
      </c>
      <c r="C353" s="678" t="s">
        <v>3123</v>
      </c>
      <c r="D353" s="677" t="s">
        <v>2761</v>
      </c>
      <c r="E353" s="670"/>
      <c r="F353" s="670"/>
    </row>
    <row r="354" spans="2:6">
      <c r="B354" s="675" t="s">
        <v>3166</v>
      </c>
      <c r="C354" s="678" t="s">
        <v>3124</v>
      </c>
      <c r="D354" s="677" t="s">
        <v>2761</v>
      </c>
      <c r="E354" s="670"/>
      <c r="F354" s="670"/>
    </row>
    <row r="355" spans="2:6">
      <c r="B355" s="675" t="s">
        <v>3166</v>
      </c>
      <c r="C355" s="678" t="s">
        <v>3124</v>
      </c>
      <c r="D355" s="677" t="s">
        <v>2761</v>
      </c>
      <c r="E355" s="670"/>
      <c r="F355" s="670"/>
    </row>
    <row r="356" spans="2:6">
      <c r="B356" s="675" t="s">
        <v>3166</v>
      </c>
      <c r="C356" s="678" t="s">
        <v>3124</v>
      </c>
      <c r="D356" s="677" t="s">
        <v>2761</v>
      </c>
      <c r="E356" s="670"/>
      <c r="F356" s="670"/>
    </row>
    <row r="357" spans="2:6">
      <c r="B357" s="675" t="s">
        <v>3166</v>
      </c>
      <c r="C357" s="678" t="s">
        <v>3124</v>
      </c>
      <c r="D357" s="677" t="s">
        <v>2761</v>
      </c>
      <c r="E357" s="670"/>
      <c r="F357" s="670"/>
    </row>
    <row r="358" spans="2:6">
      <c r="B358" s="675" t="s">
        <v>3167</v>
      </c>
      <c r="C358" s="678" t="s">
        <v>3125</v>
      </c>
      <c r="D358" s="677" t="s">
        <v>2761</v>
      </c>
      <c r="E358" s="670"/>
      <c r="F358" s="670"/>
    </row>
    <row r="359" spans="2:6">
      <c r="B359" s="675" t="s">
        <v>3167</v>
      </c>
      <c r="C359" s="678" t="s">
        <v>3125</v>
      </c>
      <c r="D359" s="677" t="s">
        <v>2761</v>
      </c>
      <c r="E359" s="670"/>
      <c r="F359" s="670"/>
    </row>
    <row r="360" spans="2:6">
      <c r="B360" s="675" t="s">
        <v>3167</v>
      </c>
      <c r="C360" s="678" t="s">
        <v>3125</v>
      </c>
      <c r="D360" s="677" t="s">
        <v>2761</v>
      </c>
      <c r="E360" s="670"/>
      <c r="F360" s="670"/>
    </row>
    <row r="361" spans="2:6">
      <c r="B361" s="675" t="s">
        <v>3167</v>
      </c>
      <c r="C361" s="678" t="s">
        <v>3125</v>
      </c>
      <c r="D361" s="677" t="s">
        <v>2761</v>
      </c>
      <c r="E361" s="670"/>
      <c r="F361" s="670"/>
    </row>
    <row r="362" spans="2:6">
      <c r="B362" s="675" t="s">
        <v>3167</v>
      </c>
      <c r="C362" s="678" t="s">
        <v>3125</v>
      </c>
      <c r="D362" s="677" t="s">
        <v>2761</v>
      </c>
      <c r="E362" s="670"/>
      <c r="F362" s="670"/>
    </row>
    <row r="363" spans="2:6">
      <c r="B363" s="675" t="s">
        <v>3159</v>
      </c>
      <c r="C363" s="678" t="s">
        <v>2007</v>
      </c>
      <c r="D363" s="677" t="s">
        <v>2761</v>
      </c>
      <c r="E363" s="670"/>
      <c r="F363" s="670"/>
    </row>
    <row r="364" spans="2:6">
      <c r="B364" s="675" t="s">
        <v>3159</v>
      </c>
      <c r="C364" s="678" t="s">
        <v>2007</v>
      </c>
      <c r="D364" s="677" t="s">
        <v>2761</v>
      </c>
      <c r="E364" s="670"/>
      <c r="F364" s="670"/>
    </row>
    <row r="365" spans="2:6">
      <c r="B365" s="675" t="s">
        <v>3159</v>
      </c>
      <c r="C365" s="678" t="s">
        <v>2007</v>
      </c>
      <c r="D365" s="677" t="s">
        <v>2761</v>
      </c>
      <c r="E365" s="670"/>
      <c r="F365" s="670"/>
    </row>
    <row r="366" spans="2:6">
      <c r="B366" s="675" t="s">
        <v>3159</v>
      </c>
      <c r="C366" s="678" t="s">
        <v>2007</v>
      </c>
      <c r="D366" s="677" t="s">
        <v>2761</v>
      </c>
      <c r="E366" s="670"/>
      <c r="F366" s="670"/>
    </row>
    <row r="367" spans="2:6">
      <c r="B367" s="675" t="s">
        <v>3159</v>
      </c>
      <c r="C367" s="678" t="s">
        <v>2007</v>
      </c>
      <c r="D367" s="677" t="s">
        <v>2761</v>
      </c>
      <c r="E367" s="670"/>
      <c r="F367" s="670"/>
    </row>
    <row r="368" spans="2:6">
      <c r="B368" s="675" t="s">
        <v>3168</v>
      </c>
      <c r="C368" s="678" t="s">
        <v>3126</v>
      </c>
      <c r="D368" s="677" t="s">
        <v>2761</v>
      </c>
      <c r="E368" s="670"/>
      <c r="F368" s="670"/>
    </row>
    <row r="369" spans="2:6">
      <c r="B369" s="675" t="s">
        <v>3168</v>
      </c>
      <c r="C369" s="678" t="s">
        <v>3126</v>
      </c>
      <c r="D369" s="677" t="s">
        <v>2761</v>
      </c>
      <c r="E369" s="670"/>
      <c r="F369" s="670"/>
    </row>
    <row r="370" spans="2:6">
      <c r="B370" s="675" t="s">
        <v>3168</v>
      </c>
      <c r="C370" s="678" t="s">
        <v>3126</v>
      </c>
      <c r="D370" s="677" t="s">
        <v>2761</v>
      </c>
      <c r="E370" s="670"/>
      <c r="F370" s="670"/>
    </row>
    <row r="371" spans="2:6">
      <c r="B371" s="675" t="s">
        <v>3168</v>
      </c>
      <c r="C371" s="678" t="s">
        <v>3126</v>
      </c>
      <c r="D371" s="677" t="s">
        <v>2761</v>
      </c>
      <c r="E371" s="670"/>
      <c r="F371" s="670"/>
    </row>
    <row r="372" spans="2:6">
      <c r="B372" s="675" t="s">
        <v>3168</v>
      </c>
      <c r="C372" s="678" t="s">
        <v>3126</v>
      </c>
      <c r="D372" s="677" t="s">
        <v>2761</v>
      </c>
      <c r="E372" s="670"/>
      <c r="F372" s="670"/>
    </row>
    <row r="373" spans="2:6">
      <c r="B373" s="684" t="s">
        <v>3169</v>
      </c>
      <c r="C373" s="678" t="s">
        <v>3127</v>
      </c>
      <c r="D373" s="677" t="s">
        <v>2761</v>
      </c>
      <c r="E373" s="670"/>
      <c r="F373" s="670"/>
    </row>
    <row r="374" spans="2:6">
      <c r="B374" s="684" t="s">
        <v>3169</v>
      </c>
      <c r="C374" s="678" t="s">
        <v>3127</v>
      </c>
      <c r="D374" s="677" t="s">
        <v>2761</v>
      </c>
      <c r="E374" s="670"/>
      <c r="F374" s="670"/>
    </row>
    <row r="375" spans="2:6">
      <c r="B375" s="684" t="s">
        <v>3169</v>
      </c>
      <c r="C375" s="678" t="s">
        <v>3128</v>
      </c>
      <c r="D375" s="677" t="s">
        <v>2761</v>
      </c>
      <c r="E375" s="670"/>
      <c r="F375" s="670"/>
    </row>
    <row r="376" spans="2:6">
      <c r="B376" s="684" t="s">
        <v>3169</v>
      </c>
      <c r="C376" s="678" t="s">
        <v>3128</v>
      </c>
      <c r="D376" s="677" t="s">
        <v>2761</v>
      </c>
      <c r="E376" s="670"/>
      <c r="F376" s="670"/>
    </row>
    <row r="377" spans="2:6">
      <c r="B377" s="684" t="s">
        <v>3169</v>
      </c>
      <c r="C377" s="678" t="s">
        <v>3128</v>
      </c>
      <c r="D377" s="677" t="s">
        <v>2761</v>
      </c>
      <c r="E377" s="670"/>
      <c r="F377" s="670"/>
    </row>
    <row r="378" spans="2:6">
      <c r="B378" s="684" t="s">
        <v>3169</v>
      </c>
      <c r="C378" s="678" t="s">
        <v>3128</v>
      </c>
      <c r="D378" s="677" t="s">
        <v>2761</v>
      </c>
      <c r="E378" s="670"/>
      <c r="F378" s="670"/>
    </row>
    <row r="379" spans="2:6">
      <c r="B379" s="684" t="s">
        <v>3169</v>
      </c>
      <c r="C379" s="678" t="s">
        <v>3129</v>
      </c>
      <c r="D379" s="677" t="s">
        <v>2761</v>
      </c>
      <c r="E379" s="670"/>
      <c r="F379" s="670"/>
    </row>
    <row r="380" spans="2:6">
      <c r="B380" s="684" t="s">
        <v>3169</v>
      </c>
      <c r="C380" s="678" t="s">
        <v>3129</v>
      </c>
      <c r="D380" s="677" t="s">
        <v>2761</v>
      </c>
      <c r="E380" s="670"/>
      <c r="F380" s="670"/>
    </row>
    <row r="381" spans="2:6">
      <c r="B381" s="684" t="s">
        <v>3169</v>
      </c>
      <c r="C381" s="678" t="s">
        <v>3129</v>
      </c>
      <c r="D381" s="677" t="s">
        <v>2761</v>
      </c>
      <c r="E381" s="670"/>
      <c r="F381" s="670"/>
    </row>
    <row r="382" spans="2:6">
      <c r="B382" s="684" t="s">
        <v>3169</v>
      </c>
      <c r="C382" s="678" t="s">
        <v>3129</v>
      </c>
      <c r="D382" s="677" t="s">
        <v>2761</v>
      </c>
      <c r="E382" s="670"/>
      <c r="F382" s="670"/>
    </row>
    <row r="383" spans="2:6">
      <c r="B383" s="684" t="s">
        <v>3169</v>
      </c>
      <c r="C383" s="678" t="s">
        <v>3130</v>
      </c>
      <c r="D383" s="677" t="s">
        <v>2761</v>
      </c>
      <c r="E383" s="670"/>
      <c r="F383" s="670"/>
    </row>
    <row r="384" spans="2:6">
      <c r="B384" s="684" t="s">
        <v>3169</v>
      </c>
      <c r="C384" s="678" t="s">
        <v>3130</v>
      </c>
      <c r="D384" s="677" t="s">
        <v>2761</v>
      </c>
      <c r="E384" s="670"/>
      <c r="F384" s="670"/>
    </row>
    <row r="385" spans="2:6">
      <c r="B385" s="684" t="s">
        <v>3169</v>
      </c>
      <c r="C385" s="678" t="s">
        <v>3131</v>
      </c>
      <c r="D385" s="677" t="s">
        <v>2761</v>
      </c>
      <c r="E385" s="670"/>
      <c r="F385" s="670"/>
    </row>
    <row r="386" spans="2:6">
      <c r="B386" s="684" t="s">
        <v>3169</v>
      </c>
      <c r="C386" s="678" t="s">
        <v>3132</v>
      </c>
      <c r="D386" s="677" t="s">
        <v>2761</v>
      </c>
      <c r="E386" s="670"/>
      <c r="F386" s="670"/>
    </row>
    <row r="387" spans="2:6">
      <c r="B387" s="684" t="s">
        <v>3169</v>
      </c>
      <c r="C387" s="678" t="s">
        <v>3132</v>
      </c>
      <c r="D387" s="677" t="s">
        <v>2761</v>
      </c>
      <c r="E387" s="670"/>
      <c r="F387" s="670"/>
    </row>
    <row r="388" spans="2:6">
      <c r="B388" s="684" t="s">
        <v>3169</v>
      </c>
      <c r="C388" s="678" t="s">
        <v>3132</v>
      </c>
      <c r="D388" s="677" t="s">
        <v>2761</v>
      </c>
      <c r="E388" s="670"/>
      <c r="F388" s="670"/>
    </row>
    <row r="389" spans="2:6">
      <c r="B389" s="684" t="s">
        <v>3169</v>
      </c>
      <c r="C389" s="678" t="s">
        <v>3132</v>
      </c>
      <c r="D389" s="677" t="s">
        <v>2761</v>
      </c>
      <c r="E389" s="670"/>
      <c r="F389" s="670"/>
    </row>
    <row r="390" spans="2:6">
      <c r="B390" s="684"/>
      <c r="C390" s="678"/>
      <c r="D390" s="677"/>
      <c r="E390" s="670"/>
      <c r="F390" s="670"/>
    </row>
    <row r="391" spans="2:6">
      <c r="B391" s="685"/>
      <c r="C391" s="686"/>
      <c r="D391" s="687"/>
      <c r="E391" s="670"/>
      <c r="F391" s="670"/>
    </row>
    <row r="392" spans="2:6">
      <c r="B392" s="670"/>
      <c r="C392" s="670"/>
      <c r="D392" s="670"/>
      <c r="E392" s="670"/>
      <c r="F392" s="670"/>
    </row>
    <row r="393" spans="2:6">
      <c r="B393" s="670"/>
      <c r="C393" s="670"/>
      <c r="D393" s="670"/>
      <c r="E393" s="670"/>
      <c r="F393" s="670"/>
    </row>
    <row r="394" spans="2:6">
      <c r="B394" s="670"/>
      <c r="C394" s="670"/>
      <c r="D394" s="670"/>
      <c r="E394" s="670"/>
      <c r="F394" s="670"/>
    </row>
    <row r="395" spans="2:6">
      <c r="B395" s="670"/>
      <c r="C395" s="670"/>
      <c r="D395" s="670"/>
      <c r="E395" s="670"/>
      <c r="F395" s="670"/>
    </row>
    <row r="396" spans="2:6">
      <c r="B396" s="670"/>
      <c r="C396" s="670"/>
      <c r="D396" s="670"/>
      <c r="E396" s="670"/>
      <c r="F396" s="670"/>
    </row>
    <row r="397" spans="2:6">
      <c r="B397" s="670"/>
      <c r="C397" s="670"/>
      <c r="D397" s="670"/>
      <c r="E397" s="670"/>
      <c r="F397" s="670"/>
    </row>
    <row r="398" spans="2:6">
      <c r="B398" s="670"/>
      <c r="C398" s="670"/>
      <c r="D398" s="670"/>
      <c r="E398" s="670"/>
      <c r="F398" s="670"/>
    </row>
    <row r="399" spans="2:6">
      <c r="B399" s="670"/>
      <c r="C399" s="670"/>
      <c r="D399" s="670"/>
      <c r="E399" s="670"/>
      <c r="F399" s="670"/>
    </row>
    <row r="400" spans="2:6">
      <c r="B400" s="670"/>
      <c r="C400" s="670"/>
      <c r="D400" s="670"/>
      <c r="E400" s="670"/>
      <c r="F400" s="670"/>
    </row>
    <row r="401" spans="2:6">
      <c r="B401" s="670"/>
      <c r="C401" s="670"/>
      <c r="D401" s="670"/>
      <c r="E401" s="670"/>
      <c r="F401" s="670"/>
    </row>
  </sheetData>
  <mergeCells count="3">
    <mergeCell ref="B1:D1"/>
    <mergeCell ref="B3:D3"/>
    <mergeCell ref="B4:D4"/>
  </mergeCells>
  <printOptions horizontalCentered="1"/>
  <pageMargins left="0.98425196850393704" right="0.98425196850393704" top="0.98425196850393704" bottom="0.98425196850393704" header="0.51181102362204722" footer="0.51181102362204722"/>
  <pageSetup scale="7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50"/>
  </sheetPr>
  <dimension ref="A1:U85"/>
  <sheetViews>
    <sheetView view="pageBreakPreview" zoomScaleNormal="100" zoomScaleSheetLayoutView="100" workbookViewId="0">
      <selection activeCell="C19" sqref="C19"/>
    </sheetView>
  </sheetViews>
  <sheetFormatPr baseColWidth="10" defaultColWidth="14.42578125" defaultRowHeight="15" customHeight="1"/>
  <cols>
    <col min="1" max="1" width="31" customWidth="1"/>
    <col min="2" max="2" width="94" customWidth="1"/>
    <col min="3" max="3" width="21.42578125" customWidth="1"/>
    <col min="4" max="4" width="1.85546875" customWidth="1"/>
    <col min="5" max="21" width="10.7109375" customWidth="1"/>
  </cols>
  <sheetData>
    <row r="1" spans="1:21" ht="15" customHeight="1">
      <c r="A1" s="971" t="s">
        <v>1752</v>
      </c>
      <c r="B1" s="747"/>
      <c r="C1" s="747"/>
      <c r="D1" s="748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</row>
    <row r="2" spans="1:21">
      <c r="A2" s="972" t="s">
        <v>393</v>
      </c>
      <c r="B2" s="747"/>
      <c r="C2" s="747"/>
      <c r="D2" s="748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</row>
    <row r="3" spans="1:21">
      <c r="A3" s="973" t="s">
        <v>1784</v>
      </c>
      <c r="B3" s="974"/>
      <c r="C3" s="974"/>
      <c r="D3" s="975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</row>
    <row r="4" spans="1:21">
      <c r="A4" s="105"/>
      <c r="B4" s="105"/>
      <c r="C4" s="105"/>
      <c r="D4" s="106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</row>
    <row r="5" spans="1:21">
      <c r="A5" s="107" t="s">
        <v>390</v>
      </c>
      <c r="B5" s="108" t="s">
        <v>394</v>
      </c>
      <c r="C5" s="108" t="s">
        <v>392</v>
      </c>
      <c r="D5" s="109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</row>
    <row r="6" spans="1:21" ht="3" customHeight="1">
      <c r="A6" s="110"/>
      <c r="B6" s="111"/>
      <c r="C6" s="111"/>
      <c r="D6" s="112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</row>
    <row r="7" spans="1:21">
      <c r="A7" s="118"/>
      <c r="B7" s="119"/>
      <c r="C7" s="120">
        <v>0</v>
      </c>
      <c r="D7" s="981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</row>
    <row r="8" spans="1:21">
      <c r="A8" s="121"/>
      <c r="B8" s="119"/>
      <c r="C8" s="120"/>
      <c r="D8" s="982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</row>
    <row r="9" spans="1:21">
      <c r="A9" s="118"/>
      <c r="B9" s="119"/>
      <c r="C9" s="120"/>
      <c r="D9" s="982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</row>
    <row r="10" spans="1:21">
      <c r="A10" s="118"/>
      <c r="B10" s="119"/>
      <c r="C10" s="120"/>
      <c r="D10" s="982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</row>
    <row r="11" spans="1:21">
      <c r="A11" s="118"/>
      <c r="B11" s="119"/>
      <c r="C11" s="120"/>
      <c r="D11" s="982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</row>
    <row r="12" spans="1:21">
      <c r="A12" s="118"/>
      <c r="B12" s="119"/>
      <c r="C12" s="120"/>
      <c r="D12" s="982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</row>
    <row r="13" spans="1:21">
      <c r="A13" s="118"/>
      <c r="B13" s="119"/>
      <c r="C13" s="120"/>
      <c r="D13" s="982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</row>
    <row r="14" spans="1:21">
      <c r="A14" s="118"/>
      <c r="B14" s="119"/>
      <c r="C14" s="120"/>
      <c r="D14" s="982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</row>
    <row r="15" spans="1:21">
      <c r="A15" s="118"/>
      <c r="B15" s="119"/>
      <c r="C15" s="120"/>
      <c r="D15" s="982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</row>
    <row r="16" spans="1:21">
      <c r="A16" s="118"/>
      <c r="B16" s="119"/>
      <c r="C16" s="120"/>
      <c r="D16" s="982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</row>
    <row r="17" spans="1:21" ht="15.75" customHeight="1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</row>
    <row r="18" spans="1:21" ht="15.75" customHeight="1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</row>
    <row r="19" spans="1:21" ht="15.75" customHeight="1">
      <c r="A19" s="117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</row>
    <row r="20" spans="1:21" ht="15.75" customHeight="1">
      <c r="A20" s="117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</row>
    <row r="21" spans="1:21" ht="15.75" customHeight="1">
      <c r="A21" s="117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</row>
    <row r="22" spans="1:21" ht="15.75" customHeight="1">
      <c r="A22" s="117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</row>
    <row r="23" spans="1:21" ht="15.75" customHeight="1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</row>
    <row r="24" spans="1:21" ht="15.75" customHeight="1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</row>
    <row r="25" spans="1:21" ht="15.75" customHeight="1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</row>
    <row r="26" spans="1:21" ht="15.75" customHeight="1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</row>
    <row r="27" spans="1:21" ht="15.75" customHeight="1">
      <c r="A27" s="117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</row>
    <row r="28" spans="1:21" ht="15.75" customHeight="1">
      <c r="A28" s="117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</row>
    <row r="29" spans="1:21" ht="15.75" customHeight="1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</row>
    <row r="30" spans="1:21" ht="15.75" customHeight="1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</row>
    <row r="31" spans="1:21" ht="15.75" customHeight="1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</row>
    <row r="32" spans="1:21" ht="15.75" customHeight="1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</row>
    <row r="33" spans="1:21" ht="15.75" customHeight="1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</row>
    <row r="34" spans="1:21" ht="15.75" customHeight="1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</row>
    <row r="35" spans="1:21" ht="15.75" customHeight="1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</row>
    <row r="36" spans="1:21" ht="15.75" customHeight="1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</row>
    <row r="37" spans="1:21" ht="15.75" customHeight="1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</row>
    <row r="38" spans="1:21" ht="15.75" customHeight="1">
      <c r="A38" s="117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</row>
    <row r="39" spans="1:21" ht="15.75" customHeight="1">
      <c r="A39" s="117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</row>
    <row r="40" spans="1:21" ht="15.75" customHeight="1">
      <c r="A40" s="117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</row>
    <row r="41" spans="1:21" ht="15.75" customHeight="1">
      <c r="A41" s="117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</row>
    <row r="42" spans="1:21" ht="15.75" customHeight="1">
      <c r="A42" s="117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</row>
    <row r="43" spans="1:21" ht="15.75" customHeight="1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</row>
    <row r="44" spans="1:21" ht="15.75" customHeight="1">
      <c r="A44" s="117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</row>
    <row r="45" spans="1:21" ht="15.75" customHeight="1">
      <c r="A45" s="117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</row>
    <row r="46" spans="1:21" ht="15.75" customHeight="1">
      <c r="A46" s="117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</row>
    <row r="47" spans="1:21" ht="15.75" customHeight="1">
      <c r="A47" s="117"/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</row>
    <row r="48" spans="1:21" ht="15.75" customHeight="1">
      <c r="A48" s="117"/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</row>
    <row r="49" spans="1:21" ht="15.75" customHeight="1">
      <c r="A49" s="117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</row>
    <row r="50" spans="1:21" ht="15.75" customHeight="1">
      <c r="A50" s="117"/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</row>
    <row r="51" spans="1:21" ht="15.75" customHeight="1">
      <c r="A51" s="117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</row>
    <row r="52" spans="1:21" ht="15.75" customHeight="1">
      <c r="A52" s="117"/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</row>
    <row r="53" spans="1:21" ht="15.75" customHeight="1">
      <c r="A53" s="117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</row>
    <row r="54" spans="1:21" ht="15.75" customHeight="1">
      <c r="A54" s="117"/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</row>
    <row r="55" spans="1:21" ht="15.75" customHeight="1">
      <c r="A55" s="117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</row>
    <row r="56" spans="1:21" ht="15.75" customHeight="1">
      <c r="A56" s="117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</row>
    <row r="57" spans="1:21" ht="15.75" customHeight="1">
      <c r="A57" s="117"/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</row>
    <row r="58" spans="1:21" ht="15.75" customHeight="1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</row>
    <row r="59" spans="1:21" ht="15.75" customHeight="1">
      <c r="A59" s="117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</row>
    <row r="60" spans="1:21" ht="15.75" customHeight="1">
      <c r="A60" s="117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</row>
    <row r="61" spans="1:21" ht="15.75" customHeight="1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</row>
    <row r="62" spans="1:21" ht="15.75" customHeight="1">
      <c r="A62" s="117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</row>
    <row r="63" spans="1:21" ht="15.75" customHeight="1">
      <c r="A63" s="117"/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</row>
    <row r="64" spans="1:21" ht="15.75" customHeight="1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</row>
    <row r="65" spans="1:21" ht="15.75" customHeight="1">
      <c r="A65" s="117"/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</row>
    <row r="66" spans="1:21" ht="15.75" customHeight="1">
      <c r="A66" s="117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</row>
    <row r="67" spans="1:21" ht="15.75" customHeight="1">
      <c r="A67" s="117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</row>
    <row r="68" spans="1:21" ht="15.75" customHeight="1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</row>
    <row r="69" spans="1:21" ht="15.75" customHeight="1">
      <c r="A69" s="117"/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</row>
    <row r="70" spans="1:21" ht="15.75" customHeight="1">
      <c r="A70" s="117"/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</row>
    <row r="71" spans="1:21" ht="15.75" customHeight="1">
      <c r="A71" s="117"/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</row>
    <row r="72" spans="1:21" ht="15.75" customHeight="1">
      <c r="A72" s="117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</row>
    <row r="73" spans="1:21" ht="15.75" customHeight="1">
      <c r="A73" s="117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</row>
    <row r="74" spans="1:21" ht="15.75" customHeight="1">
      <c r="A74" s="117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</row>
    <row r="75" spans="1:21" ht="15.75" customHeight="1">
      <c r="A75" s="117"/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</row>
    <row r="76" spans="1:21" ht="15.75" customHeight="1">
      <c r="A76" s="117"/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</row>
    <row r="77" spans="1:21" ht="15.75" customHeight="1">
      <c r="A77" s="117"/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</row>
    <row r="78" spans="1:21" ht="15.75" customHeight="1">
      <c r="A78" s="117"/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</row>
    <row r="79" spans="1:21" ht="15.75" customHeight="1">
      <c r="A79" s="117"/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</row>
    <row r="80" spans="1:21" ht="15.75" customHeight="1">
      <c r="A80" s="117"/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</row>
    <row r="81" spans="1:21" ht="15.75" customHeight="1">
      <c r="A81" s="117"/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</row>
    <row r="82" spans="1:21" ht="15.75" customHeight="1">
      <c r="A82" s="117"/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</row>
    <row r="83" spans="1:21" ht="15.75" customHeight="1">
      <c r="A83" s="117"/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</row>
    <row r="84" spans="1:21" ht="15.75" customHeight="1">
      <c r="A84" s="117"/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</row>
    <row r="85" spans="1:21" ht="15.75" customHeight="1">
      <c r="A85" s="117"/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</row>
  </sheetData>
  <mergeCells count="4">
    <mergeCell ref="A1:D1"/>
    <mergeCell ref="A2:D2"/>
    <mergeCell ref="A3:D3"/>
    <mergeCell ref="D7:D16"/>
  </mergeCells>
  <printOptions horizontalCentered="1"/>
  <pageMargins left="0.70866141732283472" right="0.70866141732283472" top="0.98425196850393704" bottom="0.39370078740157483" header="0" footer="0"/>
  <pageSetup scale="79" orientation="landscape" r:id="rId1"/>
  <headerFooter>
    <oddFooter>&amp;R&amp;P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C000"/>
  </sheetPr>
  <dimension ref="A1:J90"/>
  <sheetViews>
    <sheetView view="pageBreakPreview" zoomScale="91" zoomScaleNormal="100" zoomScaleSheetLayoutView="91" workbookViewId="0">
      <selection activeCell="F19" sqref="F19"/>
    </sheetView>
  </sheetViews>
  <sheetFormatPr baseColWidth="10" defaultColWidth="14.42578125" defaultRowHeight="15" customHeight="1"/>
  <cols>
    <col min="1" max="1" width="23.42578125" customWidth="1"/>
    <col min="2" max="2" width="24.7109375" customWidth="1"/>
    <col min="3" max="3" width="63.85546875" customWidth="1"/>
    <col min="4" max="4" width="15.42578125" customWidth="1"/>
    <col min="5" max="5" width="17" customWidth="1"/>
    <col min="6" max="6" width="17.5703125" customWidth="1"/>
    <col min="7" max="7" width="11.42578125" customWidth="1"/>
    <col min="8" max="9" width="14.140625" customWidth="1"/>
    <col min="10" max="10" width="10.7109375" customWidth="1"/>
  </cols>
  <sheetData>
    <row r="1" spans="1:10" ht="15" customHeight="1">
      <c r="A1" s="866" t="s">
        <v>1659</v>
      </c>
      <c r="B1" s="747"/>
      <c r="C1" s="747"/>
      <c r="D1" s="747"/>
      <c r="E1" s="747"/>
      <c r="F1" s="747"/>
      <c r="G1" s="122"/>
      <c r="H1" s="122"/>
      <c r="I1" s="122"/>
      <c r="J1" s="122"/>
    </row>
    <row r="2" spans="1:10" ht="15" customHeight="1">
      <c r="A2" s="866" t="s">
        <v>395</v>
      </c>
      <c r="B2" s="747"/>
      <c r="C2" s="747"/>
      <c r="D2" s="747"/>
      <c r="E2" s="747"/>
      <c r="F2" s="747"/>
      <c r="G2" s="122"/>
      <c r="H2" s="122"/>
      <c r="I2" s="122"/>
      <c r="J2" s="122"/>
    </row>
    <row r="3" spans="1:10" ht="15.75" customHeight="1">
      <c r="A3" s="749" t="s">
        <v>1784</v>
      </c>
      <c r="B3" s="747"/>
      <c r="C3" s="747"/>
      <c r="D3" s="747"/>
      <c r="E3" s="747"/>
      <c r="F3" s="747"/>
      <c r="G3" s="122"/>
      <c r="H3" s="122"/>
      <c r="I3" s="122"/>
      <c r="J3" s="122"/>
    </row>
    <row r="4" spans="1:10" ht="15.75" customHeight="1" thickBot="1">
      <c r="A4" s="58"/>
      <c r="B4" s="58"/>
      <c r="C4" s="58"/>
      <c r="D4" s="58"/>
      <c r="E4" s="58"/>
      <c r="F4" s="58"/>
      <c r="G4" s="122"/>
      <c r="H4" s="122"/>
      <c r="I4" s="122"/>
      <c r="J4" s="122"/>
    </row>
    <row r="5" spans="1:10" ht="15" customHeight="1">
      <c r="A5" s="987" t="s">
        <v>1673</v>
      </c>
      <c r="B5" s="983" t="s">
        <v>397</v>
      </c>
      <c r="C5" s="983" t="s">
        <v>398</v>
      </c>
      <c r="D5" s="985" t="s">
        <v>399</v>
      </c>
      <c r="E5" s="986"/>
      <c r="F5" s="989" t="s">
        <v>1965</v>
      </c>
      <c r="G5" s="122"/>
      <c r="H5" s="122"/>
      <c r="I5" s="122"/>
      <c r="J5" s="122"/>
    </row>
    <row r="6" spans="1:10" ht="22.5" customHeight="1">
      <c r="A6" s="988"/>
      <c r="B6" s="984"/>
      <c r="C6" s="984"/>
      <c r="D6" s="123" t="s">
        <v>400</v>
      </c>
      <c r="E6" s="123" t="s">
        <v>401</v>
      </c>
      <c r="F6" s="990"/>
      <c r="G6" s="122"/>
      <c r="H6" s="122"/>
      <c r="I6" s="122"/>
      <c r="J6" s="122"/>
    </row>
    <row r="7" spans="1:10">
      <c r="A7" s="570">
        <v>1</v>
      </c>
      <c r="B7" s="124">
        <v>2022</v>
      </c>
      <c r="C7" s="439" t="s">
        <v>297</v>
      </c>
      <c r="D7" s="440" t="s">
        <v>1674</v>
      </c>
      <c r="E7" s="607">
        <v>102614707</v>
      </c>
      <c r="F7" s="571">
        <v>12641303.140000001</v>
      </c>
      <c r="G7" s="122"/>
      <c r="H7" s="126"/>
      <c r="I7" s="122"/>
      <c r="J7" s="122"/>
    </row>
    <row r="8" spans="1:10">
      <c r="A8" s="570">
        <v>2</v>
      </c>
      <c r="B8" s="124">
        <v>2022</v>
      </c>
      <c r="C8" s="439" t="s">
        <v>1675</v>
      </c>
      <c r="D8" s="124" t="s">
        <v>1674</v>
      </c>
      <c r="E8" s="607">
        <v>115163145</v>
      </c>
      <c r="F8" s="572">
        <v>2278.62</v>
      </c>
      <c r="G8" s="122"/>
      <c r="H8" s="127"/>
      <c r="I8" s="122"/>
      <c r="J8" s="122"/>
    </row>
    <row r="9" spans="1:10">
      <c r="A9" s="570">
        <v>3</v>
      </c>
      <c r="B9" s="124">
        <v>2022</v>
      </c>
      <c r="C9" s="439" t="s">
        <v>1676</v>
      </c>
      <c r="D9" s="124" t="s">
        <v>1674</v>
      </c>
      <c r="E9" s="607">
        <v>1589913592</v>
      </c>
      <c r="F9" s="573">
        <v>23901</v>
      </c>
      <c r="G9" s="122"/>
      <c r="H9" s="126"/>
      <c r="I9" s="122"/>
      <c r="J9" s="122"/>
    </row>
    <row r="10" spans="1:10">
      <c r="A10" s="570">
        <v>4</v>
      </c>
      <c r="B10" s="124">
        <v>2022</v>
      </c>
      <c r="C10" s="125" t="s">
        <v>1677</v>
      </c>
      <c r="D10" s="124" t="s">
        <v>1674</v>
      </c>
      <c r="E10" s="607">
        <v>115687152</v>
      </c>
      <c r="F10" s="572">
        <v>726315.59</v>
      </c>
      <c r="G10" s="122"/>
      <c r="H10" s="126"/>
      <c r="I10" s="122"/>
      <c r="J10" s="122"/>
    </row>
    <row r="11" spans="1:10">
      <c r="A11" s="570">
        <v>5</v>
      </c>
      <c r="B11" s="124">
        <v>2022</v>
      </c>
      <c r="C11" s="439" t="s">
        <v>1775</v>
      </c>
      <c r="D11" s="440" t="s">
        <v>1776</v>
      </c>
      <c r="E11" s="607">
        <v>97198934</v>
      </c>
      <c r="F11" s="571">
        <v>52357.68</v>
      </c>
      <c r="G11" s="122"/>
      <c r="H11" s="126"/>
      <c r="I11" s="122"/>
      <c r="J11" s="122"/>
    </row>
    <row r="12" spans="1:10">
      <c r="A12" s="570">
        <v>6</v>
      </c>
      <c r="B12" s="124">
        <v>2022</v>
      </c>
      <c r="C12" s="439" t="s">
        <v>297</v>
      </c>
      <c r="D12" s="440" t="s">
        <v>1964</v>
      </c>
      <c r="E12" s="607"/>
      <c r="F12" s="572">
        <v>48002093</v>
      </c>
      <c r="G12" s="122"/>
      <c r="H12" s="126"/>
      <c r="I12" s="122"/>
      <c r="J12" s="122"/>
    </row>
    <row r="13" spans="1:10" ht="15.75" thickBot="1">
      <c r="A13" s="570"/>
      <c r="B13" s="124"/>
      <c r="C13" s="606"/>
      <c r="D13" s="552"/>
      <c r="E13" s="608"/>
      <c r="F13" s="574"/>
      <c r="G13" s="122"/>
      <c r="H13" s="126"/>
      <c r="I13" s="122"/>
      <c r="J13" s="122"/>
    </row>
    <row r="14" spans="1:10" ht="15.75" customHeight="1" thickBot="1">
      <c r="A14" s="567"/>
      <c r="B14" s="567"/>
      <c r="C14" s="567"/>
      <c r="D14" s="567"/>
      <c r="E14" s="568" t="s">
        <v>181</v>
      </c>
      <c r="F14" s="569">
        <f>SUM(F7:F13)</f>
        <v>61448249.030000001</v>
      </c>
      <c r="G14" s="122"/>
      <c r="H14" s="122"/>
      <c r="I14" s="122"/>
      <c r="J14" s="122"/>
    </row>
    <row r="15" spans="1:10" ht="15.75" customHeight="1">
      <c r="A15" s="128"/>
      <c r="B15" s="128"/>
      <c r="C15" s="128"/>
      <c r="D15" s="128"/>
      <c r="E15" s="128"/>
      <c r="F15" s="128"/>
      <c r="G15" s="122"/>
      <c r="H15" s="122"/>
      <c r="I15" s="122"/>
      <c r="J15" s="122"/>
    </row>
    <row r="16" spans="1:10" ht="36.75" customHeight="1">
      <c r="A16" s="992"/>
      <c r="B16" s="755"/>
      <c r="C16" s="755"/>
      <c r="D16" s="755"/>
      <c r="E16" s="755"/>
      <c r="F16" s="755"/>
      <c r="G16" s="122"/>
      <c r="H16" s="122"/>
      <c r="I16" s="122"/>
      <c r="J16" s="122"/>
    </row>
    <row r="17" spans="1:10" ht="15.75" customHeight="1">
      <c r="A17" s="122"/>
      <c r="B17" s="122"/>
      <c r="C17" s="122"/>
      <c r="D17" s="122"/>
      <c r="E17" s="122"/>
      <c r="F17" s="122"/>
      <c r="G17" s="122"/>
      <c r="H17" s="122"/>
      <c r="I17" s="122"/>
      <c r="J17" s="122"/>
    </row>
    <row r="18" spans="1:10" ht="15.75" customHeight="1">
      <c r="A18" s="122"/>
      <c r="B18" s="122"/>
      <c r="C18" s="122"/>
      <c r="D18" s="122"/>
      <c r="E18" s="122"/>
      <c r="F18" s="122"/>
      <c r="G18" s="122"/>
      <c r="H18" s="122"/>
      <c r="I18" s="122"/>
      <c r="J18" s="122"/>
    </row>
    <row r="19" spans="1:10" ht="15.75" customHeight="1">
      <c r="A19" s="122"/>
      <c r="B19" s="122"/>
      <c r="C19" s="122"/>
      <c r="D19" s="122"/>
      <c r="E19" s="122"/>
      <c r="F19" s="122"/>
      <c r="G19" s="122"/>
      <c r="H19" s="122"/>
      <c r="I19" s="122"/>
      <c r="J19" s="122"/>
    </row>
    <row r="20" spans="1:10" ht="15.75" customHeight="1">
      <c r="A20" s="122"/>
      <c r="B20" s="122"/>
      <c r="C20" s="122"/>
      <c r="D20" s="122"/>
      <c r="E20" s="122"/>
      <c r="F20" s="122"/>
      <c r="G20" s="122"/>
      <c r="H20" s="122"/>
      <c r="I20" s="122"/>
      <c r="J20" s="122"/>
    </row>
    <row r="21" spans="1:10" ht="15.75" customHeight="1">
      <c r="A21" s="991"/>
      <c r="B21" s="755"/>
      <c r="C21" s="991"/>
      <c r="D21" s="755"/>
      <c r="E21" s="991"/>
      <c r="F21" s="755"/>
      <c r="G21" s="122"/>
      <c r="H21" s="122"/>
      <c r="I21" s="122"/>
      <c r="J21" s="122"/>
    </row>
    <row r="22" spans="1:10" ht="15.75" customHeight="1">
      <c r="A22" s="993"/>
      <c r="B22" s="755"/>
      <c r="C22" s="991"/>
      <c r="D22" s="755"/>
      <c r="E22" s="991"/>
      <c r="F22" s="755"/>
      <c r="G22" s="122"/>
      <c r="H22" s="122"/>
      <c r="I22" s="122"/>
      <c r="J22" s="122"/>
    </row>
    <row r="23" spans="1:10" ht="15.75" customHeight="1">
      <c r="A23" s="755"/>
      <c r="B23" s="755"/>
      <c r="C23" s="991"/>
      <c r="D23" s="755"/>
      <c r="E23" s="991"/>
      <c r="F23" s="755"/>
      <c r="G23" s="122"/>
      <c r="H23" s="122"/>
      <c r="I23" s="122"/>
      <c r="J23" s="122"/>
    </row>
    <row r="24" spans="1:10" ht="15.75" customHeight="1">
      <c r="A24" s="991"/>
      <c r="B24" s="755"/>
      <c r="C24" s="122"/>
      <c r="D24" s="122"/>
      <c r="E24" s="122"/>
      <c r="F24" s="122"/>
      <c r="G24" s="122"/>
      <c r="H24" s="122"/>
      <c r="I24" s="122"/>
      <c r="J24" s="122"/>
    </row>
    <row r="25" spans="1:10" ht="15.75" customHeight="1">
      <c r="A25" s="122"/>
      <c r="B25" s="122"/>
      <c r="C25" s="122"/>
      <c r="D25" s="122"/>
      <c r="E25" s="122"/>
      <c r="F25" s="122"/>
      <c r="G25" s="122"/>
      <c r="H25" s="122"/>
      <c r="I25" s="122"/>
      <c r="J25" s="122"/>
    </row>
    <row r="26" spans="1:10" ht="15.75" customHeight="1">
      <c r="A26" s="122"/>
      <c r="B26" s="122"/>
      <c r="C26" s="122"/>
      <c r="D26" s="122"/>
      <c r="E26" s="122"/>
      <c r="F26" s="122"/>
      <c r="G26" s="122"/>
      <c r="H26" s="122"/>
      <c r="I26" s="122"/>
      <c r="J26" s="122"/>
    </row>
    <row r="27" spans="1:10" ht="15.75" customHeight="1">
      <c r="A27" s="122"/>
      <c r="B27" s="122"/>
      <c r="C27" s="122"/>
      <c r="D27" s="122"/>
      <c r="E27" s="122"/>
      <c r="F27" s="122"/>
      <c r="G27" s="122"/>
      <c r="H27" s="122"/>
      <c r="I27" s="122"/>
      <c r="J27" s="122"/>
    </row>
    <row r="28" spans="1:10" ht="15.75" customHeight="1">
      <c r="A28" s="122"/>
      <c r="B28" s="122"/>
      <c r="C28" s="122"/>
      <c r="D28" s="122"/>
      <c r="E28" s="122"/>
      <c r="F28" s="122"/>
      <c r="G28" s="122"/>
      <c r="H28" s="122"/>
      <c r="I28" s="122"/>
      <c r="J28" s="122"/>
    </row>
    <row r="29" spans="1:10" ht="15.75" customHeight="1">
      <c r="A29" s="122"/>
      <c r="B29" s="122"/>
      <c r="C29" s="122"/>
      <c r="D29" s="122"/>
      <c r="E29" s="122"/>
      <c r="F29" s="122"/>
      <c r="G29" s="122"/>
      <c r="H29" s="122"/>
      <c r="I29" s="122"/>
      <c r="J29" s="122"/>
    </row>
    <row r="30" spans="1:10" ht="15.75" customHeight="1">
      <c r="A30" s="122"/>
      <c r="B30" s="122"/>
      <c r="C30" s="122"/>
      <c r="D30" s="122"/>
      <c r="E30" s="122"/>
      <c r="F30" s="122"/>
      <c r="G30" s="122"/>
      <c r="H30" s="122"/>
      <c r="I30" s="122"/>
      <c r="J30" s="122"/>
    </row>
    <row r="31" spans="1:10" ht="15.75" customHeight="1">
      <c r="A31" s="122"/>
      <c r="B31" s="122"/>
      <c r="C31" s="122"/>
      <c r="D31" s="122"/>
      <c r="E31" s="122"/>
      <c r="F31" s="122"/>
      <c r="G31" s="122"/>
      <c r="H31" s="122"/>
      <c r="I31" s="122"/>
      <c r="J31" s="122"/>
    </row>
    <row r="32" spans="1:10" ht="15.75" customHeight="1">
      <c r="A32" s="122"/>
      <c r="B32" s="122"/>
      <c r="C32" s="122"/>
      <c r="D32" s="122"/>
      <c r="E32" s="122"/>
      <c r="F32" s="122"/>
      <c r="G32" s="122"/>
      <c r="H32" s="122"/>
      <c r="I32" s="122"/>
      <c r="J32" s="122"/>
    </row>
    <row r="33" spans="1:10" ht="15.75" customHeight="1">
      <c r="A33" s="122"/>
      <c r="B33" s="122"/>
      <c r="C33" s="122"/>
      <c r="D33" s="122"/>
      <c r="E33" s="122"/>
      <c r="F33" s="122"/>
      <c r="G33" s="122"/>
      <c r="H33" s="122"/>
      <c r="I33" s="122"/>
      <c r="J33" s="122"/>
    </row>
    <row r="34" spans="1:10" ht="15.75" customHeight="1">
      <c r="A34" s="122"/>
      <c r="B34" s="122"/>
      <c r="C34" s="122"/>
      <c r="D34" s="122"/>
      <c r="E34" s="122"/>
      <c r="F34" s="122"/>
      <c r="G34" s="122"/>
      <c r="H34" s="122"/>
      <c r="I34" s="122"/>
      <c r="J34" s="122"/>
    </row>
    <row r="35" spans="1:10" ht="15.75" customHeight="1">
      <c r="A35" s="122"/>
      <c r="B35" s="122"/>
      <c r="C35" s="122"/>
      <c r="D35" s="122"/>
      <c r="E35" s="122"/>
      <c r="F35" s="122"/>
      <c r="G35" s="122"/>
      <c r="H35" s="122"/>
      <c r="I35" s="122"/>
      <c r="J35" s="122"/>
    </row>
    <row r="36" spans="1:10" ht="15.75" customHeight="1">
      <c r="A36" s="122"/>
      <c r="B36" s="122"/>
      <c r="C36" s="122"/>
      <c r="D36" s="122"/>
      <c r="E36" s="122"/>
      <c r="F36" s="122"/>
      <c r="G36" s="122"/>
      <c r="H36" s="122"/>
      <c r="I36" s="122"/>
      <c r="J36" s="122"/>
    </row>
    <row r="37" spans="1:10" ht="15.75" customHeight="1">
      <c r="A37" s="122"/>
      <c r="B37" s="122"/>
      <c r="C37" s="122"/>
      <c r="D37" s="122"/>
      <c r="E37" s="122"/>
      <c r="F37" s="122"/>
      <c r="G37" s="122"/>
      <c r="H37" s="122"/>
      <c r="I37" s="122"/>
      <c r="J37" s="122"/>
    </row>
    <row r="38" spans="1:10" ht="15.75" customHeight="1">
      <c r="A38" s="122"/>
      <c r="B38" s="122"/>
      <c r="C38" s="122"/>
      <c r="D38" s="122"/>
      <c r="E38" s="122"/>
      <c r="F38" s="122"/>
      <c r="G38" s="122"/>
      <c r="H38" s="122"/>
      <c r="I38" s="122"/>
      <c r="J38" s="122"/>
    </row>
    <row r="39" spans="1:10" ht="15.75" customHeight="1">
      <c r="A39" s="122"/>
      <c r="B39" s="122"/>
      <c r="C39" s="122"/>
      <c r="D39" s="122"/>
      <c r="E39" s="122"/>
      <c r="F39" s="122"/>
      <c r="G39" s="122"/>
      <c r="H39" s="122"/>
      <c r="I39" s="122"/>
      <c r="J39" s="122"/>
    </row>
    <row r="40" spans="1:10" ht="15.75" customHeight="1">
      <c r="A40" s="122"/>
      <c r="B40" s="122"/>
      <c r="C40" s="122"/>
      <c r="D40" s="122"/>
      <c r="E40" s="122"/>
      <c r="F40" s="122"/>
      <c r="G40" s="122"/>
      <c r="H40" s="122"/>
      <c r="I40" s="122"/>
      <c r="J40" s="122"/>
    </row>
    <row r="41" spans="1:10" ht="15.75" customHeight="1">
      <c r="A41" s="122"/>
      <c r="B41" s="122"/>
      <c r="C41" s="122"/>
      <c r="D41" s="122"/>
      <c r="E41" s="122"/>
      <c r="F41" s="122"/>
      <c r="G41" s="122"/>
      <c r="H41" s="122"/>
      <c r="I41" s="122"/>
      <c r="J41" s="122"/>
    </row>
    <row r="42" spans="1:10" ht="15.75" customHeight="1">
      <c r="A42" s="122"/>
      <c r="B42" s="122"/>
      <c r="C42" s="122"/>
      <c r="D42" s="122"/>
      <c r="E42" s="122"/>
      <c r="F42" s="122"/>
      <c r="G42" s="122"/>
      <c r="H42" s="122"/>
      <c r="I42" s="122"/>
      <c r="J42" s="122"/>
    </row>
    <row r="43" spans="1:10" ht="15.75" customHeight="1">
      <c r="A43" s="122"/>
      <c r="B43" s="122"/>
      <c r="C43" s="122"/>
      <c r="D43" s="122"/>
      <c r="E43" s="122"/>
      <c r="F43" s="122"/>
      <c r="G43" s="122"/>
      <c r="H43" s="122"/>
      <c r="I43" s="122"/>
      <c r="J43" s="122"/>
    </row>
    <row r="44" spans="1:10" ht="15.75" customHeight="1">
      <c r="A44" s="122"/>
      <c r="B44" s="122"/>
      <c r="C44" s="122"/>
      <c r="D44" s="122"/>
      <c r="E44" s="122"/>
      <c r="F44" s="122"/>
      <c r="G44" s="122"/>
      <c r="H44" s="122"/>
      <c r="I44" s="122"/>
      <c r="J44" s="122"/>
    </row>
    <row r="45" spans="1:10" ht="15.75" customHeight="1">
      <c r="A45" s="122"/>
      <c r="B45" s="122"/>
      <c r="C45" s="122"/>
      <c r="D45" s="122"/>
      <c r="E45" s="122"/>
      <c r="F45" s="122"/>
      <c r="G45" s="122"/>
      <c r="H45" s="122"/>
      <c r="I45" s="122"/>
      <c r="J45" s="122"/>
    </row>
    <row r="46" spans="1:10" ht="15.75" customHeight="1">
      <c r="A46" s="122"/>
      <c r="B46" s="122"/>
      <c r="C46" s="122"/>
      <c r="D46" s="122"/>
      <c r="E46" s="122"/>
      <c r="F46" s="122"/>
      <c r="G46" s="122"/>
      <c r="H46" s="122"/>
      <c r="I46" s="122"/>
      <c r="J46" s="122"/>
    </row>
    <row r="47" spans="1:10" ht="15.75" customHeight="1">
      <c r="A47" s="122"/>
      <c r="B47" s="122"/>
      <c r="C47" s="122"/>
      <c r="D47" s="122"/>
      <c r="E47" s="122"/>
      <c r="F47" s="122"/>
      <c r="G47" s="122"/>
      <c r="H47" s="122"/>
      <c r="I47" s="122"/>
      <c r="J47" s="122"/>
    </row>
    <row r="48" spans="1:10" ht="15.75" customHeight="1">
      <c r="A48" s="122"/>
      <c r="B48" s="122"/>
      <c r="C48" s="122"/>
      <c r="D48" s="122"/>
      <c r="E48" s="122"/>
      <c r="F48" s="122"/>
      <c r="G48" s="122"/>
      <c r="H48" s="122"/>
      <c r="I48" s="122"/>
      <c r="J48" s="122"/>
    </row>
    <row r="49" spans="1:10" ht="15.75" customHeight="1">
      <c r="A49" s="122"/>
      <c r="B49" s="122"/>
      <c r="C49" s="122"/>
      <c r="D49" s="122"/>
      <c r="E49" s="122"/>
      <c r="F49" s="122"/>
      <c r="G49" s="122"/>
      <c r="H49" s="122"/>
      <c r="I49" s="122"/>
      <c r="J49" s="122"/>
    </row>
    <row r="50" spans="1:10" ht="15.75" customHeight="1">
      <c r="A50" s="122"/>
      <c r="B50" s="122"/>
      <c r="C50" s="122"/>
      <c r="D50" s="122"/>
      <c r="E50" s="122"/>
      <c r="F50" s="122"/>
      <c r="G50" s="122"/>
      <c r="H50" s="122"/>
      <c r="I50" s="122"/>
      <c r="J50" s="122"/>
    </row>
    <row r="51" spans="1:10" ht="15.75" customHeight="1">
      <c r="A51" s="122"/>
      <c r="B51" s="122"/>
      <c r="C51" s="122"/>
      <c r="D51" s="122"/>
      <c r="E51" s="122"/>
      <c r="F51" s="122"/>
      <c r="G51" s="122"/>
      <c r="H51" s="122"/>
      <c r="I51" s="122"/>
      <c r="J51" s="122"/>
    </row>
    <row r="52" spans="1:10" ht="15.75" customHeight="1">
      <c r="A52" s="122"/>
      <c r="B52" s="122"/>
      <c r="C52" s="122"/>
      <c r="D52" s="122"/>
      <c r="E52" s="122"/>
      <c r="F52" s="122"/>
      <c r="G52" s="122"/>
      <c r="H52" s="122"/>
      <c r="I52" s="122"/>
      <c r="J52" s="122"/>
    </row>
    <row r="53" spans="1:10" ht="15.75" customHeight="1">
      <c r="A53" s="122"/>
      <c r="B53" s="122"/>
      <c r="C53" s="122"/>
      <c r="D53" s="122"/>
      <c r="E53" s="122"/>
      <c r="F53" s="122"/>
      <c r="G53" s="122"/>
      <c r="H53" s="122"/>
      <c r="I53" s="122"/>
      <c r="J53" s="122"/>
    </row>
    <row r="54" spans="1:10" ht="15.75" customHeight="1">
      <c r="A54" s="122"/>
      <c r="B54" s="122"/>
      <c r="C54" s="122"/>
      <c r="D54" s="122"/>
      <c r="E54" s="122"/>
      <c r="F54" s="122"/>
      <c r="G54" s="122"/>
      <c r="H54" s="122"/>
      <c r="I54" s="122"/>
      <c r="J54" s="122"/>
    </row>
    <row r="55" spans="1:10" ht="15.75" customHeight="1">
      <c r="A55" s="122"/>
      <c r="B55" s="122"/>
      <c r="C55" s="122"/>
      <c r="D55" s="122"/>
      <c r="E55" s="122"/>
      <c r="F55" s="122"/>
      <c r="G55" s="122"/>
      <c r="H55" s="122"/>
      <c r="I55" s="122"/>
      <c r="J55" s="122"/>
    </row>
    <row r="56" spans="1:10" ht="15.75" customHeight="1">
      <c r="A56" s="122"/>
      <c r="B56" s="122"/>
      <c r="C56" s="122"/>
      <c r="D56" s="122"/>
      <c r="E56" s="122"/>
      <c r="F56" s="122"/>
      <c r="G56" s="122"/>
      <c r="H56" s="122"/>
      <c r="I56" s="122"/>
      <c r="J56" s="122"/>
    </row>
    <row r="57" spans="1:10" ht="15.75" customHeight="1">
      <c r="A57" s="122"/>
      <c r="B57" s="122"/>
      <c r="C57" s="122"/>
      <c r="D57" s="122"/>
      <c r="E57" s="122"/>
      <c r="F57" s="122"/>
      <c r="G57" s="122"/>
      <c r="H57" s="122"/>
      <c r="I57" s="122"/>
      <c r="J57" s="122"/>
    </row>
    <row r="58" spans="1:10" ht="15.75" customHeight="1">
      <c r="A58" s="122"/>
      <c r="B58" s="122"/>
      <c r="C58" s="122"/>
      <c r="D58" s="122"/>
      <c r="E58" s="122"/>
      <c r="F58" s="122"/>
      <c r="G58" s="122"/>
      <c r="H58" s="122"/>
      <c r="I58" s="122"/>
      <c r="J58" s="122"/>
    </row>
    <row r="59" spans="1:10" ht="15.75" customHeight="1">
      <c r="A59" s="122"/>
      <c r="B59" s="122"/>
      <c r="C59" s="122"/>
      <c r="D59" s="122"/>
      <c r="E59" s="122"/>
      <c r="F59" s="122"/>
      <c r="G59" s="122"/>
      <c r="H59" s="122"/>
      <c r="I59" s="122"/>
      <c r="J59" s="122"/>
    </row>
    <row r="60" spans="1:10" ht="15.75" customHeight="1">
      <c r="A60" s="122"/>
      <c r="B60" s="122"/>
      <c r="C60" s="122"/>
      <c r="D60" s="122"/>
      <c r="E60" s="122"/>
      <c r="F60" s="122"/>
      <c r="G60" s="122"/>
      <c r="H60" s="122"/>
      <c r="I60" s="122"/>
      <c r="J60" s="122"/>
    </row>
    <row r="61" spans="1:10" ht="15.75" customHeight="1">
      <c r="A61" s="122"/>
      <c r="B61" s="122"/>
      <c r="C61" s="122"/>
      <c r="D61" s="122"/>
      <c r="E61" s="122"/>
      <c r="F61" s="122"/>
      <c r="G61" s="122"/>
      <c r="H61" s="122"/>
      <c r="I61" s="122"/>
      <c r="J61" s="122"/>
    </row>
    <row r="62" spans="1:10" ht="15.75" customHeight="1">
      <c r="A62" s="122"/>
      <c r="B62" s="122"/>
      <c r="C62" s="122"/>
      <c r="D62" s="122"/>
      <c r="E62" s="122"/>
      <c r="F62" s="122"/>
      <c r="G62" s="122"/>
      <c r="H62" s="122"/>
      <c r="I62" s="122"/>
      <c r="J62" s="122"/>
    </row>
    <row r="63" spans="1:10" ht="15.75" customHeight="1">
      <c r="A63" s="122"/>
      <c r="B63" s="122"/>
      <c r="C63" s="122"/>
      <c r="D63" s="122"/>
      <c r="E63" s="122"/>
      <c r="F63" s="122"/>
      <c r="G63" s="122"/>
      <c r="H63" s="122"/>
      <c r="I63" s="122"/>
      <c r="J63" s="122"/>
    </row>
    <row r="64" spans="1:10" ht="15.75" customHeight="1">
      <c r="A64" s="122"/>
      <c r="B64" s="122"/>
      <c r="C64" s="122"/>
      <c r="D64" s="122"/>
      <c r="E64" s="122"/>
      <c r="F64" s="122"/>
      <c r="G64" s="122"/>
      <c r="H64" s="122"/>
      <c r="I64" s="122"/>
      <c r="J64" s="122"/>
    </row>
    <row r="65" spans="1:10" ht="15.75" customHeight="1">
      <c r="A65" s="122"/>
      <c r="B65" s="122"/>
      <c r="C65" s="122"/>
      <c r="D65" s="122"/>
      <c r="E65" s="122"/>
      <c r="F65" s="122"/>
      <c r="G65" s="122"/>
      <c r="H65" s="122"/>
      <c r="I65" s="122"/>
      <c r="J65" s="122"/>
    </row>
    <row r="66" spans="1:10" ht="15.75" customHeight="1">
      <c r="A66" s="122"/>
      <c r="B66" s="122"/>
      <c r="C66" s="122"/>
      <c r="D66" s="122"/>
      <c r="E66" s="122"/>
      <c r="F66" s="122"/>
      <c r="G66" s="122"/>
      <c r="H66" s="122"/>
      <c r="I66" s="122"/>
      <c r="J66" s="122"/>
    </row>
    <row r="67" spans="1:10" ht="15.75" customHeight="1">
      <c r="A67" s="122"/>
      <c r="B67" s="122"/>
      <c r="C67" s="122"/>
      <c r="D67" s="122"/>
      <c r="E67" s="122"/>
      <c r="F67" s="122"/>
      <c r="G67" s="122"/>
      <c r="H67" s="122"/>
      <c r="I67" s="122"/>
      <c r="J67" s="122"/>
    </row>
    <row r="68" spans="1:10" ht="15.75" customHeight="1">
      <c r="A68" s="122"/>
      <c r="B68" s="122"/>
      <c r="C68" s="122"/>
      <c r="D68" s="122"/>
      <c r="E68" s="122"/>
      <c r="F68" s="122"/>
      <c r="G68" s="122"/>
      <c r="H68" s="122"/>
      <c r="I68" s="122"/>
      <c r="J68" s="122"/>
    </row>
    <row r="69" spans="1:10" ht="15.75" customHeight="1">
      <c r="A69" s="122"/>
      <c r="B69" s="122"/>
      <c r="C69" s="122"/>
      <c r="D69" s="122"/>
      <c r="E69" s="122"/>
      <c r="F69" s="122"/>
      <c r="G69" s="122"/>
      <c r="H69" s="122"/>
      <c r="I69" s="122"/>
      <c r="J69" s="122"/>
    </row>
    <row r="70" spans="1:10" ht="15.75" customHeight="1">
      <c r="A70" s="122"/>
      <c r="B70" s="122"/>
      <c r="C70" s="122"/>
      <c r="D70" s="122"/>
      <c r="E70" s="122"/>
      <c r="F70" s="122"/>
      <c r="G70" s="122"/>
      <c r="H70" s="122"/>
      <c r="I70" s="122"/>
      <c r="J70" s="122"/>
    </row>
    <row r="71" spans="1:10" ht="15.75" customHeight="1">
      <c r="A71" s="122"/>
      <c r="B71" s="122"/>
      <c r="C71" s="122"/>
      <c r="D71" s="122"/>
      <c r="E71" s="122"/>
      <c r="F71" s="122"/>
      <c r="G71" s="122"/>
      <c r="H71" s="122"/>
      <c r="I71" s="122"/>
      <c r="J71" s="122"/>
    </row>
    <row r="72" spans="1:10" ht="15.75" customHeight="1">
      <c r="A72" s="122"/>
      <c r="B72" s="122"/>
      <c r="C72" s="122"/>
      <c r="D72" s="122"/>
      <c r="E72" s="122"/>
      <c r="F72" s="122"/>
      <c r="G72" s="122"/>
      <c r="H72" s="122"/>
      <c r="I72" s="122"/>
      <c r="J72" s="122"/>
    </row>
    <row r="73" spans="1:10" ht="15.75" customHeight="1">
      <c r="A73" s="122"/>
      <c r="B73" s="122"/>
      <c r="C73" s="122"/>
      <c r="D73" s="122"/>
      <c r="E73" s="122"/>
      <c r="F73" s="122"/>
      <c r="G73" s="122"/>
      <c r="H73" s="122"/>
      <c r="I73" s="122"/>
      <c r="J73" s="122"/>
    </row>
    <row r="74" spans="1:10" ht="15.75" customHeight="1">
      <c r="A74" s="122"/>
      <c r="B74" s="122"/>
      <c r="C74" s="122"/>
      <c r="D74" s="122"/>
      <c r="E74" s="122"/>
      <c r="F74" s="122"/>
      <c r="G74" s="122"/>
      <c r="H74" s="122"/>
      <c r="I74" s="122"/>
      <c r="J74" s="122"/>
    </row>
    <row r="75" spans="1:10" ht="15.75" customHeight="1">
      <c r="A75" s="122"/>
      <c r="B75" s="122"/>
      <c r="C75" s="122"/>
      <c r="D75" s="122"/>
      <c r="E75" s="122"/>
      <c r="F75" s="122"/>
      <c r="G75" s="122"/>
      <c r="H75" s="122"/>
      <c r="I75" s="122"/>
      <c r="J75" s="122"/>
    </row>
    <row r="76" spans="1:10" ht="15.75" customHeight="1">
      <c r="A76" s="122"/>
      <c r="B76" s="122"/>
      <c r="C76" s="122"/>
      <c r="D76" s="122"/>
      <c r="E76" s="122"/>
      <c r="F76" s="122"/>
      <c r="G76" s="122"/>
      <c r="H76" s="122"/>
      <c r="I76" s="122"/>
      <c r="J76" s="122"/>
    </row>
    <row r="77" spans="1:10" ht="15.75" customHeight="1">
      <c r="A77" s="122"/>
      <c r="B77" s="122"/>
      <c r="C77" s="122"/>
      <c r="D77" s="122"/>
      <c r="E77" s="122"/>
      <c r="F77" s="122"/>
      <c r="G77" s="122"/>
      <c r="H77" s="122"/>
      <c r="I77" s="122"/>
      <c r="J77" s="122"/>
    </row>
    <row r="78" spans="1:10" ht="15.75" customHeight="1">
      <c r="A78" s="122"/>
      <c r="B78" s="122"/>
      <c r="C78" s="122"/>
      <c r="D78" s="122"/>
      <c r="E78" s="122"/>
      <c r="F78" s="122"/>
      <c r="G78" s="122"/>
      <c r="H78" s="122"/>
      <c r="I78" s="122"/>
      <c r="J78" s="122"/>
    </row>
    <row r="79" spans="1:10" ht="15.75" customHeight="1">
      <c r="A79" s="122"/>
      <c r="B79" s="122"/>
      <c r="C79" s="122"/>
      <c r="D79" s="122"/>
      <c r="E79" s="122"/>
      <c r="F79" s="122"/>
      <c r="G79" s="122"/>
      <c r="H79" s="122"/>
      <c r="I79" s="122"/>
      <c r="J79" s="122"/>
    </row>
    <row r="80" spans="1:10" ht="15.75" customHeight="1">
      <c r="A80" s="122"/>
      <c r="B80" s="122"/>
      <c r="C80" s="122"/>
      <c r="D80" s="122"/>
      <c r="E80" s="122"/>
      <c r="F80" s="122"/>
      <c r="G80" s="122"/>
      <c r="H80" s="122"/>
      <c r="I80" s="122"/>
      <c r="J80" s="122"/>
    </row>
    <row r="81" spans="1:10" ht="15.75" customHeight="1">
      <c r="A81" s="122"/>
      <c r="B81" s="122"/>
      <c r="C81" s="122"/>
      <c r="D81" s="122"/>
      <c r="E81" s="122"/>
      <c r="F81" s="122"/>
      <c r="G81" s="122"/>
      <c r="H81" s="122"/>
      <c r="I81" s="122"/>
      <c r="J81" s="122"/>
    </row>
    <row r="82" spans="1:10" ht="15.75" customHeight="1">
      <c r="A82" s="122"/>
      <c r="B82" s="122"/>
      <c r="C82" s="122"/>
      <c r="D82" s="122"/>
      <c r="E82" s="122"/>
      <c r="F82" s="122"/>
      <c r="G82" s="122"/>
      <c r="H82" s="122"/>
      <c r="I82" s="122"/>
      <c r="J82" s="122"/>
    </row>
    <row r="83" spans="1:10" ht="15.75" customHeight="1">
      <c r="A83" s="122"/>
      <c r="B83" s="122"/>
      <c r="C83" s="122"/>
      <c r="D83" s="122"/>
      <c r="E83" s="122"/>
      <c r="F83" s="122"/>
      <c r="G83" s="122"/>
      <c r="H83" s="122"/>
      <c r="I83" s="122"/>
      <c r="J83" s="122"/>
    </row>
    <row r="84" spans="1:10" ht="15.75" customHeight="1">
      <c r="A84" s="122"/>
      <c r="B84" s="122"/>
      <c r="C84" s="122"/>
      <c r="D84" s="122"/>
      <c r="E84" s="122"/>
      <c r="F84" s="122"/>
      <c r="G84" s="122"/>
      <c r="H84" s="122"/>
      <c r="I84" s="122"/>
      <c r="J84" s="122"/>
    </row>
    <row r="85" spans="1:10" ht="15.75" customHeight="1">
      <c r="A85" s="122"/>
      <c r="B85" s="122"/>
      <c r="C85" s="122"/>
      <c r="D85" s="122"/>
      <c r="E85" s="122"/>
      <c r="F85" s="122"/>
      <c r="G85" s="122"/>
      <c r="H85" s="122"/>
      <c r="I85" s="122"/>
      <c r="J85" s="122"/>
    </row>
    <row r="86" spans="1:10" ht="15.75" customHeight="1">
      <c r="A86" s="122"/>
      <c r="B86" s="122"/>
      <c r="C86" s="122"/>
      <c r="D86" s="122"/>
      <c r="E86" s="122"/>
      <c r="F86" s="122"/>
      <c r="G86" s="122"/>
      <c r="H86" s="122"/>
      <c r="I86" s="122"/>
      <c r="J86" s="122"/>
    </row>
    <row r="87" spans="1:10" ht="15.75" customHeight="1">
      <c r="A87" s="122"/>
      <c r="B87" s="122"/>
      <c r="C87" s="122"/>
      <c r="D87" s="122"/>
      <c r="E87" s="122"/>
      <c r="F87" s="122"/>
      <c r="G87" s="122"/>
      <c r="H87" s="122"/>
      <c r="I87" s="122"/>
      <c r="J87" s="122"/>
    </row>
    <row r="88" spans="1:10" ht="15.75" customHeight="1">
      <c r="A88" s="122"/>
      <c r="B88" s="122"/>
      <c r="C88" s="122"/>
      <c r="D88" s="122"/>
      <c r="E88" s="122"/>
      <c r="F88" s="122"/>
      <c r="G88" s="122"/>
      <c r="H88" s="122"/>
      <c r="I88" s="122"/>
      <c r="J88" s="122"/>
    </row>
    <row r="89" spans="1:10" ht="15.75" customHeight="1">
      <c r="A89" s="122"/>
      <c r="B89" s="122"/>
      <c r="C89" s="122"/>
      <c r="D89" s="122"/>
      <c r="E89" s="122"/>
      <c r="F89" s="122"/>
      <c r="G89" s="122"/>
      <c r="H89" s="122"/>
      <c r="I89" s="122"/>
      <c r="J89" s="122"/>
    </row>
    <row r="90" spans="1:10" ht="15.75" customHeight="1">
      <c r="A90" s="122"/>
      <c r="B90" s="122"/>
      <c r="C90" s="122"/>
      <c r="D90" s="122"/>
      <c r="E90" s="122"/>
      <c r="F90" s="122"/>
      <c r="G90" s="122"/>
      <c r="H90" s="122"/>
      <c r="I90" s="122"/>
      <c r="J90" s="122"/>
    </row>
  </sheetData>
  <mergeCells count="18">
    <mergeCell ref="C21:D21"/>
    <mergeCell ref="A21:B21"/>
    <mergeCell ref="A16:F16"/>
    <mergeCell ref="A24:B24"/>
    <mergeCell ref="C23:D23"/>
    <mergeCell ref="E23:F23"/>
    <mergeCell ref="E21:F21"/>
    <mergeCell ref="E22:F22"/>
    <mergeCell ref="C22:D22"/>
    <mergeCell ref="A22:B23"/>
    <mergeCell ref="C5:C6"/>
    <mergeCell ref="D5:E5"/>
    <mergeCell ref="A1:F1"/>
    <mergeCell ref="A2:F2"/>
    <mergeCell ref="A3:F3"/>
    <mergeCell ref="A5:A6"/>
    <mergeCell ref="B5:B6"/>
    <mergeCell ref="F5:F6"/>
  </mergeCells>
  <printOptions horizontalCentered="1"/>
  <pageMargins left="0.70866141732283472" right="0.70866141732283472" top="0.74803149606299213" bottom="0.74803149606299213" header="0" footer="0"/>
  <pageSetup scale="67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E100"/>
  <sheetViews>
    <sheetView workbookViewId="0">
      <selection activeCell="G17" sqref="G17"/>
    </sheetView>
  </sheetViews>
  <sheetFormatPr baseColWidth="10" defaultColWidth="14.42578125" defaultRowHeight="15" customHeight="1"/>
  <cols>
    <col min="1" max="1" width="61.140625" customWidth="1"/>
    <col min="2" max="2" width="32.140625" customWidth="1"/>
    <col min="3" max="3" width="19.28515625" customWidth="1"/>
    <col min="4" max="4" width="17.140625" customWidth="1"/>
    <col min="5" max="9" width="10.7109375" customWidth="1"/>
  </cols>
  <sheetData>
    <row r="1" spans="1:5">
      <c r="A1" s="866" t="s">
        <v>1659</v>
      </c>
      <c r="B1" s="747"/>
      <c r="C1" s="747"/>
      <c r="D1" s="57"/>
      <c r="E1" s="57"/>
    </row>
    <row r="2" spans="1:5" ht="15" customHeight="1">
      <c r="A2" s="866" t="s">
        <v>402</v>
      </c>
      <c r="B2" s="747"/>
      <c r="C2" s="747"/>
      <c r="D2" s="57"/>
      <c r="E2" s="57"/>
    </row>
    <row r="3" spans="1:5">
      <c r="A3" s="749" t="s">
        <v>1784</v>
      </c>
      <c r="B3" s="747"/>
      <c r="C3" s="747"/>
      <c r="D3" s="41"/>
      <c r="E3" s="41"/>
    </row>
    <row r="4" spans="1:5" ht="15" customHeight="1" thickBot="1"/>
    <row r="5" spans="1:5" ht="15" customHeight="1">
      <c r="A5" s="996" t="s">
        <v>396</v>
      </c>
      <c r="B5" s="998" t="s">
        <v>397</v>
      </c>
      <c r="C5" s="998" t="s">
        <v>398</v>
      </c>
      <c r="D5" s="994" t="s">
        <v>1965</v>
      </c>
    </row>
    <row r="6" spans="1:5" ht="15" customHeight="1">
      <c r="A6" s="997"/>
      <c r="B6" s="984"/>
      <c r="C6" s="984"/>
      <c r="D6" s="995"/>
    </row>
    <row r="7" spans="1:5" ht="15" customHeight="1">
      <c r="A7" s="438"/>
      <c r="B7" s="438"/>
      <c r="C7" s="438"/>
      <c r="D7" s="438"/>
    </row>
    <row r="8" spans="1:5" ht="15" customHeight="1">
      <c r="A8" s="438"/>
      <c r="B8" s="438"/>
      <c r="C8" s="438"/>
      <c r="D8" s="438"/>
    </row>
    <row r="9" spans="1:5" ht="15" customHeight="1">
      <c r="A9" s="438"/>
      <c r="B9" s="438"/>
      <c r="C9" s="438"/>
      <c r="D9" s="438"/>
    </row>
    <row r="10" spans="1:5" ht="15" customHeight="1">
      <c r="A10" s="438"/>
      <c r="B10" s="438"/>
      <c r="C10" s="438"/>
      <c r="D10" s="438"/>
    </row>
    <row r="11" spans="1:5" ht="15" customHeight="1">
      <c r="A11" s="438"/>
      <c r="B11" s="438"/>
      <c r="C11" s="438"/>
      <c r="D11" s="438"/>
    </row>
    <row r="12" spans="1:5" ht="15" customHeight="1">
      <c r="A12" s="438"/>
      <c r="B12" s="438"/>
      <c r="C12" s="438"/>
      <c r="D12" s="438"/>
    </row>
    <row r="13" spans="1:5" ht="15" customHeight="1">
      <c r="A13" s="438"/>
      <c r="B13" s="438"/>
      <c r="C13" s="438"/>
      <c r="D13" s="438"/>
    </row>
    <row r="14" spans="1:5" ht="15" customHeight="1">
      <c r="A14" s="438"/>
      <c r="B14" s="438"/>
      <c r="C14" s="438"/>
      <c r="D14" s="438"/>
    </row>
    <row r="15" spans="1:5" ht="15" customHeight="1">
      <c r="A15" s="438"/>
      <c r="B15" s="438"/>
      <c r="C15" s="438"/>
      <c r="D15" s="43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7">
    <mergeCell ref="D5:D6"/>
    <mergeCell ref="A1:C1"/>
    <mergeCell ref="A2:C2"/>
    <mergeCell ref="A3:C3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" footer="0"/>
  <pageSetup scale="87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C00000"/>
  </sheetPr>
  <dimension ref="A1:G43"/>
  <sheetViews>
    <sheetView topLeftCell="A22" zoomScale="87" zoomScaleNormal="87" workbookViewId="0">
      <selection activeCell="E29" sqref="E29"/>
    </sheetView>
  </sheetViews>
  <sheetFormatPr baseColWidth="10" defaultColWidth="11.42578125" defaultRowHeight="15.75"/>
  <cols>
    <col min="1" max="1" width="66.42578125" style="450" customWidth="1"/>
    <col min="2" max="2" width="16.28515625" style="493" bestFit="1" customWidth="1"/>
    <col min="3" max="3" width="15.5703125" style="493" bestFit="1" customWidth="1"/>
    <col min="4" max="4" width="16.7109375" style="493" bestFit="1" customWidth="1"/>
    <col min="5" max="5" width="17.5703125" style="493" bestFit="1" customWidth="1"/>
    <col min="6" max="6" width="15.5703125" style="493" bestFit="1" customWidth="1"/>
    <col min="7" max="7" width="19.140625" style="493" customWidth="1"/>
  </cols>
  <sheetData>
    <row r="1" spans="1:7">
      <c r="A1" s="1003" t="s">
        <v>1678</v>
      </c>
      <c r="B1" s="1003"/>
      <c r="C1" s="1003"/>
      <c r="D1" s="1003"/>
      <c r="E1" s="1003"/>
      <c r="F1" s="1003"/>
      <c r="G1" s="1003"/>
    </row>
    <row r="2" spans="1:7" ht="16.5" thickBot="1">
      <c r="A2" s="448" t="s">
        <v>1679</v>
      </c>
      <c r="B2" s="486" t="s">
        <v>1680</v>
      </c>
      <c r="C2" s="487"/>
      <c r="D2" s="487"/>
      <c r="E2" s="487"/>
      <c r="F2" s="487"/>
      <c r="G2" s="487"/>
    </row>
    <row r="3" spans="1:7" ht="15">
      <c r="A3" s="1004" t="s">
        <v>1659</v>
      </c>
      <c r="B3" s="1005"/>
      <c r="C3" s="1005"/>
      <c r="D3" s="1005"/>
      <c r="E3" s="1005"/>
      <c r="F3" s="1005"/>
      <c r="G3" s="1006"/>
    </row>
    <row r="4" spans="1:7" ht="15">
      <c r="A4" s="1007" t="s">
        <v>1681</v>
      </c>
      <c r="B4" s="1008"/>
      <c r="C4" s="1008"/>
      <c r="D4" s="1008"/>
      <c r="E4" s="1008"/>
      <c r="F4" s="1008"/>
      <c r="G4" s="1009"/>
    </row>
    <row r="5" spans="1:7" ht="15">
      <c r="A5" s="1007" t="s">
        <v>1682</v>
      </c>
      <c r="B5" s="1008"/>
      <c r="C5" s="1008"/>
      <c r="D5" s="1008"/>
      <c r="E5" s="1008"/>
      <c r="F5" s="1008"/>
      <c r="G5" s="1009"/>
    </row>
    <row r="6" spans="1:7" thickBot="1">
      <c r="A6" s="1010" t="s">
        <v>1683</v>
      </c>
      <c r="B6" s="1011"/>
      <c r="C6" s="1011"/>
      <c r="D6" s="1011"/>
      <c r="E6" s="1011"/>
      <c r="F6" s="1011"/>
      <c r="G6" s="1012"/>
    </row>
    <row r="7" spans="1:7" ht="31.5">
      <c r="A7" s="1013" t="s">
        <v>1684</v>
      </c>
      <c r="B7" s="488" t="s">
        <v>1753</v>
      </c>
      <c r="C7" s="999" t="s">
        <v>1801</v>
      </c>
      <c r="D7" s="999" t="s">
        <v>1800</v>
      </c>
      <c r="E7" s="999" t="s">
        <v>1802</v>
      </c>
      <c r="F7" s="999" t="s">
        <v>1803</v>
      </c>
      <c r="G7" s="999" t="s">
        <v>1804</v>
      </c>
    </row>
    <row r="8" spans="1:7" ht="16.5" thickBot="1">
      <c r="A8" s="1014"/>
      <c r="B8" s="489">
        <v>2022</v>
      </c>
      <c r="C8" s="1000"/>
      <c r="D8" s="1000"/>
      <c r="E8" s="1000"/>
      <c r="F8" s="1000"/>
      <c r="G8" s="1000"/>
    </row>
    <row r="9" spans="1:7" ht="15">
      <c r="A9" s="453"/>
      <c r="B9" s="490"/>
      <c r="C9" s="490"/>
      <c r="D9" s="490"/>
      <c r="E9" s="490"/>
      <c r="F9" s="490"/>
      <c r="G9" s="490"/>
    </row>
    <row r="10" spans="1:7" s="494" customFormat="1" ht="25.5">
      <c r="A10" s="452" t="s">
        <v>1686</v>
      </c>
      <c r="B10" s="491">
        <f>SUM(B11:B23)</f>
        <v>268815829</v>
      </c>
      <c r="C10" s="491">
        <f t="shared" ref="C10:G10" si="0">SUM(C11:C23)</f>
        <v>419394591.02999997</v>
      </c>
      <c r="D10" s="491">
        <f t="shared" si="0"/>
        <v>1011616653.4021</v>
      </c>
      <c r="E10" s="491">
        <f t="shared" si="0"/>
        <v>438914837.05024701</v>
      </c>
      <c r="F10" s="491">
        <f t="shared" si="0"/>
        <v>600427706.15527165</v>
      </c>
      <c r="G10" s="491">
        <f t="shared" si="0"/>
        <v>1048833186.8855989</v>
      </c>
    </row>
    <row r="11" spans="1:7" ht="15">
      <c r="A11" s="453" t="s">
        <v>1687</v>
      </c>
      <c r="B11" s="490"/>
      <c r="C11" s="490"/>
      <c r="D11" s="490"/>
      <c r="E11" s="490"/>
      <c r="F11" s="490"/>
      <c r="G11" s="490"/>
    </row>
    <row r="12" spans="1:7" ht="15">
      <c r="A12" s="453" t="s">
        <v>1688</v>
      </c>
      <c r="B12" s="490"/>
      <c r="C12" s="490"/>
      <c r="D12" s="490"/>
      <c r="E12" s="490"/>
      <c r="F12" s="490"/>
      <c r="G12" s="490"/>
    </row>
    <row r="13" spans="1:7" ht="15">
      <c r="A13" s="453" t="s">
        <v>1689</v>
      </c>
      <c r="B13" s="490"/>
      <c r="C13" s="490"/>
      <c r="D13" s="490"/>
      <c r="E13" s="490"/>
      <c r="F13" s="490"/>
      <c r="G13" s="490"/>
    </row>
    <row r="14" spans="1:7" ht="15">
      <c r="A14" s="453" t="s">
        <v>1690</v>
      </c>
      <c r="B14" s="490"/>
      <c r="C14" s="490"/>
      <c r="D14" s="490"/>
      <c r="E14" s="490"/>
      <c r="F14" s="490"/>
      <c r="G14" s="490"/>
    </row>
    <row r="15" spans="1:7" ht="15">
      <c r="A15" s="453" t="s">
        <v>1691</v>
      </c>
      <c r="B15" s="490"/>
      <c r="C15" s="490"/>
      <c r="D15" s="490"/>
      <c r="E15" s="490"/>
      <c r="F15" s="490"/>
      <c r="G15" s="490"/>
    </row>
    <row r="16" spans="1:7" ht="15">
      <c r="A16" s="453" t="s">
        <v>1692</v>
      </c>
      <c r="B16" s="490"/>
      <c r="C16" s="490"/>
      <c r="D16" s="490"/>
      <c r="E16" s="490"/>
      <c r="F16" s="490"/>
      <c r="G16" s="490"/>
    </row>
    <row r="17" spans="1:7" ht="15">
      <c r="A17" s="453" t="s">
        <v>1693</v>
      </c>
      <c r="B17" s="490"/>
      <c r="C17" s="490"/>
      <c r="D17" s="490"/>
      <c r="E17" s="490"/>
      <c r="F17" s="490"/>
      <c r="G17" s="490"/>
    </row>
    <row r="18" spans="1:7" ht="15">
      <c r="A18" s="453" t="s">
        <v>1694</v>
      </c>
      <c r="B18" s="490">
        <v>260547800</v>
      </c>
      <c r="C18" s="490">
        <f>260547800+150000000</f>
        <v>410547800</v>
      </c>
      <c r="D18" s="490">
        <f>852150587+150000000</f>
        <v>1002150587</v>
      </c>
      <c r="E18" s="490">
        <f>+B18*1.07+150000000</f>
        <v>428786146</v>
      </c>
      <c r="F18" s="490">
        <f>+C18*1.07+150000000</f>
        <v>589286146</v>
      </c>
      <c r="G18" s="490">
        <f>886577470.7148+150000000</f>
        <v>1036577470.7148</v>
      </c>
    </row>
    <row r="19" spans="1:7" ht="15">
      <c r="A19" s="453" t="s">
        <v>1695</v>
      </c>
      <c r="B19" s="490"/>
      <c r="C19" s="490"/>
      <c r="D19" s="490"/>
      <c r="E19" s="490"/>
      <c r="F19" s="490"/>
      <c r="G19" s="490"/>
    </row>
    <row r="20" spans="1:7" ht="15">
      <c r="A20" s="453" t="s">
        <v>1696</v>
      </c>
      <c r="B20" s="490"/>
      <c r="C20" s="490"/>
      <c r="D20" s="490"/>
      <c r="E20" s="490"/>
      <c r="F20" s="490"/>
      <c r="G20" s="490"/>
    </row>
    <row r="21" spans="1:7" ht="15">
      <c r="A21" s="453" t="s">
        <v>1697</v>
      </c>
      <c r="B21" s="490"/>
      <c r="C21" s="490"/>
      <c r="D21" s="490"/>
      <c r="E21" s="490"/>
      <c r="F21" s="490"/>
      <c r="G21" s="490"/>
    </row>
    <row r="22" spans="1:7" ht="15">
      <c r="A22" s="453" t="s">
        <v>1698</v>
      </c>
      <c r="B22" s="490">
        <f>+'LDF 7c'!G20</f>
        <v>8268029</v>
      </c>
      <c r="C22" s="490">
        <f>+B22*1.07</f>
        <v>8846791.0300000012</v>
      </c>
      <c r="D22" s="490">
        <f>+C22*1.07</f>
        <v>9466066.4021000024</v>
      </c>
      <c r="E22" s="490">
        <f>+D22*1.07</f>
        <v>10128691.050247002</v>
      </c>
      <c r="F22" s="490">
        <f>+E22*1.1</f>
        <v>11141560.155271703</v>
      </c>
      <c r="G22" s="490">
        <f>+F22*1.1</f>
        <v>12255716.170798875</v>
      </c>
    </row>
    <row r="23" spans="1:7" ht="15">
      <c r="A23" s="453"/>
      <c r="B23" s="490"/>
      <c r="C23" s="490"/>
      <c r="D23" s="490"/>
      <c r="E23" s="490"/>
      <c r="F23" s="490"/>
      <c r="G23" s="490"/>
    </row>
    <row r="24" spans="1:7" ht="27">
      <c r="A24" s="452" t="s">
        <v>1699</v>
      </c>
      <c r="B24" s="491">
        <v>0</v>
      </c>
      <c r="C24" s="491"/>
      <c r="D24" s="491"/>
      <c r="E24" s="491"/>
      <c r="F24" s="491"/>
      <c r="G24" s="491"/>
    </row>
    <row r="25" spans="1:7" ht="15">
      <c r="A25" s="453" t="s">
        <v>1700</v>
      </c>
      <c r="B25" s="490"/>
      <c r="C25" s="490"/>
      <c r="D25" s="490"/>
      <c r="E25" s="490"/>
      <c r="F25" s="490"/>
      <c r="G25" s="490"/>
    </row>
    <row r="26" spans="1:7" ht="15">
      <c r="A26" s="453" t="s">
        <v>1701</v>
      </c>
      <c r="B26" s="490"/>
      <c r="C26" s="490"/>
      <c r="D26" s="490"/>
      <c r="E26" s="490"/>
      <c r="F26" s="490"/>
      <c r="G26" s="490"/>
    </row>
    <row r="27" spans="1:7" ht="15">
      <c r="A27" s="453" t="s">
        <v>1702</v>
      </c>
      <c r="B27" s="490"/>
      <c r="C27" s="490"/>
      <c r="D27" s="490"/>
      <c r="E27" s="490"/>
      <c r="F27" s="490"/>
      <c r="G27" s="490"/>
    </row>
    <row r="28" spans="1:7" ht="38.25" customHeight="1">
      <c r="A28" s="453" t="s">
        <v>1703</v>
      </c>
      <c r="B28" s="490"/>
      <c r="C28" s="490"/>
      <c r="D28" s="490"/>
      <c r="E28" s="490"/>
      <c r="F28" s="490"/>
      <c r="G28" s="490"/>
    </row>
    <row r="29" spans="1:7" ht="15">
      <c r="A29" s="453" t="s">
        <v>1704</v>
      </c>
      <c r="B29" s="490"/>
      <c r="C29" s="490"/>
      <c r="D29" s="490"/>
      <c r="E29" s="490"/>
      <c r="F29" s="490"/>
      <c r="G29" s="490"/>
    </row>
    <row r="30" spans="1:7" ht="15">
      <c r="A30" s="453"/>
      <c r="B30" s="490"/>
      <c r="C30" s="490"/>
      <c r="D30" s="490"/>
      <c r="E30" s="490"/>
      <c r="F30" s="490"/>
      <c r="G30" s="490"/>
    </row>
    <row r="31" spans="1:7" ht="15">
      <c r="A31" s="452" t="s">
        <v>1705</v>
      </c>
      <c r="B31" s="490"/>
      <c r="C31" s="490"/>
      <c r="D31" s="490"/>
      <c r="E31" s="490"/>
      <c r="F31" s="490"/>
      <c r="G31" s="490"/>
    </row>
    <row r="32" spans="1:7" ht="15">
      <c r="A32" s="453" t="s">
        <v>1706</v>
      </c>
      <c r="B32" s="490"/>
      <c r="C32" s="490"/>
      <c r="D32" s="490"/>
      <c r="E32" s="490"/>
      <c r="F32" s="490"/>
      <c r="G32" s="490"/>
    </row>
    <row r="33" spans="1:7" ht="15">
      <c r="A33" s="453"/>
      <c r="B33" s="490"/>
      <c r="C33" s="490"/>
      <c r="D33" s="490"/>
      <c r="E33" s="490"/>
      <c r="F33" s="490"/>
      <c r="G33" s="490"/>
    </row>
    <row r="34" spans="1:7" s="494" customFormat="1">
      <c r="A34" s="452" t="s">
        <v>1707</v>
      </c>
      <c r="B34" s="491">
        <f>+B10+B24</f>
        <v>268815829</v>
      </c>
      <c r="C34" s="491">
        <f t="shared" ref="C34:G34" si="1">+C10+C24</f>
        <v>419394591.02999997</v>
      </c>
      <c r="D34" s="491">
        <f t="shared" si="1"/>
        <v>1011616653.4021</v>
      </c>
      <c r="E34" s="491">
        <f t="shared" si="1"/>
        <v>438914837.05024701</v>
      </c>
      <c r="F34" s="491">
        <f t="shared" si="1"/>
        <v>600427706.15527165</v>
      </c>
      <c r="G34" s="491">
        <f t="shared" si="1"/>
        <v>1048833186.8855989</v>
      </c>
    </row>
    <row r="35" spans="1:7" ht="15">
      <c r="A35" s="453"/>
      <c r="B35" s="490"/>
      <c r="C35" s="490"/>
      <c r="D35" s="490"/>
      <c r="E35" s="490"/>
      <c r="F35" s="490"/>
      <c r="G35" s="490"/>
    </row>
    <row r="36" spans="1:7">
      <c r="A36" s="452" t="s">
        <v>1708</v>
      </c>
      <c r="B36" s="491"/>
      <c r="C36" s="491"/>
      <c r="D36" s="491"/>
      <c r="E36" s="491"/>
      <c r="F36" s="491"/>
      <c r="G36" s="491"/>
    </row>
    <row r="37" spans="1:7" ht="25.5">
      <c r="A37" s="453" t="s">
        <v>1709</v>
      </c>
      <c r="B37" s="490"/>
      <c r="C37" s="490"/>
      <c r="D37" s="490"/>
      <c r="E37" s="490"/>
      <c r="F37" s="490"/>
      <c r="G37" s="490"/>
    </row>
    <row r="38" spans="1:7" ht="25.5">
      <c r="A38" s="453" t="s">
        <v>1710</v>
      </c>
      <c r="B38" s="490"/>
      <c r="C38" s="490"/>
      <c r="D38" s="490"/>
      <c r="E38" s="490"/>
      <c r="F38" s="490"/>
      <c r="G38" s="490"/>
    </row>
    <row r="39" spans="1:7">
      <c r="A39" s="452" t="s">
        <v>1711</v>
      </c>
      <c r="B39" s="491"/>
      <c r="C39" s="491"/>
      <c r="D39" s="491"/>
      <c r="E39" s="491"/>
      <c r="F39" s="491"/>
      <c r="G39" s="491"/>
    </row>
    <row r="40" spans="1:7" thickBot="1">
      <c r="A40" s="454"/>
      <c r="B40" s="492"/>
      <c r="C40" s="492"/>
      <c r="D40" s="492"/>
      <c r="E40" s="492"/>
      <c r="F40" s="492"/>
      <c r="G40" s="492"/>
    </row>
    <row r="41" spans="1:7" ht="15" hidden="1">
      <c r="A41" s="449">
        <v>1</v>
      </c>
      <c r="B41" s="1001" t="s">
        <v>1712</v>
      </c>
      <c r="C41" s="1001"/>
      <c r="D41" s="1001"/>
      <c r="E41" s="1001"/>
      <c r="F41" s="1001"/>
      <c r="G41" s="1001"/>
    </row>
    <row r="42" spans="1:7" ht="15" hidden="1">
      <c r="A42" s="449">
        <v>2</v>
      </c>
      <c r="B42" s="1002" t="s">
        <v>1713</v>
      </c>
      <c r="C42" s="1002"/>
      <c r="D42" s="1002"/>
      <c r="E42" s="1002"/>
      <c r="F42" s="1002"/>
      <c r="G42" s="1002"/>
    </row>
    <row r="43" spans="1:7" ht="15" hidden="1">
      <c r="A43" s="449">
        <v>3</v>
      </c>
      <c r="B43" s="1002" t="s">
        <v>1714</v>
      </c>
      <c r="C43" s="1002"/>
      <c r="D43" s="1002"/>
      <c r="E43" s="1002"/>
      <c r="F43" s="1002"/>
      <c r="G43" s="1002"/>
    </row>
  </sheetData>
  <mergeCells count="14">
    <mergeCell ref="G7:G8"/>
    <mergeCell ref="B41:G41"/>
    <mergeCell ref="B42:G42"/>
    <mergeCell ref="B43:G43"/>
    <mergeCell ref="A1:G1"/>
    <mergeCell ref="A3:G3"/>
    <mergeCell ref="A4:G4"/>
    <mergeCell ref="A5:G5"/>
    <mergeCell ref="A6:G6"/>
    <mergeCell ref="A7:A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C00000"/>
  </sheetPr>
  <dimension ref="A1:H35"/>
  <sheetViews>
    <sheetView topLeftCell="A6" workbookViewId="0">
      <selection activeCell="C13" sqref="C13"/>
    </sheetView>
  </sheetViews>
  <sheetFormatPr baseColWidth="10" defaultColWidth="11.42578125" defaultRowHeight="12.75"/>
  <cols>
    <col min="1" max="1" width="36.28515625" style="450" customWidth="1"/>
    <col min="2" max="7" width="16.140625" style="450" customWidth="1"/>
    <col min="8" max="16384" width="11.42578125" style="450"/>
  </cols>
  <sheetData>
    <row r="1" spans="1:8" ht="15.75">
      <c r="A1" s="1003" t="s">
        <v>1678</v>
      </c>
      <c r="B1" s="1003"/>
      <c r="C1" s="1003"/>
      <c r="D1" s="1003"/>
      <c r="E1" s="1003"/>
      <c r="F1" s="1003"/>
      <c r="G1" s="1003"/>
    </row>
    <row r="2" spans="1:8" ht="13.5" thickBot="1">
      <c r="A2" s="451" t="s">
        <v>1715</v>
      </c>
      <c r="B2" s="1019" t="s">
        <v>1716</v>
      </c>
      <c r="C2" s="1019"/>
      <c r="D2" s="1019"/>
      <c r="E2" s="1019"/>
      <c r="F2" s="1019"/>
      <c r="G2" s="1019"/>
    </row>
    <row r="3" spans="1:8">
      <c r="A3" s="1004" t="s">
        <v>1659</v>
      </c>
      <c r="B3" s="1005"/>
      <c r="C3" s="1005"/>
      <c r="D3" s="1005"/>
      <c r="E3" s="1005"/>
      <c r="F3" s="1005"/>
      <c r="G3" s="1006"/>
    </row>
    <row r="4" spans="1:8">
      <c r="A4" s="1007" t="s">
        <v>1716</v>
      </c>
      <c r="B4" s="1008"/>
      <c r="C4" s="1008"/>
      <c r="D4" s="1008"/>
      <c r="E4" s="1008"/>
      <c r="F4" s="1008"/>
      <c r="G4" s="1009"/>
    </row>
    <row r="5" spans="1:8">
      <c r="A5" s="1007" t="s">
        <v>1682</v>
      </c>
      <c r="B5" s="1008"/>
      <c r="C5" s="1008"/>
      <c r="D5" s="1008"/>
      <c r="E5" s="1008"/>
      <c r="F5" s="1008"/>
      <c r="G5" s="1009"/>
    </row>
    <row r="6" spans="1:8" ht="13.5" thickBot="1">
      <c r="A6" s="1007" t="s">
        <v>1683</v>
      </c>
      <c r="B6" s="1008"/>
      <c r="C6" s="1008"/>
      <c r="D6" s="1008"/>
      <c r="E6" s="1008"/>
      <c r="F6" s="1008"/>
      <c r="G6" s="1009"/>
    </row>
    <row r="7" spans="1:8" ht="27">
      <c r="A7" s="1013" t="s">
        <v>1684</v>
      </c>
      <c r="B7" s="456" t="s">
        <v>1685</v>
      </c>
      <c r="C7" s="1015" t="s">
        <v>1795</v>
      </c>
      <c r="D7" s="1015" t="s">
        <v>1796</v>
      </c>
      <c r="E7" s="1015" t="s">
        <v>1797</v>
      </c>
      <c r="F7" s="1015" t="s">
        <v>1798</v>
      </c>
      <c r="G7" s="1015" t="s">
        <v>1799</v>
      </c>
    </row>
    <row r="8" spans="1:8" ht="13.5" thickBot="1">
      <c r="A8" s="1014"/>
      <c r="B8" s="457">
        <v>2022</v>
      </c>
      <c r="C8" s="1016"/>
      <c r="D8" s="1016"/>
      <c r="E8" s="1016"/>
      <c r="F8" s="1016"/>
      <c r="G8" s="1016"/>
    </row>
    <row r="9" spans="1:8" ht="27">
      <c r="A9" s="452" t="s">
        <v>1717</v>
      </c>
      <c r="B9" s="474">
        <f>SUM(B10:B18)</f>
        <v>335662526.65999997</v>
      </c>
      <c r="C9" s="474">
        <f t="shared" ref="C9:G9" si="0">SUM(C10:C18)</f>
        <v>113701610</v>
      </c>
      <c r="D9" s="474">
        <f t="shared" si="0"/>
        <v>111242038.25</v>
      </c>
      <c r="E9" s="474">
        <f t="shared" si="0"/>
        <v>313852804.22399998</v>
      </c>
      <c r="F9" s="474">
        <f t="shared" si="0"/>
        <v>120141401.31</v>
      </c>
      <c r="G9" s="474">
        <f t="shared" si="0"/>
        <v>129752713.41480002</v>
      </c>
      <c r="H9" s="472"/>
    </row>
    <row r="10" spans="1:8">
      <c r="A10" s="453" t="s">
        <v>1718</v>
      </c>
      <c r="B10" s="475">
        <f>+'LDF 7d'!G9</f>
        <v>73633256</v>
      </c>
      <c r="C10" s="475">
        <f>60699600+2006500</f>
        <v>62706100</v>
      </c>
      <c r="D10" s="475">
        <f>+C10*1.08</f>
        <v>67722588</v>
      </c>
      <c r="E10" s="475">
        <f>+B10*1.2</f>
        <v>88359907.200000003</v>
      </c>
      <c r="F10" s="475">
        <f>+D10*1.08</f>
        <v>73140395.040000007</v>
      </c>
      <c r="G10" s="475">
        <f>+F10*1.08</f>
        <v>78991626.64320001</v>
      </c>
      <c r="H10" s="472"/>
    </row>
    <row r="11" spans="1:8">
      <c r="A11" s="453" t="s">
        <v>1719</v>
      </c>
      <c r="B11" s="475">
        <f>+'LDF 7d'!G10</f>
        <v>7323600.3200000003</v>
      </c>
      <c r="C11" s="475">
        <v>14471500</v>
      </c>
      <c r="D11" s="475">
        <f>+C11*1.08</f>
        <v>15629220.000000002</v>
      </c>
      <c r="E11" s="475">
        <f t="shared" ref="E11:E12" si="1">+B11*1.2</f>
        <v>8788320.3839999996</v>
      </c>
      <c r="F11" s="475">
        <f>+D11*1.08</f>
        <v>16879557.600000001</v>
      </c>
      <c r="G11" s="475">
        <f>+F11*1.08</f>
        <v>18229922.208000004</v>
      </c>
      <c r="H11" s="472"/>
    </row>
    <row r="12" spans="1:8">
      <c r="A12" s="453" t="s">
        <v>1720</v>
      </c>
      <c r="B12" s="475">
        <f>+'LDF 7d'!G11</f>
        <v>24127002.299999997</v>
      </c>
      <c r="C12" s="475">
        <v>23984800</v>
      </c>
      <c r="D12" s="475">
        <f>+C12*1.08</f>
        <v>25903584</v>
      </c>
      <c r="E12" s="475">
        <f t="shared" si="1"/>
        <v>28952402.759999994</v>
      </c>
      <c r="F12" s="475">
        <f>+D12*1.08</f>
        <v>27975870.720000003</v>
      </c>
      <c r="G12" s="475">
        <f>+F12*1.08</f>
        <v>30213940.377600003</v>
      </c>
      <c r="H12" s="472"/>
    </row>
    <row r="13" spans="1:8" ht="25.5">
      <c r="A13" s="453" t="s">
        <v>1721</v>
      </c>
      <c r="B13" s="475">
        <f>+'LDF 7d'!G12</f>
        <v>145569955.89999998</v>
      </c>
      <c r="C13" s="475">
        <f>250000+189000</f>
        <v>439000</v>
      </c>
      <c r="D13" s="475">
        <f>+C13*1.08</f>
        <v>474120.00000000006</v>
      </c>
      <c r="E13" s="475">
        <f>+B13*1.2</f>
        <v>174683947.07999995</v>
      </c>
      <c r="F13" s="475">
        <f>+D13*1.08</f>
        <v>512049.60000000009</v>
      </c>
      <c r="G13" s="475">
        <f>+F13*1.08</f>
        <v>553013.56800000009</v>
      </c>
      <c r="H13" s="472"/>
    </row>
    <row r="14" spans="1:8" ht="25.5">
      <c r="A14" s="453" t="s">
        <v>1722</v>
      </c>
      <c r="B14" s="475">
        <f>+'LDF 7d'!G13</f>
        <v>42508712.140000001</v>
      </c>
      <c r="C14" s="475">
        <v>12100210</v>
      </c>
      <c r="D14" s="475">
        <f>+C14/8</f>
        <v>1512526.25</v>
      </c>
      <c r="E14" s="475">
        <f>+C14*1.08</f>
        <v>13068226.800000001</v>
      </c>
      <c r="F14" s="475">
        <f>+D14*1.08</f>
        <v>1633528.35</v>
      </c>
      <c r="G14" s="475">
        <f>+F14*1.08</f>
        <v>1764210.6180000002</v>
      </c>
      <c r="H14" s="472"/>
    </row>
    <row r="15" spans="1:8">
      <c r="A15" s="453" t="s">
        <v>1723</v>
      </c>
      <c r="B15" s="475"/>
      <c r="C15" s="475"/>
      <c r="D15" s="475"/>
      <c r="E15" s="475"/>
      <c r="F15" s="475"/>
      <c r="G15" s="475"/>
      <c r="H15" s="472"/>
    </row>
    <row r="16" spans="1:8" ht="25.5">
      <c r="A16" s="453" t="s">
        <v>1724</v>
      </c>
      <c r="B16" s="475">
        <v>42500000</v>
      </c>
      <c r="C16" s="475">
        <v>0</v>
      </c>
      <c r="D16" s="475">
        <v>0</v>
      </c>
      <c r="E16" s="475">
        <v>0</v>
      </c>
      <c r="F16" s="475">
        <v>0</v>
      </c>
      <c r="G16" s="475"/>
      <c r="H16" s="472"/>
    </row>
    <row r="17" spans="1:8">
      <c r="A17" s="453" t="s">
        <v>1725</v>
      </c>
      <c r="B17" s="475"/>
      <c r="C17" s="475"/>
      <c r="D17" s="475"/>
      <c r="E17" s="475"/>
      <c r="F17" s="475"/>
      <c r="G17" s="475"/>
      <c r="H17" s="472"/>
    </row>
    <row r="18" spans="1:8">
      <c r="A18" s="453" t="s">
        <v>1726</v>
      </c>
      <c r="B18" s="475"/>
      <c r="C18" s="475"/>
      <c r="D18" s="475"/>
      <c r="E18" s="475"/>
      <c r="F18" s="475"/>
      <c r="G18" s="475"/>
      <c r="H18" s="472"/>
    </row>
    <row r="19" spans="1:8" ht="27">
      <c r="A19" s="452" t="s">
        <v>1727</v>
      </c>
      <c r="B19" s="474"/>
      <c r="C19" s="474"/>
      <c r="D19" s="474"/>
      <c r="E19" s="474"/>
      <c r="F19" s="474"/>
      <c r="G19" s="474"/>
      <c r="H19" s="472"/>
    </row>
    <row r="20" spans="1:8">
      <c r="A20" s="453" t="s">
        <v>1728</v>
      </c>
      <c r="B20" s="475"/>
      <c r="C20" s="475"/>
      <c r="D20" s="475"/>
      <c r="E20" s="475"/>
      <c r="F20" s="475"/>
      <c r="G20" s="475"/>
      <c r="H20" s="472"/>
    </row>
    <row r="21" spans="1:8">
      <c r="A21" s="453" t="s">
        <v>1729</v>
      </c>
      <c r="B21" s="475"/>
      <c r="C21" s="475"/>
      <c r="D21" s="475"/>
      <c r="E21" s="475"/>
      <c r="F21" s="475"/>
      <c r="G21" s="475"/>
      <c r="H21" s="472"/>
    </row>
    <row r="22" spans="1:8">
      <c r="A22" s="453" t="s">
        <v>1730</v>
      </c>
      <c r="B22" s="475"/>
      <c r="C22" s="475"/>
      <c r="D22" s="475"/>
      <c r="E22" s="475"/>
      <c r="F22" s="475"/>
      <c r="G22" s="475"/>
      <c r="H22" s="472"/>
    </row>
    <row r="23" spans="1:8" ht="25.5">
      <c r="A23" s="453" t="s">
        <v>1731</v>
      </c>
      <c r="B23" s="475"/>
      <c r="C23" s="475"/>
      <c r="D23" s="475"/>
      <c r="E23" s="475"/>
      <c r="F23" s="475"/>
      <c r="G23" s="475"/>
      <c r="H23" s="472"/>
    </row>
    <row r="24" spans="1:8" ht="25.5">
      <c r="A24" s="453" t="s">
        <v>1732</v>
      </c>
      <c r="B24" s="475"/>
      <c r="C24" s="475"/>
      <c r="D24" s="475"/>
      <c r="E24" s="475"/>
      <c r="F24" s="475"/>
      <c r="G24" s="475"/>
      <c r="H24" s="472"/>
    </row>
    <row r="25" spans="1:8">
      <c r="A25" s="453" t="s">
        <v>1733</v>
      </c>
      <c r="B25" s="475"/>
      <c r="C25" s="475"/>
      <c r="D25" s="475"/>
      <c r="E25" s="475"/>
      <c r="F25" s="475"/>
      <c r="G25" s="475"/>
      <c r="H25" s="472"/>
    </row>
    <row r="26" spans="1:8" ht="25.5">
      <c r="A26" s="453" t="s">
        <v>1734</v>
      </c>
      <c r="B26" s="475"/>
      <c r="C26" s="475"/>
      <c r="D26" s="475"/>
      <c r="E26" s="475"/>
      <c r="F26" s="475"/>
      <c r="G26" s="475"/>
      <c r="H26" s="472"/>
    </row>
    <row r="27" spans="1:8">
      <c r="A27" s="453" t="s">
        <v>1735</v>
      </c>
      <c r="B27" s="475"/>
      <c r="C27" s="475"/>
      <c r="D27" s="475"/>
      <c r="E27" s="475"/>
      <c r="F27" s="475"/>
      <c r="G27" s="475"/>
      <c r="H27" s="472"/>
    </row>
    <row r="28" spans="1:8">
      <c r="A28" s="453" t="s">
        <v>1736</v>
      </c>
      <c r="B28" s="475"/>
      <c r="C28" s="475"/>
      <c r="D28" s="475"/>
      <c r="E28" s="475"/>
      <c r="F28" s="475"/>
      <c r="G28" s="475"/>
      <c r="H28" s="472"/>
    </row>
    <row r="29" spans="1:8" ht="25.5">
      <c r="A29" s="452" t="s">
        <v>1737</v>
      </c>
      <c r="B29" s="475">
        <f>+B9+B19</f>
        <v>335662526.65999997</v>
      </c>
      <c r="C29" s="475">
        <f t="shared" ref="C29:G29" si="2">+C9+C19</f>
        <v>113701610</v>
      </c>
      <c r="D29" s="475">
        <f t="shared" si="2"/>
        <v>111242038.25</v>
      </c>
      <c r="E29" s="475">
        <f t="shared" si="2"/>
        <v>313852804.22399998</v>
      </c>
      <c r="F29" s="475">
        <f t="shared" si="2"/>
        <v>120141401.31</v>
      </c>
      <c r="G29" s="475">
        <f t="shared" si="2"/>
        <v>129752713.41480002</v>
      </c>
      <c r="H29" s="472"/>
    </row>
    <row r="30" spans="1:8" ht="13.5" thickBot="1">
      <c r="A30" s="454"/>
      <c r="B30" s="476"/>
      <c r="C30" s="476"/>
      <c r="D30" s="476"/>
      <c r="E30" s="476"/>
      <c r="F30" s="476"/>
      <c r="G30" s="476"/>
      <c r="H30" s="472"/>
    </row>
    <row r="31" spans="1:8" hidden="1">
      <c r="A31" s="1017" t="s">
        <v>1738</v>
      </c>
      <c r="B31" s="1017"/>
      <c r="C31" s="1017"/>
      <c r="D31" s="1017"/>
      <c r="E31" s="1017"/>
      <c r="F31" s="1017"/>
      <c r="G31" s="1017"/>
    </row>
    <row r="32" spans="1:8" hidden="1">
      <c r="A32" s="1018" t="s">
        <v>1739</v>
      </c>
      <c r="B32" s="1018"/>
      <c r="C32" s="1018"/>
      <c r="D32" s="1018"/>
      <c r="E32" s="1018"/>
      <c r="F32" s="1018"/>
      <c r="G32" s="1018"/>
    </row>
    <row r="33" spans="1:7" hidden="1">
      <c r="A33" s="1018" t="s">
        <v>1740</v>
      </c>
      <c r="B33" s="1018"/>
      <c r="C33" s="1018"/>
      <c r="D33" s="1018"/>
      <c r="E33" s="1018"/>
      <c r="F33" s="1018"/>
      <c r="G33" s="1018"/>
    </row>
    <row r="34" spans="1:7" hidden="1"/>
    <row r="35" spans="1:7" hidden="1"/>
  </sheetData>
  <mergeCells count="15">
    <mergeCell ref="G7:G8"/>
    <mergeCell ref="A31:G31"/>
    <mergeCell ref="A32:G32"/>
    <mergeCell ref="A33:G33"/>
    <mergeCell ref="A1:G1"/>
    <mergeCell ref="B2:G2"/>
    <mergeCell ref="A3:G3"/>
    <mergeCell ref="A4:G4"/>
    <mergeCell ref="A5:G5"/>
    <mergeCell ref="A6:G6"/>
    <mergeCell ref="A7:A8"/>
    <mergeCell ref="C7:C8"/>
    <mergeCell ref="D7:D8"/>
    <mergeCell ref="E7:E8"/>
    <mergeCell ref="F7:F8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C00000"/>
  </sheetPr>
  <dimension ref="A1:I43"/>
  <sheetViews>
    <sheetView topLeftCell="A26" workbookViewId="0">
      <selection sqref="A1:G50"/>
    </sheetView>
  </sheetViews>
  <sheetFormatPr baseColWidth="10" defaultColWidth="11.42578125" defaultRowHeight="12.75"/>
  <cols>
    <col min="1" max="1" width="45.7109375" style="450" customWidth="1"/>
    <col min="2" max="8" width="17.42578125" style="450" customWidth="1"/>
    <col min="9" max="16384" width="11.42578125" style="450"/>
  </cols>
  <sheetData>
    <row r="1" spans="1:9">
      <c r="A1" s="1019" t="s">
        <v>1741</v>
      </c>
      <c r="B1" s="1019"/>
      <c r="C1" s="1019"/>
      <c r="D1" s="1019"/>
      <c r="E1" s="1019"/>
      <c r="F1" s="1019"/>
      <c r="G1" s="1019"/>
    </row>
    <row r="2" spans="1:9" ht="13.5" thickBot="1">
      <c r="A2" s="451" t="s">
        <v>1742</v>
      </c>
    </row>
    <row r="3" spans="1:9">
      <c r="A3" s="1004" t="s">
        <v>1659</v>
      </c>
      <c r="B3" s="1005"/>
      <c r="C3" s="1005"/>
      <c r="D3" s="1005"/>
      <c r="E3" s="1005"/>
      <c r="F3" s="1005"/>
      <c r="G3" s="1006"/>
    </row>
    <row r="4" spans="1:9">
      <c r="A4" s="1007" t="s">
        <v>1741</v>
      </c>
      <c r="B4" s="1008"/>
      <c r="C4" s="1008"/>
      <c r="D4" s="1008"/>
      <c r="E4" s="1008"/>
      <c r="F4" s="1008"/>
      <c r="G4" s="1009"/>
    </row>
    <row r="5" spans="1:9" ht="13.5" thickBot="1">
      <c r="A5" s="1010" t="s">
        <v>1682</v>
      </c>
      <c r="B5" s="1011"/>
      <c r="C5" s="1011"/>
      <c r="D5" s="1011"/>
      <c r="E5" s="1011"/>
      <c r="F5" s="1011"/>
      <c r="G5" s="1012"/>
    </row>
    <row r="6" spans="1:9" ht="27.75" thickBot="1">
      <c r="A6" s="458" t="s">
        <v>1684</v>
      </c>
      <c r="B6" s="459" t="s">
        <v>1810</v>
      </c>
      <c r="C6" s="459" t="s">
        <v>1809</v>
      </c>
      <c r="D6" s="459" t="s">
        <v>1808</v>
      </c>
      <c r="E6" s="459" t="s">
        <v>1807</v>
      </c>
      <c r="F6" s="459" t="s">
        <v>1806</v>
      </c>
      <c r="G6" s="459" t="s">
        <v>1805</v>
      </c>
    </row>
    <row r="7" spans="1:9">
      <c r="A7" s="453"/>
      <c r="B7" s="460"/>
      <c r="C7" s="460"/>
      <c r="D7" s="460"/>
      <c r="E7" s="460"/>
      <c r="F7" s="460"/>
      <c r="G7" s="460"/>
    </row>
    <row r="8" spans="1:9" s="477" customFormat="1" ht="38.25">
      <c r="A8" s="452" t="s">
        <v>1686</v>
      </c>
      <c r="B8" s="470">
        <f t="shared" ref="B8:F8" si="0">SUM(B9:B20)</f>
        <v>410707581</v>
      </c>
      <c r="C8" s="470">
        <f t="shared" si="0"/>
        <v>401590532</v>
      </c>
      <c r="D8" s="470">
        <f t="shared" si="0"/>
        <v>939635816</v>
      </c>
      <c r="E8" s="470">
        <f t="shared" si="0"/>
        <v>184153167.99000001</v>
      </c>
      <c r="F8" s="470">
        <f t="shared" si="0"/>
        <v>862477673.87</v>
      </c>
      <c r="G8" s="470">
        <f>SUM(G9:G20)</f>
        <v>254537680.72</v>
      </c>
    </row>
    <row r="9" spans="1:9">
      <c r="A9" s="453" t="s">
        <v>1687</v>
      </c>
      <c r="B9" s="469"/>
      <c r="C9" s="469"/>
      <c r="D9" s="469"/>
      <c r="E9" s="469"/>
      <c r="F9" s="469"/>
      <c r="G9" s="469"/>
    </row>
    <row r="10" spans="1:9">
      <c r="A10" s="453" t="s">
        <v>1688</v>
      </c>
      <c r="B10" s="469"/>
      <c r="C10" s="469"/>
      <c r="D10" s="469"/>
      <c r="E10" s="469"/>
      <c r="F10" s="469"/>
      <c r="G10" s="469"/>
    </row>
    <row r="11" spans="1:9">
      <c r="A11" s="453" t="s">
        <v>1689</v>
      </c>
      <c r="B11" s="469"/>
      <c r="C11" s="469"/>
      <c r="D11" s="469"/>
      <c r="E11" s="469"/>
      <c r="F11" s="469"/>
      <c r="G11" s="469"/>
    </row>
    <row r="12" spans="1:9">
      <c r="A12" s="453" t="s">
        <v>1690</v>
      </c>
      <c r="B12" s="469"/>
      <c r="C12" s="469"/>
      <c r="D12" s="469"/>
      <c r="E12" s="469"/>
      <c r="F12" s="469"/>
      <c r="G12" s="469"/>
    </row>
    <row r="13" spans="1:9">
      <c r="A13" s="453" t="s">
        <v>1691</v>
      </c>
      <c r="B13" s="469"/>
      <c r="C13" s="469"/>
      <c r="D13" s="469"/>
      <c r="E13" s="469"/>
      <c r="F13" s="469"/>
      <c r="G13" s="469"/>
    </row>
    <row r="14" spans="1:9">
      <c r="A14" s="453" t="s">
        <v>1692</v>
      </c>
      <c r="B14" s="469"/>
      <c r="C14" s="469"/>
      <c r="D14" s="469"/>
      <c r="E14" s="469"/>
      <c r="F14" s="469"/>
      <c r="G14" s="469"/>
    </row>
    <row r="15" spans="1:9">
      <c r="A15" s="453" t="s">
        <v>1693</v>
      </c>
      <c r="B15" s="469"/>
      <c r="C15" s="469"/>
      <c r="D15" s="469"/>
      <c r="E15" s="469"/>
      <c r="F15" s="469"/>
      <c r="G15" s="469"/>
    </row>
    <row r="16" spans="1:9">
      <c r="A16" s="453" t="s">
        <v>1694</v>
      </c>
      <c r="B16" s="469">
        <v>410707581</v>
      </c>
      <c r="C16" s="469">
        <v>401590532</v>
      </c>
      <c r="D16" s="469">
        <v>932308696</v>
      </c>
      <c r="E16" s="469">
        <v>182250913.24000001</v>
      </c>
      <c r="F16" s="469">
        <f>+'1. Estado de actividades'!X20</f>
        <v>854209645.35000002</v>
      </c>
      <c r="G16" s="469">
        <f>+'1. Estado de actividades'!S20</f>
        <v>246269651.72</v>
      </c>
      <c r="I16" s="450">
        <f>450/3</f>
        <v>150</v>
      </c>
    </row>
    <row r="17" spans="1:7" ht="14.25">
      <c r="A17" s="453" t="s">
        <v>1743</v>
      </c>
      <c r="B17" s="469"/>
      <c r="C17" s="469"/>
      <c r="D17" s="469"/>
      <c r="E17" s="469"/>
      <c r="F17" s="469"/>
      <c r="G17" s="469"/>
    </row>
    <row r="18" spans="1:7" ht="14.25">
      <c r="A18" s="453" t="s">
        <v>1744</v>
      </c>
      <c r="B18" s="469"/>
      <c r="C18" s="469"/>
      <c r="D18" s="469"/>
      <c r="E18" s="469"/>
      <c r="F18" s="469"/>
      <c r="G18" s="469"/>
    </row>
    <row r="19" spans="1:7">
      <c r="A19" s="453" t="s">
        <v>1697</v>
      </c>
      <c r="B19" s="469"/>
      <c r="C19" s="469"/>
      <c r="D19" s="469"/>
      <c r="E19" s="469"/>
      <c r="F19" s="469"/>
      <c r="G19" s="469"/>
    </row>
    <row r="20" spans="1:7">
      <c r="A20" s="453" t="s">
        <v>1698</v>
      </c>
      <c r="B20" s="469"/>
      <c r="C20" s="469"/>
      <c r="D20" s="469">
        <f>712793+6614327</f>
        <v>7327120</v>
      </c>
      <c r="E20" s="469">
        <v>1902254.75</v>
      </c>
      <c r="F20" s="469">
        <f>+'1. Estado de actividades'!X26</f>
        <v>8268028.5199999996</v>
      </c>
      <c r="G20" s="469">
        <v>8268029</v>
      </c>
    </row>
    <row r="21" spans="1:7">
      <c r="A21" s="453"/>
      <c r="B21" s="469"/>
      <c r="C21" s="469"/>
      <c r="D21" s="469"/>
      <c r="E21" s="469"/>
      <c r="F21" s="469"/>
    </row>
    <row r="22" spans="1:7" ht="27">
      <c r="A22" s="452" t="s">
        <v>1745</v>
      </c>
      <c r="B22" s="470"/>
      <c r="C22" s="470"/>
      <c r="D22" s="470"/>
      <c r="E22" s="470"/>
      <c r="F22" s="470"/>
      <c r="G22" s="470"/>
    </row>
    <row r="23" spans="1:7">
      <c r="A23" s="453" t="s">
        <v>1700</v>
      </c>
      <c r="B23" s="469"/>
      <c r="C23" s="469"/>
      <c r="D23" s="469"/>
      <c r="E23" s="469"/>
      <c r="F23" s="469"/>
      <c r="G23" s="469"/>
    </row>
    <row r="24" spans="1:7">
      <c r="A24" s="453" t="s">
        <v>1701</v>
      </c>
      <c r="B24" s="469"/>
      <c r="C24" s="469"/>
      <c r="D24" s="469"/>
      <c r="E24" s="469"/>
      <c r="F24" s="469"/>
      <c r="G24" s="469"/>
    </row>
    <row r="25" spans="1:7">
      <c r="A25" s="453" t="s">
        <v>1702</v>
      </c>
      <c r="B25" s="469"/>
      <c r="C25" s="469"/>
      <c r="D25" s="469"/>
      <c r="E25" s="469"/>
      <c r="F25" s="469"/>
      <c r="G25" s="469"/>
    </row>
    <row r="26" spans="1:7" ht="25.5">
      <c r="A26" s="453" t="s">
        <v>1703</v>
      </c>
      <c r="B26" s="469"/>
      <c r="C26" s="469"/>
      <c r="D26" s="469"/>
      <c r="E26" s="469"/>
      <c r="F26" s="469"/>
      <c r="G26" s="469"/>
    </row>
    <row r="27" spans="1:7">
      <c r="A27" s="453" t="s">
        <v>1704</v>
      </c>
      <c r="B27" s="469"/>
      <c r="C27" s="469"/>
      <c r="D27" s="469"/>
      <c r="E27" s="469"/>
      <c r="F27" s="469"/>
      <c r="G27" s="469"/>
    </row>
    <row r="28" spans="1:7">
      <c r="A28" s="453"/>
      <c r="B28" s="469"/>
      <c r="C28" s="469"/>
      <c r="D28" s="469"/>
      <c r="E28" s="469"/>
      <c r="F28" s="469"/>
      <c r="G28" s="469"/>
    </row>
    <row r="29" spans="1:7" ht="25.5">
      <c r="A29" s="452" t="s">
        <v>1705</v>
      </c>
      <c r="B29" s="469"/>
      <c r="C29" s="469"/>
      <c r="D29" s="469"/>
      <c r="E29" s="469"/>
      <c r="F29" s="469"/>
      <c r="G29" s="469"/>
    </row>
    <row r="30" spans="1:7">
      <c r="A30" s="453" t="s">
        <v>1706</v>
      </c>
      <c r="B30" s="469"/>
      <c r="C30" s="469"/>
      <c r="D30" s="469"/>
      <c r="E30" s="469"/>
      <c r="F30" s="469"/>
      <c r="G30" s="469"/>
    </row>
    <row r="31" spans="1:7">
      <c r="A31" s="453"/>
      <c r="B31" s="469"/>
      <c r="C31" s="469"/>
      <c r="D31" s="469"/>
      <c r="E31" s="469"/>
      <c r="F31" s="469"/>
      <c r="G31" s="469"/>
    </row>
    <row r="32" spans="1:7" s="477" customFormat="1" ht="25.5">
      <c r="A32" s="452" t="s">
        <v>1746</v>
      </c>
      <c r="B32" s="470">
        <f t="shared" ref="B32:F32" si="1">+B8+B22</f>
        <v>410707581</v>
      </c>
      <c r="C32" s="470">
        <f t="shared" si="1"/>
        <v>401590532</v>
      </c>
      <c r="D32" s="470">
        <f t="shared" si="1"/>
        <v>939635816</v>
      </c>
      <c r="E32" s="470">
        <f t="shared" si="1"/>
        <v>184153167.99000001</v>
      </c>
      <c r="F32" s="470">
        <f t="shared" si="1"/>
        <v>862477673.87</v>
      </c>
      <c r="G32" s="470">
        <f>+G8+G22</f>
        <v>254537680.72</v>
      </c>
    </row>
    <row r="33" spans="1:7">
      <c r="A33" s="453"/>
      <c r="B33" s="469"/>
      <c r="C33" s="469"/>
      <c r="D33" s="469"/>
      <c r="E33" s="469"/>
      <c r="F33" s="469"/>
      <c r="G33" s="469"/>
    </row>
    <row r="34" spans="1:7" s="483" customFormat="1" ht="8.25">
      <c r="A34" s="481" t="s">
        <v>1708</v>
      </c>
      <c r="B34" s="482"/>
      <c r="C34" s="482"/>
      <c r="D34" s="482"/>
      <c r="E34" s="482"/>
      <c r="F34" s="482"/>
      <c r="G34" s="482"/>
    </row>
    <row r="35" spans="1:7" s="483" customFormat="1" ht="16.5">
      <c r="A35" s="484" t="s">
        <v>1709</v>
      </c>
      <c r="B35" s="485"/>
      <c r="C35" s="485"/>
      <c r="D35" s="485"/>
      <c r="E35" s="485"/>
      <c r="F35" s="485"/>
      <c r="G35" s="485"/>
    </row>
    <row r="36" spans="1:7" s="483" customFormat="1" ht="16.5">
      <c r="A36" s="484" t="s">
        <v>1710</v>
      </c>
      <c r="B36" s="485"/>
      <c r="C36" s="485"/>
      <c r="D36" s="485"/>
      <c r="E36" s="485"/>
      <c r="F36" s="485"/>
      <c r="G36" s="485"/>
    </row>
    <row r="37" spans="1:7" s="483" customFormat="1" ht="8.25">
      <c r="A37" s="481" t="s">
        <v>1711</v>
      </c>
      <c r="B37" s="482"/>
      <c r="C37" s="482"/>
      <c r="D37" s="482"/>
      <c r="E37" s="482"/>
      <c r="F37" s="482"/>
      <c r="G37" s="482"/>
    </row>
    <row r="38" spans="1:7" ht="13.5" thickBot="1">
      <c r="A38" s="454"/>
      <c r="B38" s="471"/>
      <c r="C38" s="471"/>
      <c r="D38" s="471"/>
      <c r="E38" s="471"/>
      <c r="F38" s="471"/>
      <c r="G38" s="471"/>
    </row>
    <row r="39" spans="1:7" ht="14.25" hidden="1">
      <c r="A39" s="455">
        <v>1</v>
      </c>
      <c r="B39" s="1017"/>
      <c r="C39" s="1017"/>
      <c r="D39" s="1017"/>
      <c r="E39" s="1017"/>
      <c r="F39" s="1017"/>
      <c r="G39" s="1017"/>
    </row>
    <row r="40" spans="1:7" ht="14.25" hidden="1">
      <c r="A40" s="455">
        <v>2</v>
      </c>
      <c r="B40" s="1018"/>
      <c r="C40" s="1018"/>
      <c r="D40" s="1018"/>
      <c r="E40" s="1018"/>
      <c r="F40" s="1018"/>
      <c r="G40" s="1018"/>
    </row>
    <row r="41" spans="1:7" ht="14.25" hidden="1">
      <c r="A41" s="455">
        <v>3</v>
      </c>
      <c r="B41" s="1018"/>
      <c r="C41" s="1018"/>
      <c r="D41" s="1018"/>
      <c r="E41" s="1018"/>
      <c r="F41" s="1018"/>
      <c r="G41" s="1018"/>
    </row>
    <row r="42" spans="1:7" ht="14.25" hidden="1">
      <c r="A42" s="455">
        <v>4</v>
      </c>
      <c r="B42" s="1018"/>
      <c r="C42" s="1018"/>
      <c r="D42" s="1018"/>
      <c r="E42" s="1018"/>
      <c r="F42" s="1018"/>
      <c r="G42" s="1018"/>
    </row>
    <row r="43" spans="1:7" ht="14.25" hidden="1">
      <c r="A43" s="455">
        <v>5</v>
      </c>
      <c r="B43" s="1020"/>
      <c r="C43" s="1020"/>
      <c r="D43" s="1020"/>
      <c r="E43" s="1020"/>
      <c r="F43" s="1020"/>
      <c r="G43" s="1020"/>
    </row>
  </sheetData>
  <mergeCells count="9">
    <mergeCell ref="B41:G41"/>
    <mergeCell ref="B42:G42"/>
    <mergeCell ref="B43:G43"/>
    <mergeCell ref="A1:G1"/>
    <mergeCell ref="A3:G3"/>
    <mergeCell ref="A4:G4"/>
    <mergeCell ref="A5:G5"/>
    <mergeCell ref="B39:G39"/>
    <mergeCell ref="B40:G40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C00000"/>
    <pageSetUpPr fitToPage="1"/>
  </sheetPr>
  <dimension ref="A1:I35"/>
  <sheetViews>
    <sheetView topLeftCell="A23" workbookViewId="0">
      <selection activeCell="C45" sqref="C45"/>
    </sheetView>
  </sheetViews>
  <sheetFormatPr baseColWidth="10" defaultColWidth="11.42578125" defaultRowHeight="12.75"/>
  <cols>
    <col min="1" max="1" width="40" style="450" customWidth="1"/>
    <col min="2" max="2" width="14.85546875" style="450" bestFit="1" customWidth="1"/>
    <col min="3" max="5" width="13.85546875" style="450" bestFit="1" customWidth="1"/>
    <col min="6" max="6" width="14.85546875" style="450" bestFit="1" customWidth="1"/>
    <col min="7" max="7" width="15" style="472" bestFit="1" customWidth="1"/>
    <col min="8" max="16384" width="11.42578125" style="450"/>
  </cols>
  <sheetData>
    <row r="1" spans="1:9">
      <c r="A1" s="1019" t="s">
        <v>1747</v>
      </c>
      <c r="B1" s="1019"/>
      <c r="C1" s="1019"/>
      <c r="D1" s="1019"/>
      <c r="E1" s="1019"/>
      <c r="F1" s="1019"/>
      <c r="G1" s="1019"/>
    </row>
    <row r="2" spans="1:9" ht="13.5" thickBot="1">
      <c r="A2" s="451" t="s">
        <v>1748</v>
      </c>
    </row>
    <row r="3" spans="1:9">
      <c r="A3" s="1004" t="s">
        <v>1659</v>
      </c>
      <c r="B3" s="1005"/>
      <c r="C3" s="1005"/>
      <c r="D3" s="1005"/>
      <c r="E3" s="1005"/>
      <c r="F3" s="1005"/>
      <c r="G3" s="1006"/>
    </row>
    <row r="4" spans="1:9">
      <c r="A4" s="1007" t="s">
        <v>1747</v>
      </c>
      <c r="B4" s="1008"/>
      <c r="C4" s="1008"/>
      <c r="D4" s="1008"/>
      <c r="E4" s="1008"/>
      <c r="F4" s="1008"/>
      <c r="G4" s="1009"/>
    </row>
    <row r="5" spans="1:9" ht="32.25" customHeight="1" thickBot="1">
      <c r="A5" s="1010" t="s">
        <v>1682</v>
      </c>
      <c r="B5" s="1011"/>
      <c r="C5" s="1011"/>
      <c r="D5" s="1011"/>
      <c r="E5" s="1011"/>
      <c r="F5" s="1011"/>
      <c r="G5" s="1012"/>
    </row>
    <row r="6" spans="1:9" ht="39" thickBot="1">
      <c r="A6" s="458" t="s">
        <v>1684</v>
      </c>
      <c r="B6" s="459" t="s">
        <v>1810</v>
      </c>
      <c r="C6" s="459" t="s">
        <v>1809</v>
      </c>
      <c r="D6" s="459" t="s">
        <v>1808</v>
      </c>
      <c r="E6" s="459" t="s">
        <v>1807</v>
      </c>
      <c r="F6" s="459" t="s">
        <v>1806</v>
      </c>
      <c r="G6" s="473" t="s">
        <v>1805</v>
      </c>
    </row>
    <row r="7" spans="1:9">
      <c r="A7" s="452"/>
      <c r="B7" s="474"/>
      <c r="C7" s="474"/>
      <c r="D7" s="474"/>
      <c r="E7" s="474"/>
      <c r="F7" s="474"/>
      <c r="G7" s="474"/>
      <c r="H7" s="472"/>
      <c r="I7" s="472"/>
    </row>
    <row r="8" spans="1:9" ht="27">
      <c r="A8" s="452" t="s">
        <v>1749</v>
      </c>
      <c r="B8" s="474">
        <f t="shared" ref="B8:F8" si="0">SUM(B9:B17)</f>
        <v>385018719</v>
      </c>
      <c r="C8" s="474">
        <f t="shared" si="0"/>
        <v>395851684</v>
      </c>
      <c r="D8" s="474">
        <f t="shared" si="0"/>
        <v>934985977</v>
      </c>
      <c r="E8" s="474">
        <f t="shared" si="0"/>
        <v>187802832.57000002</v>
      </c>
      <c r="F8" s="474">
        <f t="shared" si="0"/>
        <v>804295940.15522265</v>
      </c>
      <c r="G8" s="474">
        <f>SUM(G9:G17)</f>
        <v>293162526.65999997</v>
      </c>
      <c r="H8" s="472"/>
      <c r="I8" s="472"/>
    </row>
    <row r="9" spans="1:9">
      <c r="A9" s="453" t="s">
        <v>1718</v>
      </c>
      <c r="B9" s="475">
        <v>99392150</v>
      </c>
      <c r="C9" s="475">
        <v>101073034</v>
      </c>
      <c r="D9" s="475">
        <v>258763044</v>
      </c>
      <c r="E9" s="475">
        <v>55977032.560000002</v>
      </c>
      <c r="F9" s="475">
        <f>+'1. Estado de actividades'!X40</f>
        <v>280386748.10000002</v>
      </c>
      <c r="G9" s="475">
        <f>+'1. Estado de actividades'!S40</f>
        <v>73633256</v>
      </c>
      <c r="H9" s="472"/>
      <c r="I9" s="472"/>
    </row>
    <row r="10" spans="1:9">
      <c r="A10" s="453" t="s">
        <v>1719</v>
      </c>
      <c r="B10" s="475">
        <v>838888</v>
      </c>
      <c r="C10" s="475">
        <v>1973223</v>
      </c>
      <c r="D10" s="475">
        <v>11894835</v>
      </c>
      <c r="E10" s="475">
        <v>1882105.51</v>
      </c>
      <c r="F10" s="475">
        <f>+'1. Estado de actividades'!X41</f>
        <v>89463414.880000025</v>
      </c>
      <c r="G10" s="475">
        <f>+'1. Estado de actividades'!S41</f>
        <v>7323600.3200000003</v>
      </c>
      <c r="H10" s="472"/>
      <c r="I10" s="472"/>
    </row>
    <row r="11" spans="1:9">
      <c r="A11" s="453" t="s">
        <v>1720</v>
      </c>
      <c r="B11" s="475">
        <v>22493250</v>
      </c>
      <c r="C11" s="475">
        <v>22436276</v>
      </c>
      <c r="D11" s="475">
        <v>90178327</v>
      </c>
      <c r="E11" s="475">
        <v>30294519.239999998</v>
      </c>
      <c r="F11" s="475">
        <f>+'1. Estado de actividades'!X42</f>
        <v>115394675.37999998</v>
      </c>
      <c r="G11" s="475">
        <f>+'1. Estado de actividades'!S42</f>
        <v>24127002.299999997</v>
      </c>
      <c r="H11" s="472"/>
      <c r="I11" s="472"/>
    </row>
    <row r="12" spans="1:9" ht="25.5">
      <c r="A12" s="453" t="s">
        <v>1721</v>
      </c>
      <c r="B12" s="475">
        <v>260733875</v>
      </c>
      <c r="C12" s="475">
        <v>269889399</v>
      </c>
      <c r="D12" s="475">
        <v>446448162</v>
      </c>
      <c r="E12" s="475">
        <v>99646372.799999997</v>
      </c>
      <c r="F12" s="475">
        <f>+'1. Estado de actividades'!X46</f>
        <v>317935410.79522264</v>
      </c>
      <c r="G12" s="475">
        <f>+'1. Estado de actividades'!S46</f>
        <v>145569955.89999998</v>
      </c>
      <c r="H12" s="472"/>
      <c r="I12" s="472"/>
    </row>
    <row r="13" spans="1:9">
      <c r="A13" s="453" t="s">
        <v>1722</v>
      </c>
      <c r="B13" s="475">
        <v>1560556</v>
      </c>
      <c r="C13" s="475">
        <v>479752</v>
      </c>
      <c r="D13" s="475">
        <v>127701609</v>
      </c>
      <c r="E13" s="475">
        <v>2802.46</v>
      </c>
      <c r="F13" s="475">
        <v>1115691</v>
      </c>
      <c r="G13" s="475">
        <f>+'1. Estado de actividades'!S69</f>
        <v>42508712.140000001</v>
      </c>
      <c r="H13" s="472"/>
      <c r="I13" s="472"/>
    </row>
    <row r="14" spans="1:9">
      <c r="A14" s="453" t="s">
        <v>1723</v>
      </c>
      <c r="B14" s="475"/>
      <c r="C14" s="475"/>
      <c r="D14" s="475"/>
      <c r="E14" s="475"/>
      <c r="F14" s="475"/>
      <c r="G14" s="475"/>
      <c r="H14" s="472"/>
      <c r="I14" s="472"/>
    </row>
    <row r="15" spans="1:9" ht="25.5">
      <c r="A15" s="453" t="s">
        <v>1724</v>
      </c>
      <c r="B15" s="475"/>
      <c r="C15" s="475"/>
      <c r="D15" s="475"/>
      <c r="E15" s="475"/>
      <c r="F15" s="475"/>
      <c r="G15" s="475"/>
      <c r="H15" s="472"/>
      <c r="I15" s="472"/>
    </row>
    <row r="16" spans="1:9">
      <c r="A16" s="453" t="s">
        <v>1725</v>
      </c>
      <c r="B16" s="475"/>
      <c r="C16" s="475"/>
      <c r="D16" s="475"/>
      <c r="E16" s="475"/>
      <c r="F16" s="475"/>
      <c r="G16" s="475"/>
      <c r="H16" s="472"/>
      <c r="I16" s="472"/>
    </row>
    <row r="17" spans="1:9">
      <c r="A17" s="453" t="s">
        <v>1726</v>
      </c>
      <c r="B17" s="475"/>
      <c r="C17" s="475"/>
      <c r="D17" s="475"/>
      <c r="E17" s="475"/>
      <c r="F17" s="475"/>
      <c r="G17" s="475"/>
      <c r="H17" s="472"/>
      <c r="I17" s="472"/>
    </row>
    <row r="18" spans="1:9">
      <c r="A18" s="453"/>
      <c r="B18" s="475"/>
      <c r="C18" s="475"/>
      <c r="D18" s="475"/>
      <c r="E18" s="475"/>
      <c r="F18" s="475"/>
      <c r="G18" s="475"/>
      <c r="H18" s="472"/>
      <c r="I18" s="472"/>
    </row>
    <row r="19" spans="1:9" ht="27">
      <c r="A19" s="452" t="s">
        <v>1750</v>
      </c>
      <c r="B19" s="474"/>
      <c r="C19" s="474"/>
      <c r="D19" s="474"/>
      <c r="E19" s="474"/>
      <c r="F19" s="474"/>
      <c r="G19" s="474">
        <v>0</v>
      </c>
      <c r="H19" s="472"/>
      <c r="I19" s="472"/>
    </row>
    <row r="20" spans="1:9">
      <c r="A20" s="453" t="s">
        <v>1728</v>
      </c>
      <c r="B20" s="475"/>
      <c r="C20" s="475"/>
      <c r="D20" s="475"/>
      <c r="E20" s="475"/>
      <c r="F20" s="475"/>
      <c r="G20" s="475"/>
      <c r="H20" s="472"/>
      <c r="I20" s="472"/>
    </row>
    <row r="21" spans="1:9">
      <c r="A21" s="453" t="s">
        <v>1729</v>
      </c>
      <c r="B21" s="475"/>
      <c r="C21" s="475"/>
      <c r="D21" s="475"/>
      <c r="E21" s="475"/>
      <c r="F21" s="475"/>
      <c r="G21" s="475"/>
      <c r="H21" s="472"/>
      <c r="I21" s="472"/>
    </row>
    <row r="22" spans="1:9">
      <c r="A22" s="453" t="s">
        <v>1730</v>
      </c>
      <c r="B22" s="475"/>
      <c r="C22" s="475"/>
      <c r="D22" s="475"/>
      <c r="E22" s="475"/>
      <c r="F22" s="475"/>
      <c r="G22" s="475"/>
      <c r="H22" s="472"/>
      <c r="I22" s="472"/>
    </row>
    <row r="23" spans="1:9" ht="25.5">
      <c r="A23" s="453" t="s">
        <v>1731</v>
      </c>
      <c r="B23" s="475"/>
      <c r="C23" s="475"/>
      <c r="D23" s="475"/>
      <c r="E23" s="475"/>
      <c r="F23" s="475"/>
      <c r="G23" s="475"/>
      <c r="H23" s="472"/>
      <c r="I23" s="472"/>
    </row>
    <row r="24" spans="1:9">
      <c r="A24" s="453" t="s">
        <v>1732</v>
      </c>
      <c r="B24" s="475"/>
      <c r="C24" s="475"/>
      <c r="D24" s="475"/>
      <c r="E24" s="475"/>
      <c r="F24" s="475"/>
      <c r="G24" s="475"/>
      <c r="H24" s="472"/>
      <c r="I24" s="472"/>
    </row>
    <row r="25" spans="1:9">
      <c r="A25" s="453" t="s">
        <v>1733</v>
      </c>
      <c r="B25" s="475"/>
      <c r="C25" s="475"/>
      <c r="D25" s="475"/>
      <c r="E25" s="475"/>
      <c r="F25" s="475"/>
      <c r="G25" s="475"/>
      <c r="H25" s="472"/>
      <c r="I25" s="472"/>
    </row>
    <row r="26" spans="1:9" ht="25.5">
      <c r="A26" s="453" t="s">
        <v>1734</v>
      </c>
      <c r="B26" s="475"/>
      <c r="C26" s="475"/>
      <c r="D26" s="475"/>
      <c r="E26" s="475"/>
      <c r="F26" s="475"/>
      <c r="G26" s="475"/>
      <c r="H26" s="472"/>
      <c r="I26" s="472"/>
    </row>
    <row r="27" spans="1:9">
      <c r="A27" s="453" t="s">
        <v>1735</v>
      </c>
      <c r="B27" s="475"/>
      <c r="C27" s="475"/>
      <c r="D27" s="475"/>
      <c r="E27" s="475"/>
      <c r="F27" s="475"/>
      <c r="G27" s="475"/>
      <c r="H27" s="472"/>
      <c r="I27" s="472"/>
    </row>
    <row r="28" spans="1:9">
      <c r="A28" s="453" t="s">
        <v>1736</v>
      </c>
      <c r="B28" s="475"/>
      <c r="C28" s="475"/>
      <c r="D28" s="475"/>
      <c r="E28" s="475"/>
      <c r="F28" s="475"/>
      <c r="G28" s="475"/>
      <c r="H28" s="472"/>
      <c r="I28" s="472"/>
    </row>
    <row r="29" spans="1:9">
      <c r="A29" s="453"/>
      <c r="B29" s="475"/>
      <c r="C29" s="475"/>
      <c r="D29" s="475"/>
      <c r="E29" s="475"/>
      <c r="F29" s="475"/>
      <c r="G29" s="475"/>
      <c r="H29" s="472"/>
      <c r="I29" s="472"/>
    </row>
    <row r="30" spans="1:9" s="477" customFormat="1" ht="25.5">
      <c r="A30" s="478" t="s">
        <v>1751</v>
      </c>
      <c r="B30" s="479">
        <f t="shared" ref="B30:F30" si="1">+B8+B19</f>
        <v>385018719</v>
      </c>
      <c r="C30" s="479">
        <f t="shared" si="1"/>
        <v>395851684</v>
      </c>
      <c r="D30" s="479">
        <f t="shared" si="1"/>
        <v>934985977</v>
      </c>
      <c r="E30" s="479">
        <f t="shared" si="1"/>
        <v>187802832.57000002</v>
      </c>
      <c r="F30" s="479">
        <f t="shared" si="1"/>
        <v>804295940.15522265</v>
      </c>
      <c r="G30" s="479">
        <f>+G8+G19</f>
        <v>293162526.65999997</v>
      </c>
      <c r="H30" s="480"/>
      <c r="I30" s="480"/>
    </row>
    <row r="31" spans="1:9" ht="13.5" thickBot="1">
      <c r="A31" s="454"/>
      <c r="B31" s="476"/>
      <c r="C31" s="476"/>
      <c r="D31" s="476"/>
      <c r="E31" s="476"/>
      <c r="F31" s="476"/>
      <c r="G31" s="476"/>
      <c r="H31" s="472"/>
      <c r="I31" s="472"/>
    </row>
    <row r="32" spans="1:9" ht="14.25">
      <c r="A32" s="455"/>
      <c r="B32" s="1021"/>
      <c r="C32" s="1021"/>
      <c r="D32" s="1021"/>
      <c r="E32" s="1021"/>
      <c r="F32" s="1021"/>
      <c r="G32" s="1021"/>
    </row>
    <row r="33" spans="1:7" ht="14.25">
      <c r="A33" s="455"/>
      <c r="B33" s="1020"/>
      <c r="C33" s="1020"/>
      <c r="D33" s="1020"/>
      <c r="E33" s="1020"/>
      <c r="F33" s="1020"/>
      <c r="G33" s="1020"/>
    </row>
    <row r="34" spans="1:7" ht="14.25">
      <c r="A34" s="455"/>
      <c r="B34" s="1020"/>
      <c r="C34" s="1020"/>
      <c r="D34" s="1020"/>
      <c r="E34" s="1020"/>
      <c r="F34" s="1020"/>
      <c r="G34" s="1020"/>
    </row>
    <row r="35" spans="1:7" ht="14.25">
      <c r="A35" s="455"/>
      <c r="B35" s="1020"/>
      <c r="C35" s="1020"/>
      <c r="D35" s="1020"/>
      <c r="E35" s="1020"/>
      <c r="F35" s="1020"/>
      <c r="G35" s="1020"/>
    </row>
  </sheetData>
  <mergeCells count="8">
    <mergeCell ref="B34:G34"/>
    <mergeCell ref="B35:G35"/>
    <mergeCell ref="A1:G1"/>
    <mergeCell ref="A3:G3"/>
    <mergeCell ref="A4:G4"/>
    <mergeCell ref="A5:G5"/>
    <mergeCell ref="B32:G32"/>
    <mergeCell ref="B33:G33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W100"/>
  <sheetViews>
    <sheetView view="pageBreakPreview" zoomScale="78" zoomScaleNormal="100" zoomScaleSheetLayoutView="78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G33" sqref="G33"/>
    </sheetView>
  </sheetViews>
  <sheetFormatPr baseColWidth="10" defaultColWidth="14.42578125" defaultRowHeight="15" customHeight="1"/>
  <cols>
    <col min="1" max="1" width="1.85546875" customWidth="1"/>
    <col min="2" max="2" width="4.28515625" customWidth="1"/>
    <col min="3" max="3" width="8" customWidth="1"/>
    <col min="4" max="4" width="9.7109375" customWidth="1"/>
    <col min="5" max="5" width="23.5703125" customWidth="1"/>
    <col min="6" max="6" width="23.140625" customWidth="1"/>
    <col min="7" max="12" width="20.42578125" customWidth="1"/>
    <col min="13" max="13" width="19.28515625" customWidth="1"/>
    <col min="14" max="18" width="22.85546875" customWidth="1"/>
    <col min="19" max="19" width="20.42578125" customWidth="1"/>
    <col min="20" max="20" width="18.42578125" customWidth="1"/>
    <col min="21" max="21" width="15.140625" customWidth="1"/>
    <col min="22" max="22" width="16.85546875" customWidth="1"/>
    <col min="23" max="23" width="14.140625" customWidth="1"/>
  </cols>
  <sheetData>
    <row r="1" spans="1:23" ht="12" customHeight="1">
      <c r="A1" s="129"/>
      <c r="B1" s="130"/>
      <c r="C1" s="129"/>
      <c r="D1" s="131"/>
      <c r="E1" s="132"/>
      <c r="F1" s="131"/>
      <c r="G1" s="131"/>
      <c r="H1" s="131"/>
      <c r="I1" s="131"/>
      <c r="J1" s="131"/>
      <c r="K1" s="133"/>
      <c r="L1" s="133"/>
      <c r="M1" s="133"/>
      <c r="N1" s="134"/>
      <c r="O1" s="134"/>
      <c r="P1" s="134"/>
      <c r="Q1" s="134"/>
      <c r="R1" s="134"/>
      <c r="S1" s="135"/>
      <c r="T1" s="136"/>
      <c r="U1" s="137"/>
      <c r="V1" s="137"/>
      <c r="W1" s="137"/>
    </row>
    <row r="2" spans="1:23" ht="12" customHeight="1">
      <c r="A2" s="129"/>
      <c r="B2" s="138" t="s">
        <v>403</v>
      </c>
      <c r="C2" s="129"/>
      <c r="D2" s="131"/>
      <c r="E2" s="132"/>
      <c r="F2" s="131"/>
      <c r="G2" s="131"/>
      <c r="H2" s="131"/>
      <c r="I2" s="131"/>
      <c r="J2" s="131"/>
      <c r="K2" s="133"/>
      <c r="L2" s="133"/>
      <c r="M2" s="133"/>
      <c r="N2" s="134"/>
      <c r="O2" s="134"/>
      <c r="P2" s="134"/>
      <c r="Q2" s="134"/>
      <c r="R2" s="134"/>
      <c r="S2" s="129"/>
      <c r="T2" s="136"/>
      <c r="U2" s="137"/>
      <c r="V2" s="137"/>
      <c r="W2" s="137"/>
    </row>
    <row r="3" spans="1:23" ht="12" customHeight="1">
      <c r="A3" s="129"/>
      <c r="B3" s="138" t="s">
        <v>404</v>
      </c>
      <c r="C3" s="129"/>
      <c r="D3" s="131"/>
      <c r="E3" s="132"/>
      <c r="F3" s="131"/>
      <c r="G3" s="131"/>
      <c r="H3" s="131"/>
      <c r="I3" s="131"/>
      <c r="J3" s="131"/>
      <c r="K3" s="133"/>
      <c r="L3" s="133"/>
      <c r="M3" s="133"/>
      <c r="N3" s="134"/>
      <c r="O3" s="134"/>
      <c r="P3" s="134"/>
      <c r="Q3" s="134"/>
      <c r="R3" s="134"/>
      <c r="S3" s="129"/>
      <c r="T3" s="136"/>
      <c r="U3" s="137"/>
      <c r="V3" s="137"/>
      <c r="W3" s="137"/>
    </row>
    <row r="4" spans="1:23" ht="12" customHeight="1">
      <c r="A4" s="129"/>
      <c r="B4" s="138" t="s">
        <v>405</v>
      </c>
      <c r="C4" s="129"/>
      <c r="D4" s="131"/>
      <c r="E4" s="132"/>
      <c r="F4" s="131"/>
      <c r="G4" s="131"/>
      <c r="H4" s="131"/>
      <c r="I4" s="131"/>
      <c r="J4" s="131"/>
      <c r="K4" s="134"/>
      <c r="L4" s="134"/>
      <c r="M4" s="134"/>
      <c r="N4" s="134"/>
      <c r="O4" s="134"/>
      <c r="P4" s="134"/>
      <c r="Q4" s="134"/>
      <c r="R4" s="134"/>
      <c r="S4" s="129"/>
      <c r="T4" s="136"/>
      <c r="U4" s="137"/>
      <c r="V4" s="137"/>
      <c r="W4" s="137"/>
    </row>
    <row r="5" spans="1:23" ht="12" customHeight="1">
      <c r="A5" s="129"/>
      <c r="B5" s="139"/>
      <c r="C5" s="129"/>
      <c r="D5" s="131"/>
      <c r="E5" s="132"/>
      <c r="F5" s="131"/>
      <c r="G5" s="131"/>
      <c r="H5" s="131"/>
      <c r="I5" s="131"/>
      <c r="J5" s="131"/>
      <c r="K5" s="134"/>
      <c r="L5" s="134"/>
      <c r="M5" s="134"/>
      <c r="N5" s="134"/>
      <c r="O5" s="134"/>
      <c r="P5" s="134"/>
      <c r="Q5" s="134"/>
      <c r="R5" s="134"/>
      <c r="S5" s="129"/>
      <c r="T5" s="136"/>
      <c r="U5" s="137"/>
      <c r="V5" s="137"/>
      <c r="W5" s="137"/>
    </row>
    <row r="6" spans="1:23" ht="12" customHeight="1">
      <c r="A6" s="129"/>
      <c r="B6" s="138" t="s">
        <v>406</v>
      </c>
      <c r="C6" s="129"/>
      <c r="D6" s="131"/>
      <c r="E6" s="132"/>
      <c r="F6" s="131"/>
      <c r="G6" s="131"/>
      <c r="H6" s="131"/>
      <c r="I6" s="131"/>
      <c r="J6" s="131"/>
      <c r="K6" s="134"/>
      <c r="L6" s="134"/>
      <c r="M6" s="134"/>
      <c r="N6" s="134"/>
      <c r="O6" s="134"/>
      <c r="P6" s="134"/>
      <c r="Q6" s="134"/>
      <c r="R6" s="134"/>
      <c r="S6" s="129"/>
      <c r="T6" s="136"/>
      <c r="U6" s="137"/>
      <c r="V6" s="137"/>
      <c r="W6" s="137"/>
    </row>
    <row r="7" spans="1:23" ht="12" customHeight="1">
      <c r="A7" s="129"/>
      <c r="B7" s="130"/>
      <c r="C7" s="129"/>
      <c r="D7" s="131"/>
      <c r="E7" s="132"/>
      <c r="F7" s="131"/>
      <c r="G7" s="131"/>
      <c r="H7" s="131"/>
      <c r="I7" s="131"/>
      <c r="J7" s="140" t="s">
        <v>407</v>
      </c>
      <c r="K7" s="134"/>
      <c r="L7" s="134"/>
      <c r="M7" s="134"/>
      <c r="N7" s="141"/>
      <c r="O7" s="141"/>
      <c r="P7" s="141"/>
      <c r="Q7" s="141"/>
      <c r="R7" s="141"/>
      <c r="S7" s="131"/>
      <c r="T7" s="136"/>
      <c r="U7" s="137"/>
      <c r="V7" s="137"/>
      <c r="W7" s="137"/>
    </row>
    <row r="8" spans="1:23" ht="55.5" customHeight="1">
      <c r="A8" s="142"/>
      <c r="B8" s="143" t="s">
        <v>408</v>
      </c>
      <c r="C8" s="143" t="s">
        <v>409</v>
      </c>
      <c r="D8" s="143" t="s">
        <v>410</v>
      </c>
      <c r="E8" s="143" t="s">
        <v>411</v>
      </c>
      <c r="F8" s="143" t="s">
        <v>145</v>
      </c>
      <c r="G8" s="144" t="s">
        <v>412</v>
      </c>
      <c r="H8" s="144" t="s">
        <v>413</v>
      </c>
      <c r="I8" s="144" t="s">
        <v>414</v>
      </c>
      <c r="J8" s="144" t="s">
        <v>415</v>
      </c>
      <c r="K8" s="143" t="s">
        <v>416</v>
      </c>
      <c r="L8" s="143" t="s">
        <v>417</v>
      </c>
      <c r="M8" s="143" t="s">
        <v>418</v>
      </c>
      <c r="N8" s="143" t="s">
        <v>419</v>
      </c>
      <c r="O8" s="143" t="s">
        <v>420</v>
      </c>
      <c r="P8" s="143" t="s">
        <v>140</v>
      </c>
      <c r="Q8" s="143" t="s">
        <v>421</v>
      </c>
      <c r="R8" s="143" t="s">
        <v>422</v>
      </c>
      <c r="S8" s="144" t="s">
        <v>423</v>
      </c>
      <c r="T8" s="145"/>
      <c r="U8" s="146"/>
      <c r="V8" s="146"/>
      <c r="W8" s="146"/>
    </row>
    <row r="9" spans="1:23" ht="14.25" customHeight="1">
      <c r="A9" s="129"/>
      <c r="B9" s="1029">
        <v>1</v>
      </c>
      <c r="C9" s="1031" t="s">
        <v>424</v>
      </c>
      <c r="D9" s="1032" t="s">
        <v>425</v>
      </c>
      <c r="E9" s="1033" t="s">
        <v>20</v>
      </c>
      <c r="F9" s="147" t="s">
        <v>426</v>
      </c>
      <c r="G9" s="148">
        <v>0</v>
      </c>
      <c r="H9" s="148">
        <v>0</v>
      </c>
      <c r="I9" s="148">
        <v>0</v>
      </c>
      <c r="J9" s="148">
        <f t="shared" ref="J9:J23" si="0">G9+H9-I9</f>
        <v>0</v>
      </c>
      <c r="K9" s="149">
        <v>0</v>
      </c>
      <c r="L9" s="149">
        <v>0</v>
      </c>
      <c r="M9" s="149">
        <v>0</v>
      </c>
      <c r="N9" s="148">
        <v>0</v>
      </c>
      <c r="O9" s="148">
        <v>0</v>
      </c>
      <c r="P9" s="148"/>
      <c r="Q9" s="148">
        <f t="shared" ref="Q9:Q23" si="1">O9-P9</f>
        <v>0</v>
      </c>
      <c r="R9" s="148">
        <f t="shared" ref="R9:R23" si="2">N9-O9+P9</f>
        <v>0</v>
      </c>
      <c r="S9" s="1028">
        <f>SUM(R9:R13)</f>
        <v>0</v>
      </c>
      <c r="T9" s="136"/>
      <c r="U9" s="136"/>
      <c r="V9" s="136"/>
      <c r="W9" s="137"/>
    </row>
    <row r="10" spans="1:23" ht="14.25" customHeight="1">
      <c r="A10" s="129"/>
      <c r="B10" s="1030"/>
      <c r="C10" s="982"/>
      <c r="D10" s="982"/>
      <c r="E10" s="982"/>
      <c r="F10" s="150" t="s">
        <v>427</v>
      </c>
      <c r="G10" s="148">
        <v>0</v>
      </c>
      <c r="H10" s="148">
        <v>0</v>
      </c>
      <c r="I10" s="148">
        <v>0</v>
      </c>
      <c r="J10" s="151">
        <f t="shared" si="0"/>
        <v>0</v>
      </c>
      <c r="K10" s="152">
        <v>0</v>
      </c>
      <c r="L10" s="152">
        <v>0</v>
      </c>
      <c r="M10" s="152">
        <v>0</v>
      </c>
      <c r="N10" s="151">
        <v>0</v>
      </c>
      <c r="O10" s="151"/>
      <c r="P10" s="151"/>
      <c r="Q10" s="151">
        <f t="shared" si="1"/>
        <v>0</v>
      </c>
      <c r="R10" s="153">
        <f t="shared" si="2"/>
        <v>0</v>
      </c>
      <c r="S10" s="1024"/>
      <c r="T10" s="136"/>
      <c r="U10" s="136"/>
      <c r="V10" s="154"/>
      <c r="W10" s="137"/>
    </row>
    <row r="11" spans="1:23" ht="14.25" customHeight="1">
      <c r="A11" s="129"/>
      <c r="B11" s="1030"/>
      <c r="C11" s="982"/>
      <c r="D11" s="982"/>
      <c r="E11" s="982"/>
      <c r="F11" s="155" t="s">
        <v>428</v>
      </c>
      <c r="G11" s="148">
        <v>0</v>
      </c>
      <c r="H11" s="148">
        <v>0</v>
      </c>
      <c r="I11" s="148">
        <v>0</v>
      </c>
      <c r="J11" s="151">
        <f t="shared" si="0"/>
        <v>0</v>
      </c>
      <c r="K11" s="152">
        <v>0</v>
      </c>
      <c r="L11" s="152">
        <v>0</v>
      </c>
      <c r="M11" s="152">
        <v>0</v>
      </c>
      <c r="N11" s="151">
        <v>0</v>
      </c>
      <c r="O11" s="151"/>
      <c r="P11" s="151"/>
      <c r="Q11" s="151">
        <f t="shared" si="1"/>
        <v>0</v>
      </c>
      <c r="R11" s="151">
        <f t="shared" si="2"/>
        <v>0</v>
      </c>
      <c r="S11" s="1024"/>
      <c r="T11" s="136"/>
      <c r="U11" s="136"/>
      <c r="V11" s="136"/>
      <c r="W11" s="137"/>
    </row>
    <row r="12" spans="1:23" ht="14.25" customHeight="1">
      <c r="A12" s="129"/>
      <c r="B12" s="1030"/>
      <c r="C12" s="982"/>
      <c r="D12" s="982"/>
      <c r="E12" s="982"/>
      <c r="F12" s="155" t="s">
        <v>429</v>
      </c>
      <c r="G12" s="148">
        <v>0</v>
      </c>
      <c r="H12" s="148">
        <v>0</v>
      </c>
      <c r="I12" s="148">
        <v>0</v>
      </c>
      <c r="J12" s="151">
        <f t="shared" si="0"/>
        <v>0</v>
      </c>
      <c r="K12" s="152">
        <v>0</v>
      </c>
      <c r="L12" s="152">
        <v>0</v>
      </c>
      <c r="M12" s="152">
        <v>0</v>
      </c>
      <c r="N12" s="151">
        <v>0</v>
      </c>
      <c r="O12" s="151"/>
      <c r="P12" s="151"/>
      <c r="Q12" s="151">
        <f t="shared" si="1"/>
        <v>0</v>
      </c>
      <c r="R12" s="151">
        <f t="shared" si="2"/>
        <v>0</v>
      </c>
      <c r="S12" s="1024"/>
      <c r="T12" s="136"/>
      <c r="U12" s="136"/>
      <c r="V12" s="136"/>
      <c r="W12" s="136"/>
    </row>
    <row r="13" spans="1:23" ht="18" customHeight="1">
      <c r="A13" s="129"/>
      <c r="B13" s="1030"/>
      <c r="C13" s="982"/>
      <c r="D13" s="982"/>
      <c r="E13" s="984"/>
      <c r="F13" s="156">
        <f>'[2]Ingresos 2'!F11</f>
        <v>0</v>
      </c>
      <c r="G13" s="148">
        <v>0</v>
      </c>
      <c r="H13" s="148">
        <v>0</v>
      </c>
      <c r="I13" s="148">
        <v>0</v>
      </c>
      <c r="J13" s="151">
        <f t="shared" si="0"/>
        <v>0</v>
      </c>
      <c r="K13" s="152">
        <v>0</v>
      </c>
      <c r="L13" s="152">
        <v>0</v>
      </c>
      <c r="M13" s="152">
        <v>0</v>
      </c>
      <c r="N13" s="152">
        <v>0</v>
      </c>
      <c r="O13" s="152"/>
      <c r="P13" s="152"/>
      <c r="Q13" s="151">
        <f t="shared" si="1"/>
        <v>0</v>
      </c>
      <c r="R13" s="153">
        <f t="shared" si="2"/>
        <v>0</v>
      </c>
      <c r="S13" s="995"/>
      <c r="T13" s="136">
        <f>S9+S14</f>
        <v>0</v>
      </c>
      <c r="U13" s="136"/>
      <c r="V13" s="136"/>
      <c r="W13" s="137"/>
    </row>
    <row r="14" spans="1:23" ht="14.25" customHeight="1">
      <c r="A14" s="129"/>
      <c r="B14" s="1030"/>
      <c r="C14" s="982"/>
      <c r="D14" s="982"/>
      <c r="E14" s="1034" t="s">
        <v>20</v>
      </c>
      <c r="F14" s="155" t="s">
        <v>426</v>
      </c>
      <c r="G14" s="148">
        <v>0</v>
      </c>
      <c r="H14" s="148">
        <v>0</v>
      </c>
      <c r="I14" s="148">
        <v>0</v>
      </c>
      <c r="J14" s="151">
        <f t="shared" si="0"/>
        <v>0</v>
      </c>
      <c r="K14" s="152">
        <v>0</v>
      </c>
      <c r="L14" s="152">
        <v>0</v>
      </c>
      <c r="M14" s="152">
        <v>0</v>
      </c>
      <c r="N14" s="151">
        <v>0</v>
      </c>
      <c r="O14" s="151"/>
      <c r="P14" s="151"/>
      <c r="Q14" s="151">
        <f t="shared" si="1"/>
        <v>0</v>
      </c>
      <c r="R14" s="151">
        <f t="shared" si="2"/>
        <v>0</v>
      </c>
      <c r="S14" s="1023">
        <f>SUM(R14:R16)</f>
        <v>0</v>
      </c>
      <c r="T14" s="154"/>
      <c r="U14" s="136"/>
      <c r="V14" s="154"/>
      <c r="W14" s="137"/>
    </row>
    <row r="15" spans="1:23" ht="14.25" customHeight="1">
      <c r="A15" s="129"/>
      <c r="B15" s="1030"/>
      <c r="C15" s="982"/>
      <c r="D15" s="982"/>
      <c r="E15" s="982"/>
      <c r="F15" s="155" t="s">
        <v>428</v>
      </c>
      <c r="G15" s="148">
        <v>0</v>
      </c>
      <c r="H15" s="148">
        <v>0</v>
      </c>
      <c r="I15" s="148">
        <v>0</v>
      </c>
      <c r="J15" s="151">
        <f t="shared" si="0"/>
        <v>0</v>
      </c>
      <c r="K15" s="152">
        <v>0</v>
      </c>
      <c r="L15" s="152">
        <v>0</v>
      </c>
      <c r="M15" s="152">
        <v>0</v>
      </c>
      <c r="N15" s="151">
        <v>0</v>
      </c>
      <c r="O15" s="151">
        <v>0</v>
      </c>
      <c r="P15" s="151"/>
      <c r="Q15" s="151">
        <f t="shared" si="1"/>
        <v>0</v>
      </c>
      <c r="R15" s="151">
        <f t="shared" si="2"/>
        <v>0</v>
      </c>
      <c r="S15" s="1024"/>
      <c r="T15" s="136"/>
      <c r="U15" s="136"/>
      <c r="V15" s="137"/>
      <c r="W15" s="137"/>
    </row>
    <row r="16" spans="1:23" ht="14.25" customHeight="1">
      <c r="A16" s="137"/>
      <c r="B16" s="997"/>
      <c r="C16" s="984"/>
      <c r="D16" s="984"/>
      <c r="E16" s="984"/>
      <c r="F16" s="155" t="s">
        <v>429</v>
      </c>
      <c r="G16" s="148">
        <v>0</v>
      </c>
      <c r="H16" s="148">
        <v>0</v>
      </c>
      <c r="I16" s="148">
        <v>0</v>
      </c>
      <c r="J16" s="151">
        <f t="shared" si="0"/>
        <v>0</v>
      </c>
      <c r="K16" s="152">
        <v>0</v>
      </c>
      <c r="L16" s="152">
        <v>0</v>
      </c>
      <c r="M16" s="152">
        <v>0</v>
      </c>
      <c r="N16" s="151">
        <v>0</v>
      </c>
      <c r="O16" s="151"/>
      <c r="P16" s="151"/>
      <c r="Q16" s="151">
        <f t="shared" si="1"/>
        <v>0</v>
      </c>
      <c r="R16" s="151">
        <f t="shared" si="2"/>
        <v>0</v>
      </c>
      <c r="S16" s="995"/>
      <c r="T16" s="136"/>
      <c r="U16" s="136"/>
      <c r="V16" s="137"/>
      <c r="W16" s="137"/>
    </row>
    <row r="17" spans="1:23" ht="14.25" customHeight="1">
      <c r="A17" s="137"/>
      <c r="B17" s="1044">
        <v>2</v>
      </c>
      <c r="C17" s="1038" t="s">
        <v>430</v>
      </c>
      <c r="D17" s="1040" t="s">
        <v>425</v>
      </c>
      <c r="E17" s="1034" t="s">
        <v>20</v>
      </c>
      <c r="F17" s="155" t="s">
        <v>426</v>
      </c>
      <c r="G17" s="148">
        <v>0</v>
      </c>
      <c r="H17" s="148">
        <v>0</v>
      </c>
      <c r="I17" s="148">
        <v>0</v>
      </c>
      <c r="J17" s="151">
        <f t="shared" si="0"/>
        <v>0</v>
      </c>
      <c r="K17" s="152">
        <v>0</v>
      </c>
      <c r="L17" s="152"/>
      <c r="M17" s="152">
        <v>0</v>
      </c>
      <c r="N17" s="152">
        <v>0</v>
      </c>
      <c r="O17" s="152">
        <v>0</v>
      </c>
      <c r="P17" s="152"/>
      <c r="Q17" s="151">
        <f t="shared" si="1"/>
        <v>0</v>
      </c>
      <c r="R17" s="151">
        <f t="shared" si="2"/>
        <v>0</v>
      </c>
      <c r="S17" s="1023">
        <f>R17+R18+R19+R20</f>
        <v>0</v>
      </c>
      <c r="T17" s="1025">
        <f>S17+S21</f>
        <v>0</v>
      </c>
      <c r="U17" s="136"/>
      <c r="V17" s="137"/>
      <c r="W17" s="137"/>
    </row>
    <row r="18" spans="1:23" ht="14.25" customHeight="1">
      <c r="A18" s="137"/>
      <c r="B18" s="1030"/>
      <c r="C18" s="982"/>
      <c r="D18" s="982"/>
      <c r="E18" s="982"/>
      <c r="F18" s="155" t="s">
        <v>428</v>
      </c>
      <c r="G18" s="148">
        <v>0</v>
      </c>
      <c r="H18" s="148">
        <v>0</v>
      </c>
      <c r="I18" s="148">
        <v>0</v>
      </c>
      <c r="J18" s="151">
        <f t="shared" si="0"/>
        <v>0</v>
      </c>
      <c r="K18" s="152">
        <v>0</v>
      </c>
      <c r="L18" s="152">
        <v>0</v>
      </c>
      <c r="M18" s="152">
        <v>0</v>
      </c>
      <c r="N18" s="152">
        <v>0</v>
      </c>
      <c r="O18" s="152"/>
      <c r="P18" s="152"/>
      <c r="Q18" s="151">
        <f t="shared" si="1"/>
        <v>0</v>
      </c>
      <c r="R18" s="151">
        <f t="shared" si="2"/>
        <v>0</v>
      </c>
      <c r="S18" s="1024"/>
      <c r="T18" s="1026"/>
      <c r="U18" s="136"/>
      <c r="V18" s="137"/>
      <c r="W18" s="137"/>
    </row>
    <row r="19" spans="1:23" ht="14.25" customHeight="1">
      <c r="A19" s="137"/>
      <c r="B19" s="1030"/>
      <c r="C19" s="982"/>
      <c r="D19" s="982"/>
      <c r="E19" s="982"/>
      <c r="F19" s="155" t="s">
        <v>429</v>
      </c>
      <c r="G19" s="148">
        <v>0</v>
      </c>
      <c r="H19" s="148">
        <v>0</v>
      </c>
      <c r="I19" s="148">
        <v>0</v>
      </c>
      <c r="J19" s="151">
        <f t="shared" si="0"/>
        <v>0</v>
      </c>
      <c r="K19" s="152">
        <v>0</v>
      </c>
      <c r="L19" s="152">
        <v>0</v>
      </c>
      <c r="M19" s="152">
        <v>0</v>
      </c>
      <c r="N19" s="152">
        <v>0</v>
      </c>
      <c r="O19" s="152"/>
      <c r="P19" s="152"/>
      <c r="Q19" s="151">
        <f t="shared" si="1"/>
        <v>0</v>
      </c>
      <c r="R19" s="151">
        <f t="shared" si="2"/>
        <v>0</v>
      </c>
      <c r="S19" s="1024"/>
      <c r="T19" s="1026"/>
      <c r="U19" s="136"/>
      <c r="V19" s="137"/>
      <c r="W19" s="137"/>
    </row>
    <row r="20" spans="1:23" ht="14.25" customHeight="1">
      <c r="A20" s="137"/>
      <c r="B20" s="1030"/>
      <c r="C20" s="982"/>
      <c r="D20" s="982"/>
      <c r="E20" s="984"/>
      <c r="F20" s="156" t="s">
        <v>431</v>
      </c>
      <c r="G20" s="148">
        <v>0</v>
      </c>
      <c r="H20" s="148">
        <v>0</v>
      </c>
      <c r="I20" s="148">
        <v>0</v>
      </c>
      <c r="J20" s="151">
        <f t="shared" si="0"/>
        <v>0</v>
      </c>
      <c r="K20" s="152">
        <v>0</v>
      </c>
      <c r="L20" s="152">
        <v>0</v>
      </c>
      <c r="M20" s="152">
        <v>0</v>
      </c>
      <c r="N20" s="152">
        <v>0</v>
      </c>
      <c r="O20" s="152"/>
      <c r="P20" s="152"/>
      <c r="Q20" s="151">
        <f t="shared" si="1"/>
        <v>0</v>
      </c>
      <c r="R20" s="153">
        <f t="shared" si="2"/>
        <v>0</v>
      </c>
      <c r="S20" s="995"/>
      <c r="T20" s="870"/>
      <c r="U20" s="136"/>
      <c r="V20" s="137"/>
      <c r="W20" s="137"/>
    </row>
    <row r="21" spans="1:23" ht="14.25" customHeight="1">
      <c r="A21" s="137"/>
      <c r="B21" s="1030"/>
      <c r="C21" s="982"/>
      <c r="D21" s="982"/>
      <c r="E21" s="1034" t="s">
        <v>20</v>
      </c>
      <c r="F21" s="155" t="s">
        <v>426</v>
      </c>
      <c r="G21" s="148">
        <v>0</v>
      </c>
      <c r="H21" s="148">
        <v>0</v>
      </c>
      <c r="I21" s="148">
        <v>0</v>
      </c>
      <c r="J21" s="151">
        <f t="shared" si="0"/>
        <v>0</v>
      </c>
      <c r="K21" s="152">
        <v>0</v>
      </c>
      <c r="L21" s="152"/>
      <c r="M21" s="152">
        <v>0</v>
      </c>
      <c r="N21" s="152">
        <v>0</v>
      </c>
      <c r="O21" s="152">
        <v>0</v>
      </c>
      <c r="P21" s="152"/>
      <c r="Q21" s="151">
        <f t="shared" si="1"/>
        <v>0</v>
      </c>
      <c r="R21" s="151">
        <f t="shared" si="2"/>
        <v>0</v>
      </c>
      <c r="S21" s="1023">
        <f>SUM(R21,R22,R23)</f>
        <v>0</v>
      </c>
      <c r="T21" s="154"/>
      <c r="U21" s="136"/>
      <c r="V21" s="137"/>
      <c r="W21" s="137"/>
    </row>
    <row r="22" spans="1:23" ht="14.25" customHeight="1">
      <c r="A22" s="137"/>
      <c r="B22" s="1030"/>
      <c r="C22" s="982"/>
      <c r="D22" s="982"/>
      <c r="E22" s="982"/>
      <c r="F22" s="155" t="s">
        <v>428</v>
      </c>
      <c r="G22" s="148">
        <v>0</v>
      </c>
      <c r="H22" s="148">
        <v>0</v>
      </c>
      <c r="I22" s="148">
        <v>0</v>
      </c>
      <c r="J22" s="151">
        <f t="shared" si="0"/>
        <v>0</v>
      </c>
      <c r="K22" s="152">
        <v>0</v>
      </c>
      <c r="L22" s="152">
        <v>0</v>
      </c>
      <c r="M22" s="152">
        <v>0</v>
      </c>
      <c r="N22" s="152">
        <v>0</v>
      </c>
      <c r="O22" s="152"/>
      <c r="P22" s="152"/>
      <c r="Q22" s="151">
        <f t="shared" si="1"/>
        <v>0</v>
      </c>
      <c r="R22" s="151">
        <f t="shared" si="2"/>
        <v>0</v>
      </c>
      <c r="S22" s="1024"/>
      <c r="T22" s="136"/>
      <c r="U22" s="136"/>
      <c r="V22" s="137"/>
      <c r="W22" s="137"/>
    </row>
    <row r="23" spans="1:23" ht="14.25" customHeight="1">
      <c r="A23" s="137"/>
      <c r="B23" s="1045"/>
      <c r="C23" s="1039"/>
      <c r="D23" s="1039"/>
      <c r="E23" s="1039"/>
      <c r="F23" s="157" t="s">
        <v>429</v>
      </c>
      <c r="G23" s="148">
        <v>0</v>
      </c>
      <c r="H23" s="148">
        <v>0</v>
      </c>
      <c r="I23" s="148">
        <v>0</v>
      </c>
      <c r="J23" s="158">
        <f t="shared" si="0"/>
        <v>0</v>
      </c>
      <c r="K23" s="159">
        <v>0</v>
      </c>
      <c r="L23" s="159">
        <v>0</v>
      </c>
      <c r="M23" s="159">
        <v>0</v>
      </c>
      <c r="N23" s="159">
        <v>0</v>
      </c>
      <c r="O23" s="159"/>
      <c r="P23" s="159"/>
      <c r="Q23" s="158">
        <f t="shared" si="1"/>
        <v>0</v>
      </c>
      <c r="R23" s="158">
        <f t="shared" si="2"/>
        <v>0</v>
      </c>
      <c r="S23" s="1027"/>
      <c r="T23" s="136"/>
      <c r="U23" s="136"/>
      <c r="V23" s="137"/>
      <c r="W23" s="137"/>
    </row>
    <row r="24" spans="1:23" ht="14.25" customHeight="1">
      <c r="A24" s="137"/>
      <c r="B24" s="160"/>
      <c r="C24" s="161"/>
      <c r="D24" s="162"/>
      <c r="E24" s="163"/>
      <c r="F24" s="164"/>
      <c r="G24" s="148">
        <v>0</v>
      </c>
      <c r="H24" s="148">
        <v>0</v>
      </c>
      <c r="I24" s="148">
        <v>0</v>
      </c>
      <c r="J24" s="165"/>
      <c r="K24" s="166">
        <v>0</v>
      </c>
      <c r="L24" s="166"/>
      <c r="M24" s="166">
        <v>0</v>
      </c>
      <c r="N24" s="167">
        <v>0</v>
      </c>
      <c r="O24" s="167">
        <f t="shared" ref="O24:R24" si="3">SUM(O9:O23)</f>
        <v>0</v>
      </c>
      <c r="P24" s="167">
        <f t="shared" si="3"/>
        <v>0</v>
      </c>
      <c r="Q24" s="167">
        <f t="shared" si="3"/>
        <v>0</v>
      </c>
      <c r="R24" s="167">
        <f t="shared" si="3"/>
        <v>0</v>
      </c>
      <c r="S24" s="168"/>
      <c r="T24" s="136"/>
      <c r="U24" s="136"/>
      <c r="V24" s="137"/>
      <c r="W24" s="137"/>
    </row>
    <row r="25" spans="1:23" ht="14.25" customHeight="1">
      <c r="A25" s="137"/>
      <c r="B25" s="1041">
        <v>3</v>
      </c>
      <c r="C25" s="1043" t="s">
        <v>432</v>
      </c>
      <c r="D25" s="1043" t="s">
        <v>28</v>
      </c>
      <c r="E25" s="1042" t="s">
        <v>20</v>
      </c>
      <c r="F25" s="169" t="s">
        <v>433</v>
      </c>
      <c r="G25" s="148">
        <v>0</v>
      </c>
      <c r="H25" s="148">
        <v>0</v>
      </c>
      <c r="I25" s="148">
        <v>0</v>
      </c>
      <c r="J25" s="170">
        <f t="shared" ref="J25:J30" si="4">G25+H25-I25</f>
        <v>0</v>
      </c>
      <c r="K25" s="171">
        <v>0</v>
      </c>
      <c r="L25" s="171">
        <v>0</v>
      </c>
      <c r="M25" s="171">
        <v>0</v>
      </c>
      <c r="N25" s="171">
        <v>0</v>
      </c>
      <c r="O25" s="171"/>
      <c r="P25" s="171">
        <v>0</v>
      </c>
      <c r="Q25" s="170">
        <f t="shared" ref="Q25:Q30" si="5">O25-P25</f>
        <v>0</v>
      </c>
      <c r="R25" s="170">
        <f t="shared" ref="R25:R30" si="6">N25-O25+P25</f>
        <v>0</v>
      </c>
      <c r="S25" s="1022">
        <f>SUM(R25:R30)</f>
        <v>0</v>
      </c>
      <c r="T25" s="136"/>
      <c r="U25" s="136"/>
      <c r="V25" s="137"/>
      <c r="W25" s="137"/>
    </row>
    <row r="26" spans="1:23" ht="14.25" customHeight="1">
      <c r="A26" s="137"/>
      <c r="B26" s="982"/>
      <c r="C26" s="982"/>
      <c r="D26" s="982"/>
      <c r="E26" s="982"/>
      <c r="F26" s="172" t="s">
        <v>434</v>
      </c>
      <c r="G26" s="148">
        <v>0</v>
      </c>
      <c r="H26" s="148">
        <v>0</v>
      </c>
      <c r="I26" s="148">
        <v>0</v>
      </c>
      <c r="J26" s="173">
        <f t="shared" si="4"/>
        <v>0</v>
      </c>
      <c r="K26" s="174">
        <v>0</v>
      </c>
      <c r="L26" s="174">
        <v>0</v>
      </c>
      <c r="M26" s="174">
        <v>0</v>
      </c>
      <c r="N26" s="174">
        <v>0</v>
      </c>
      <c r="O26" s="174"/>
      <c r="P26" s="174">
        <v>0</v>
      </c>
      <c r="Q26" s="173">
        <f t="shared" si="5"/>
        <v>0</v>
      </c>
      <c r="R26" s="173">
        <f t="shared" si="6"/>
        <v>0</v>
      </c>
      <c r="S26" s="982"/>
      <c r="T26" s="136"/>
      <c r="U26" s="136"/>
      <c r="V26" s="137"/>
      <c r="W26" s="137"/>
    </row>
    <row r="27" spans="1:23" ht="14.25" customHeight="1">
      <c r="A27" s="137"/>
      <c r="B27" s="982"/>
      <c r="C27" s="982"/>
      <c r="D27" s="982"/>
      <c r="E27" s="984"/>
      <c r="F27" s="155" t="s">
        <v>435</v>
      </c>
      <c r="G27" s="148">
        <v>0</v>
      </c>
      <c r="H27" s="148">
        <v>0</v>
      </c>
      <c r="I27" s="148">
        <v>0</v>
      </c>
      <c r="J27" s="151">
        <f t="shared" si="4"/>
        <v>0</v>
      </c>
      <c r="K27" s="152">
        <v>0</v>
      </c>
      <c r="L27" s="152">
        <v>0</v>
      </c>
      <c r="M27" s="152">
        <v>0</v>
      </c>
      <c r="N27" s="152">
        <v>0</v>
      </c>
      <c r="O27" s="152"/>
      <c r="P27" s="152">
        <v>0</v>
      </c>
      <c r="Q27" s="151">
        <f t="shared" si="5"/>
        <v>0</v>
      </c>
      <c r="R27" s="151">
        <f t="shared" si="6"/>
        <v>0</v>
      </c>
      <c r="S27" s="982"/>
      <c r="T27" s="136"/>
      <c r="U27" s="136"/>
      <c r="V27" s="137"/>
      <c r="W27" s="137"/>
    </row>
    <row r="28" spans="1:23" ht="24" customHeight="1">
      <c r="A28" s="137"/>
      <c r="B28" s="982"/>
      <c r="C28" s="982"/>
      <c r="D28" s="982"/>
      <c r="E28" s="175" t="s">
        <v>20</v>
      </c>
      <c r="F28" s="155" t="s">
        <v>436</v>
      </c>
      <c r="G28" s="148">
        <v>0</v>
      </c>
      <c r="H28" s="148">
        <v>0</v>
      </c>
      <c r="I28" s="148">
        <v>0</v>
      </c>
      <c r="J28" s="151">
        <f t="shared" si="4"/>
        <v>0</v>
      </c>
      <c r="K28" s="152">
        <v>0</v>
      </c>
      <c r="L28" s="152">
        <v>0</v>
      </c>
      <c r="M28" s="152">
        <v>0</v>
      </c>
      <c r="N28" s="152">
        <v>0</v>
      </c>
      <c r="O28" s="152"/>
      <c r="P28" s="152">
        <v>0</v>
      </c>
      <c r="Q28" s="151">
        <f t="shared" si="5"/>
        <v>0</v>
      </c>
      <c r="R28" s="151">
        <f t="shared" si="6"/>
        <v>0</v>
      </c>
      <c r="S28" s="982"/>
      <c r="T28" s="136"/>
      <c r="U28" s="136"/>
      <c r="V28" s="137"/>
      <c r="W28" s="137"/>
    </row>
    <row r="29" spans="1:23" ht="25.5" customHeight="1">
      <c r="A29" s="137"/>
      <c r="B29" s="982"/>
      <c r="C29" s="982"/>
      <c r="D29" s="982"/>
      <c r="E29" s="175" t="s">
        <v>20</v>
      </c>
      <c r="F29" s="155" t="s">
        <v>436</v>
      </c>
      <c r="G29" s="148">
        <v>0</v>
      </c>
      <c r="H29" s="148">
        <v>0</v>
      </c>
      <c r="I29" s="148">
        <v>0</v>
      </c>
      <c r="J29" s="151">
        <f t="shared" si="4"/>
        <v>0</v>
      </c>
      <c r="K29" s="152">
        <v>0</v>
      </c>
      <c r="L29" s="152">
        <v>0</v>
      </c>
      <c r="M29" s="152">
        <v>0</v>
      </c>
      <c r="N29" s="152">
        <v>0</v>
      </c>
      <c r="O29" s="152"/>
      <c r="P29" s="152">
        <v>0</v>
      </c>
      <c r="Q29" s="151">
        <f t="shared" si="5"/>
        <v>0</v>
      </c>
      <c r="R29" s="151">
        <f t="shared" si="6"/>
        <v>0</v>
      </c>
      <c r="S29" s="982"/>
      <c r="T29" s="136"/>
      <c r="U29" s="136"/>
      <c r="V29" s="137"/>
      <c r="W29" s="137"/>
    </row>
    <row r="30" spans="1:23" ht="26.25" customHeight="1">
      <c r="A30" s="137"/>
      <c r="B30" s="984"/>
      <c r="C30" s="984"/>
      <c r="D30" s="984"/>
      <c r="E30" s="175" t="s">
        <v>20</v>
      </c>
      <c r="F30" s="155" t="s">
        <v>436</v>
      </c>
      <c r="G30" s="148">
        <v>0</v>
      </c>
      <c r="H30" s="148">
        <v>0</v>
      </c>
      <c r="I30" s="148">
        <v>0</v>
      </c>
      <c r="J30" s="151">
        <f t="shared" si="4"/>
        <v>0</v>
      </c>
      <c r="K30" s="152">
        <v>0</v>
      </c>
      <c r="L30" s="152">
        <v>0</v>
      </c>
      <c r="M30" s="152">
        <v>0</v>
      </c>
      <c r="N30" s="152">
        <v>0</v>
      </c>
      <c r="O30" s="152">
        <v>0</v>
      </c>
      <c r="P30" s="152"/>
      <c r="Q30" s="151">
        <f t="shared" si="5"/>
        <v>0</v>
      </c>
      <c r="R30" s="151">
        <f t="shared" si="6"/>
        <v>0</v>
      </c>
      <c r="S30" s="984"/>
      <c r="T30" s="136"/>
      <c r="U30" s="136"/>
      <c r="V30" s="137"/>
      <c r="W30" s="137"/>
    </row>
    <row r="31" spans="1:23" ht="14.25" customHeight="1">
      <c r="A31" s="137"/>
      <c r="B31" s="176"/>
      <c r="C31" s="1035" t="s">
        <v>437</v>
      </c>
      <c r="D31" s="1036"/>
      <c r="E31" s="1036"/>
      <c r="F31" s="1037"/>
      <c r="G31" s="177">
        <f t="shared" ref="G31:S31" si="7">SUM(G9:G30)</f>
        <v>0</v>
      </c>
      <c r="H31" s="177">
        <f t="shared" si="7"/>
        <v>0</v>
      </c>
      <c r="I31" s="177">
        <f t="shared" si="7"/>
        <v>0</v>
      </c>
      <c r="J31" s="177">
        <f t="shared" si="7"/>
        <v>0</v>
      </c>
      <c r="K31" s="178">
        <f t="shared" si="7"/>
        <v>0</v>
      </c>
      <c r="L31" s="178">
        <f t="shared" si="7"/>
        <v>0</v>
      </c>
      <c r="M31" s="178">
        <f t="shared" si="7"/>
        <v>0</v>
      </c>
      <c r="N31" s="179">
        <f t="shared" si="7"/>
        <v>0</v>
      </c>
      <c r="O31" s="179">
        <f t="shared" si="7"/>
        <v>0</v>
      </c>
      <c r="P31" s="179">
        <f t="shared" si="7"/>
        <v>0</v>
      </c>
      <c r="Q31" s="179">
        <f t="shared" si="7"/>
        <v>0</v>
      </c>
      <c r="R31" s="179">
        <f t="shared" si="7"/>
        <v>0</v>
      </c>
      <c r="S31" s="180">
        <f t="shared" si="7"/>
        <v>0</v>
      </c>
      <c r="T31" s="136"/>
      <c r="U31" s="137"/>
      <c r="V31" s="137"/>
      <c r="W31" s="137"/>
    </row>
    <row r="32" spans="1:23" ht="14.25" customHeight="1">
      <c r="A32" s="137"/>
      <c r="B32" s="130"/>
      <c r="C32" s="129"/>
      <c r="D32" s="131"/>
      <c r="E32" s="132"/>
      <c r="F32" s="131"/>
      <c r="G32" s="141"/>
      <c r="H32" s="141"/>
      <c r="I32" s="141"/>
      <c r="J32" s="141"/>
      <c r="K32" s="134"/>
      <c r="L32" s="134"/>
      <c r="M32" s="134"/>
      <c r="N32" s="134"/>
      <c r="O32" s="134"/>
      <c r="P32" s="134"/>
      <c r="Q32" s="134"/>
      <c r="R32" s="134"/>
      <c r="S32" s="181"/>
      <c r="T32" s="136"/>
      <c r="U32" s="137"/>
      <c r="V32" s="137"/>
      <c r="W32" s="137"/>
    </row>
    <row r="33" spans="1:23" ht="59.25" customHeight="1">
      <c r="A33" s="129"/>
      <c r="B33" s="130"/>
      <c r="C33" s="182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36"/>
      <c r="U33" s="137"/>
      <c r="V33" s="137"/>
      <c r="W33" s="137"/>
    </row>
    <row r="34" spans="1:23" ht="44.25" customHeight="1">
      <c r="A34" s="129"/>
      <c r="B34" s="130"/>
      <c r="C34" s="182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36"/>
      <c r="U34" s="137"/>
      <c r="V34" s="137"/>
      <c r="W34" s="137"/>
    </row>
    <row r="35" spans="1:23" ht="18" customHeight="1">
      <c r="A35" s="129"/>
      <c r="B35" s="130"/>
      <c r="C35" s="182"/>
      <c r="D35" s="131"/>
      <c r="E35" s="132"/>
      <c r="F35" s="131"/>
      <c r="G35" s="131"/>
      <c r="H35" s="131"/>
      <c r="I35" s="131"/>
      <c r="J35" s="131"/>
      <c r="K35" s="134"/>
      <c r="L35" s="134"/>
      <c r="M35" s="134"/>
      <c r="N35" s="134"/>
      <c r="O35" s="134"/>
      <c r="P35" s="134"/>
      <c r="Q35" s="134"/>
      <c r="R35" s="134"/>
      <c r="S35" s="129"/>
      <c r="T35" s="136"/>
      <c r="U35" s="137"/>
      <c r="V35" s="137"/>
      <c r="W35" s="137"/>
    </row>
    <row r="36" spans="1:23" ht="18" customHeight="1">
      <c r="A36" s="129"/>
      <c r="B36" s="130"/>
      <c r="C36" s="182"/>
      <c r="D36" s="131"/>
      <c r="E36" s="132"/>
      <c r="F36" s="131"/>
      <c r="G36" s="131"/>
      <c r="H36" s="131"/>
      <c r="I36" s="131"/>
      <c r="J36" s="131"/>
      <c r="K36" s="134"/>
      <c r="L36" s="134"/>
      <c r="M36" s="134"/>
      <c r="N36" s="134"/>
      <c r="O36" s="134"/>
      <c r="P36" s="134"/>
      <c r="Q36" s="134"/>
      <c r="R36" s="134"/>
      <c r="S36" s="129"/>
      <c r="T36" s="136"/>
      <c r="U36" s="137"/>
      <c r="V36" s="137"/>
      <c r="W36" s="137"/>
    </row>
    <row r="37" spans="1:23" ht="18" customHeight="1">
      <c r="A37" s="129"/>
      <c r="B37" s="130"/>
      <c r="C37" s="182"/>
      <c r="D37" s="131"/>
      <c r="E37" s="132"/>
      <c r="F37" s="131"/>
      <c r="G37" s="131"/>
      <c r="H37" s="131"/>
      <c r="I37" s="131"/>
      <c r="J37" s="131"/>
      <c r="K37" s="134"/>
      <c r="L37" s="134"/>
      <c r="M37" s="134"/>
      <c r="N37" s="134"/>
      <c r="O37" s="134"/>
      <c r="P37" s="134"/>
      <c r="Q37" s="134"/>
      <c r="R37" s="134"/>
      <c r="S37" s="129"/>
      <c r="T37" s="136"/>
      <c r="U37" s="137"/>
      <c r="V37" s="137"/>
      <c r="W37" s="137"/>
    </row>
    <row r="38" spans="1:23" ht="18" customHeight="1">
      <c r="A38" s="129"/>
      <c r="B38" s="130"/>
      <c r="C38" s="182"/>
      <c r="D38" s="131"/>
      <c r="E38" s="132"/>
      <c r="F38" s="131"/>
      <c r="G38" s="131"/>
      <c r="H38" s="131"/>
      <c r="I38" s="131"/>
      <c r="J38" s="131"/>
      <c r="K38" s="134"/>
      <c r="L38" s="134"/>
      <c r="M38" s="134"/>
      <c r="N38" s="134"/>
      <c r="O38" s="134"/>
      <c r="P38" s="134"/>
      <c r="Q38" s="134"/>
      <c r="R38" s="134"/>
      <c r="S38" s="129"/>
      <c r="T38" s="136"/>
      <c r="U38" s="137"/>
      <c r="V38" s="137"/>
      <c r="W38" s="137"/>
    </row>
    <row r="39" spans="1:23" ht="18" customHeight="1">
      <c r="A39" s="129"/>
      <c r="B39" s="130"/>
      <c r="C39" s="129"/>
      <c r="D39" s="131"/>
      <c r="E39" s="132"/>
      <c r="F39" s="131"/>
      <c r="G39" s="131"/>
      <c r="H39" s="131"/>
      <c r="I39" s="131"/>
      <c r="J39" s="131"/>
      <c r="K39" s="134"/>
      <c r="L39" s="134"/>
      <c r="M39" s="134"/>
      <c r="N39" s="134"/>
      <c r="O39" s="134"/>
      <c r="P39" s="134"/>
      <c r="Q39" s="134"/>
      <c r="R39" s="134"/>
      <c r="S39" s="129"/>
      <c r="T39" s="136"/>
      <c r="U39" s="137"/>
      <c r="V39" s="137"/>
      <c r="W39" s="137"/>
    </row>
    <row r="40" spans="1:23" ht="18" customHeight="1">
      <c r="A40" s="129"/>
      <c r="B40" s="130"/>
      <c r="C40" s="129"/>
      <c r="D40" s="131"/>
      <c r="E40" s="132"/>
      <c r="F40" s="131"/>
      <c r="G40" s="131"/>
      <c r="H40" s="131"/>
      <c r="I40" s="131"/>
      <c r="J40" s="131"/>
      <c r="K40" s="134"/>
      <c r="L40" s="134"/>
      <c r="M40" s="134"/>
      <c r="N40" s="134"/>
      <c r="O40" s="134"/>
      <c r="P40" s="134"/>
      <c r="Q40" s="134"/>
      <c r="R40" s="134"/>
      <c r="S40" s="129"/>
      <c r="T40" s="136"/>
      <c r="U40" s="137"/>
      <c r="V40" s="137"/>
      <c r="W40" s="137"/>
    </row>
    <row r="41" spans="1:23" ht="18" customHeight="1">
      <c r="A41" s="129"/>
      <c r="B41" s="130"/>
      <c r="C41" s="129"/>
      <c r="D41" s="131"/>
      <c r="E41" s="132"/>
      <c r="F41" s="131"/>
      <c r="G41" s="131"/>
      <c r="H41" s="131"/>
      <c r="I41" s="131"/>
      <c r="J41" s="131"/>
      <c r="K41" s="134"/>
      <c r="L41" s="134"/>
      <c r="M41" s="134"/>
      <c r="N41" s="134"/>
      <c r="O41" s="134"/>
      <c r="P41" s="134"/>
      <c r="Q41" s="134"/>
      <c r="R41" s="134"/>
      <c r="S41" s="129"/>
      <c r="T41" s="136"/>
      <c r="U41" s="137"/>
      <c r="V41" s="137"/>
      <c r="W41" s="137"/>
    </row>
    <row r="42" spans="1:23" ht="18" customHeight="1">
      <c r="A42" s="129"/>
      <c r="B42" s="130"/>
      <c r="C42" s="129"/>
      <c r="D42" s="131"/>
      <c r="E42" s="132"/>
      <c r="F42" s="131"/>
      <c r="G42" s="131"/>
      <c r="H42" s="131"/>
      <c r="I42" s="131"/>
      <c r="J42" s="131"/>
      <c r="K42" s="134"/>
      <c r="L42" s="134"/>
      <c r="M42" s="134"/>
      <c r="N42" s="134"/>
      <c r="O42" s="134"/>
      <c r="P42" s="134"/>
      <c r="Q42" s="134"/>
      <c r="R42" s="134"/>
      <c r="S42" s="129"/>
      <c r="T42" s="136"/>
      <c r="U42" s="137"/>
      <c r="V42" s="137"/>
      <c r="W42" s="137"/>
    </row>
    <row r="43" spans="1:23" ht="18" customHeight="1">
      <c r="A43" s="129"/>
      <c r="B43" s="130"/>
      <c r="C43" s="129"/>
      <c r="D43" s="131"/>
      <c r="E43" s="132"/>
      <c r="F43" s="131"/>
      <c r="G43" s="131"/>
      <c r="H43" s="131"/>
      <c r="I43" s="131"/>
      <c r="J43" s="131"/>
      <c r="K43" s="134"/>
      <c r="L43" s="134"/>
      <c r="M43" s="134"/>
      <c r="N43" s="134"/>
      <c r="O43" s="134"/>
      <c r="P43" s="134"/>
      <c r="Q43" s="134"/>
      <c r="R43" s="134"/>
      <c r="S43" s="129"/>
      <c r="T43" s="136"/>
      <c r="U43" s="137"/>
      <c r="V43" s="137"/>
      <c r="W43" s="137"/>
    </row>
    <row r="44" spans="1:23" ht="18" customHeight="1">
      <c r="A44" s="129"/>
      <c r="B44" s="130"/>
      <c r="C44" s="129"/>
      <c r="D44" s="131"/>
      <c r="E44" s="132"/>
      <c r="F44" s="131"/>
      <c r="G44" s="131"/>
      <c r="H44" s="131"/>
      <c r="I44" s="131"/>
      <c r="J44" s="131"/>
      <c r="K44" s="134"/>
      <c r="L44" s="134"/>
      <c r="M44" s="134"/>
      <c r="N44" s="134"/>
      <c r="O44" s="134"/>
      <c r="P44" s="134"/>
      <c r="Q44" s="134"/>
      <c r="R44" s="134"/>
      <c r="S44" s="129"/>
      <c r="T44" s="136"/>
      <c r="U44" s="137"/>
      <c r="V44" s="137"/>
      <c r="W44" s="137"/>
    </row>
    <row r="45" spans="1:23" ht="18" customHeight="1">
      <c r="A45" s="129"/>
      <c r="B45" s="130"/>
      <c r="C45" s="129"/>
      <c r="D45" s="131"/>
      <c r="E45" s="132"/>
      <c r="F45" s="131"/>
      <c r="G45" s="131"/>
      <c r="H45" s="131"/>
      <c r="I45" s="131"/>
      <c r="J45" s="131"/>
      <c r="K45" s="134"/>
      <c r="L45" s="134"/>
      <c r="M45" s="134"/>
      <c r="N45" s="134"/>
      <c r="O45" s="134"/>
      <c r="P45" s="134"/>
      <c r="Q45" s="134"/>
      <c r="R45" s="134"/>
      <c r="S45" s="129"/>
      <c r="T45" s="136"/>
      <c r="U45" s="137"/>
      <c r="V45" s="137"/>
      <c r="W45" s="137"/>
    </row>
    <row r="46" spans="1:23" ht="18" customHeight="1">
      <c r="A46" s="129"/>
      <c r="B46" s="130"/>
      <c r="C46" s="129"/>
      <c r="D46" s="131"/>
      <c r="E46" s="132"/>
      <c r="F46" s="131"/>
      <c r="G46" s="131"/>
      <c r="H46" s="131"/>
      <c r="I46" s="131"/>
      <c r="J46" s="131"/>
      <c r="K46" s="134"/>
      <c r="L46" s="134"/>
      <c r="M46" s="134"/>
      <c r="N46" s="134"/>
      <c r="O46" s="134"/>
      <c r="P46" s="134"/>
      <c r="Q46" s="134"/>
      <c r="R46" s="134"/>
      <c r="S46" s="129"/>
      <c r="T46" s="136"/>
      <c r="U46" s="137"/>
      <c r="V46" s="137"/>
      <c r="W46" s="137"/>
    </row>
    <row r="47" spans="1:23" ht="18" customHeight="1">
      <c r="A47" s="129"/>
      <c r="B47" s="130"/>
      <c r="C47" s="129"/>
      <c r="D47" s="131"/>
      <c r="E47" s="132"/>
      <c r="F47" s="131"/>
      <c r="G47" s="131"/>
      <c r="H47" s="131"/>
      <c r="I47" s="131"/>
      <c r="J47" s="131"/>
      <c r="K47" s="134"/>
      <c r="L47" s="134"/>
      <c r="M47" s="134"/>
      <c r="N47" s="134"/>
      <c r="O47" s="134"/>
      <c r="P47" s="134"/>
      <c r="Q47" s="134"/>
      <c r="R47" s="134"/>
      <c r="S47" s="129"/>
      <c r="T47" s="136"/>
      <c r="U47" s="137"/>
      <c r="V47" s="137"/>
      <c r="W47" s="137"/>
    </row>
    <row r="48" spans="1:23" ht="18" customHeight="1">
      <c r="A48" s="129"/>
      <c r="B48" s="130"/>
      <c r="C48" s="129"/>
      <c r="D48" s="131"/>
      <c r="E48" s="132"/>
      <c r="F48" s="131"/>
      <c r="G48" s="131"/>
      <c r="H48" s="131"/>
      <c r="I48" s="131"/>
      <c r="J48" s="131"/>
      <c r="K48" s="134"/>
      <c r="L48" s="134"/>
      <c r="M48" s="134"/>
      <c r="N48" s="134"/>
      <c r="O48" s="134"/>
      <c r="P48" s="134"/>
      <c r="Q48" s="134"/>
      <c r="R48" s="134"/>
      <c r="S48" s="129"/>
      <c r="T48" s="136"/>
      <c r="U48" s="137"/>
      <c r="V48" s="137"/>
      <c r="W48" s="137"/>
    </row>
    <row r="49" spans="1:23" ht="18" customHeight="1">
      <c r="A49" s="129"/>
      <c r="B49" s="130"/>
      <c r="C49" s="129"/>
      <c r="D49" s="131"/>
      <c r="E49" s="132"/>
      <c r="F49" s="131"/>
      <c r="G49" s="131"/>
      <c r="H49" s="131"/>
      <c r="I49" s="131"/>
      <c r="J49" s="131"/>
      <c r="K49" s="134"/>
      <c r="L49" s="134"/>
      <c r="M49" s="134"/>
      <c r="N49" s="134"/>
      <c r="O49" s="134"/>
      <c r="P49" s="134"/>
      <c r="Q49" s="134"/>
      <c r="R49" s="134"/>
      <c r="S49" s="129"/>
      <c r="T49" s="136"/>
      <c r="U49" s="137"/>
      <c r="V49" s="137"/>
      <c r="W49" s="137"/>
    </row>
    <row r="50" spans="1:23" ht="18" customHeight="1">
      <c r="A50" s="129"/>
      <c r="B50" s="130"/>
      <c r="C50" s="129"/>
      <c r="D50" s="131"/>
      <c r="E50" s="132"/>
      <c r="F50" s="131"/>
      <c r="G50" s="131"/>
      <c r="H50" s="131"/>
      <c r="I50" s="131"/>
      <c r="J50" s="131"/>
      <c r="K50" s="134"/>
      <c r="L50" s="134"/>
      <c r="M50" s="134"/>
      <c r="N50" s="134"/>
      <c r="O50" s="134"/>
      <c r="P50" s="134"/>
      <c r="Q50" s="134"/>
      <c r="R50" s="134"/>
      <c r="S50" s="129"/>
      <c r="T50" s="136"/>
      <c r="U50" s="137"/>
      <c r="V50" s="137"/>
      <c r="W50" s="137"/>
    </row>
    <row r="51" spans="1:23" ht="18" customHeight="1">
      <c r="A51" s="129"/>
      <c r="B51" s="130"/>
      <c r="C51" s="129"/>
      <c r="D51" s="131"/>
      <c r="E51" s="132"/>
      <c r="F51" s="131"/>
      <c r="G51" s="131"/>
      <c r="H51" s="131"/>
      <c r="I51" s="131"/>
      <c r="J51" s="131"/>
      <c r="K51" s="134"/>
      <c r="L51" s="134"/>
      <c r="M51" s="134"/>
      <c r="N51" s="134"/>
      <c r="O51" s="134"/>
      <c r="P51" s="134"/>
      <c r="Q51" s="134"/>
      <c r="R51" s="134"/>
      <c r="S51" s="129"/>
      <c r="T51" s="136"/>
      <c r="U51" s="137"/>
      <c r="V51" s="137"/>
      <c r="W51" s="137"/>
    </row>
    <row r="52" spans="1:23" ht="18" customHeight="1">
      <c r="A52" s="129"/>
      <c r="B52" s="130"/>
      <c r="C52" s="129"/>
      <c r="D52" s="131"/>
      <c r="E52" s="132"/>
      <c r="F52" s="131"/>
      <c r="G52" s="131"/>
      <c r="H52" s="131"/>
      <c r="I52" s="131"/>
      <c r="J52" s="131"/>
      <c r="K52" s="134"/>
      <c r="L52" s="134"/>
      <c r="M52" s="134"/>
      <c r="N52" s="134"/>
      <c r="O52" s="134"/>
      <c r="P52" s="134"/>
      <c r="Q52" s="134"/>
      <c r="R52" s="134"/>
      <c r="S52" s="129"/>
      <c r="T52" s="136"/>
      <c r="U52" s="137"/>
      <c r="V52" s="137"/>
      <c r="W52" s="137"/>
    </row>
    <row r="53" spans="1:23" ht="18" customHeight="1">
      <c r="A53" s="129"/>
      <c r="B53" s="130"/>
      <c r="C53" s="129"/>
      <c r="D53" s="131"/>
      <c r="E53" s="132"/>
      <c r="F53" s="131"/>
      <c r="G53" s="131"/>
      <c r="H53" s="131"/>
      <c r="I53" s="131"/>
      <c r="J53" s="131"/>
      <c r="K53" s="134"/>
      <c r="L53" s="134"/>
      <c r="M53" s="134"/>
      <c r="N53" s="134"/>
      <c r="O53" s="134"/>
      <c r="P53" s="134"/>
      <c r="Q53" s="134"/>
      <c r="R53" s="134"/>
      <c r="S53" s="129"/>
      <c r="T53" s="136"/>
      <c r="U53" s="137"/>
      <c r="V53" s="137"/>
      <c r="W53" s="137"/>
    </row>
    <row r="54" spans="1:23" ht="18" customHeight="1">
      <c r="A54" s="129"/>
      <c r="B54" s="130"/>
      <c r="C54" s="129"/>
      <c r="D54" s="131"/>
      <c r="E54" s="132"/>
      <c r="F54" s="131"/>
      <c r="G54" s="131"/>
      <c r="H54" s="131"/>
      <c r="I54" s="131"/>
      <c r="J54" s="131"/>
      <c r="K54" s="134"/>
      <c r="L54" s="134"/>
      <c r="M54" s="134"/>
      <c r="N54" s="134"/>
      <c r="O54" s="134"/>
      <c r="P54" s="134"/>
      <c r="Q54" s="134"/>
      <c r="R54" s="134"/>
      <c r="S54" s="129"/>
      <c r="T54" s="136"/>
      <c r="U54" s="137"/>
      <c r="V54" s="137"/>
      <c r="W54" s="137"/>
    </row>
    <row r="55" spans="1:23" ht="18" customHeight="1">
      <c r="A55" s="129"/>
      <c r="B55" s="130"/>
      <c r="C55" s="129"/>
      <c r="D55" s="131"/>
      <c r="E55" s="132"/>
      <c r="F55" s="131"/>
      <c r="G55" s="131"/>
      <c r="H55" s="131"/>
      <c r="I55" s="131"/>
      <c r="J55" s="131"/>
      <c r="K55" s="134"/>
      <c r="L55" s="134"/>
      <c r="M55" s="134"/>
      <c r="N55" s="134"/>
      <c r="O55" s="134"/>
      <c r="P55" s="134"/>
      <c r="Q55" s="134"/>
      <c r="R55" s="134"/>
      <c r="S55" s="129"/>
      <c r="T55" s="136"/>
      <c r="U55" s="137"/>
      <c r="V55" s="137"/>
      <c r="W55" s="137"/>
    </row>
    <row r="56" spans="1:23" ht="18" customHeight="1">
      <c r="A56" s="129"/>
      <c r="B56" s="130"/>
      <c r="C56" s="129"/>
      <c r="D56" s="131"/>
      <c r="E56" s="132"/>
      <c r="F56" s="131"/>
      <c r="G56" s="131"/>
      <c r="H56" s="131"/>
      <c r="I56" s="131"/>
      <c r="J56" s="131"/>
      <c r="K56" s="134"/>
      <c r="L56" s="134"/>
      <c r="M56" s="134"/>
      <c r="N56" s="134"/>
      <c r="O56" s="134"/>
      <c r="P56" s="134"/>
      <c r="Q56" s="134"/>
      <c r="R56" s="134"/>
      <c r="S56" s="129"/>
      <c r="T56" s="136"/>
      <c r="U56" s="137"/>
      <c r="V56" s="137"/>
      <c r="W56" s="137"/>
    </row>
    <row r="57" spans="1:23" ht="18" customHeight="1">
      <c r="A57" s="129"/>
      <c r="B57" s="130"/>
      <c r="C57" s="129"/>
      <c r="D57" s="131"/>
      <c r="E57" s="132"/>
      <c r="F57" s="131"/>
      <c r="G57" s="131"/>
      <c r="H57" s="131"/>
      <c r="I57" s="131"/>
      <c r="J57" s="131"/>
      <c r="K57" s="134"/>
      <c r="L57" s="134"/>
      <c r="M57" s="134"/>
      <c r="N57" s="134"/>
      <c r="O57" s="134"/>
      <c r="P57" s="134"/>
      <c r="Q57" s="134"/>
      <c r="R57" s="134"/>
      <c r="S57" s="129"/>
      <c r="T57" s="136"/>
      <c r="U57" s="137"/>
      <c r="V57" s="137"/>
      <c r="W57" s="137"/>
    </row>
    <row r="58" spans="1:23" ht="18" customHeight="1">
      <c r="A58" s="129"/>
      <c r="B58" s="130"/>
      <c r="C58" s="129"/>
      <c r="D58" s="131"/>
      <c r="E58" s="132"/>
      <c r="F58" s="131"/>
      <c r="G58" s="131"/>
      <c r="H58" s="131"/>
      <c r="I58" s="131"/>
      <c r="J58" s="131"/>
      <c r="K58" s="134"/>
      <c r="L58" s="134"/>
      <c r="M58" s="134"/>
      <c r="N58" s="134"/>
      <c r="O58" s="134"/>
      <c r="P58" s="134"/>
      <c r="Q58" s="134"/>
      <c r="R58" s="134"/>
      <c r="S58" s="129"/>
      <c r="T58" s="136"/>
      <c r="U58" s="137"/>
      <c r="V58" s="137"/>
      <c r="W58" s="137"/>
    </row>
    <row r="59" spans="1:23" ht="18" customHeight="1">
      <c r="A59" s="129"/>
      <c r="B59" s="130"/>
      <c r="C59" s="129"/>
      <c r="D59" s="131"/>
      <c r="E59" s="132"/>
      <c r="F59" s="131"/>
      <c r="G59" s="131"/>
      <c r="H59" s="131"/>
      <c r="I59" s="131"/>
      <c r="J59" s="131"/>
      <c r="K59" s="134"/>
      <c r="L59" s="134"/>
      <c r="M59" s="134"/>
      <c r="N59" s="134"/>
      <c r="O59" s="134"/>
      <c r="P59" s="134"/>
      <c r="Q59" s="134"/>
      <c r="R59" s="134"/>
      <c r="S59" s="129"/>
      <c r="T59" s="136"/>
      <c r="U59" s="137"/>
      <c r="V59" s="137"/>
      <c r="W59" s="137"/>
    </row>
    <row r="60" spans="1:23" ht="12" customHeight="1">
      <c r="A60" s="129"/>
      <c r="B60" s="130"/>
      <c r="C60" s="129"/>
      <c r="D60" s="131"/>
      <c r="E60" s="132"/>
      <c r="F60" s="131"/>
      <c r="G60" s="131"/>
      <c r="H60" s="131"/>
      <c r="I60" s="131"/>
      <c r="J60" s="131"/>
      <c r="K60" s="134"/>
      <c r="L60" s="134"/>
      <c r="M60" s="134"/>
      <c r="N60" s="134"/>
      <c r="O60" s="134"/>
      <c r="P60" s="134"/>
      <c r="Q60" s="134"/>
      <c r="R60" s="134"/>
      <c r="S60" s="129"/>
      <c r="T60" s="136"/>
      <c r="U60" s="137"/>
      <c r="V60" s="137"/>
      <c r="W60" s="137"/>
    </row>
    <row r="61" spans="1:23" ht="12" customHeight="1">
      <c r="A61" s="129"/>
      <c r="B61" s="130"/>
      <c r="C61" s="129"/>
      <c r="D61" s="131"/>
      <c r="E61" s="132"/>
      <c r="F61" s="131"/>
      <c r="G61" s="131"/>
      <c r="H61" s="131"/>
      <c r="I61" s="131"/>
      <c r="J61" s="131"/>
      <c r="K61" s="134"/>
      <c r="L61" s="134"/>
      <c r="M61" s="134"/>
      <c r="N61" s="134"/>
      <c r="O61" s="134"/>
      <c r="P61" s="134"/>
      <c r="Q61" s="134"/>
      <c r="R61" s="134"/>
      <c r="S61" s="129"/>
      <c r="T61" s="136"/>
      <c r="U61" s="137"/>
      <c r="V61" s="137"/>
      <c r="W61" s="137"/>
    </row>
    <row r="62" spans="1:23" ht="12" customHeight="1">
      <c r="A62" s="129"/>
      <c r="B62" s="130"/>
      <c r="C62" s="129"/>
      <c r="D62" s="131"/>
      <c r="E62" s="132"/>
      <c r="F62" s="131"/>
      <c r="G62" s="131"/>
      <c r="H62" s="131"/>
      <c r="I62" s="131"/>
      <c r="J62" s="131"/>
      <c r="K62" s="134"/>
      <c r="L62" s="134"/>
      <c r="M62" s="134"/>
      <c r="N62" s="134"/>
      <c r="O62" s="134"/>
      <c r="P62" s="134"/>
      <c r="Q62" s="134"/>
      <c r="R62" s="134"/>
      <c r="S62" s="129"/>
      <c r="T62" s="136"/>
      <c r="U62" s="137"/>
      <c r="V62" s="137"/>
      <c r="W62" s="137"/>
    </row>
    <row r="63" spans="1:23" ht="12" customHeight="1">
      <c r="A63" s="129"/>
      <c r="B63" s="130"/>
      <c r="C63" s="129"/>
      <c r="D63" s="131"/>
      <c r="E63" s="132"/>
      <c r="F63" s="131"/>
      <c r="G63" s="131"/>
      <c r="H63" s="131"/>
      <c r="I63" s="131"/>
      <c r="J63" s="131"/>
      <c r="K63" s="134"/>
      <c r="L63" s="134"/>
      <c r="M63" s="134"/>
      <c r="N63" s="134"/>
      <c r="O63" s="134"/>
      <c r="P63" s="134"/>
      <c r="Q63" s="134"/>
      <c r="R63" s="134"/>
      <c r="S63" s="129"/>
      <c r="T63" s="136"/>
      <c r="U63" s="137"/>
      <c r="V63" s="137"/>
      <c r="W63" s="137"/>
    </row>
    <row r="64" spans="1:23" ht="12" customHeight="1">
      <c r="A64" s="129"/>
      <c r="B64" s="130"/>
      <c r="C64" s="129"/>
      <c r="D64" s="131"/>
      <c r="E64" s="132"/>
      <c r="F64" s="131"/>
      <c r="G64" s="131"/>
      <c r="H64" s="131"/>
      <c r="I64" s="131"/>
      <c r="J64" s="131"/>
      <c r="K64" s="134"/>
      <c r="L64" s="134"/>
      <c r="M64" s="134"/>
      <c r="N64" s="134"/>
      <c r="O64" s="134"/>
      <c r="P64" s="134"/>
      <c r="Q64" s="134"/>
      <c r="R64" s="134"/>
      <c r="S64" s="129"/>
      <c r="T64" s="136"/>
      <c r="U64" s="137"/>
      <c r="V64" s="137"/>
      <c r="W64" s="137"/>
    </row>
    <row r="65" spans="1:23" ht="12" customHeight="1">
      <c r="A65" s="129"/>
      <c r="B65" s="130"/>
      <c r="C65" s="129"/>
      <c r="D65" s="131"/>
      <c r="E65" s="132"/>
      <c r="F65" s="131"/>
      <c r="G65" s="131"/>
      <c r="H65" s="131"/>
      <c r="I65" s="131"/>
      <c r="J65" s="131"/>
      <c r="K65" s="134"/>
      <c r="L65" s="134"/>
      <c r="M65" s="134"/>
      <c r="N65" s="134"/>
      <c r="O65" s="134"/>
      <c r="P65" s="134"/>
      <c r="Q65" s="134"/>
      <c r="R65" s="134"/>
      <c r="S65" s="129"/>
      <c r="T65" s="136"/>
      <c r="U65" s="137"/>
      <c r="V65" s="137"/>
      <c r="W65" s="137"/>
    </row>
    <row r="66" spans="1:23" ht="12" customHeight="1">
      <c r="A66" s="129"/>
      <c r="B66" s="130"/>
      <c r="C66" s="129"/>
      <c r="D66" s="131"/>
      <c r="E66" s="132"/>
      <c r="F66" s="131"/>
      <c r="G66" s="131"/>
      <c r="H66" s="131"/>
      <c r="I66" s="131"/>
      <c r="J66" s="131"/>
      <c r="K66" s="134"/>
      <c r="L66" s="134"/>
      <c r="M66" s="134"/>
      <c r="N66" s="134"/>
      <c r="O66" s="134"/>
      <c r="P66" s="134"/>
      <c r="Q66" s="134"/>
      <c r="R66" s="134"/>
      <c r="S66" s="129"/>
      <c r="T66" s="136"/>
      <c r="U66" s="137"/>
      <c r="V66" s="137"/>
      <c r="W66" s="137"/>
    </row>
    <row r="67" spans="1:23" ht="12" customHeight="1">
      <c r="A67" s="129"/>
      <c r="B67" s="130"/>
      <c r="C67" s="129"/>
      <c r="D67" s="131"/>
      <c r="E67" s="132"/>
      <c r="F67" s="131"/>
      <c r="G67" s="131"/>
      <c r="H67" s="131"/>
      <c r="I67" s="131"/>
      <c r="J67" s="131"/>
      <c r="K67" s="134"/>
      <c r="L67" s="134"/>
      <c r="M67" s="134"/>
      <c r="N67" s="134"/>
      <c r="O67" s="134"/>
      <c r="P67" s="134"/>
      <c r="Q67" s="134"/>
      <c r="R67" s="134"/>
      <c r="S67" s="129"/>
      <c r="T67" s="136"/>
      <c r="U67" s="137"/>
      <c r="V67" s="137"/>
      <c r="W67" s="137"/>
    </row>
    <row r="68" spans="1:23" ht="12" customHeight="1">
      <c r="A68" s="129"/>
      <c r="B68" s="130"/>
      <c r="C68" s="129"/>
      <c r="D68" s="131"/>
      <c r="E68" s="132"/>
      <c r="F68" s="131"/>
      <c r="G68" s="131"/>
      <c r="H68" s="131"/>
      <c r="I68" s="131"/>
      <c r="J68" s="131"/>
      <c r="K68" s="134"/>
      <c r="L68" s="134"/>
      <c r="M68" s="134"/>
      <c r="N68" s="134"/>
      <c r="O68" s="134"/>
      <c r="P68" s="134"/>
      <c r="Q68" s="134"/>
      <c r="R68" s="134"/>
      <c r="S68" s="129"/>
      <c r="T68" s="136"/>
      <c r="U68" s="137"/>
      <c r="V68" s="137"/>
      <c r="W68" s="137"/>
    </row>
    <row r="69" spans="1:23" ht="12" customHeight="1">
      <c r="A69" s="129"/>
      <c r="B69" s="130"/>
      <c r="C69" s="129"/>
      <c r="D69" s="131"/>
      <c r="E69" s="132"/>
      <c r="F69" s="131"/>
      <c r="G69" s="131"/>
      <c r="H69" s="131"/>
      <c r="I69" s="131"/>
      <c r="J69" s="131"/>
      <c r="K69" s="134"/>
      <c r="L69" s="134"/>
      <c r="M69" s="134"/>
      <c r="N69" s="134"/>
      <c r="O69" s="134"/>
      <c r="P69" s="134"/>
      <c r="Q69" s="134"/>
      <c r="R69" s="134"/>
      <c r="S69" s="129"/>
      <c r="T69" s="136"/>
      <c r="U69" s="137"/>
      <c r="V69" s="137"/>
      <c r="W69" s="137"/>
    </row>
    <row r="70" spans="1:23" ht="12" customHeight="1">
      <c r="A70" s="129"/>
      <c r="B70" s="130"/>
      <c r="C70" s="129"/>
      <c r="D70" s="131"/>
      <c r="E70" s="132"/>
      <c r="F70" s="131"/>
      <c r="G70" s="131"/>
      <c r="H70" s="131"/>
      <c r="I70" s="131"/>
      <c r="J70" s="131"/>
      <c r="K70" s="134"/>
      <c r="L70" s="134"/>
      <c r="M70" s="134"/>
      <c r="N70" s="134"/>
      <c r="O70" s="134"/>
      <c r="P70" s="134"/>
      <c r="Q70" s="134"/>
      <c r="R70" s="134"/>
      <c r="S70" s="129"/>
      <c r="T70" s="136"/>
      <c r="U70" s="137"/>
      <c r="V70" s="137"/>
      <c r="W70" s="137"/>
    </row>
    <row r="71" spans="1:23" ht="12" customHeight="1">
      <c r="A71" s="129"/>
      <c r="B71" s="130"/>
      <c r="C71" s="129"/>
      <c r="D71" s="131"/>
      <c r="E71" s="132"/>
      <c r="F71" s="131"/>
      <c r="G71" s="131"/>
      <c r="H71" s="131"/>
      <c r="I71" s="131"/>
      <c r="J71" s="131"/>
      <c r="K71" s="134"/>
      <c r="L71" s="134"/>
      <c r="M71" s="134"/>
      <c r="N71" s="134"/>
      <c r="O71" s="134"/>
      <c r="P71" s="134"/>
      <c r="Q71" s="134"/>
      <c r="R71" s="134"/>
      <c r="S71" s="129"/>
      <c r="T71" s="136"/>
      <c r="U71" s="137"/>
      <c r="V71" s="137"/>
      <c r="W71" s="137"/>
    </row>
    <row r="72" spans="1:23" ht="12" customHeight="1">
      <c r="A72" s="129"/>
      <c r="B72" s="130"/>
      <c r="C72" s="129"/>
      <c r="D72" s="131"/>
      <c r="E72" s="132"/>
      <c r="F72" s="131"/>
      <c r="G72" s="131"/>
      <c r="H72" s="131"/>
      <c r="I72" s="131"/>
      <c r="J72" s="131"/>
      <c r="K72" s="134"/>
      <c r="L72" s="134"/>
      <c r="M72" s="134"/>
      <c r="N72" s="134"/>
      <c r="O72" s="134"/>
      <c r="P72" s="134"/>
      <c r="Q72" s="134"/>
      <c r="R72" s="134"/>
      <c r="S72" s="129"/>
      <c r="T72" s="136"/>
      <c r="U72" s="137"/>
      <c r="V72" s="137"/>
      <c r="W72" s="137"/>
    </row>
    <row r="73" spans="1:23" ht="12" customHeight="1">
      <c r="A73" s="129"/>
      <c r="B73" s="130"/>
      <c r="C73" s="129"/>
      <c r="D73" s="131"/>
      <c r="E73" s="132"/>
      <c r="F73" s="131"/>
      <c r="G73" s="131"/>
      <c r="H73" s="131"/>
      <c r="I73" s="131"/>
      <c r="J73" s="131"/>
      <c r="K73" s="134"/>
      <c r="L73" s="134"/>
      <c r="M73" s="134"/>
      <c r="N73" s="134"/>
      <c r="O73" s="134"/>
      <c r="P73" s="134"/>
      <c r="Q73" s="134"/>
      <c r="R73" s="134"/>
      <c r="S73" s="129"/>
      <c r="T73" s="136"/>
      <c r="U73" s="137"/>
      <c r="V73" s="137"/>
      <c r="W73" s="137"/>
    </row>
    <row r="74" spans="1:23" ht="12" customHeight="1">
      <c r="A74" s="129"/>
      <c r="B74" s="130"/>
      <c r="C74" s="129"/>
      <c r="D74" s="131"/>
      <c r="E74" s="132"/>
      <c r="F74" s="131"/>
      <c r="G74" s="131"/>
      <c r="H74" s="131"/>
      <c r="I74" s="131"/>
      <c r="J74" s="131"/>
      <c r="K74" s="134"/>
      <c r="L74" s="134"/>
      <c r="M74" s="134"/>
      <c r="N74" s="134"/>
      <c r="O74" s="134"/>
      <c r="P74" s="134"/>
      <c r="Q74" s="134"/>
      <c r="R74" s="134"/>
      <c r="S74" s="129"/>
      <c r="T74" s="136"/>
      <c r="U74" s="137"/>
      <c r="V74" s="137"/>
      <c r="W74" s="137"/>
    </row>
    <row r="75" spans="1:23" ht="12" customHeight="1">
      <c r="A75" s="129"/>
      <c r="B75" s="130"/>
      <c r="C75" s="129"/>
      <c r="D75" s="131"/>
      <c r="E75" s="132"/>
      <c r="F75" s="131"/>
      <c r="G75" s="131"/>
      <c r="H75" s="131"/>
      <c r="I75" s="131"/>
      <c r="J75" s="131"/>
      <c r="K75" s="134"/>
      <c r="L75" s="134"/>
      <c r="M75" s="134"/>
      <c r="N75" s="134"/>
      <c r="O75" s="134"/>
      <c r="P75" s="134"/>
      <c r="Q75" s="134"/>
      <c r="R75" s="134"/>
      <c r="S75" s="129"/>
      <c r="T75" s="136"/>
      <c r="U75" s="137"/>
      <c r="V75" s="137"/>
      <c r="W75" s="137"/>
    </row>
    <row r="76" spans="1:23" ht="12" customHeight="1">
      <c r="A76" s="129"/>
      <c r="B76" s="130"/>
      <c r="C76" s="129"/>
      <c r="D76" s="131"/>
      <c r="E76" s="132"/>
      <c r="F76" s="131"/>
      <c r="G76" s="131"/>
      <c r="H76" s="131"/>
      <c r="I76" s="131"/>
      <c r="J76" s="131"/>
      <c r="K76" s="134"/>
      <c r="L76" s="134"/>
      <c r="M76" s="134"/>
      <c r="N76" s="134"/>
      <c r="O76" s="134"/>
      <c r="P76" s="134"/>
      <c r="Q76" s="134"/>
      <c r="R76" s="134"/>
      <c r="S76" s="129"/>
      <c r="T76" s="136"/>
      <c r="U76" s="137"/>
      <c r="V76" s="137"/>
      <c r="W76" s="137"/>
    </row>
    <row r="77" spans="1:23" ht="12" customHeight="1">
      <c r="A77" s="129"/>
      <c r="B77" s="130"/>
      <c r="C77" s="129"/>
      <c r="D77" s="131"/>
      <c r="E77" s="132"/>
      <c r="F77" s="131"/>
      <c r="G77" s="131"/>
      <c r="H77" s="131"/>
      <c r="I77" s="131"/>
      <c r="J77" s="131"/>
      <c r="K77" s="134"/>
      <c r="L77" s="134"/>
      <c r="M77" s="134"/>
      <c r="N77" s="134"/>
      <c r="O77" s="134"/>
      <c r="P77" s="134"/>
      <c r="Q77" s="134"/>
      <c r="R77" s="134"/>
      <c r="S77" s="129"/>
      <c r="T77" s="136"/>
      <c r="U77" s="137"/>
      <c r="V77" s="137"/>
      <c r="W77" s="137"/>
    </row>
    <row r="78" spans="1:23" ht="12" customHeight="1">
      <c r="A78" s="129"/>
      <c r="B78" s="130"/>
      <c r="C78" s="129"/>
      <c r="D78" s="131"/>
      <c r="E78" s="132"/>
      <c r="F78" s="131"/>
      <c r="G78" s="131"/>
      <c r="H78" s="131"/>
      <c r="I78" s="131"/>
      <c r="J78" s="131"/>
      <c r="K78" s="134"/>
      <c r="L78" s="134"/>
      <c r="M78" s="134"/>
      <c r="N78" s="134"/>
      <c r="O78" s="134"/>
      <c r="P78" s="134"/>
      <c r="Q78" s="134"/>
      <c r="R78" s="134"/>
      <c r="S78" s="129"/>
      <c r="T78" s="136"/>
      <c r="U78" s="137"/>
      <c r="V78" s="137"/>
      <c r="W78" s="137"/>
    </row>
    <row r="79" spans="1:23" ht="12" customHeight="1">
      <c r="A79" s="129"/>
      <c r="B79" s="130"/>
      <c r="C79" s="129"/>
      <c r="D79" s="131"/>
      <c r="E79" s="132"/>
      <c r="F79" s="131"/>
      <c r="G79" s="131"/>
      <c r="H79" s="131"/>
      <c r="I79" s="131"/>
      <c r="J79" s="131"/>
      <c r="K79" s="134"/>
      <c r="L79" s="134"/>
      <c r="M79" s="134"/>
      <c r="N79" s="134"/>
      <c r="O79" s="134"/>
      <c r="P79" s="134"/>
      <c r="Q79" s="134"/>
      <c r="R79" s="134"/>
      <c r="S79" s="129"/>
      <c r="T79" s="136"/>
      <c r="U79" s="137"/>
      <c r="V79" s="137"/>
      <c r="W79" s="137"/>
    </row>
    <row r="80" spans="1:23" ht="12" customHeight="1">
      <c r="A80" s="129"/>
      <c r="B80" s="130"/>
      <c r="C80" s="129"/>
      <c r="D80" s="131"/>
      <c r="E80" s="132"/>
      <c r="F80" s="131"/>
      <c r="G80" s="131"/>
      <c r="H80" s="131"/>
      <c r="I80" s="131"/>
      <c r="J80" s="131"/>
      <c r="K80" s="134"/>
      <c r="L80" s="134"/>
      <c r="M80" s="134"/>
      <c r="N80" s="134"/>
      <c r="O80" s="134"/>
      <c r="P80" s="134"/>
      <c r="Q80" s="134"/>
      <c r="R80" s="134"/>
      <c r="S80" s="129"/>
      <c r="T80" s="136"/>
      <c r="U80" s="137"/>
      <c r="V80" s="137"/>
      <c r="W80" s="137"/>
    </row>
    <row r="81" spans="1:23" ht="12" customHeight="1">
      <c r="A81" s="129"/>
      <c r="B81" s="130"/>
      <c r="C81" s="129"/>
      <c r="D81" s="131"/>
      <c r="E81" s="132"/>
      <c r="F81" s="131"/>
      <c r="G81" s="131"/>
      <c r="H81" s="131"/>
      <c r="I81" s="131"/>
      <c r="J81" s="131"/>
      <c r="K81" s="134"/>
      <c r="L81" s="134"/>
      <c r="M81" s="134"/>
      <c r="N81" s="134"/>
      <c r="O81" s="134"/>
      <c r="P81" s="134"/>
      <c r="Q81" s="134"/>
      <c r="R81" s="134"/>
      <c r="S81" s="129"/>
      <c r="T81" s="136"/>
      <c r="U81" s="137"/>
      <c r="V81" s="137"/>
      <c r="W81" s="137"/>
    </row>
    <row r="82" spans="1:23" ht="12" customHeight="1">
      <c r="A82" s="129"/>
      <c r="B82" s="130"/>
      <c r="C82" s="129"/>
      <c r="D82" s="131"/>
      <c r="E82" s="132"/>
      <c r="F82" s="131"/>
      <c r="G82" s="131"/>
      <c r="H82" s="131"/>
      <c r="I82" s="131"/>
      <c r="J82" s="131"/>
      <c r="K82" s="134"/>
      <c r="L82" s="134"/>
      <c r="M82" s="134"/>
      <c r="N82" s="134"/>
      <c r="O82" s="134"/>
      <c r="P82" s="134"/>
      <c r="Q82" s="134"/>
      <c r="R82" s="134"/>
      <c r="S82" s="129"/>
      <c r="T82" s="136"/>
      <c r="U82" s="137"/>
      <c r="V82" s="137"/>
      <c r="W82" s="137"/>
    </row>
    <row r="83" spans="1:23" ht="12" customHeight="1">
      <c r="A83" s="129"/>
      <c r="B83" s="130"/>
      <c r="C83" s="129"/>
      <c r="D83" s="131"/>
      <c r="E83" s="132"/>
      <c r="F83" s="131"/>
      <c r="G83" s="131"/>
      <c r="H83" s="131"/>
      <c r="I83" s="131"/>
      <c r="J83" s="131"/>
      <c r="K83" s="134"/>
      <c r="L83" s="134"/>
      <c r="M83" s="134"/>
      <c r="N83" s="134"/>
      <c r="O83" s="134"/>
      <c r="P83" s="134"/>
      <c r="Q83" s="134"/>
      <c r="R83" s="134"/>
      <c r="S83" s="129"/>
      <c r="T83" s="136"/>
      <c r="U83" s="137"/>
      <c r="V83" s="137"/>
      <c r="W83" s="137"/>
    </row>
    <row r="84" spans="1:23" ht="12" customHeight="1">
      <c r="A84" s="129"/>
      <c r="B84" s="130"/>
      <c r="C84" s="129"/>
      <c r="D84" s="131"/>
      <c r="E84" s="132"/>
      <c r="F84" s="131"/>
      <c r="G84" s="131"/>
      <c r="H84" s="131"/>
      <c r="I84" s="131"/>
      <c r="J84" s="131"/>
      <c r="K84" s="134"/>
      <c r="L84" s="134"/>
      <c r="M84" s="134"/>
      <c r="N84" s="134"/>
      <c r="O84" s="134"/>
      <c r="P84" s="134"/>
      <c r="Q84" s="134"/>
      <c r="R84" s="134"/>
      <c r="S84" s="129"/>
      <c r="T84" s="136"/>
      <c r="U84" s="137"/>
      <c r="V84" s="137"/>
      <c r="W84" s="137"/>
    </row>
    <row r="85" spans="1:23" ht="12" customHeight="1">
      <c r="A85" s="129"/>
      <c r="B85" s="130"/>
      <c r="C85" s="129"/>
      <c r="D85" s="131"/>
      <c r="E85" s="132"/>
      <c r="F85" s="131"/>
      <c r="G85" s="131"/>
      <c r="H85" s="131"/>
      <c r="I85" s="131"/>
      <c r="J85" s="131"/>
      <c r="K85" s="134"/>
      <c r="L85" s="134"/>
      <c r="M85" s="134"/>
      <c r="N85" s="134"/>
      <c r="O85" s="134"/>
      <c r="P85" s="134"/>
      <c r="Q85" s="134"/>
      <c r="R85" s="134"/>
      <c r="S85" s="129"/>
      <c r="T85" s="136"/>
      <c r="U85" s="137"/>
      <c r="V85" s="137"/>
      <c r="W85" s="137"/>
    </row>
    <row r="86" spans="1:23" ht="12" customHeight="1">
      <c r="A86" s="129"/>
      <c r="B86" s="130"/>
      <c r="C86" s="129"/>
      <c r="D86" s="131"/>
      <c r="E86" s="132"/>
      <c r="F86" s="131"/>
      <c r="G86" s="131"/>
      <c r="H86" s="131"/>
      <c r="I86" s="131"/>
      <c r="J86" s="131"/>
      <c r="K86" s="134"/>
      <c r="L86" s="134"/>
      <c r="M86" s="134"/>
      <c r="N86" s="134"/>
      <c r="O86" s="134"/>
      <c r="P86" s="134"/>
      <c r="Q86" s="134"/>
      <c r="R86" s="134"/>
      <c r="S86" s="129"/>
      <c r="T86" s="136"/>
      <c r="U86" s="137"/>
      <c r="V86" s="137"/>
      <c r="W86" s="137"/>
    </row>
    <row r="87" spans="1:23" ht="12" customHeight="1">
      <c r="A87" s="129"/>
      <c r="B87" s="130"/>
      <c r="C87" s="129"/>
      <c r="D87" s="131"/>
      <c r="E87" s="132"/>
      <c r="F87" s="131"/>
      <c r="G87" s="131"/>
      <c r="H87" s="131"/>
      <c r="I87" s="131"/>
      <c r="J87" s="131"/>
      <c r="K87" s="134"/>
      <c r="L87" s="134"/>
      <c r="M87" s="134"/>
      <c r="N87" s="134"/>
      <c r="O87" s="134"/>
      <c r="P87" s="134"/>
      <c r="Q87" s="134"/>
      <c r="R87" s="134"/>
      <c r="S87" s="129"/>
      <c r="T87" s="136"/>
      <c r="U87" s="137"/>
      <c r="V87" s="137"/>
      <c r="W87" s="137"/>
    </row>
    <row r="88" spans="1:23" ht="12" customHeight="1">
      <c r="A88" s="129"/>
      <c r="B88" s="130"/>
      <c r="C88" s="129"/>
      <c r="D88" s="131"/>
      <c r="E88" s="132"/>
      <c r="F88" s="131"/>
      <c r="G88" s="131"/>
      <c r="H88" s="131"/>
      <c r="I88" s="131"/>
      <c r="J88" s="131"/>
      <c r="K88" s="134"/>
      <c r="L88" s="134"/>
      <c r="M88" s="134"/>
      <c r="N88" s="134"/>
      <c r="O88" s="134"/>
      <c r="P88" s="134"/>
      <c r="Q88" s="134"/>
      <c r="R88" s="134"/>
      <c r="S88" s="129"/>
      <c r="T88" s="136"/>
      <c r="U88" s="137"/>
      <c r="V88" s="137"/>
      <c r="W88" s="137"/>
    </row>
    <row r="89" spans="1:23" ht="12" customHeight="1">
      <c r="A89" s="129"/>
      <c r="B89" s="130"/>
      <c r="C89" s="129"/>
      <c r="D89" s="131"/>
      <c r="E89" s="132"/>
      <c r="F89" s="131"/>
      <c r="G89" s="131"/>
      <c r="H89" s="131"/>
      <c r="I89" s="131"/>
      <c r="J89" s="131"/>
      <c r="K89" s="134"/>
      <c r="L89" s="134"/>
      <c r="M89" s="134"/>
      <c r="N89" s="134"/>
      <c r="O89" s="134"/>
      <c r="P89" s="134"/>
      <c r="Q89" s="134"/>
      <c r="R89" s="134"/>
      <c r="S89" s="129"/>
      <c r="T89" s="136"/>
      <c r="U89" s="137"/>
      <c r="V89" s="137"/>
      <c r="W89" s="137"/>
    </row>
    <row r="90" spans="1:23" ht="12" customHeight="1">
      <c r="A90" s="129"/>
      <c r="B90" s="130"/>
      <c r="C90" s="129"/>
      <c r="D90" s="131"/>
      <c r="E90" s="132"/>
      <c r="F90" s="131"/>
      <c r="G90" s="131"/>
      <c r="H90" s="131"/>
      <c r="I90" s="131"/>
      <c r="J90" s="131"/>
      <c r="K90" s="134"/>
      <c r="L90" s="134"/>
      <c r="M90" s="134"/>
      <c r="N90" s="134"/>
      <c r="O90" s="134"/>
      <c r="P90" s="134"/>
      <c r="Q90" s="134"/>
      <c r="R90" s="134"/>
      <c r="S90" s="129"/>
      <c r="T90" s="136"/>
      <c r="U90" s="137"/>
      <c r="V90" s="137"/>
      <c r="W90" s="137"/>
    </row>
    <row r="91" spans="1:23" ht="12" customHeight="1">
      <c r="A91" s="129"/>
      <c r="B91" s="130"/>
      <c r="C91" s="129"/>
      <c r="D91" s="131"/>
      <c r="E91" s="132"/>
      <c r="F91" s="131"/>
      <c r="G91" s="131"/>
      <c r="H91" s="131"/>
      <c r="I91" s="131"/>
      <c r="J91" s="131"/>
      <c r="K91" s="134"/>
      <c r="L91" s="134"/>
      <c r="M91" s="134"/>
      <c r="N91" s="134"/>
      <c r="O91" s="134"/>
      <c r="P91" s="134"/>
      <c r="Q91" s="134"/>
      <c r="R91" s="134"/>
      <c r="S91" s="129"/>
      <c r="T91" s="136"/>
      <c r="U91" s="137"/>
      <c r="V91" s="137"/>
      <c r="W91" s="137"/>
    </row>
    <row r="92" spans="1:23" ht="12" customHeight="1">
      <c r="A92" s="129"/>
      <c r="B92" s="130"/>
      <c r="C92" s="129"/>
      <c r="D92" s="131"/>
      <c r="E92" s="132"/>
      <c r="F92" s="131"/>
      <c r="G92" s="131"/>
      <c r="H92" s="131"/>
      <c r="I92" s="131"/>
      <c r="J92" s="131"/>
      <c r="K92" s="134"/>
      <c r="L92" s="134"/>
      <c r="M92" s="134"/>
      <c r="N92" s="134"/>
      <c r="O92" s="134"/>
      <c r="P92" s="134"/>
      <c r="Q92" s="134"/>
      <c r="R92" s="134"/>
      <c r="S92" s="129"/>
      <c r="T92" s="136"/>
      <c r="U92" s="137"/>
      <c r="V92" s="137"/>
      <c r="W92" s="137"/>
    </row>
    <row r="93" spans="1:23" ht="12" customHeight="1">
      <c r="A93" s="129"/>
      <c r="B93" s="130"/>
      <c r="C93" s="129"/>
      <c r="D93" s="131"/>
      <c r="E93" s="132"/>
      <c r="F93" s="131"/>
      <c r="G93" s="131"/>
      <c r="H93" s="131"/>
      <c r="I93" s="131"/>
      <c r="J93" s="131"/>
      <c r="K93" s="134"/>
      <c r="L93" s="134"/>
      <c r="M93" s="134"/>
      <c r="N93" s="134"/>
      <c r="O93" s="134"/>
      <c r="P93" s="134"/>
      <c r="Q93" s="134"/>
      <c r="R93" s="134"/>
      <c r="S93" s="129"/>
      <c r="T93" s="136"/>
      <c r="U93" s="137"/>
      <c r="V93" s="137"/>
      <c r="W93" s="137"/>
    </row>
    <row r="94" spans="1:23" ht="12" customHeight="1">
      <c r="A94" s="129"/>
      <c r="B94" s="130"/>
      <c r="C94" s="129"/>
      <c r="D94" s="131"/>
      <c r="E94" s="132"/>
      <c r="F94" s="131"/>
      <c r="G94" s="131"/>
      <c r="H94" s="131"/>
      <c r="I94" s="131"/>
      <c r="J94" s="131"/>
      <c r="K94" s="134"/>
      <c r="L94" s="134"/>
      <c r="M94" s="134"/>
      <c r="N94" s="134"/>
      <c r="O94" s="134"/>
      <c r="P94" s="134"/>
      <c r="Q94" s="134"/>
      <c r="R94" s="134"/>
      <c r="S94" s="129"/>
      <c r="T94" s="136"/>
      <c r="U94" s="137"/>
      <c r="V94" s="137"/>
      <c r="W94" s="137"/>
    </row>
    <row r="95" spans="1:23" ht="12" customHeight="1">
      <c r="A95" s="129"/>
      <c r="B95" s="130"/>
      <c r="C95" s="129"/>
      <c r="D95" s="131"/>
      <c r="E95" s="132"/>
      <c r="F95" s="131"/>
      <c r="G95" s="131"/>
      <c r="H95" s="131"/>
      <c r="I95" s="131"/>
      <c r="J95" s="131"/>
      <c r="K95" s="134"/>
      <c r="L95" s="134"/>
      <c r="M95" s="134"/>
      <c r="N95" s="134"/>
      <c r="O95" s="134"/>
      <c r="P95" s="134"/>
      <c r="Q95" s="134"/>
      <c r="R95" s="134"/>
      <c r="S95" s="129"/>
      <c r="T95" s="136"/>
      <c r="U95" s="137"/>
      <c r="V95" s="137"/>
      <c r="W95" s="137"/>
    </row>
    <row r="96" spans="1:23" ht="12" customHeight="1">
      <c r="A96" s="129"/>
      <c r="B96" s="130"/>
      <c r="C96" s="129"/>
      <c r="D96" s="131"/>
      <c r="E96" s="132"/>
      <c r="F96" s="131"/>
      <c r="G96" s="131"/>
      <c r="H96" s="131"/>
      <c r="I96" s="131"/>
      <c r="J96" s="131"/>
      <c r="K96" s="134"/>
      <c r="L96" s="134"/>
      <c r="M96" s="134"/>
      <c r="N96" s="134"/>
      <c r="O96" s="134"/>
      <c r="P96" s="134"/>
      <c r="Q96" s="134"/>
      <c r="R96" s="134"/>
      <c r="S96" s="129"/>
      <c r="T96" s="136"/>
      <c r="U96" s="137"/>
      <c r="V96" s="137"/>
      <c r="W96" s="137"/>
    </row>
    <row r="97" spans="1:23" ht="12" customHeight="1">
      <c r="A97" s="129"/>
      <c r="B97" s="130"/>
      <c r="C97" s="129"/>
      <c r="D97" s="131"/>
      <c r="E97" s="132"/>
      <c r="F97" s="131"/>
      <c r="G97" s="131"/>
      <c r="H97" s="131"/>
      <c r="I97" s="131"/>
      <c r="J97" s="131"/>
      <c r="K97" s="134"/>
      <c r="L97" s="134"/>
      <c r="M97" s="134"/>
      <c r="N97" s="134"/>
      <c r="O97" s="134"/>
      <c r="P97" s="134"/>
      <c r="Q97" s="134"/>
      <c r="R97" s="134"/>
      <c r="S97" s="129"/>
      <c r="T97" s="136"/>
      <c r="U97" s="137"/>
      <c r="V97" s="137"/>
      <c r="W97" s="137"/>
    </row>
    <row r="98" spans="1:23" ht="12" customHeight="1">
      <c r="A98" s="129"/>
      <c r="B98" s="130"/>
      <c r="C98" s="129"/>
      <c r="D98" s="131"/>
      <c r="E98" s="132"/>
      <c r="F98" s="131"/>
      <c r="G98" s="131"/>
      <c r="H98" s="131"/>
      <c r="I98" s="131"/>
      <c r="J98" s="131"/>
      <c r="K98" s="134"/>
      <c r="L98" s="134"/>
      <c r="M98" s="134"/>
      <c r="N98" s="134"/>
      <c r="O98" s="134"/>
      <c r="P98" s="134"/>
      <c r="Q98" s="134"/>
      <c r="R98" s="134"/>
      <c r="S98" s="129"/>
      <c r="T98" s="136"/>
      <c r="U98" s="137"/>
      <c r="V98" s="137"/>
      <c r="W98" s="137"/>
    </row>
    <row r="99" spans="1:23" ht="12" customHeight="1">
      <c r="A99" s="129"/>
      <c r="B99" s="130"/>
      <c r="C99" s="129"/>
      <c r="D99" s="131"/>
      <c r="E99" s="132"/>
      <c r="F99" s="131"/>
      <c r="G99" s="131"/>
      <c r="H99" s="131"/>
      <c r="I99" s="131"/>
      <c r="J99" s="131"/>
      <c r="K99" s="134"/>
      <c r="L99" s="134"/>
      <c r="M99" s="134"/>
      <c r="N99" s="134"/>
      <c r="O99" s="134"/>
      <c r="P99" s="134"/>
      <c r="Q99" s="134"/>
      <c r="R99" s="134"/>
      <c r="S99" s="129"/>
      <c r="T99" s="136"/>
      <c r="U99" s="137"/>
      <c r="V99" s="137"/>
      <c r="W99" s="137"/>
    </row>
    <row r="100" spans="1:23" ht="12" customHeight="1">
      <c r="A100" s="129"/>
      <c r="B100" s="130"/>
      <c r="C100" s="129"/>
      <c r="D100" s="131"/>
      <c r="E100" s="132"/>
      <c r="F100" s="131"/>
      <c r="G100" s="131"/>
      <c r="H100" s="131"/>
      <c r="I100" s="131"/>
      <c r="J100" s="131"/>
      <c r="K100" s="134"/>
      <c r="L100" s="134"/>
      <c r="M100" s="134"/>
      <c r="N100" s="134"/>
      <c r="O100" s="134"/>
      <c r="P100" s="134"/>
      <c r="Q100" s="134"/>
      <c r="R100" s="134"/>
      <c r="S100" s="129"/>
      <c r="T100" s="136"/>
      <c r="U100" s="137"/>
      <c r="V100" s="137"/>
      <c r="W100" s="137"/>
    </row>
  </sheetData>
  <mergeCells count="21">
    <mergeCell ref="C31:F31"/>
    <mergeCell ref="C17:C23"/>
    <mergeCell ref="D17:D23"/>
    <mergeCell ref="E17:E20"/>
    <mergeCell ref="B25:B30"/>
    <mergeCell ref="E25:E27"/>
    <mergeCell ref="E21:E23"/>
    <mergeCell ref="C25:C30"/>
    <mergeCell ref="D25:D30"/>
    <mergeCell ref="B17:B23"/>
    <mergeCell ref="B9:B16"/>
    <mergeCell ref="C9:C16"/>
    <mergeCell ref="D9:D16"/>
    <mergeCell ref="E9:E13"/>
    <mergeCell ref="E14:E16"/>
    <mergeCell ref="S25:S30"/>
    <mergeCell ref="S17:S20"/>
    <mergeCell ref="T17:T20"/>
    <mergeCell ref="S21:S23"/>
    <mergeCell ref="S9:S13"/>
    <mergeCell ref="S14:S16"/>
  </mergeCells>
  <printOptions horizontalCentered="1" verticalCentered="1"/>
  <pageMargins left="0" right="0" top="0.35433070866141736" bottom="0.31496062992125984" header="0" footer="0"/>
  <pageSetup scale="65" orientation="landscape" r:id="rId1"/>
  <headerFooter>
    <oddFooter>&amp;CPágina &amp;P de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2DBDB"/>
  </sheetPr>
  <dimension ref="A1:BB324"/>
  <sheetViews>
    <sheetView showGridLines="0" view="pageBreakPreview" zoomScale="60" zoomScaleNormal="100" workbookViewId="0">
      <pane xSplit="3" ySplit="16" topLeftCell="D47" activePane="bottomRight" state="frozen"/>
      <selection pane="topRight" activeCell="D1" sqref="D1"/>
      <selection pane="bottomLeft" activeCell="A17" sqref="A17"/>
      <selection pane="bottomRight" activeCell="D17" sqref="D17"/>
    </sheetView>
  </sheetViews>
  <sheetFormatPr baseColWidth="10" defaultColWidth="14.42578125" defaultRowHeight="15" customHeight="1"/>
  <cols>
    <col min="1" max="1" width="2.28515625" customWidth="1"/>
    <col min="2" max="2" width="8.7109375" customWidth="1"/>
    <col min="3" max="3" width="14.42578125" customWidth="1"/>
    <col min="4" max="28" width="18.28515625" customWidth="1"/>
    <col min="29" max="33" width="18.5703125" customWidth="1"/>
    <col min="34" max="34" width="56.5703125" customWidth="1"/>
    <col min="35" max="35" width="15" customWidth="1"/>
    <col min="36" max="38" width="18.5703125" customWidth="1"/>
    <col min="39" max="39" width="12.85546875" customWidth="1"/>
    <col min="40" max="40" width="16" customWidth="1"/>
    <col min="41" max="54" width="11.42578125" customWidth="1"/>
  </cols>
  <sheetData>
    <row r="1" spans="1:54" ht="25.5" customHeight="1">
      <c r="A1" s="127"/>
      <c r="B1" s="184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6"/>
      <c r="Y1" s="186"/>
      <c r="Z1" s="186"/>
      <c r="AA1" s="186"/>
      <c r="AB1" s="186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</row>
    <row r="2" spans="1:54" ht="25.5" customHeight="1">
      <c r="A2" s="127"/>
      <c r="B2" s="188" t="s">
        <v>403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6"/>
      <c r="R2" s="185"/>
      <c r="S2" s="185"/>
      <c r="T2" s="185"/>
      <c r="U2" s="185"/>
      <c r="V2" s="185"/>
      <c r="W2" s="185"/>
      <c r="X2" s="186"/>
      <c r="Y2" s="186"/>
      <c r="Z2" s="186"/>
      <c r="AA2" s="186"/>
      <c r="AB2" s="186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</row>
    <row r="3" spans="1:54" ht="25.5" customHeight="1">
      <c r="A3" s="127"/>
      <c r="B3" s="188" t="s">
        <v>404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6"/>
      <c r="Y3" s="186"/>
      <c r="Z3" s="186"/>
      <c r="AA3" s="186"/>
      <c r="AB3" s="186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</row>
    <row r="4" spans="1:54" ht="25.5" customHeight="1">
      <c r="A4" s="127"/>
      <c r="B4" s="188" t="s">
        <v>20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6"/>
      <c r="Y4" s="186"/>
      <c r="Z4" s="186"/>
      <c r="AA4" s="186"/>
      <c r="AB4" s="186"/>
      <c r="AC4" s="187" t="s">
        <v>438</v>
      </c>
      <c r="AD4" s="187" t="s">
        <v>439</v>
      </c>
      <c r="AE4" s="187"/>
      <c r="AF4" s="187"/>
      <c r="AG4" s="187"/>
      <c r="AH4" s="187"/>
      <c r="AI4" s="187"/>
      <c r="AJ4" s="187"/>
      <c r="AK4" s="187"/>
      <c r="AL4" s="18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</row>
    <row r="5" spans="1:54" ht="25.5" customHeight="1">
      <c r="A5" s="127"/>
      <c r="B5" s="188"/>
      <c r="C5" s="185"/>
      <c r="D5" s="185"/>
      <c r="E5" s="185"/>
      <c r="F5" s="185"/>
      <c r="G5" s="185"/>
      <c r="H5" s="185">
        <f>H7-F7</f>
        <v>0</v>
      </c>
      <c r="I5" s="185"/>
      <c r="J5" s="185"/>
      <c r="K5" s="185"/>
      <c r="L5" s="185"/>
      <c r="M5" s="185"/>
      <c r="N5" s="185"/>
      <c r="O5" s="185"/>
      <c r="P5" s="185">
        <f>P6/2</f>
        <v>0</v>
      </c>
      <c r="Q5" s="185"/>
      <c r="R5" s="185"/>
      <c r="S5" s="185"/>
      <c r="T5" s="185"/>
      <c r="U5" s="185"/>
      <c r="V5" s="185"/>
      <c r="W5" s="185"/>
      <c r="X5" s="186">
        <f>X6-X7</f>
        <v>0</v>
      </c>
      <c r="Y5" s="186"/>
      <c r="Z5" s="186"/>
      <c r="AA5" s="186"/>
      <c r="AB5" s="186"/>
      <c r="AC5" s="187"/>
      <c r="AD5" s="187"/>
      <c r="AE5" s="187"/>
      <c r="AF5" s="187"/>
      <c r="AG5" s="187"/>
      <c r="AH5" s="187"/>
      <c r="AI5" s="187"/>
      <c r="AJ5" s="187">
        <f>AJ7-AJ6</f>
        <v>-821497654.47486699</v>
      </c>
      <c r="AK5" s="187"/>
      <c r="AL5" s="18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</row>
    <row r="6" spans="1:54" ht="25.5" customHeight="1">
      <c r="A6" s="127"/>
      <c r="B6" s="188" t="s">
        <v>440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>
        <f>N7-P7</f>
        <v>0</v>
      </c>
      <c r="Q6" s="185"/>
      <c r="R6" s="185"/>
      <c r="S6" s="185"/>
      <c r="T6" s="185"/>
      <c r="U6" s="185"/>
      <c r="V6" s="185"/>
      <c r="W6" s="185"/>
      <c r="X6" s="186"/>
      <c r="Y6" s="186"/>
      <c r="Z6" s="186"/>
      <c r="AA6" s="186"/>
      <c r="AB6" s="186"/>
      <c r="AC6" s="187"/>
      <c r="AD6" s="187"/>
      <c r="AE6" s="187"/>
      <c r="AF6" s="187"/>
      <c r="AG6" s="187"/>
      <c r="AH6" s="187"/>
      <c r="AI6" s="187"/>
      <c r="AJ6" s="187">
        <v>821497654.47486699</v>
      </c>
      <c r="AK6" s="187"/>
      <c r="AL6" s="18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</row>
    <row r="7" spans="1:54" ht="25.5" customHeight="1">
      <c r="A7" s="127"/>
      <c r="B7" s="189"/>
      <c r="C7" s="185"/>
      <c r="D7" s="190">
        <f t="shared" ref="D7:AA7" si="0">SUM(D9:D305)</f>
        <v>0</v>
      </c>
      <c r="E7" s="185">
        <f t="shared" si="0"/>
        <v>0</v>
      </c>
      <c r="F7" s="185">
        <f t="shared" si="0"/>
        <v>0</v>
      </c>
      <c r="G7" s="185">
        <f t="shared" si="0"/>
        <v>0</v>
      </c>
      <c r="H7" s="185">
        <f t="shared" si="0"/>
        <v>0</v>
      </c>
      <c r="I7" s="185">
        <f t="shared" si="0"/>
        <v>0</v>
      </c>
      <c r="J7" s="185">
        <f t="shared" si="0"/>
        <v>0</v>
      </c>
      <c r="K7" s="185">
        <f t="shared" si="0"/>
        <v>0</v>
      </c>
      <c r="L7" s="190">
        <f t="shared" si="0"/>
        <v>0</v>
      </c>
      <c r="M7" s="185">
        <f t="shared" si="0"/>
        <v>0</v>
      </c>
      <c r="N7" s="185">
        <f t="shared" si="0"/>
        <v>0</v>
      </c>
      <c r="O7" s="191">
        <f t="shared" si="0"/>
        <v>0</v>
      </c>
      <c r="P7" s="185">
        <f t="shared" si="0"/>
        <v>0</v>
      </c>
      <c r="Q7" s="185">
        <f t="shared" si="0"/>
        <v>0</v>
      </c>
      <c r="R7" s="185">
        <f t="shared" si="0"/>
        <v>0</v>
      </c>
      <c r="S7" s="185">
        <f t="shared" si="0"/>
        <v>0</v>
      </c>
      <c r="T7" s="190">
        <f t="shared" si="0"/>
        <v>0</v>
      </c>
      <c r="U7" s="185">
        <f t="shared" si="0"/>
        <v>0</v>
      </c>
      <c r="V7" s="185">
        <f t="shared" si="0"/>
        <v>0</v>
      </c>
      <c r="W7" s="185">
        <f t="shared" si="0"/>
        <v>0</v>
      </c>
      <c r="X7" s="186">
        <f t="shared" si="0"/>
        <v>0</v>
      </c>
      <c r="Y7" s="186">
        <f t="shared" si="0"/>
        <v>0</v>
      </c>
      <c r="Z7" s="186">
        <f t="shared" si="0"/>
        <v>0</v>
      </c>
      <c r="AA7" s="191">
        <f t="shared" si="0"/>
        <v>0</v>
      </c>
      <c r="AB7" s="191">
        <f>AB306</f>
        <v>0</v>
      </c>
      <c r="AC7" s="186">
        <f t="shared" ref="AC7:AD7" si="1">SUM(AC9:AC305)</f>
        <v>0</v>
      </c>
      <c r="AD7" s="186">
        <f t="shared" si="1"/>
        <v>0</v>
      </c>
      <c r="AE7" s="186"/>
      <c r="AF7" s="186"/>
      <c r="AG7" s="186"/>
      <c r="AH7" s="186"/>
      <c r="AI7" s="191">
        <f t="shared" ref="AI7:AK7" si="2">SUM(AI9:AI305)</f>
        <v>0</v>
      </c>
      <c r="AJ7" s="186">
        <f t="shared" si="2"/>
        <v>0</v>
      </c>
      <c r="AK7" s="186">
        <f t="shared" si="2"/>
        <v>0</v>
      </c>
      <c r="AL7" s="186"/>
      <c r="AM7" s="192">
        <f>AM306</f>
        <v>0</v>
      </c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</row>
    <row r="8" spans="1:54" ht="41.25" customHeight="1">
      <c r="A8" s="127"/>
      <c r="B8" s="193" t="s">
        <v>441</v>
      </c>
      <c r="C8" s="194" t="s">
        <v>145</v>
      </c>
      <c r="D8" s="195" t="s">
        <v>442</v>
      </c>
      <c r="E8" s="196" t="s">
        <v>443</v>
      </c>
      <c r="F8" s="196" t="s">
        <v>444</v>
      </c>
      <c r="G8" s="195" t="s">
        <v>445</v>
      </c>
      <c r="H8" s="195" t="s">
        <v>446</v>
      </c>
      <c r="I8" s="195" t="s">
        <v>447</v>
      </c>
      <c r="J8" s="197" t="s">
        <v>448</v>
      </c>
      <c r="K8" s="195" t="s">
        <v>449</v>
      </c>
      <c r="L8" s="198" t="s">
        <v>450</v>
      </c>
      <c r="M8" s="199" t="s">
        <v>451</v>
      </c>
      <c r="N8" s="199" t="s">
        <v>452</v>
      </c>
      <c r="O8" s="198" t="s">
        <v>453</v>
      </c>
      <c r="P8" s="198" t="s">
        <v>454</v>
      </c>
      <c r="Q8" s="198" t="s">
        <v>450</v>
      </c>
      <c r="R8" s="197" t="s">
        <v>455</v>
      </c>
      <c r="S8" s="198" t="s">
        <v>456</v>
      </c>
      <c r="T8" s="195" t="s">
        <v>457</v>
      </c>
      <c r="U8" s="200" t="s">
        <v>458</v>
      </c>
      <c r="V8" s="200" t="s">
        <v>459</v>
      </c>
      <c r="W8" s="195" t="s">
        <v>460</v>
      </c>
      <c r="X8" s="195" t="s">
        <v>461</v>
      </c>
      <c r="Y8" s="195" t="s">
        <v>462</v>
      </c>
      <c r="Z8" s="197" t="s">
        <v>463</v>
      </c>
      <c r="AA8" s="195" t="s">
        <v>464</v>
      </c>
      <c r="AB8" s="195"/>
      <c r="AC8" s="201" t="s">
        <v>465</v>
      </c>
      <c r="AD8" s="201" t="s">
        <v>466</v>
      </c>
      <c r="AE8" s="201" t="s">
        <v>467</v>
      </c>
      <c r="AF8" s="201"/>
      <c r="AG8" s="201"/>
      <c r="AH8" s="201"/>
      <c r="AI8" s="202" t="s">
        <v>468</v>
      </c>
      <c r="AJ8" s="202" t="s">
        <v>469</v>
      </c>
      <c r="AK8" s="202" t="s">
        <v>470</v>
      </c>
      <c r="AL8" s="202" t="s">
        <v>471</v>
      </c>
      <c r="AM8" s="202" t="s">
        <v>471</v>
      </c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</row>
    <row r="9" spans="1:54" ht="21" customHeight="1">
      <c r="A9" s="127"/>
      <c r="B9" s="203">
        <v>1111</v>
      </c>
      <c r="C9" s="204" t="s">
        <v>472</v>
      </c>
      <c r="D9" s="204">
        <v>0</v>
      </c>
      <c r="E9" s="204">
        <v>0</v>
      </c>
      <c r="F9" s="204">
        <v>0</v>
      </c>
      <c r="G9" s="204">
        <f t="shared" ref="G9:G263" si="3">E9+F9</f>
        <v>0</v>
      </c>
      <c r="H9" s="204">
        <v>0</v>
      </c>
      <c r="I9" s="204">
        <f t="shared" ref="I9:I263" si="4">D9-G9+H9</f>
        <v>0</v>
      </c>
      <c r="J9" s="204">
        <v>0</v>
      </c>
      <c r="K9" s="204">
        <f t="shared" ref="K9:K263" si="5">I9-J9</f>
        <v>0</v>
      </c>
      <c r="L9" s="204">
        <v>0</v>
      </c>
      <c r="M9" s="204">
        <v>0</v>
      </c>
      <c r="N9" s="204">
        <v>0</v>
      </c>
      <c r="O9" s="204">
        <f t="shared" ref="O9:O263" si="6">M9+N9</f>
        <v>0</v>
      </c>
      <c r="P9" s="204">
        <v>0</v>
      </c>
      <c r="Q9" s="204">
        <f t="shared" ref="Q9:Q263" si="7">L9-O9+P9</f>
        <v>0</v>
      </c>
      <c r="R9" s="204">
        <v>0</v>
      </c>
      <c r="S9" s="204">
        <f t="shared" ref="S9:S263" si="8">Q9-R9</f>
        <v>0</v>
      </c>
      <c r="T9" s="204">
        <v>0</v>
      </c>
      <c r="U9" s="204">
        <v>0</v>
      </c>
      <c r="V9" s="204">
        <v>0</v>
      </c>
      <c r="W9" s="204">
        <f t="shared" ref="W9:W263" si="9">U9+V9</f>
        <v>0</v>
      </c>
      <c r="X9" s="204">
        <v>0</v>
      </c>
      <c r="Y9" s="204">
        <f t="shared" ref="Y9:Y263" si="10">T9-W9+X9</f>
        <v>0</v>
      </c>
      <c r="Z9" s="204">
        <v>0</v>
      </c>
      <c r="AA9" s="204">
        <f t="shared" ref="AA9:AA263" si="11">Y9-Z9</f>
        <v>0</v>
      </c>
      <c r="AB9" s="186">
        <f t="shared" ref="AB9:AB239" si="12">D9+L9+T9</f>
        <v>0</v>
      </c>
      <c r="AC9" s="205">
        <f t="shared" ref="AC9:AD9" si="13">G9+O9+W9</f>
        <v>0</v>
      </c>
      <c r="AD9" s="205">
        <f t="shared" si="13"/>
        <v>0</v>
      </c>
      <c r="AE9" s="206">
        <f t="shared" ref="AE9:AE263" si="14">AD9-AC9</f>
        <v>0</v>
      </c>
      <c r="AF9" s="206"/>
      <c r="AG9" s="206"/>
      <c r="AH9" s="207" t="s">
        <v>245</v>
      </c>
      <c r="AI9" s="208">
        <v>0</v>
      </c>
      <c r="AJ9" s="208">
        <v>0</v>
      </c>
      <c r="AK9" s="208">
        <f t="shared" ref="AK9:AK263" si="15">AI9-AJ9</f>
        <v>0</v>
      </c>
      <c r="AL9" s="208"/>
      <c r="AM9" s="127">
        <v>0</v>
      </c>
      <c r="AN9" s="127">
        <f t="shared" ref="AN9:AN263" si="16">AI9-AM9</f>
        <v>0</v>
      </c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</row>
    <row r="10" spans="1:54" ht="21" customHeight="1">
      <c r="A10" s="127"/>
      <c r="B10" s="203">
        <v>1131</v>
      </c>
      <c r="C10" s="204" t="s">
        <v>473</v>
      </c>
      <c r="D10" s="204">
        <v>0</v>
      </c>
      <c r="E10" s="204">
        <v>0</v>
      </c>
      <c r="F10" s="204">
        <v>0</v>
      </c>
      <c r="G10" s="204">
        <f t="shared" si="3"/>
        <v>0</v>
      </c>
      <c r="H10" s="204">
        <v>0</v>
      </c>
      <c r="I10" s="204">
        <f t="shared" si="4"/>
        <v>0</v>
      </c>
      <c r="J10" s="204">
        <v>0</v>
      </c>
      <c r="K10" s="204">
        <f t="shared" si="5"/>
        <v>0</v>
      </c>
      <c r="L10" s="204">
        <v>0</v>
      </c>
      <c r="M10" s="204">
        <v>0</v>
      </c>
      <c r="N10" s="204">
        <v>0</v>
      </c>
      <c r="O10" s="204">
        <f t="shared" si="6"/>
        <v>0</v>
      </c>
      <c r="P10" s="204">
        <v>0</v>
      </c>
      <c r="Q10" s="204">
        <f t="shared" si="7"/>
        <v>0</v>
      </c>
      <c r="R10" s="204">
        <v>0</v>
      </c>
      <c r="S10" s="204">
        <f t="shared" si="8"/>
        <v>0</v>
      </c>
      <c r="T10" s="204">
        <v>0</v>
      </c>
      <c r="U10" s="204">
        <v>0</v>
      </c>
      <c r="V10" s="204">
        <v>0</v>
      </c>
      <c r="W10" s="204">
        <f t="shared" si="9"/>
        <v>0</v>
      </c>
      <c r="X10" s="204">
        <v>0</v>
      </c>
      <c r="Y10" s="204">
        <f t="shared" si="10"/>
        <v>0</v>
      </c>
      <c r="Z10" s="204">
        <v>0</v>
      </c>
      <c r="AA10" s="204">
        <f t="shared" si="11"/>
        <v>0</v>
      </c>
      <c r="AB10" s="186">
        <f t="shared" si="12"/>
        <v>0</v>
      </c>
      <c r="AC10" s="205">
        <f t="shared" ref="AC10:AD10" si="17">G10+O10+W10</f>
        <v>0</v>
      </c>
      <c r="AD10" s="205">
        <f t="shared" si="17"/>
        <v>0</v>
      </c>
      <c r="AE10" s="206">
        <f t="shared" si="14"/>
        <v>0</v>
      </c>
      <c r="AF10" s="206">
        <f t="shared" ref="AF10:AF51" si="18">AB10-AE10</f>
        <v>0</v>
      </c>
      <c r="AG10" s="206" t="b">
        <f t="shared" ref="AG10:AG264" si="19">AF10=AI10</f>
        <v>1</v>
      </c>
      <c r="AH10" s="207" t="s">
        <v>245</v>
      </c>
      <c r="AI10" s="208">
        <v>0</v>
      </c>
      <c r="AJ10" s="208">
        <v>0</v>
      </c>
      <c r="AK10" s="208">
        <f t="shared" si="15"/>
        <v>0</v>
      </c>
      <c r="AL10" s="208"/>
      <c r="AM10" s="127">
        <v>0</v>
      </c>
      <c r="AN10" s="127">
        <f t="shared" si="16"/>
        <v>0</v>
      </c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</row>
    <row r="11" spans="1:54" ht="21" customHeight="1">
      <c r="A11" s="127"/>
      <c r="B11" s="203">
        <v>1141</v>
      </c>
      <c r="C11" s="204" t="s">
        <v>474</v>
      </c>
      <c r="D11" s="204">
        <v>0</v>
      </c>
      <c r="E11" s="204">
        <v>0</v>
      </c>
      <c r="F11" s="204">
        <v>0</v>
      </c>
      <c r="G11" s="204">
        <f t="shared" si="3"/>
        <v>0</v>
      </c>
      <c r="H11" s="204">
        <v>0</v>
      </c>
      <c r="I11" s="204">
        <f t="shared" si="4"/>
        <v>0</v>
      </c>
      <c r="J11" s="204">
        <v>0</v>
      </c>
      <c r="K11" s="204">
        <f t="shared" si="5"/>
        <v>0</v>
      </c>
      <c r="L11" s="204">
        <v>0</v>
      </c>
      <c r="M11" s="204">
        <v>0</v>
      </c>
      <c r="N11" s="204">
        <v>0</v>
      </c>
      <c r="O11" s="204">
        <f t="shared" si="6"/>
        <v>0</v>
      </c>
      <c r="P11" s="204">
        <v>0</v>
      </c>
      <c r="Q11" s="204">
        <f t="shared" si="7"/>
        <v>0</v>
      </c>
      <c r="R11" s="204">
        <v>0</v>
      </c>
      <c r="S11" s="204">
        <f t="shared" si="8"/>
        <v>0</v>
      </c>
      <c r="T11" s="204">
        <v>0</v>
      </c>
      <c r="U11" s="204">
        <v>0</v>
      </c>
      <c r="V11" s="204">
        <v>0</v>
      </c>
      <c r="W11" s="204">
        <f t="shared" si="9"/>
        <v>0</v>
      </c>
      <c r="X11" s="204">
        <v>0</v>
      </c>
      <c r="Y11" s="204">
        <f t="shared" si="10"/>
        <v>0</v>
      </c>
      <c r="Z11" s="204">
        <v>0</v>
      </c>
      <c r="AA11" s="204">
        <f t="shared" si="11"/>
        <v>0</v>
      </c>
      <c r="AB11" s="186">
        <f t="shared" si="12"/>
        <v>0</v>
      </c>
      <c r="AC11" s="205">
        <f t="shared" ref="AC11:AD11" si="20">G11+O11+W11</f>
        <v>0</v>
      </c>
      <c r="AD11" s="205">
        <f t="shared" si="20"/>
        <v>0</v>
      </c>
      <c r="AE11" s="206">
        <f t="shared" si="14"/>
        <v>0</v>
      </c>
      <c r="AF11" s="206">
        <f t="shared" si="18"/>
        <v>0</v>
      </c>
      <c r="AG11" s="206" t="b">
        <f t="shared" si="19"/>
        <v>1</v>
      </c>
      <c r="AH11" s="207" t="s">
        <v>245</v>
      </c>
      <c r="AI11" s="208">
        <v>0</v>
      </c>
      <c r="AJ11" s="208">
        <v>0</v>
      </c>
      <c r="AK11" s="208">
        <f t="shared" si="15"/>
        <v>0</v>
      </c>
      <c r="AL11" s="208"/>
      <c r="AM11" s="127">
        <v>0</v>
      </c>
      <c r="AN11" s="127">
        <f t="shared" si="16"/>
        <v>0</v>
      </c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</row>
    <row r="12" spans="1:54" ht="21" customHeight="1">
      <c r="A12" s="127"/>
      <c r="B12" s="203">
        <v>1211</v>
      </c>
      <c r="C12" s="204" t="s">
        <v>475</v>
      </c>
      <c r="D12" s="204">
        <v>0</v>
      </c>
      <c r="E12" s="204">
        <v>0</v>
      </c>
      <c r="F12" s="204">
        <v>0</v>
      </c>
      <c r="G12" s="204">
        <f t="shared" si="3"/>
        <v>0</v>
      </c>
      <c r="H12" s="204">
        <v>0</v>
      </c>
      <c r="I12" s="204">
        <f t="shared" si="4"/>
        <v>0</v>
      </c>
      <c r="J12" s="204">
        <v>0</v>
      </c>
      <c r="K12" s="204">
        <f t="shared" si="5"/>
        <v>0</v>
      </c>
      <c r="L12" s="204">
        <v>0</v>
      </c>
      <c r="M12" s="204">
        <v>0</v>
      </c>
      <c r="N12" s="204">
        <v>0</v>
      </c>
      <c r="O12" s="204">
        <f t="shared" si="6"/>
        <v>0</v>
      </c>
      <c r="P12" s="204">
        <v>0</v>
      </c>
      <c r="Q12" s="204">
        <f t="shared" si="7"/>
        <v>0</v>
      </c>
      <c r="R12" s="204">
        <v>0</v>
      </c>
      <c r="S12" s="204">
        <f t="shared" si="8"/>
        <v>0</v>
      </c>
      <c r="T12" s="204">
        <v>0</v>
      </c>
      <c r="U12" s="204">
        <v>0</v>
      </c>
      <c r="V12" s="204">
        <v>0</v>
      </c>
      <c r="W12" s="204">
        <f t="shared" si="9"/>
        <v>0</v>
      </c>
      <c r="X12" s="204">
        <v>0</v>
      </c>
      <c r="Y12" s="204">
        <f t="shared" si="10"/>
        <v>0</v>
      </c>
      <c r="Z12" s="204">
        <v>0</v>
      </c>
      <c r="AA12" s="204">
        <f t="shared" si="11"/>
        <v>0</v>
      </c>
      <c r="AB12" s="186">
        <f t="shared" si="12"/>
        <v>0</v>
      </c>
      <c r="AC12" s="205">
        <f t="shared" ref="AC12:AD12" si="21">G12+O12+W12</f>
        <v>0</v>
      </c>
      <c r="AD12" s="205">
        <f t="shared" si="21"/>
        <v>0</v>
      </c>
      <c r="AE12" s="206">
        <f t="shared" si="14"/>
        <v>0</v>
      </c>
      <c r="AF12" s="209">
        <f t="shared" si="18"/>
        <v>0</v>
      </c>
      <c r="AG12" s="209" t="b">
        <f t="shared" si="19"/>
        <v>1</v>
      </c>
      <c r="AH12" s="210" t="s">
        <v>476</v>
      </c>
      <c r="AI12" s="208">
        <v>0</v>
      </c>
      <c r="AJ12" s="208">
        <v>0</v>
      </c>
      <c r="AK12" s="208">
        <f t="shared" si="15"/>
        <v>0</v>
      </c>
      <c r="AL12" s="208"/>
      <c r="AM12" s="127">
        <v>0</v>
      </c>
      <c r="AN12" s="127">
        <f t="shared" si="16"/>
        <v>0</v>
      </c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</row>
    <row r="13" spans="1:54" ht="14.25" customHeight="1">
      <c r="A13" s="127"/>
      <c r="B13" s="203">
        <v>1221</v>
      </c>
      <c r="C13" s="204" t="s">
        <v>477</v>
      </c>
      <c r="D13" s="204">
        <v>0</v>
      </c>
      <c r="E13" s="204">
        <v>0</v>
      </c>
      <c r="F13" s="204">
        <v>0</v>
      </c>
      <c r="G13" s="204">
        <f t="shared" si="3"/>
        <v>0</v>
      </c>
      <c r="H13" s="204">
        <v>0</v>
      </c>
      <c r="I13" s="204">
        <f t="shared" si="4"/>
        <v>0</v>
      </c>
      <c r="J13" s="204">
        <v>0</v>
      </c>
      <c r="K13" s="204">
        <f t="shared" si="5"/>
        <v>0</v>
      </c>
      <c r="L13" s="204">
        <v>0</v>
      </c>
      <c r="M13" s="204">
        <v>0</v>
      </c>
      <c r="N13" s="204">
        <v>0</v>
      </c>
      <c r="O13" s="204">
        <f t="shared" si="6"/>
        <v>0</v>
      </c>
      <c r="P13" s="204">
        <v>0</v>
      </c>
      <c r="Q13" s="204">
        <f t="shared" si="7"/>
        <v>0</v>
      </c>
      <c r="R13" s="204">
        <v>0</v>
      </c>
      <c r="S13" s="204">
        <f t="shared" si="8"/>
        <v>0</v>
      </c>
      <c r="T13" s="204">
        <v>0</v>
      </c>
      <c r="U13" s="204">
        <v>0</v>
      </c>
      <c r="V13" s="204">
        <v>0</v>
      </c>
      <c r="W13" s="204">
        <f t="shared" si="9"/>
        <v>0</v>
      </c>
      <c r="X13" s="204">
        <v>0</v>
      </c>
      <c r="Y13" s="204">
        <f t="shared" si="10"/>
        <v>0</v>
      </c>
      <c r="Z13" s="204">
        <v>0</v>
      </c>
      <c r="AA13" s="204">
        <f t="shared" si="11"/>
        <v>0</v>
      </c>
      <c r="AB13" s="186">
        <f t="shared" si="12"/>
        <v>0</v>
      </c>
      <c r="AC13" s="205">
        <f t="shared" ref="AC13:AD13" si="22">G13+O13+W13</f>
        <v>0</v>
      </c>
      <c r="AD13" s="205">
        <f t="shared" si="22"/>
        <v>0</v>
      </c>
      <c r="AE13" s="206">
        <f t="shared" si="14"/>
        <v>0</v>
      </c>
      <c r="AF13" s="209">
        <f t="shared" si="18"/>
        <v>0</v>
      </c>
      <c r="AG13" s="209" t="b">
        <f t="shared" si="19"/>
        <v>1</v>
      </c>
      <c r="AH13" s="210" t="s">
        <v>476</v>
      </c>
      <c r="AI13" s="208">
        <v>0</v>
      </c>
      <c r="AJ13" s="208">
        <v>0</v>
      </c>
      <c r="AK13" s="208">
        <f t="shared" si="15"/>
        <v>0</v>
      </c>
      <c r="AL13" s="208"/>
      <c r="AM13" s="127">
        <v>0</v>
      </c>
      <c r="AN13" s="127">
        <f t="shared" si="16"/>
        <v>0</v>
      </c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</row>
    <row r="14" spans="1:54" ht="15.75" customHeight="1">
      <c r="A14" s="127"/>
      <c r="B14" s="203">
        <v>1231</v>
      </c>
      <c r="C14" s="204" t="s">
        <v>478</v>
      </c>
      <c r="D14" s="204">
        <v>0</v>
      </c>
      <c r="E14" s="204">
        <v>0</v>
      </c>
      <c r="F14" s="204">
        <v>0</v>
      </c>
      <c r="G14" s="204">
        <f t="shared" si="3"/>
        <v>0</v>
      </c>
      <c r="H14" s="204">
        <v>0</v>
      </c>
      <c r="I14" s="204">
        <f t="shared" si="4"/>
        <v>0</v>
      </c>
      <c r="J14" s="204">
        <v>0</v>
      </c>
      <c r="K14" s="204">
        <f t="shared" si="5"/>
        <v>0</v>
      </c>
      <c r="L14" s="204">
        <v>0</v>
      </c>
      <c r="M14" s="204">
        <v>0</v>
      </c>
      <c r="N14" s="204">
        <v>0</v>
      </c>
      <c r="O14" s="204">
        <f t="shared" si="6"/>
        <v>0</v>
      </c>
      <c r="P14" s="204">
        <v>0</v>
      </c>
      <c r="Q14" s="204">
        <f t="shared" si="7"/>
        <v>0</v>
      </c>
      <c r="R14" s="204">
        <v>0</v>
      </c>
      <c r="S14" s="204">
        <f t="shared" si="8"/>
        <v>0</v>
      </c>
      <c r="T14" s="204">
        <v>0</v>
      </c>
      <c r="U14" s="204">
        <v>0</v>
      </c>
      <c r="V14" s="204">
        <v>0</v>
      </c>
      <c r="W14" s="204">
        <f t="shared" si="9"/>
        <v>0</v>
      </c>
      <c r="X14" s="204">
        <v>0</v>
      </c>
      <c r="Y14" s="204">
        <f t="shared" si="10"/>
        <v>0</v>
      </c>
      <c r="Z14" s="204">
        <v>0</v>
      </c>
      <c r="AA14" s="204">
        <f t="shared" si="11"/>
        <v>0</v>
      </c>
      <c r="AB14" s="186">
        <f t="shared" si="12"/>
        <v>0</v>
      </c>
      <c r="AC14" s="205">
        <f t="shared" ref="AC14:AD14" si="23">G14+O14+W14</f>
        <v>0</v>
      </c>
      <c r="AD14" s="205">
        <f t="shared" si="23"/>
        <v>0</v>
      </c>
      <c r="AE14" s="206">
        <f t="shared" si="14"/>
        <v>0</v>
      </c>
      <c r="AF14" s="209">
        <f t="shared" si="18"/>
        <v>0</v>
      </c>
      <c r="AG14" s="209" t="b">
        <f t="shared" si="19"/>
        <v>1</v>
      </c>
      <c r="AH14" s="210" t="s">
        <v>476</v>
      </c>
      <c r="AI14" s="208">
        <v>0</v>
      </c>
      <c r="AJ14" s="208">
        <v>0</v>
      </c>
      <c r="AK14" s="208">
        <f t="shared" si="15"/>
        <v>0</v>
      </c>
      <c r="AL14" s="208"/>
      <c r="AM14" s="127">
        <v>0</v>
      </c>
      <c r="AN14" s="127">
        <f t="shared" si="16"/>
        <v>0</v>
      </c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</row>
    <row r="15" spans="1:54" ht="17.25" customHeight="1">
      <c r="A15" s="127"/>
      <c r="B15" s="203">
        <v>1232</v>
      </c>
      <c r="C15" s="204" t="s">
        <v>479</v>
      </c>
      <c r="D15" s="204">
        <v>0</v>
      </c>
      <c r="E15" s="204">
        <v>0</v>
      </c>
      <c r="F15" s="204">
        <v>0</v>
      </c>
      <c r="G15" s="204">
        <f t="shared" si="3"/>
        <v>0</v>
      </c>
      <c r="H15" s="204">
        <v>0</v>
      </c>
      <c r="I15" s="204">
        <f t="shared" si="4"/>
        <v>0</v>
      </c>
      <c r="J15" s="204">
        <v>0</v>
      </c>
      <c r="K15" s="204">
        <f t="shared" si="5"/>
        <v>0</v>
      </c>
      <c r="L15" s="204">
        <v>0</v>
      </c>
      <c r="M15" s="204">
        <v>0</v>
      </c>
      <c r="N15" s="204">
        <v>0</v>
      </c>
      <c r="O15" s="204">
        <f t="shared" si="6"/>
        <v>0</v>
      </c>
      <c r="P15" s="204">
        <v>0</v>
      </c>
      <c r="Q15" s="204">
        <f t="shared" si="7"/>
        <v>0</v>
      </c>
      <c r="R15" s="204">
        <v>0</v>
      </c>
      <c r="S15" s="204">
        <f t="shared" si="8"/>
        <v>0</v>
      </c>
      <c r="T15" s="204">
        <v>0</v>
      </c>
      <c r="U15" s="204">
        <v>0</v>
      </c>
      <c r="V15" s="204">
        <v>0</v>
      </c>
      <c r="W15" s="204">
        <f t="shared" si="9"/>
        <v>0</v>
      </c>
      <c r="X15" s="204">
        <v>0</v>
      </c>
      <c r="Y15" s="204">
        <f t="shared" si="10"/>
        <v>0</v>
      </c>
      <c r="Z15" s="204">
        <v>0</v>
      </c>
      <c r="AA15" s="204">
        <f t="shared" si="11"/>
        <v>0</v>
      </c>
      <c r="AB15" s="186">
        <f t="shared" si="12"/>
        <v>0</v>
      </c>
      <c r="AC15" s="205">
        <f t="shared" ref="AC15:AD15" si="24">G15+O15+W15</f>
        <v>0</v>
      </c>
      <c r="AD15" s="205">
        <f t="shared" si="24"/>
        <v>0</v>
      </c>
      <c r="AE15" s="206">
        <f t="shared" si="14"/>
        <v>0</v>
      </c>
      <c r="AF15" s="209">
        <f t="shared" si="18"/>
        <v>0</v>
      </c>
      <c r="AG15" s="209" t="b">
        <f t="shared" si="19"/>
        <v>1</v>
      </c>
      <c r="AH15" s="210" t="s">
        <v>476</v>
      </c>
      <c r="AI15" s="208">
        <v>0</v>
      </c>
      <c r="AJ15" s="208">
        <v>0</v>
      </c>
      <c r="AK15" s="208">
        <f t="shared" si="15"/>
        <v>0</v>
      </c>
      <c r="AL15" s="208"/>
      <c r="AM15" s="127">
        <v>0</v>
      </c>
      <c r="AN15" s="127">
        <f t="shared" si="16"/>
        <v>0</v>
      </c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</row>
    <row r="16" spans="1:54" ht="18" customHeight="1">
      <c r="A16" s="127"/>
      <c r="B16" s="203">
        <v>1241</v>
      </c>
      <c r="C16" s="204" t="s">
        <v>480</v>
      </c>
      <c r="D16" s="204">
        <v>0</v>
      </c>
      <c r="E16" s="204">
        <v>0</v>
      </c>
      <c r="F16" s="204">
        <v>0</v>
      </c>
      <c r="G16" s="204">
        <f t="shared" si="3"/>
        <v>0</v>
      </c>
      <c r="H16" s="204">
        <v>0</v>
      </c>
      <c r="I16" s="204">
        <f t="shared" si="4"/>
        <v>0</v>
      </c>
      <c r="J16" s="204">
        <v>0</v>
      </c>
      <c r="K16" s="204">
        <f t="shared" si="5"/>
        <v>0</v>
      </c>
      <c r="L16" s="204">
        <v>0</v>
      </c>
      <c r="M16" s="204">
        <v>0</v>
      </c>
      <c r="N16" s="204">
        <v>0</v>
      </c>
      <c r="O16" s="204">
        <f t="shared" si="6"/>
        <v>0</v>
      </c>
      <c r="P16" s="204">
        <v>0</v>
      </c>
      <c r="Q16" s="204">
        <f t="shared" si="7"/>
        <v>0</v>
      </c>
      <c r="R16" s="204">
        <v>0</v>
      </c>
      <c r="S16" s="204">
        <f t="shared" si="8"/>
        <v>0</v>
      </c>
      <c r="T16" s="204">
        <v>0</v>
      </c>
      <c r="U16" s="204">
        <v>0</v>
      </c>
      <c r="V16" s="204">
        <v>0</v>
      </c>
      <c r="W16" s="204">
        <f t="shared" si="9"/>
        <v>0</v>
      </c>
      <c r="X16" s="204">
        <v>0</v>
      </c>
      <c r="Y16" s="204">
        <f t="shared" si="10"/>
        <v>0</v>
      </c>
      <c r="Z16" s="204">
        <v>0</v>
      </c>
      <c r="AA16" s="204">
        <f t="shared" si="11"/>
        <v>0</v>
      </c>
      <c r="AB16" s="186">
        <f t="shared" si="12"/>
        <v>0</v>
      </c>
      <c r="AC16" s="205">
        <f t="shared" ref="AC16:AD16" si="25">G16+O16+W16</f>
        <v>0</v>
      </c>
      <c r="AD16" s="205">
        <f t="shared" si="25"/>
        <v>0</v>
      </c>
      <c r="AE16" s="206">
        <f t="shared" si="14"/>
        <v>0</v>
      </c>
      <c r="AF16" s="209">
        <f t="shared" si="18"/>
        <v>0</v>
      </c>
      <c r="AG16" s="209" t="b">
        <f t="shared" si="19"/>
        <v>1</v>
      </c>
      <c r="AH16" s="210" t="s">
        <v>476</v>
      </c>
      <c r="AI16" s="208">
        <v>0</v>
      </c>
      <c r="AJ16" s="208">
        <v>0</v>
      </c>
      <c r="AK16" s="208">
        <f t="shared" si="15"/>
        <v>0</v>
      </c>
      <c r="AL16" s="208"/>
      <c r="AM16" s="127">
        <v>0</v>
      </c>
      <c r="AN16" s="127">
        <f t="shared" si="16"/>
        <v>0</v>
      </c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</row>
    <row r="17" spans="1:54" ht="16.5" customHeight="1">
      <c r="A17" s="127"/>
      <c r="B17" s="203">
        <v>1311</v>
      </c>
      <c r="C17" s="204" t="s">
        <v>481</v>
      </c>
      <c r="D17" s="204">
        <v>0</v>
      </c>
      <c r="E17" s="204">
        <v>0</v>
      </c>
      <c r="F17" s="204">
        <v>0</v>
      </c>
      <c r="G17" s="204">
        <f t="shared" si="3"/>
        <v>0</v>
      </c>
      <c r="H17" s="204">
        <v>0</v>
      </c>
      <c r="I17" s="204">
        <f t="shared" si="4"/>
        <v>0</v>
      </c>
      <c r="J17" s="204">
        <v>0</v>
      </c>
      <c r="K17" s="204">
        <f t="shared" si="5"/>
        <v>0</v>
      </c>
      <c r="L17" s="204">
        <v>0</v>
      </c>
      <c r="M17" s="204">
        <v>0</v>
      </c>
      <c r="N17" s="204">
        <v>0</v>
      </c>
      <c r="O17" s="204">
        <f t="shared" si="6"/>
        <v>0</v>
      </c>
      <c r="P17" s="204">
        <v>0</v>
      </c>
      <c r="Q17" s="204">
        <f t="shared" si="7"/>
        <v>0</v>
      </c>
      <c r="R17" s="204">
        <v>0</v>
      </c>
      <c r="S17" s="204">
        <f t="shared" si="8"/>
        <v>0</v>
      </c>
      <c r="T17" s="204">
        <v>0</v>
      </c>
      <c r="U17" s="204">
        <v>0</v>
      </c>
      <c r="V17" s="204">
        <v>0</v>
      </c>
      <c r="W17" s="204">
        <f t="shared" si="9"/>
        <v>0</v>
      </c>
      <c r="X17" s="204">
        <v>0</v>
      </c>
      <c r="Y17" s="204">
        <f t="shared" si="10"/>
        <v>0</v>
      </c>
      <c r="Z17" s="204">
        <v>0</v>
      </c>
      <c r="AA17" s="204">
        <f t="shared" si="11"/>
        <v>0</v>
      </c>
      <c r="AB17" s="186">
        <f t="shared" si="12"/>
        <v>0</v>
      </c>
      <c r="AC17" s="205">
        <f t="shared" ref="AC17:AD17" si="26">G17+O17+W17</f>
        <v>0</v>
      </c>
      <c r="AD17" s="205">
        <f t="shared" si="26"/>
        <v>0</v>
      </c>
      <c r="AE17" s="206">
        <f t="shared" si="14"/>
        <v>0</v>
      </c>
      <c r="AF17" s="211">
        <f t="shared" si="18"/>
        <v>0</v>
      </c>
      <c r="AG17" s="211" t="b">
        <f t="shared" si="19"/>
        <v>1</v>
      </c>
      <c r="AH17" t="s">
        <v>482</v>
      </c>
      <c r="AI17" s="208">
        <v>0</v>
      </c>
      <c r="AJ17" s="208">
        <v>0</v>
      </c>
      <c r="AK17" s="208">
        <f t="shared" si="15"/>
        <v>0</v>
      </c>
      <c r="AL17" s="208"/>
      <c r="AM17" s="127">
        <v>0</v>
      </c>
      <c r="AN17" s="127">
        <f t="shared" si="16"/>
        <v>0</v>
      </c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</row>
    <row r="18" spans="1:54" ht="15.75" customHeight="1">
      <c r="A18" s="127"/>
      <c r="B18" s="203">
        <v>1321</v>
      </c>
      <c r="C18" s="204" t="s">
        <v>483</v>
      </c>
      <c r="D18" s="204">
        <v>0</v>
      </c>
      <c r="E18" s="204">
        <v>0</v>
      </c>
      <c r="F18" s="204">
        <v>0</v>
      </c>
      <c r="G18" s="204">
        <f t="shared" si="3"/>
        <v>0</v>
      </c>
      <c r="H18" s="204">
        <v>0</v>
      </c>
      <c r="I18" s="204">
        <f t="shared" si="4"/>
        <v>0</v>
      </c>
      <c r="J18" s="204">
        <v>0</v>
      </c>
      <c r="K18" s="204">
        <f t="shared" si="5"/>
        <v>0</v>
      </c>
      <c r="L18" s="204">
        <v>0</v>
      </c>
      <c r="M18" s="204">
        <v>0</v>
      </c>
      <c r="N18" s="204">
        <v>0</v>
      </c>
      <c r="O18" s="204">
        <f t="shared" si="6"/>
        <v>0</v>
      </c>
      <c r="P18" s="204">
        <v>0</v>
      </c>
      <c r="Q18" s="204">
        <f t="shared" si="7"/>
        <v>0</v>
      </c>
      <c r="R18" s="204">
        <v>0</v>
      </c>
      <c r="S18" s="204">
        <f t="shared" si="8"/>
        <v>0</v>
      </c>
      <c r="T18" s="204">
        <v>0</v>
      </c>
      <c r="U18" s="204">
        <v>0</v>
      </c>
      <c r="V18" s="204">
        <v>0</v>
      </c>
      <c r="W18" s="204">
        <f t="shared" si="9"/>
        <v>0</v>
      </c>
      <c r="X18" s="204">
        <v>0</v>
      </c>
      <c r="Y18" s="204">
        <f t="shared" si="10"/>
        <v>0</v>
      </c>
      <c r="Z18" s="204">
        <v>0</v>
      </c>
      <c r="AA18" s="204">
        <f t="shared" si="11"/>
        <v>0</v>
      </c>
      <c r="AB18" s="186">
        <f t="shared" si="12"/>
        <v>0</v>
      </c>
      <c r="AC18" s="205">
        <f t="shared" ref="AC18:AD18" si="27">G18+O18+W18</f>
        <v>0</v>
      </c>
      <c r="AD18" s="205">
        <f t="shared" si="27"/>
        <v>0</v>
      </c>
      <c r="AE18" s="206">
        <f t="shared" si="14"/>
        <v>0</v>
      </c>
      <c r="AF18" s="211">
        <f t="shared" si="18"/>
        <v>0</v>
      </c>
      <c r="AG18" s="211" t="b">
        <f t="shared" si="19"/>
        <v>1</v>
      </c>
      <c r="AH18" t="s">
        <v>482</v>
      </c>
      <c r="AI18" s="208">
        <v>0</v>
      </c>
      <c r="AJ18" s="208">
        <v>0</v>
      </c>
      <c r="AK18" s="208">
        <f t="shared" si="15"/>
        <v>0</v>
      </c>
      <c r="AL18" s="208"/>
      <c r="AM18" s="127">
        <v>0</v>
      </c>
      <c r="AN18" s="127">
        <f t="shared" si="16"/>
        <v>0</v>
      </c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</row>
    <row r="19" spans="1:54" ht="15.75" customHeight="1">
      <c r="A19" s="127"/>
      <c r="B19" s="203">
        <v>1322</v>
      </c>
      <c r="C19" s="204" t="s">
        <v>484</v>
      </c>
      <c r="D19" s="204">
        <v>0</v>
      </c>
      <c r="E19" s="204">
        <v>0</v>
      </c>
      <c r="F19" s="204">
        <v>0</v>
      </c>
      <c r="G19" s="204">
        <f t="shared" si="3"/>
        <v>0</v>
      </c>
      <c r="H19" s="204">
        <v>0</v>
      </c>
      <c r="I19" s="204">
        <f t="shared" si="4"/>
        <v>0</v>
      </c>
      <c r="J19" s="204">
        <v>0</v>
      </c>
      <c r="K19" s="204">
        <f t="shared" si="5"/>
        <v>0</v>
      </c>
      <c r="L19" s="204">
        <v>0</v>
      </c>
      <c r="M19" s="204">
        <v>0</v>
      </c>
      <c r="N19" s="204">
        <v>0</v>
      </c>
      <c r="O19" s="204">
        <f t="shared" si="6"/>
        <v>0</v>
      </c>
      <c r="P19" s="204">
        <v>0</v>
      </c>
      <c r="Q19" s="204">
        <f t="shared" si="7"/>
        <v>0</v>
      </c>
      <c r="R19" s="204">
        <v>0</v>
      </c>
      <c r="S19" s="204">
        <f t="shared" si="8"/>
        <v>0</v>
      </c>
      <c r="T19" s="204">
        <v>0</v>
      </c>
      <c r="U19" s="204">
        <v>0</v>
      </c>
      <c r="V19" s="204">
        <v>0</v>
      </c>
      <c r="W19" s="204">
        <f t="shared" si="9"/>
        <v>0</v>
      </c>
      <c r="X19" s="204">
        <v>0</v>
      </c>
      <c r="Y19" s="204">
        <f t="shared" si="10"/>
        <v>0</v>
      </c>
      <c r="Z19" s="204">
        <v>0</v>
      </c>
      <c r="AA19" s="204">
        <f t="shared" si="11"/>
        <v>0</v>
      </c>
      <c r="AB19" s="186">
        <f t="shared" si="12"/>
        <v>0</v>
      </c>
      <c r="AC19" s="205">
        <f t="shared" ref="AC19:AD19" si="28">G19+O19+W19</f>
        <v>0</v>
      </c>
      <c r="AD19" s="205">
        <f t="shared" si="28"/>
        <v>0</v>
      </c>
      <c r="AE19" s="206">
        <f t="shared" si="14"/>
        <v>0</v>
      </c>
      <c r="AF19" s="211">
        <f t="shared" si="18"/>
        <v>0</v>
      </c>
      <c r="AG19" s="211" t="b">
        <f t="shared" si="19"/>
        <v>1</v>
      </c>
      <c r="AH19" t="s">
        <v>482</v>
      </c>
      <c r="AI19" s="208">
        <v>0</v>
      </c>
      <c r="AJ19" s="208">
        <v>0</v>
      </c>
      <c r="AK19" s="208">
        <f t="shared" si="15"/>
        <v>0</v>
      </c>
      <c r="AL19" s="208"/>
      <c r="AM19" s="127">
        <v>0</v>
      </c>
      <c r="AN19" s="127">
        <f t="shared" si="16"/>
        <v>0</v>
      </c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</row>
    <row r="20" spans="1:54" ht="15.75" customHeight="1">
      <c r="A20" s="127"/>
      <c r="B20" s="203">
        <v>1331</v>
      </c>
      <c r="C20" s="204" t="s">
        <v>485</v>
      </c>
      <c r="D20" s="204">
        <v>0</v>
      </c>
      <c r="E20" s="204">
        <v>0</v>
      </c>
      <c r="F20" s="204">
        <v>0</v>
      </c>
      <c r="G20" s="204">
        <f t="shared" si="3"/>
        <v>0</v>
      </c>
      <c r="H20" s="204">
        <v>0</v>
      </c>
      <c r="I20" s="204">
        <f t="shared" si="4"/>
        <v>0</v>
      </c>
      <c r="J20" s="204">
        <v>0</v>
      </c>
      <c r="K20" s="204">
        <f t="shared" si="5"/>
        <v>0</v>
      </c>
      <c r="L20" s="204">
        <v>0</v>
      </c>
      <c r="M20" s="204">
        <v>0</v>
      </c>
      <c r="N20" s="204">
        <v>0</v>
      </c>
      <c r="O20" s="204">
        <f t="shared" si="6"/>
        <v>0</v>
      </c>
      <c r="P20" s="204">
        <v>0</v>
      </c>
      <c r="Q20" s="204">
        <f t="shared" si="7"/>
        <v>0</v>
      </c>
      <c r="R20" s="204">
        <v>0</v>
      </c>
      <c r="S20" s="204">
        <f t="shared" si="8"/>
        <v>0</v>
      </c>
      <c r="T20" s="204">
        <v>0</v>
      </c>
      <c r="U20" s="204">
        <v>0</v>
      </c>
      <c r="V20" s="204">
        <v>0</v>
      </c>
      <c r="W20" s="204">
        <f t="shared" si="9"/>
        <v>0</v>
      </c>
      <c r="X20" s="204">
        <v>0</v>
      </c>
      <c r="Y20" s="204">
        <f t="shared" si="10"/>
        <v>0</v>
      </c>
      <c r="Z20" s="204">
        <v>0</v>
      </c>
      <c r="AA20" s="204">
        <f t="shared" si="11"/>
        <v>0</v>
      </c>
      <c r="AB20" s="186">
        <f t="shared" si="12"/>
        <v>0</v>
      </c>
      <c r="AC20" s="205">
        <f t="shared" ref="AC20:AD20" si="29">G20+O20+W20</f>
        <v>0</v>
      </c>
      <c r="AD20" s="205">
        <f t="shared" si="29"/>
        <v>0</v>
      </c>
      <c r="AE20" s="206">
        <f t="shared" si="14"/>
        <v>0</v>
      </c>
      <c r="AF20" s="211">
        <f t="shared" si="18"/>
        <v>0</v>
      </c>
      <c r="AG20" s="211" t="b">
        <f t="shared" si="19"/>
        <v>1</v>
      </c>
      <c r="AH20" t="s">
        <v>482</v>
      </c>
      <c r="AI20" s="208">
        <v>0</v>
      </c>
      <c r="AJ20" s="208">
        <v>0</v>
      </c>
      <c r="AK20" s="208">
        <f t="shared" si="15"/>
        <v>0</v>
      </c>
      <c r="AL20" s="208"/>
      <c r="AM20" s="127">
        <v>0</v>
      </c>
      <c r="AN20" s="127">
        <f t="shared" si="16"/>
        <v>0</v>
      </c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</row>
    <row r="21" spans="1:54" ht="15.75" customHeight="1">
      <c r="A21" s="127"/>
      <c r="B21" s="203">
        <v>1332</v>
      </c>
      <c r="C21" s="204" t="s">
        <v>486</v>
      </c>
      <c r="D21" s="204">
        <v>0</v>
      </c>
      <c r="E21" s="204">
        <v>0</v>
      </c>
      <c r="F21" s="204">
        <v>0</v>
      </c>
      <c r="G21" s="204">
        <f t="shared" si="3"/>
        <v>0</v>
      </c>
      <c r="H21" s="204">
        <v>0</v>
      </c>
      <c r="I21" s="204">
        <f t="shared" si="4"/>
        <v>0</v>
      </c>
      <c r="J21" s="204">
        <v>0</v>
      </c>
      <c r="K21" s="204">
        <f t="shared" si="5"/>
        <v>0</v>
      </c>
      <c r="L21" s="204">
        <v>0</v>
      </c>
      <c r="M21" s="204">
        <v>0</v>
      </c>
      <c r="N21" s="204">
        <v>0</v>
      </c>
      <c r="O21" s="204">
        <f t="shared" si="6"/>
        <v>0</v>
      </c>
      <c r="P21" s="204">
        <v>0</v>
      </c>
      <c r="Q21" s="204">
        <f t="shared" si="7"/>
        <v>0</v>
      </c>
      <c r="R21" s="204">
        <v>0</v>
      </c>
      <c r="S21" s="204">
        <f t="shared" si="8"/>
        <v>0</v>
      </c>
      <c r="T21" s="204">
        <v>0</v>
      </c>
      <c r="U21" s="204">
        <v>0</v>
      </c>
      <c r="V21" s="204">
        <v>0</v>
      </c>
      <c r="W21" s="204">
        <f t="shared" si="9"/>
        <v>0</v>
      </c>
      <c r="X21" s="204">
        <v>0</v>
      </c>
      <c r="Y21" s="204">
        <f t="shared" si="10"/>
        <v>0</v>
      </c>
      <c r="Z21" s="204">
        <v>0</v>
      </c>
      <c r="AA21" s="204">
        <f t="shared" si="11"/>
        <v>0</v>
      </c>
      <c r="AB21" s="186">
        <f t="shared" si="12"/>
        <v>0</v>
      </c>
      <c r="AC21" s="205">
        <f t="shared" ref="AC21:AD21" si="30">G21+O21+W21</f>
        <v>0</v>
      </c>
      <c r="AD21" s="205">
        <f t="shared" si="30"/>
        <v>0</v>
      </c>
      <c r="AE21" s="206">
        <f t="shared" si="14"/>
        <v>0</v>
      </c>
      <c r="AF21" s="211">
        <f t="shared" si="18"/>
        <v>0</v>
      </c>
      <c r="AG21" s="211" t="b">
        <f t="shared" si="19"/>
        <v>1</v>
      </c>
      <c r="AH21" t="s">
        <v>482</v>
      </c>
      <c r="AI21" s="208">
        <v>0</v>
      </c>
      <c r="AJ21" s="208">
        <v>0</v>
      </c>
      <c r="AK21" s="208">
        <f t="shared" si="15"/>
        <v>0</v>
      </c>
      <c r="AL21" s="208"/>
      <c r="AM21" s="127">
        <v>0</v>
      </c>
      <c r="AN21" s="127">
        <f t="shared" si="16"/>
        <v>0</v>
      </c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</row>
    <row r="22" spans="1:54" ht="15.75" customHeight="1">
      <c r="A22" s="127"/>
      <c r="B22" s="203">
        <v>1341</v>
      </c>
      <c r="C22" s="204" t="s">
        <v>487</v>
      </c>
      <c r="D22" s="204">
        <v>0</v>
      </c>
      <c r="E22" s="204">
        <v>0</v>
      </c>
      <c r="F22" s="204">
        <v>0</v>
      </c>
      <c r="G22" s="204">
        <f t="shared" si="3"/>
        <v>0</v>
      </c>
      <c r="H22" s="204">
        <v>0</v>
      </c>
      <c r="I22" s="204">
        <f t="shared" si="4"/>
        <v>0</v>
      </c>
      <c r="J22" s="204">
        <v>0</v>
      </c>
      <c r="K22" s="204">
        <f t="shared" si="5"/>
        <v>0</v>
      </c>
      <c r="L22" s="204">
        <v>0</v>
      </c>
      <c r="M22" s="204">
        <v>0</v>
      </c>
      <c r="N22" s="204">
        <v>0</v>
      </c>
      <c r="O22" s="204">
        <f t="shared" si="6"/>
        <v>0</v>
      </c>
      <c r="P22" s="204">
        <v>0</v>
      </c>
      <c r="Q22" s="204">
        <f t="shared" si="7"/>
        <v>0</v>
      </c>
      <c r="R22" s="204">
        <v>0</v>
      </c>
      <c r="S22" s="204">
        <f t="shared" si="8"/>
        <v>0</v>
      </c>
      <c r="T22" s="204">
        <v>0</v>
      </c>
      <c r="U22" s="204">
        <v>0</v>
      </c>
      <c r="V22" s="204">
        <v>0</v>
      </c>
      <c r="W22" s="204">
        <f t="shared" si="9"/>
        <v>0</v>
      </c>
      <c r="X22" s="204">
        <v>0</v>
      </c>
      <c r="Y22" s="204">
        <f t="shared" si="10"/>
        <v>0</v>
      </c>
      <c r="Z22" s="204">
        <v>0</v>
      </c>
      <c r="AA22" s="204">
        <f t="shared" si="11"/>
        <v>0</v>
      </c>
      <c r="AB22" s="186">
        <f t="shared" si="12"/>
        <v>0</v>
      </c>
      <c r="AC22" s="205">
        <f t="shared" ref="AC22:AD22" si="31">G22+O22+W22</f>
        <v>0</v>
      </c>
      <c r="AD22" s="205">
        <f t="shared" si="31"/>
        <v>0</v>
      </c>
      <c r="AE22" s="206">
        <f t="shared" si="14"/>
        <v>0</v>
      </c>
      <c r="AF22" s="211">
        <f t="shared" si="18"/>
        <v>0</v>
      </c>
      <c r="AG22" s="211" t="b">
        <f t="shared" si="19"/>
        <v>1</v>
      </c>
      <c r="AH22" t="s">
        <v>482</v>
      </c>
      <c r="AI22" s="208">
        <v>0</v>
      </c>
      <c r="AJ22" s="208">
        <v>0</v>
      </c>
      <c r="AK22" s="208">
        <f t="shared" si="15"/>
        <v>0</v>
      </c>
      <c r="AL22" s="208"/>
      <c r="AM22" s="127">
        <v>0</v>
      </c>
      <c r="AN22" s="127">
        <f t="shared" si="16"/>
        <v>0</v>
      </c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</row>
    <row r="23" spans="1:54" ht="15.75" customHeight="1">
      <c r="A23" s="127"/>
      <c r="B23" s="203">
        <v>1342</v>
      </c>
      <c r="C23" s="204" t="s">
        <v>488</v>
      </c>
      <c r="D23" s="204">
        <v>0</v>
      </c>
      <c r="E23" s="204">
        <v>0</v>
      </c>
      <c r="F23" s="204">
        <v>0</v>
      </c>
      <c r="G23" s="204">
        <f t="shared" si="3"/>
        <v>0</v>
      </c>
      <c r="H23" s="204">
        <v>0</v>
      </c>
      <c r="I23" s="204">
        <f t="shared" si="4"/>
        <v>0</v>
      </c>
      <c r="J23" s="204">
        <v>0</v>
      </c>
      <c r="K23" s="204">
        <f t="shared" si="5"/>
        <v>0</v>
      </c>
      <c r="L23" s="204">
        <v>0</v>
      </c>
      <c r="M23" s="204">
        <v>0</v>
      </c>
      <c r="N23" s="204">
        <v>0</v>
      </c>
      <c r="O23" s="204">
        <f t="shared" si="6"/>
        <v>0</v>
      </c>
      <c r="P23" s="204">
        <v>0</v>
      </c>
      <c r="Q23" s="204">
        <f t="shared" si="7"/>
        <v>0</v>
      </c>
      <c r="R23" s="204">
        <v>0</v>
      </c>
      <c r="S23" s="204">
        <f t="shared" si="8"/>
        <v>0</v>
      </c>
      <c r="T23" s="204">
        <v>0</v>
      </c>
      <c r="U23" s="204">
        <v>0</v>
      </c>
      <c r="V23" s="204">
        <v>0</v>
      </c>
      <c r="W23" s="204">
        <f t="shared" si="9"/>
        <v>0</v>
      </c>
      <c r="X23" s="204">
        <v>0</v>
      </c>
      <c r="Y23" s="204">
        <f t="shared" si="10"/>
        <v>0</v>
      </c>
      <c r="Z23" s="204">
        <v>0</v>
      </c>
      <c r="AA23" s="204">
        <f t="shared" si="11"/>
        <v>0</v>
      </c>
      <c r="AB23" s="186">
        <f t="shared" si="12"/>
        <v>0</v>
      </c>
      <c r="AC23" s="205">
        <f t="shared" ref="AC23:AD23" si="32">G23+O23+W23</f>
        <v>0</v>
      </c>
      <c r="AD23" s="205">
        <f t="shared" si="32"/>
        <v>0</v>
      </c>
      <c r="AE23" s="206">
        <f t="shared" si="14"/>
        <v>0</v>
      </c>
      <c r="AF23" s="211">
        <f t="shared" si="18"/>
        <v>0</v>
      </c>
      <c r="AG23" s="211" t="b">
        <f t="shared" si="19"/>
        <v>1</v>
      </c>
      <c r="AH23" t="s">
        <v>482</v>
      </c>
      <c r="AI23" s="208">
        <v>0</v>
      </c>
      <c r="AJ23" s="208">
        <v>0</v>
      </c>
      <c r="AK23" s="208">
        <f t="shared" si="15"/>
        <v>0</v>
      </c>
      <c r="AL23" s="208"/>
      <c r="AM23" s="127">
        <v>0</v>
      </c>
      <c r="AN23" s="127">
        <f t="shared" si="16"/>
        <v>0</v>
      </c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</row>
    <row r="24" spans="1:54" ht="15.75" customHeight="1">
      <c r="A24" s="127"/>
      <c r="B24" s="203">
        <v>1343</v>
      </c>
      <c r="C24" s="204" t="s">
        <v>489</v>
      </c>
      <c r="D24" s="204">
        <v>0</v>
      </c>
      <c r="E24" s="204">
        <v>0</v>
      </c>
      <c r="F24" s="204">
        <v>0</v>
      </c>
      <c r="G24" s="204">
        <f t="shared" si="3"/>
        <v>0</v>
      </c>
      <c r="H24" s="204">
        <v>0</v>
      </c>
      <c r="I24" s="204">
        <f t="shared" si="4"/>
        <v>0</v>
      </c>
      <c r="J24" s="204">
        <v>0</v>
      </c>
      <c r="K24" s="204">
        <f t="shared" si="5"/>
        <v>0</v>
      </c>
      <c r="L24" s="204">
        <v>0</v>
      </c>
      <c r="M24" s="204">
        <v>0</v>
      </c>
      <c r="N24" s="204">
        <v>0</v>
      </c>
      <c r="O24" s="204">
        <f t="shared" si="6"/>
        <v>0</v>
      </c>
      <c r="P24" s="204">
        <v>0</v>
      </c>
      <c r="Q24" s="204">
        <f t="shared" si="7"/>
        <v>0</v>
      </c>
      <c r="R24" s="204">
        <v>0</v>
      </c>
      <c r="S24" s="204">
        <f t="shared" si="8"/>
        <v>0</v>
      </c>
      <c r="T24" s="204">
        <v>0</v>
      </c>
      <c r="U24" s="204">
        <v>0</v>
      </c>
      <c r="V24" s="204">
        <v>0</v>
      </c>
      <c r="W24" s="204">
        <f t="shared" si="9"/>
        <v>0</v>
      </c>
      <c r="X24" s="204">
        <v>0</v>
      </c>
      <c r="Y24" s="204">
        <f t="shared" si="10"/>
        <v>0</v>
      </c>
      <c r="Z24" s="204">
        <v>0</v>
      </c>
      <c r="AA24" s="204">
        <f t="shared" si="11"/>
        <v>0</v>
      </c>
      <c r="AB24" s="186">
        <f t="shared" si="12"/>
        <v>0</v>
      </c>
      <c r="AC24" s="205">
        <f t="shared" ref="AC24:AD24" si="33">G24+O24+W24</f>
        <v>0</v>
      </c>
      <c r="AD24" s="205">
        <f t="shared" si="33"/>
        <v>0</v>
      </c>
      <c r="AE24" s="206">
        <f t="shared" si="14"/>
        <v>0</v>
      </c>
      <c r="AF24" s="211">
        <f t="shared" si="18"/>
        <v>0</v>
      </c>
      <c r="AG24" s="211" t="b">
        <f t="shared" si="19"/>
        <v>1</v>
      </c>
      <c r="AH24" t="s">
        <v>482</v>
      </c>
      <c r="AI24" s="208">
        <v>0</v>
      </c>
      <c r="AJ24" s="208">
        <v>0</v>
      </c>
      <c r="AK24" s="208">
        <f t="shared" si="15"/>
        <v>0</v>
      </c>
      <c r="AL24" s="208"/>
      <c r="AM24" s="127">
        <v>0</v>
      </c>
      <c r="AN24" s="127">
        <f t="shared" si="16"/>
        <v>0</v>
      </c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</row>
    <row r="25" spans="1:54" ht="15.75" customHeight="1">
      <c r="A25" s="127"/>
      <c r="B25" s="203">
        <v>1344</v>
      </c>
      <c r="C25" s="204" t="s">
        <v>490</v>
      </c>
      <c r="D25" s="204">
        <v>0</v>
      </c>
      <c r="E25" s="204">
        <v>0</v>
      </c>
      <c r="F25" s="204">
        <v>0</v>
      </c>
      <c r="G25" s="204">
        <f t="shared" si="3"/>
        <v>0</v>
      </c>
      <c r="H25" s="204">
        <v>0</v>
      </c>
      <c r="I25" s="204">
        <f t="shared" si="4"/>
        <v>0</v>
      </c>
      <c r="J25" s="204">
        <v>0</v>
      </c>
      <c r="K25" s="204">
        <f t="shared" si="5"/>
        <v>0</v>
      </c>
      <c r="L25" s="204">
        <v>0</v>
      </c>
      <c r="M25" s="204">
        <v>0</v>
      </c>
      <c r="N25" s="204">
        <v>0</v>
      </c>
      <c r="O25" s="204">
        <f t="shared" si="6"/>
        <v>0</v>
      </c>
      <c r="P25" s="204">
        <v>0</v>
      </c>
      <c r="Q25" s="204">
        <f t="shared" si="7"/>
        <v>0</v>
      </c>
      <c r="R25" s="204">
        <v>0</v>
      </c>
      <c r="S25" s="204">
        <f t="shared" si="8"/>
        <v>0</v>
      </c>
      <c r="T25" s="204">
        <v>0</v>
      </c>
      <c r="U25" s="204">
        <v>0</v>
      </c>
      <c r="V25" s="204">
        <v>0</v>
      </c>
      <c r="W25" s="204">
        <f t="shared" si="9"/>
        <v>0</v>
      </c>
      <c r="X25" s="204">
        <v>0</v>
      </c>
      <c r="Y25" s="204">
        <f t="shared" si="10"/>
        <v>0</v>
      </c>
      <c r="Z25" s="204">
        <v>0</v>
      </c>
      <c r="AA25" s="204">
        <f t="shared" si="11"/>
        <v>0</v>
      </c>
      <c r="AB25" s="186">
        <f t="shared" si="12"/>
        <v>0</v>
      </c>
      <c r="AC25" s="205">
        <f t="shared" ref="AC25:AD25" si="34">G25+O25+W25</f>
        <v>0</v>
      </c>
      <c r="AD25" s="205">
        <f t="shared" si="34"/>
        <v>0</v>
      </c>
      <c r="AE25" s="206">
        <f t="shared" si="14"/>
        <v>0</v>
      </c>
      <c r="AF25" s="211">
        <f t="shared" si="18"/>
        <v>0</v>
      </c>
      <c r="AG25" s="211" t="b">
        <f t="shared" si="19"/>
        <v>1</v>
      </c>
      <c r="AH25" t="s">
        <v>482</v>
      </c>
      <c r="AI25" s="208">
        <v>0</v>
      </c>
      <c r="AJ25" s="208">
        <v>0</v>
      </c>
      <c r="AK25" s="208">
        <f t="shared" si="15"/>
        <v>0</v>
      </c>
      <c r="AL25" s="208"/>
      <c r="AM25" s="127">
        <v>0</v>
      </c>
      <c r="AN25" s="127">
        <f t="shared" si="16"/>
        <v>0</v>
      </c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</row>
    <row r="26" spans="1:54" ht="15.75" customHeight="1">
      <c r="A26" s="127"/>
      <c r="B26" s="203">
        <v>1345</v>
      </c>
      <c r="C26" s="204" t="s">
        <v>491</v>
      </c>
      <c r="D26" s="204">
        <v>0</v>
      </c>
      <c r="E26" s="204">
        <v>0</v>
      </c>
      <c r="F26" s="204">
        <v>0</v>
      </c>
      <c r="G26" s="204">
        <f t="shared" si="3"/>
        <v>0</v>
      </c>
      <c r="H26" s="204">
        <v>0</v>
      </c>
      <c r="I26" s="204">
        <f t="shared" si="4"/>
        <v>0</v>
      </c>
      <c r="J26" s="204">
        <v>0</v>
      </c>
      <c r="K26" s="204">
        <f t="shared" si="5"/>
        <v>0</v>
      </c>
      <c r="L26" s="204">
        <v>0</v>
      </c>
      <c r="M26" s="204">
        <v>0</v>
      </c>
      <c r="N26" s="204">
        <v>0</v>
      </c>
      <c r="O26" s="204">
        <f t="shared" si="6"/>
        <v>0</v>
      </c>
      <c r="P26" s="204">
        <v>0</v>
      </c>
      <c r="Q26" s="204">
        <f t="shared" si="7"/>
        <v>0</v>
      </c>
      <c r="R26" s="204">
        <v>0</v>
      </c>
      <c r="S26" s="204">
        <f t="shared" si="8"/>
        <v>0</v>
      </c>
      <c r="T26" s="204">
        <v>0</v>
      </c>
      <c r="U26" s="204">
        <v>0</v>
      </c>
      <c r="V26" s="204">
        <v>0</v>
      </c>
      <c r="W26" s="204">
        <f t="shared" si="9"/>
        <v>0</v>
      </c>
      <c r="X26" s="204">
        <v>0</v>
      </c>
      <c r="Y26" s="204">
        <f t="shared" si="10"/>
        <v>0</v>
      </c>
      <c r="Z26" s="204">
        <v>0</v>
      </c>
      <c r="AA26" s="204">
        <f t="shared" si="11"/>
        <v>0</v>
      </c>
      <c r="AB26" s="186">
        <f t="shared" si="12"/>
        <v>0</v>
      </c>
      <c r="AC26" s="205">
        <f t="shared" ref="AC26:AD26" si="35">G26+O26+W26</f>
        <v>0</v>
      </c>
      <c r="AD26" s="205">
        <f t="shared" si="35"/>
        <v>0</v>
      </c>
      <c r="AE26" s="206">
        <f t="shared" si="14"/>
        <v>0</v>
      </c>
      <c r="AF26" s="211">
        <f t="shared" si="18"/>
        <v>0</v>
      </c>
      <c r="AG26" s="211" t="b">
        <f t="shared" si="19"/>
        <v>1</v>
      </c>
      <c r="AH26" t="s">
        <v>482</v>
      </c>
      <c r="AI26" s="208">
        <v>0</v>
      </c>
      <c r="AJ26" s="208">
        <v>0</v>
      </c>
      <c r="AK26" s="208">
        <f t="shared" si="15"/>
        <v>0</v>
      </c>
      <c r="AL26" s="208"/>
      <c r="AM26" s="127">
        <v>0</v>
      </c>
      <c r="AN26" s="127">
        <f t="shared" si="16"/>
        <v>0</v>
      </c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</row>
    <row r="27" spans="1:54" ht="15.75" customHeight="1">
      <c r="A27" s="127"/>
      <c r="B27" s="203">
        <v>1346</v>
      </c>
      <c r="C27" s="204" t="s">
        <v>492</v>
      </c>
      <c r="D27" s="204">
        <v>0</v>
      </c>
      <c r="E27" s="204">
        <v>0</v>
      </c>
      <c r="F27" s="204">
        <v>0</v>
      </c>
      <c r="G27" s="204">
        <f t="shared" si="3"/>
        <v>0</v>
      </c>
      <c r="H27" s="204">
        <v>0</v>
      </c>
      <c r="I27" s="204">
        <f t="shared" si="4"/>
        <v>0</v>
      </c>
      <c r="J27" s="204">
        <v>0</v>
      </c>
      <c r="K27" s="204">
        <f t="shared" si="5"/>
        <v>0</v>
      </c>
      <c r="L27" s="204">
        <v>0</v>
      </c>
      <c r="M27" s="204">
        <v>0</v>
      </c>
      <c r="N27" s="204">
        <v>0</v>
      </c>
      <c r="O27" s="204">
        <f t="shared" si="6"/>
        <v>0</v>
      </c>
      <c r="P27" s="204">
        <v>0</v>
      </c>
      <c r="Q27" s="204">
        <f t="shared" si="7"/>
        <v>0</v>
      </c>
      <c r="R27" s="204">
        <v>0</v>
      </c>
      <c r="S27" s="204">
        <f t="shared" si="8"/>
        <v>0</v>
      </c>
      <c r="T27" s="204">
        <v>0</v>
      </c>
      <c r="U27" s="204">
        <v>0</v>
      </c>
      <c r="V27" s="204">
        <v>0</v>
      </c>
      <c r="W27" s="204">
        <f t="shared" si="9"/>
        <v>0</v>
      </c>
      <c r="X27" s="204">
        <v>0</v>
      </c>
      <c r="Y27" s="204">
        <f t="shared" si="10"/>
        <v>0</v>
      </c>
      <c r="Z27" s="204">
        <v>0</v>
      </c>
      <c r="AA27" s="204">
        <f t="shared" si="11"/>
        <v>0</v>
      </c>
      <c r="AB27" s="186">
        <f t="shared" si="12"/>
        <v>0</v>
      </c>
      <c r="AC27" s="205">
        <f t="shared" ref="AC27:AD27" si="36">G27+O27+W27</f>
        <v>0</v>
      </c>
      <c r="AD27" s="205">
        <f t="shared" si="36"/>
        <v>0</v>
      </c>
      <c r="AE27" s="206">
        <f t="shared" si="14"/>
        <v>0</v>
      </c>
      <c r="AF27" s="211">
        <f t="shared" si="18"/>
        <v>0</v>
      </c>
      <c r="AG27" s="211" t="b">
        <f t="shared" si="19"/>
        <v>1</v>
      </c>
      <c r="AH27" t="s">
        <v>482</v>
      </c>
      <c r="AI27" s="208">
        <v>0</v>
      </c>
      <c r="AJ27" s="208">
        <v>0</v>
      </c>
      <c r="AK27" s="208">
        <f t="shared" si="15"/>
        <v>0</v>
      </c>
      <c r="AL27" s="208"/>
      <c r="AM27" s="127">
        <v>0</v>
      </c>
      <c r="AN27" s="127">
        <f t="shared" si="16"/>
        <v>0</v>
      </c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</row>
    <row r="28" spans="1:54" ht="15.75" customHeight="1">
      <c r="A28" s="127"/>
      <c r="B28" s="203">
        <v>1347</v>
      </c>
      <c r="C28" s="204" t="s">
        <v>493</v>
      </c>
      <c r="D28" s="204">
        <v>0</v>
      </c>
      <c r="E28" s="204">
        <v>0</v>
      </c>
      <c r="F28" s="204">
        <v>0</v>
      </c>
      <c r="G28" s="204">
        <f t="shared" si="3"/>
        <v>0</v>
      </c>
      <c r="H28" s="204">
        <v>0</v>
      </c>
      <c r="I28" s="204">
        <f t="shared" si="4"/>
        <v>0</v>
      </c>
      <c r="J28" s="204">
        <v>0</v>
      </c>
      <c r="K28" s="204">
        <f t="shared" si="5"/>
        <v>0</v>
      </c>
      <c r="L28" s="204">
        <v>0</v>
      </c>
      <c r="M28" s="204">
        <v>0</v>
      </c>
      <c r="N28" s="204">
        <v>0</v>
      </c>
      <c r="O28" s="204">
        <f t="shared" si="6"/>
        <v>0</v>
      </c>
      <c r="P28" s="204">
        <v>0</v>
      </c>
      <c r="Q28" s="204">
        <f t="shared" si="7"/>
        <v>0</v>
      </c>
      <c r="R28" s="204">
        <v>0</v>
      </c>
      <c r="S28" s="204">
        <f t="shared" si="8"/>
        <v>0</v>
      </c>
      <c r="T28" s="204">
        <v>0</v>
      </c>
      <c r="U28" s="204">
        <v>0</v>
      </c>
      <c r="V28" s="204">
        <v>0</v>
      </c>
      <c r="W28" s="204">
        <f t="shared" si="9"/>
        <v>0</v>
      </c>
      <c r="X28" s="204">
        <v>0</v>
      </c>
      <c r="Y28" s="204">
        <f t="shared" si="10"/>
        <v>0</v>
      </c>
      <c r="Z28" s="204">
        <v>0</v>
      </c>
      <c r="AA28" s="204">
        <f t="shared" si="11"/>
        <v>0</v>
      </c>
      <c r="AB28" s="186">
        <f t="shared" si="12"/>
        <v>0</v>
      </c>
      <c r="AC28" s="205">
        <f t="shared" ref="AC28:AD28" si="37">G28+O28+W28</f>
        <v>0</v>
      </c>
      <c r="AD28" s="205">
        <f t="shared" si="37"/>
        <v>0</v>
      </c>
      <c r="AE28" s="206">
        <f t="shared" si="14"/>
        <v>0</v>
      </c>
      <c r="AF28" s="211">
        <f t="shared" si="18"/>
        <v>0</v>
      </c>
      <c r="AG28" s="211" t="b">
        <f t="shared" si="19"/>
        <v>1</v>
      </c>
      <c r="AH28" t="s">
        <v>482</v>
      </c>
      <c r="AI28" s="208">
        <v>0</v>
      </c>
      <c r="AJ28" s="208">
        <v>0</v>
      </c>
      <c r="AK28" s="208">
        <f t="shared" si="15"/>
        <v>0</v>
      </c>
      <c r="AL28" s="208"/>
      <c r="AM28" s="127">
        <v>0</v>
      </c>
      <c r="AN28" s="127">
        <f t="shared" si="16"/>
        <v>0</v>
      </c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</row>
    <row r="29" spans="1:54" ht="15.75" customHeight="1">
      <c r="A29" s="127"/>
      <c r="B29" s="203">
        <v>1348</v>
      </c>
      <c r="C29" s="204" t="s">
        <v>494</v>
      </c>
      <c r="D29" s="204">
        <v>0</v>
      </c>
      <c r="E29" s="204">
        <v>0</v>
      </c>
      <c r="F29" s="204">
        <v>0</v>
      </c>
      <c r="G29" s="204">
        <f t="shared" si="3"/>
        <v>0</v>
      </c>
      <c r="H29" s="204">
        <v>0</v>
      </c>
      <c r="I29" s="204">
        <f t="shared" si="4"/>
        <v>0</v>
      </c>
      <c r="J29" s="204">
        <v>0</v>
      </c>
      <c r="K29" s="204">
        <f t="shared" si="5"/>
        <v>0</v>
      </c>
      <c r="L29" s="204">
        <v>0</v>
      </c>
      <c r="M29" s="204">
        <v>0</v>
      </c>
      <c r="N29" s="204">
        <v>0</v>
      </c>
      <c r="O29" s="204">
        <f t="shared" si="6"/>
        <v>0</v>
      </c>
      <c r="P29" s="204">
        <v>0</v>
      </c>
      <c r="Q29" s="204">
        <f t="shared" si="7"/>
        <v>0</v>
      </c>
      <c r="R29" s="204">
        <v>0</v>
      </c>
      <c r="S29" s="204">
        <f t="shared" si="8"/>
        <v>0</v>
      </c>
      <c r="T29" s="204">
        <v>0</v>
      </c>
      <c r="U29" s="204">
        <v>0</v>
      </c>
      <c r="V29" s="204">
        <v>0</v>
      </c>
      <c r="W29" s="204">
        <f t="shared" si="9"/>
        <v>0</v>
      </c>
      <c r="X29" s="204">
        <v>0</v>
      </c>
      <c r="Y29" s="204">
        <f t="shared" si="10"/>
        <v>0</v>
      </c>
      <c r="Z29" s="204">
        <v>0</v>
      </c>
      <c r="AA29" s="204">
        <f t="shared" si="11"/>
        <v>0</v>
      </c>
      <c r="AB29" s="186">
        <f t="shared" si="12"/>
        <v>0</v>
      </c>
      <c r="AC29" s="205">
        <f t="shared" ref="AC29:AD29" si="38">G29+O29+W29</f>
        <v>0</v>
      </c>
      <c r="AD29" s="205">
        <f t="shared" si="38"/>
        <v>0</v>
      </c>
      <c r="AE29" s="206">
        <f t="shared" si="14"/>
        <v>0</v>
      </c>
      <c r="AF29" s="211">
        <f t="shared" si="18"/>
        <v>0</v>
      </c>
      <c r="AG29" s="211" t="b">
        <f t="shared" si="19"/>
        <v>1</v>
      </c>
      <c r="AH29" t="s">
        <v>482</v>
      </c>
      <c r="AI29" s="208">
        <v>0</v>
      </c>
      <c r="AJ29" s="208">
        <v>0</v>
      </c>
      <c r="AK29" s="208">
        <f t="shared" si="15"/>
        <v>0</v>
      </c>
      <c r="AL29" s="208"/>
      <c r="AM29" s="127">
        <v>0</v>
      </c>
      <c r="AN29" s="127">
        <f t="shared" si="16"/>
        <v>0</v>
      </c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</row>
    <row r="30" spans="1:54" ht="15.75" customHeight="1">
      <c r="A30" s="127"/>
      <c r="B30" s="203">
        <v>1371</v>
      </c>
      <c r="C30" s="204" t="s">
        <v>495</v>
      </c>
      <c r="D30" s="204">
        <v>0</v>
      </c>
      <c r="E30" s="204">
        <v>0</v>
      </c>
      <c r="F30" s="204">
        <v>0</v>
      </c>
      <c r="G30" s="204">
        <f t="shared" si="3"/>
        <v>0</v>
      </c>
      <c r="H30" s="204">
        <v>0</v>
      </c>
      <c r="I30" s="204">
        <f t="shared" si="4"/>
        <v>0</v>
      </c>
      <c r="J30" s="204">
        <v>0</v>
      </c>
      <c r="K30" s="204">
        <f t="shared" si="5"/>
        <v>0</v>
      </c>
      <c r="L30" s="204">
        <v>0</v>
      </c>
      <c r="M30" s="204">
        <v>0</v>
      </c>
      <c r="N30" s="204">
        <v>0</v>
      </c>
      <c r="O30" s="204">
        <f t="shared" si="6"/>
        <v>0</v>
      </c>
      <c r="P30" s="204">
        <v>0</v>
      </c>
      <c r="Q30" s="204">
        <f t="shared" si="7"/>
        <v>0</v>
      </c>
      <c r="R30" s="204">
        <v>0</v>
      </c>
      <c r="S30" s="204">
        <f t="shared" si="8"/>
        <v>0</v>
      </c>
      <c r="T30" s="204">
        <v>0</v>
      </c>
      <c r="U30" s="204">
        <v>0</v>
      </c>
      <c r="V30" s="204">
        <v>0</v>
      </c>
      <c r="W30" s="204">
        <f t="shared" si="9"/>
        <v>0</v>
      </c>
      <c r="X30" s="204">
        <v>0</v>
      </c>
      <c r="Y30" s="204">
        <f t="shared" si="10"/>
        <v>0</v>
      </c>
      <c r="Z30" s="204">
        <v>0</v>
      </c>
      <c r="AA30" s="204">
        <f t="shared" si="11"/>
        <v>0</v>
      </c>
      <c r="AB30" s="186">
        <f t="shared" si="12"/>
        <v>0</v>
      </c>
      <c r="AC30" s="205">
        <f t="shared" ref="AC30:AD30" si="39">G30+O30+W30</f>
        <v>0</v>
      </c>
      <c r="AD30" s="205">
        <f t="shared" si="39"/>
        <v>0</v>
      </c>
      <c r="AE30" s="206">
        <f t="shared" si="14"/>
        <v>0</v>
      </c>
      <c r="AF30" s="211">
        <f t="shared" si="18"/>
        <v>0</v>
      </c>
      <c r="AG30" s="211" t="b">
        <f t="shared" si="19"/>
        <v>1</v>
      </c>
      <c r="AH30" t="s">
        <v>482</v>
      </c>
      <c r="AI30" s="208">
        <v>0</v>
      </c>
      <c r="AJ30" s="208">
        <v>0</v>
      </c>
      <c r="AK30" s="208">
        <f t="shared" si="15"/>
        <v>0</v>
      </c>
      <c r="AL30" s="208"/>
      <c r="AM30" s="127">
        <v>0</v>
      </c>
      <c r="AN30" s="127">
        <f t="shared" si="16"/>
        <v>0</v>
      </c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</row>
    <row r="31" spans="1:54" ht="15.75" customHeight="1">
      <c r="A31" s="127"/>
      <c r="B31" s="203">
        <v>1411</v>
      </c>
      <c r="C31" s="204" t="s">
        <v>496</v>
      </c>
      <c r="D31" s="204">
        <v>0</v>
      </c>
      <c r="E31" s="204">
        <v>0</v>
      </c>
      <c r="F31" s="204">
        <v>0</v>
      </c>
      <c r="G31" s="204">
        <f t="shared" si="3"/>
        <v>0</v>
      </c>
      <c r="H31" s="204">
        <v>0</v>
      </c>
      <c r="I31" s="204">
        <f t="shared" si="4"/>
        <v>0</v>
      </c>
      <c r="J31" s="204">
        <v>0</v>
      </c>
      <c r="K31" s="204">
        <f t="shared" si="5"/>
        <v>0</v>
      </c>
      <c r="L31" s="204">
        <v>0</v>
      </c>
      <c r="M31" s="204">
        <v>0</v>
      </c>
      <c r="N31" s="204">
        <v>0</v>
      </c>
      <c r="O31" s="204">
        <f t="shared" si="6"/>
        <v>0</v>
      </c>
      <c r="P31" s="204">
        <v>0</v>
      </c>
      <c r="Q31" s="204">
        <f t="shared" si="7"/>
        <v>0</v>
      </c>
      <c r="R31" s="204">
        <v>0</v>
      </c>
      <c r="S31" s="204">
        <f t="shared" si="8"/>
        <v>0</v>
      </c>
      <c r="T31" s="204">
        <v>0</v>
      </c>
      <c r="U31" s="204">
        <v>0</v>
      </c>
      <c r="V31" s="204">
        <v>0</v>
      </c>
      <c r="W31" s="204">
        <f t="shared" si="9"/>
        <v>0</v>
      </c>
      <c r="X31" s="204">
        <v>0</v>
      </c>
      <c r="Y31" s="204">
        <f t="shared" si="10"/>
        <v>0</v>
      </c>
      <c r="Z31" s="204">
        <v>0</v>
      </c>
      <c r="AA31" s="204">
        <f t="shared" si="11"/>
        <v>0</v>
      </c>
      <c r="AB31" s="186">
        <f t="shared" si="12"/>
        <v>0</v>
      </c>
      <c r="AC31" s="205">
        <f t="shared" ref="AC31:AD31" si="40">G31+O31+W31</f>
        <v>0</v>
      </c>
      <c r="AD31" s="205">
        <f t="shared" si="40"/>
        <v>0</v>
      </c>
      <c r="AE31" s="206">
        <f t="shared" si="14"/>
        <v>0</v>
      </c>
      <c r="AF31" s="211">
        <f t="shared" si="18"/>
        <v>0</v>
      </c>
      <c r="AG31" s="211" t="b">
        <f t="shared" si="19"/>
        <v>1</v>
      </c>
      <c r="AH31" s="212" t="s">
        <v>248</v>
      </c>
      <c r="AI31" s="208">
        <v>0</v>
      </c>
      <c r="AJ31" s="208">
        <v>0</v>
      </c>
      <c r="AK31" s="208">
        <f t="shared" si="15"/>
        <v>0</v>
      </c>
      <c r="AL31" s="208"/>
      <c r="AM31" s="127">
        <v>0</v>
      </c>
      <c r="AN31" s="127">
        <f t="shared" si="16"/>
        <v>0</v>
      </c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</row>
    <row r="32" spans="1:54" ht="15.75" customHeight="1">
      <c r="A32" s="127"/>
      <c r="B32" s="203">
        <v>1412</v>
      </c>
      <c r="C32" s="204" t="s">
        <v>497</v>
      </c>
      <c r="D32" s="204">
        <v>0</v>
      </c>
      <c r="E32" s="204">
        <v>0</v>
      </c>
      <c r="F32" s="204">
        <v>0</v>
      </c>
      <c r="G32" s="204">
        <f t="shared" si="3"/>
        <v>0</v>
      </c>
      <c r="H32" s="204">
        <v>0</v>
      </c>
      <c r="I32" s="204">
        <f t="shared" si="4"/>
        <v>0</v>
      </c>
      <c r="J32" s="204">
        <v>0</v>
      </c>
      <c r="K32" s="204">
        <f t="shared" si="5"/>
        <v>0</v>
      </c>
      <c r="L32" s="204">
        <v>0</v>
      </c>
      <c r="M32" s="204">
        <v>0</v>
      </c>
      <c r="N32" s="204">
        <v>0</v>
      </c>
      <c r="O32" s="204">
        <f t="shared" si="6"/>
        <v>0</v>
      </c>
      <c r="P32" s="204">
        <v>0</v>
      </c>
      <c r="Q32" s="204">
        <f t="shared" si="7"/>
        <v>0</v>
      </c>
      <c r="R32" s="204">
        <v>0</v>
      </c>
      <c r="S32" s="204">
        <f t="shared" si="8"/>
        <v>0</v>
      </c>
      <c r="T32" s="204">
        <v>0</v>
      </c>
      <c r="U32" s="204">
        <v>0</v>
      </c>
      <c r="V32" s="204">
        <v>0</v>
      </c>
      <c r="W32" s="204">
        <f t="shared" si="9"/>
        <v>0</v>
      </c>
      <c r="X32" s="204">
        <v>0</v>
      </c>
      <c r="Y32" s="204">
        <f t="shared" si="10"/>
        <v>0</v>
      </c>
      <c r="Z32" s="204">
        <v>0</v>
      </c>
      <c r="AA32" s="204">
        <f t="shared" si="11"/>
        <v>0</v>
      </c>
      <c r="AB32" s="186">
        <f t="shared" si="12"/>
        <v>0</v>
      </c>
      <c r="AC32" s="205">
        <f t="shared" ref="AC32:AD32" si="41">G32+O32+W32</f>
        <v>0</v>
      </c>
      <c r="AD32" s="205">
        <f t="shared" si="41"/>
        <v>0</v>
      </c>
      <c r="AE32" s="206">
        <f t="shared" si="14"/>
        <v>0</v>
      </c>
      <c r="AF32" s="211">
        <f t="shared" si="18"/>
        <v>0</v>
      </c>
      <c r="AG32" s="211" t="b">
        <f t="shared" si="19"/>
        <v>1</v>
      </c>
      <c r="AH32" s="212" t="s">
        <v>248</v>
      </c>
      <c r="AI32" s="208">
        <v>0</v>
      </c>
      <c r="AJ32" s="208">
        <v>0</v>
      </c>
      <c r="AK32" s="208">
        <f t="shared" si="15"/>
        <v>0</v>
      </c>
      <c r="AL32" s="208"/>
      <c r="AM32" s="127">
        <v>0</v>
      </c>
      <c r="AN32" s="127">
        <f t="shared" si="16"/>
        <v>0</v>
      </c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</row>
    <row r="33" spans="1:54" ht="15.75" customHeight="1">
      <c r="A33" s="127"/>
      <c r="B33" s="203">
        <v>1413</v>
      </c>
      <c r="C33" s="204" t="s">
        <v>498</v>
      </c>
      <c r="D33" s="204">
        <v>0</v>
      </c>
      <c r="E33" s="204">
        <v>0</v>
      </c>
      <c r="F33" s="204">
        <v>0</v>
      </c>
      <c r="G33" s="204">
        <f t="shared" si="3"/>
        <v>0</v>
      </c>
      <c r="H33" s="204">
        <v>0</v>
      </c>
      <c r="I33" s="204">
        <f t="shared" si="4"/>
        <v>0</v>
      </c>
      <c r="J33" s="204">
        <v>0</v>
      </c>
      <c r="K33" s="204">
        <f t="shared" si="5"/>
        <v>0</v>
      </c>
      <c r="L33" s="204">
        <v>0</v>
      </c>
      <c r="M33" s="204">
        <v>0</v>
      </c>
      <c r="N33" s="204">
        <v>0</v>
      </c>
      <c r="O33" s="204">
        <f t="shared" si="6"/>
        <v>0</v>
      </c>
      <c r="P33" s="204">
        <v>0</v>
      </c>
      <c r="Q33" s="204">
        <f t="shared" si="7"/>
        <v>0</v>
      </c>
      <c r="R33" s="204">
        <v>0</v>
      </c>
      <c r="S33" s="204">
        <f t="shared" si="8"/>
        <v>0</v>
      </c>
      <c r="T33" s="204">
        <v>0</v>
      </c>
      <c r="U33" s="204">
        <v>0</v>
      </c>
      <c r="V33" s="204">
        <v>0</v>
      </c>
      <c r="W33" s="204">
        <f t="shared" si="9"/>
        <v>0</v>
      </c>
      <c r="X33" s="204">
        <v>0</v>
      </c>
      <c r="Y33" s="204">
        <f t="shared" si="10"/>
        <v>0</v>
      </c>
      <c r="Z33" s="204">
        <v>0</v>
      </c>
      <c r="AA33" s="204">
        <f t="shared" si="11"/>
        <v>0</v>
      </c>
      <c r="AB33" s="186">
        <f t="shared" si="12"/>
        <v>0</v>
      </c>
      <c r="AC33" s="205">
        <f t="shared" ref="AC33:AD33" si="42">G33+O33+W33</f>
        <v>0</v>
      </c>
      <c r="AD33" s="205">
        <f t="shared" si="42"/>
        <v>0</v>
      </c>
      <c r="AE33" s="206">
        <f t="shared" si="14"/>
        <v>0</v>
      </c>
      <c r="AF33" s="211">
        <f t="shared" si="18"/>
        <v>0</v>
      </c>
      <c r="AG33" s="211" t="b">
        <f t="shared" si="19"/>
        <v>1</v>
      </c>
      <c r="AH33" s="212" t="s">
        <v>248</v>
      </c>
      <c r="AI33" s="208">
        <v>0</v>
      </c>
      <c r="AJ33" s="208">
        <v>0</v>
      </c>
      <c r="AK33" s="208">
        <f t="shared" si="15"/>
        <v>0</v>
      </c>
      <c r="AL33" s="208"/>
      <c r="AM33" s="127">
        <v>0</v>
      </c>
      <c r="AN33" s="127">
        <f t="shared" si="16"/>
        <v>0</v>
      </c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</row>
    <row r="34" spans="1:54" ht="15.75" customHeight="1">
      <c r="A34" s="213"/>
      <c r="B34" s="203">
        <v>1421</v>
      </c>
      <c r="C34" s="204" t="s">
        <v>499</v>
      </c>
      <c r="D34" s="204">
        <v>0</v>
      </c>
      <c r="E34" s="204">
        <v>0</v>
      </c>
      <c r="F34" s="204">
        <v>0</v>
      </c>
      <c r="G34" s="204">
        <f t="shared" si="3"/>
        <v>0</v>
      </c>
      <c r="H34" s="204">
        <v>0</v>
      </c>
      <c r="I34" s="204">
        <f t="shared" si="4"/>
        <v>0</v>
      </c>
      <c r="J34" s="204">
        <v>0</v>
      </c>
      <c r="K34" s="204">
        <f t="shared" si="5"/>
        <v>0</v>
      </c>
      <c r="L34" s="204">
        <v>0</v>
      </c>
      <c r="M34" s="204">
        <v>0</v>
      </c>
      <c r="N34" s="204">
        <v>0</v>
      </c>
      <c r="O34" s="204">
        <f t="shared" si="6"/>
        <v>0</v>
      </c>
      <c r="P34" s="204">
        <v>0</v>
      </c>
      <c r="Q34" s="204">
        <f t="shared" si="7"/>
        <v>0</v>
      </c>
      <c r="R34" s="204">
        <v>0</v>
      </c>
      <c r="S34" s="204">
        <f t="shared" si="8"/>
        <v>0</v>
      </c>
      <c r="T34" s="204">
        <v>0</v>
      </c>
      <c r="U34" s="204">
        <v>0</v>
      </c>
      <c r="V34" s="204">
        <v>0</v>
      </c>
      <c r="W34" s="204">
        <f t="shared" si="9"/>
        <v>0</v>
      </c>
      <c r="X34" s="204">
        <v>0</v>
      </c>
      <c r="Y34" s="204">
        <f t="shared" si="10"/>
        <v>0</v>
      </c>
      <c r="Z34" s="204">
        <v>0</v>
      </c>
      <c r="AA34" s="204">
        <f t="shared" si="11"/>
        <v>0</v>
      </c>
      <c r="AB34" s="186">
        <f t="shared" si="12"/>
        <v>0</v>
      </c>
      <c r="AC34" s="205">
        <f t="shared" ref="AC34:AD34" si="43">G34+O34+W34</f>
        <v>0</v>
      </c>
      <c r="AD34" s="205">
        <f t="shared" si="43"/>
        <v>0</v>
      </c>
      <c r="AE34" s="206">
        <f t="shared" si="14"/>
        <v>0</v>
      </c>
      <c r="AF34" s="211">
        <f t="shared" si="18"/>
        <v>0</v>
      </c>
      <c r="AG34" s="211" t="b">
        <f t="shared" si="19"/>
        <v>1</v>
      </c>
      <c r="AH34" s="212" t="s">
        <v>248</v>
      </c>
      <c r="AI34" s="208">
        <v>0</v>
      </c>
      <c r="AJ34" s="208">
        <v>0</v>
      </c>
      <c r="AK34" s="208">
        <f t="shared" si="15"/>
        <v>0</v>
      </c>
      <c r="AL34" s="208"/>
      <c r="AM34" s="127">
        <v>0</v>
      </c>
      <c r="AN34" s="127">
        <f t="shared" si="16"/>
        <v>0</v>
      </c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</row>
    <row r="35" spans="1:54" ht="15.75" customHeight="1">
      <c r="A35" s="213"/>
      <c r="B35" s="203">
        <v>1431</v>
      </c>
      <c r="C35" s="204" t="s">
        <v>500</v>
      </c>
      <c r="D35" s="204">
        <v>0</v>
      </c>
      <c r="E35" s="204">
        <v>0</v>
      </c>
      <c r="F35" s="204">
        <v>0</v>
      </c>
      <c r="G35" s="204">
        <f t="shared" si="3"/>
        <v>0</v>
      </c>
      <c r="H35" s="204">
        <v>0</v>
      </c>
      <c r="I35" s="204">
        <f t="shared" si="4"/>
        <v>0</v>
      </c>
      <c r="J35" s="204">
        <v>0</v>
      </c>
      <c r="K35" s="204">
        <f t="shared" si="5"/>
        <v>0</v>
      </c>
      <c r="L35" s="204">
        <v>0</v>
      </c>
      <c r="M35" s="204">
        <v>0</v>
      </c>
      <c r="N35" s="204">
        <v>0</v>
      </c>
      <c r="O35" s="204">
        <f t="shared" si="6"/>
        <v>0</v>
      </c>
      <c r="P35" s="204">
        <v>0</v>
      </c>
      <c r="Q35" s="204">
        <f t="shared" si="7"/>
        <v>0</v>
      </c>
      <c r="R35" s="204">
        <v>0</v>
      </c>
      <c r="S35" s="204">
        <f t="shared" si="8"/>
        <v>0</v>
      </c>
      <c r="T35" s="204">
        <v>0</v>
      </c>
      <c r="U35" s="204">
        <v>0</v>
      </c>
      <c r="V35" s="204">
        <v>0</v>
      </c>
      <c r="W35" s="204">
        <f t="shared" si="9"/>
        <v>0</v>
      </c>
      <c r="X35" s="204">
        <v>0</v>
      </c>
      <c r="Y35" s="204">
        <f t="shared" si="10"/>
        <v>0</v>
      </c>
      <c r="Z35" s="204">
        <v>0</v>
      </c>
      <c r="AA35" s="204">
        <f t="shared" si="11"/>
        <v>0</v>
      </c>
      <c r="AB35" s="186">
        <f t="shared" si="12"/>
        <v>0</v>
      </c>
      <c r="AC35" s="205">
        <f t="shared" ref="AC35:AD35" si="44">G35+O35+W35</f>
        <v>0</v>
      </c>
      <c r="AD35" s="205">
        <f t="shared" si="44"/>
        <v>0</v>
      </c>
      <c r="AE35" s="206">
        <f t="shared" si="14"/>
        <v>0</v>
      </c>
      <c r="AF35" s="211">
        <f t="shared" si="18"/>
        <v>0</v>
      </c>
      <c r="AG35" s="211" t="b">
        <f t="shared" si="19"/>
        <v>1</v>
      </c>
      <c r="AH35" s="212" t="s">
        <v>248</v>
      </c>
      <c r="AI35" s="208">
        <v>0</v>
      </c>
      <c r="AJ35" s="208">
        <v>0</v>
      </c>
      <c r="AK35" s="208">
        <f t="shared" si="15"/>
        <v>0</v>
      </c>
      <c r="AL35" s="208"/>
      <c r="AM35" s="127">
        <v>0</v>
      </c>
      <c r="AN35" s="127">
        <f t="shared" si="16"/>
        <v>0</v>
      </c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</row>
    <row r="36" spans="1:54" ht="15.75" customHeight="1">
      <c r="A36" s="127"/>
      <c r="B36" s="203">
        <v>1432</v>
      </c>
      <c r="C36" s="204" t="s">
        <v>501</v>
      </c>
      <c r="D36" s="204">
        <v>0</v>
      </c>
      <c r="E36" s="204">
        <v>0</v>
      </c>
      <c r="F36" s="204">
        <v>0</v>
      </c>
      <c r="G36" s="204">
        <f t="shared" si="3"/>
        <v>0</v>
      </c>
      <c r="H36" s="204">
        <v>0</v>
      </c>
      <c r="I36" s="204">
        <f t="shared" si="4"/>
        <v>0</v>
      </c>
      <c r="J36" s="204">
        <v>0</v>
      </c>
      <c r="K36" s="204">
        <f t="shared" si="5"/>
        <v>0</v>
      </c>
      <c r="L36" s="204">
        <v>0</v>
      </c>
      <c r="M36" s="204">
        <v>0</v>
      </c>
      <c r="N36" s="204">
        <v>0</v>
      </c>
      <c r="O36" s="204">
        <f t="shared" si="6"/>
        <v>0</v>
      </c>
      <c r="P36" s="204">
        <v>0</v>
      </c>
      <c r="Q36" s="204">
        <f t="shared" si="7"/>
        <v>0</v>
      </c>
      <c r="R36" s="204">
        <v>0</v>
      </c>
      <c r="S36" s="204">
        <f t="shared" si="8"/>
        <v>0</v>
      </c>
      <c r="T36" s="204">
        <v>0</v>
      </c>
      <c r="U36" s="204">
        <v>0</v>
      </c>
      <c r="V36" s="204">
        <v>0</v>
      </c>
      <c r="W36" s="204">
        <f t="shared" si="9"/>
        <v>0</v>
      </c>
      <c r="X36" s="204">
        <v>0</v>
      </c>
      <c r="Y36" s="204">
        <f t="shared" si="10"/>
        <v>0</v>
      </c>
      <c r="Z36" s="204">
        <v>0</v>
      </c>
      <c r="AA36" s="204">
        <f t="shared" si="11"/>
        <v>0</v>
      </c>
      <c r="AB36" s="186">
        <f t="shared" si="12"/>
        <v>0</v>
      </c>
      <c r="AC36" s="205">
        <f t="shared" ref="AC36:AD36" si="45">G36+O36+W36</f>
        <v>0</v>
      </c>
      <c r="AD36" s="205">
        <f t="shared" si="45"/>
        <v>0</v>
      </c>
      <c r="AE36" s="206">
        <f t="shared" si="14"/>
        <v>0</v>
      </c>
      <c r="AF36" s="211">
        <f t="shared" si="18"/>
        <v>0</v>
      </c>
      <c r="AG36" s="211" t="b">
        <f t="shared" si="19"/>
        <v>1</v>
      </c>
      <c r="AH36" s="212" t="s">
        <v>248</v>
      </c>
      <c r="AI36" s="208">
        <v>0</v>
      </c>
      <c r="AJ36" s="208">
        <v>0</v>
      </c>
      <c r="AK36" s="208">
        <f t="shared" si="15"/>
        <v>0</v>
      </c>
      <c r="AL36" s="208"/>
      <c r="AM36" s="127">
        <v>0</v>
      </c>
      <c r="AN36" s="127">
        <f t="shared" si="16"/>
        <v>0</v>
      </c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</row>
    <row r="37" spans="1:54" ht="15.75" customHeight="1">
      <c r="A37" s="127"/>
      <c r="B37" s="203">
        <v>1441</v>
      </c>
      <c r="C37" s="204" t="s">
        <v>502</v>
      </c>
      <c r="D37" s="204">
        <v>0</v>
      </c>
      <c r="E37" s="204">
        <v>0</v>
      </c>
      <c r="F37" s="204">
        <v>0</v>
      </c>
      <c r="G37" s="204">
        <f t="shared" si="3"/>
        <v>0</v>
      </c>
      <c r="H37" s="204">
        <v>0</v>
      </c>
      <c r="I37" s="204">
        <f t="shared" si="4"/>
        <v>0</v>
      </c>
      <c r="J37" s="204">
        <v>0</v>
      </c>
      <c r="K37" s="204">
        <f t="shared" si="5"/>
        <v>0</v>
      </c>
      <c r="L37" s="204">
        <v>0</v>
      </c>
      <c r="M37" s="204">
        <v>0</v>
      </c>
      <c r="N37" s="204">
        <v>0</v>
      </c>
      <c r="O37" s="204">
        <f t="shared" si="6"/>
        <v>0</v>
      </c>
      <c r="P37" s="204">
        <v>0</v>
      </c>
      <c r="Q37" s="204">
        <f t="shared" si="7"/>
        <v>0</v>
      </c>
      <c r="R37" s="204">
        <v>0</v>
      </c>
      <c r="S37" s="204">
        <f t="shared" si="8"/>
        <v>0</v>
      </c>
      <c r="T37" s="204">
        <v>0</v>
      </c>
      <c r="U37" s="204">
        <v>0</v>
      </c>
      <c r="V37" s="204">
        <v>0</v>
      </c>
      <c r="W37" s="204">
        <f t="shared" si="9"/>
        <v>0</v>
      </c>
      <c r="X37" s="204">
        <v>0</v>
      </c>
      <c r="Y37" s="204">
        <f t="shared" si="10"/>
        <v>0</v>
      </c>
      <c r="Z37" s="204">
        <v>0</v>
      </c>
      <c r="AA37" s="204">
        <f t="shared" si="11"/>
        <v>0</v>
      </c>
      <c r="AB37" s="186">
        <f t="shared" si="12"/>
        <v>0</v>
      </c>
      <c r="AC37" s="205">
        <f t="shared" ref="AC37:AD37" si="46">G37+O37+W37</f>
        <v>0</v>
      </c>
      <c r="AD37" s="205">
        <f t="shared" si="46"/>
        <v>0</v>
      </c>
      <c r="AE37" s="206">
        <f t="shared" si="14"/>
        <v>0</v>
      </c>
      <c r="AF37" s="211">
        <f t="shared" si="18"/>
        <v>0</v>
      </c>
      <c r="AG37" s="211" t="b">
        <f t="shared" si="19"/>
        <v>1</v>
      </c>
      <c r="AH37" s="212" t="s">
        <v>248</v>
      </c>
      <c r="AI37" s="208">
        <v>0</v>
      </c>
      <c r="AJ37" s="208">
        <v>0</v>
      </c>
      <c r="AK37" s="208">
        <f t="shared" si="15"/>
        <v>0</v>
      </c>
      <c r="AL37" s="208"/>
      <c r="AM37" s="127">
        <v>0</v>
      </c>
      <c r="AN37" s="127">
        <f t="shared" si="16"/>
        <v>0</v>
      </c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</row>
    <row r="38" spans="1:54" ht="15.75" customHeight="1">
      <c r="A38" s="127"/>
      <c r="B38" s="203">
        <v>1442</v>
      </c>
      <c r="C38" s="204" t="s">
        <v>503</v>
      </c>
      <c r="D38" s="204">
        <v>0</v>
      </c>
      <c r="E38" s="204">
        <v>0</v>
      </c>
      <c r="F38" s="204">
        <v>0</v>
      </c>
      <c r="G38" s="204">
        <f t="shared" si="3"/>
        <v>0</v>
      </c>
      <c r="H38" s="204">
        <v>0</v>
      </c>
      <c r="I38" s="204">
        <f t="shared" si="4"/>
        <v>0</v>
      </c>
      <c r="J38" s="204">
        <v>0</v>
      </c>
      <c r="K38" s="204">
        <f t="shared" si="5"/>
        <v>0</v>
      </c>
      <c r="L38" s="204">
        <v>0</v>
      </c>
      <c r="M38" s="204">
        <v>0</v>
      </c>
      <c r="N38" s="204">
        <v>0</v>
      </c>
      <c r="O38" s="204">
        <f t="shared" si="6"/>
        <v>0</v>
      </c>
      <c r="P38" s="204">
        <v>0</v>
      </c>
      <c r="Q38" s="204">
        <f t="shared" si="7"/>
        <v>0</v>
      </c>
      <c r="R38" s="204">
        <v>0</v>
      </c>
      <c r="S38" s="204">
        <f t="shared" si="8"/>
        <v>0</v>
      </c>
      <c r="T38" s="204">
        <v>0</v>
      </c>
      <c r="U38" s="204">
        <v>0</v>
      </c>
      <c r="V38" s="204">
        <v>0</v>
      </c>
      <c r="W38" s="204">
        <f t="shared" si="9"/>
        <v>0</v>
      </c>
      <c r="X38" s="204">
        <v>0</v>
      </c>
      <c r="Y38" s="204">
        <f t="shared" si="10"/>
        <v>0</v>
      </c>
      <c r="Z38" s="204">
        <v>0</v>
      </c>
      <c r="AA38" s="204">
        <f t="shared" si="11"/>
        <v>0</v>
      </c>
      <c r="AB38" s="186">
        <f t="shared" si="12"/>
        <v>0</v>
      </c>
      <c r="AC38" s="205">
        <f t="shared" ref="AC38:AD38" si="47">G38+O38+W38</f>
        <v>0</v>
      </c>
      <c r="AD38" s="205">
        <f t="shared" si="47"/>
        <v>0</v>
      </c>
      <c r="AE38" s="206">
        <f t="shared" si="14"/>
        <v>0</v>
      </c>
      <c r="AF38" s="211">
        <f t="shared" si="18"/>
        <v>0</v>
      </c>
      <c r="AG38" s="211" t="b">
        <f t="shared" si="19"/>
        <v>1</v>
      </c>
      <c r="AH38" s="212" t="s">
        <v>248</v>
      </c>
      <c r="AI38" s="208">
        <v>0</v>
      </c>
      <c r="AJ38" s="208">
        <v>0</v>
      </c>
      <c r="AK38" s="208">
        <f t="shared" si="15"/>
        <v>0</v>
      </c>
      <c r="AL38" s="208"/>
      <c r="AM38" s="127">
        <v>0</v>
      </c>
      <c r="AN38" s="127">
        <f t="shared" si="16"/>
        <v>0</v>
      </c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</row>
    <row r="39" spans="1:54" ht="15.75" customHeight="1">
      <c r="A39" s="127"/>
      <c r="B39" s="203">
        <v>1521</v>
      </c>
      <c r="C39" s="204" t="s">
        <v>504</v>
      </c>
      <c r="D39" s="204">
        <v>0</v>
      </c>
      <c r="E39" s="204">
        <v>0</v>
      </c>
      <c r="F39" s="204">
        <v>0</v>
      </c>
      <c r="G39" s="204">
        <f t="shared" si="3"/>
        <v>0</v>
      </c>
      <c r="H39" s="204">
        <v>0</v>
      </c>
      <c r="I39" s="204">
        <f t="shared" si="4"/>
        <v>0</v>
      </c>
      <c r="J39" s="204">
        <v>0</v>
      </c>
      <c r="K39" s="204">
        <f t="shared" si="5"/>
        <v>0</v>
      </c>
      <c r="L39" s="204">
        <v>0</v>
      </c>
      <c r="M39" s="204">
        <v>0</v>
      </c>
      <c r="N39" s="204">
        <v>0</v>
      </c>
      <c r="O39" s="204">
        <f t="shared" si="6"/>
        <v>0</v>
      </c>
      <c r="P39" s="204">
        <v>0</v>
      </c>
      <c r="Q39" s="204">
        <f t="shared" si="7"/>
        <v>0</v>
      </c>
      <c r="R39" s="204">
        <v>0</v>
      </c>
      <c r="S39" s="204">
        <f t="shared" si="8"/>
        <v>0</v>
      </c>
      <c r="T39" s="204">
        <v>0</v>
      </c>
      <c r="U39" s="204">
        <v>0</v>
      </c>
      <c r="V39" s="204">
        <v>0</v>
      </c>
      <c r="W39" s="204">
        <f t="shared" si="9"/>
        <v>0</v>
      </c>
      <c r="X39" s="204">
        <v>0</v>
      </c>
      <c r="Y39" s="204">
        <f t="shared" si="10"/>
        <v>0</v>
      </c>
      <c r="Z39" s="204">
        <v>0</v>
      </c>
      <c r="AA39" s="204">
        <f t="shared" si="11"/>
        <v>0</v>
      </c>
      <c r="AB39" s="186">
        <f t="shared" si="12"/>
        <v>0</v>
      </c>
      <c r="AC39" s="205">
        <f t="shared" ref="AC39:AD39" si="48">G39+O39+W39</f>
        <v>0</v>
      </c>
      <c r="AD39" s="205">
        <f t="shared" si="48"/>
        <v>0</v>
      </c>
      <c r="AE39" s="206">
        <f t="shared" si="14"/>
        <v>0</v>
      </c>
      <c r="AF39" s="211">
        <f t="shared" si="18"/>
        <v>0</v>
      </c>
      <c r="AG39" s="211" t="b">
        <f t="shared" si="19"/>
        <v>1</v>
      </c>
      <c r="AH39" t="s">
        <v>505</v>
      </c>
      <c r="AI39" s="208">
        <v>0</v>
      </c>
      <c r="AJ39" s="208">
        <v>0</v>
      </c>
      <c r="AK39" s="208">
        <f t="shared" si="15"/>
        <v>0</v>
      </c>
      <c r="AL39" s="208"/>
      <c r="AM39" s="127">
        <v>0</v>
      </c>
      <c r="AN39" s="127">
        <f t="shared" si="16"/>
        <v>0</v>
      </c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</row>
    <row r="40" spans="1:54" ht="15.75" customHeight="1">
      <c r="A40" s="127"/>
      <c r="B40" s="203">
        <v>1522</v>
      </c>
      <c r="C40" s="204" t="s">
        <v>506</v>
      </c>
      <c r="D40" s="204">
        <v>0</v>
      </c>
      <c r="E40" s="204">
        <v>0</v>
      </c>
      <c r="F40" s="204">
        <v>0</v>
      </c>
      <c r="G40" s="204">
        <f t="shared" si="3"/>
        <v>0</v>
      </c>
      <c r="H40" s="204">
        <v>0</v>
      </c>
      <c r="I40" s="204">
        <f t="shared" si="4"/>
        <v>0</v>
      </c>
      <c r="J40" s="204">
        <v>0</v>
      </c>
      <c r="K40" s="204">
        <f t="shared" si="5"/>
        <v>0</v>
      </c>
      <c r="L40" s="204">
        <v>0</v>
      </c>
      <c r="M40" s="204">
        <v>0</v>
      </c>
      <c r="N40" s="204">
        <v>0</v>
      </c>
      <c r="O40" s="204">
        <f t="shared" si="6"/>
        <v>0</v>
      </c>
      <c r="P40" s="204">
        <v>0</v>
      </c>
      <c r="Q40" s="204">
        <f t="shared" si="7"/>
        <v>0</v>
      </c>
      <c r="R40" s="204">
        <v>0</v>
      </c>
      <c r="S40" s="204">
        <f t="shared" si="8"/>
        <v>0</v>
      </c>
      <c r="T40" s="204">
        <v>0</v>
      </c>
      <c r="U40" s="204">
        <v>0</v>
      </c>
      <c r="V40" s="204">
        <v>0</v>
      </c>
      <c r="W40" s="204">
        <f t="shared" si="9"/>
        <v>0</v>
      </c>
      <c r="X40" s="204">
        <v>0</v>
      </c>
      <c r="Y40" s="204">
        <f t="shared" si="10"/>
        <v>0</v>
      </c>
      <c r="Z40" s="204">
        <v>0</v>
      </c>
      <c r="AA40" s="204">
        <f t="shared" si="11"/>
        <v>0</v>
      </c>
      <c r="AB40" s="186">
        <f t="shared" si="12"/>
        <v>0</v>
      </c>
      <c r="AC40" s="205">
        <f t="shared" ref="AC40:AD40" si="49">G40+O40+W40</f>
        <v>0</v>
      </c>
      <c r="AD40" s="205">
        <f t="shared" si="49"/>
        <v>0</v>
      </c>
      <c r="AE40" s="206">
        <f t="shared" si="14"/>
        <v>0</v>
      </c>
      <c r="AF40" s="211">
        <f t="shared" si="18"/>
        <v>0</v>
      </c>
      <c r="AG40" s="211" t="b">
        <f t="shared" si="19"/>
        <v>1</v>
      </c>
      <c r="AH40" t="s">
        <v>505</v>
      </c>
      <c r="AI40" s="208">
        <v>0</v>
      </c>
      <c r="AJ40" s="208">
        <v>0</v>
      </c>
      <c r="AK40" s="208">
        <f t="shared" si="15"/>
        <v>0</v>
      </c>
      <c r="AL40" s="208"/>
      <c r="AM40" s="127">
        <v>0</v>
      </c>
      <c r="AN40" s="127">
        <f t="shared" si="16"/>
        <v>0</v>
      </c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</row>
    <row r="41" spans="1:54" ht="15.75" customHeight="1">
      <c r="A41" s="127"/>
      <c r="B41" s="203">
        <v>1523</v>
      </c>
      <c r="C41" s="204" t="s">
        <v>507</v>
      </c>
      <c r="D41" s="204">
        <v>0</v>
      </c>
      <c r="E41" s="204">
        <v>0</v>
      </c>
      <c r="F41" s="204">
        <v>0</v>
      </c>
      <c r="G41" s="204">
        <f t="shared" si="3"/>
        <v>0</v>
      </c>
      <c r="H41" s="204">
        <v>0</v>
      </c>
      <c r="I41" s="204">
        <f t="shared" si="4"/>
        <v>0</v>
      </c>
      <c r="J41" s="204">
        <v>0</v>
      </c>
      <c r="K41" s="204">
        <f t="shared" si="5"/>
        <v>0</v>
      </c>
      <c r="L41" s="204">
        <v>0</v>
      </c>
      <c r="M41" s="204">
        <v>0</v>
      </c>
      <c r="N41" s="204">
        <v>0</v>
      </c>
      <c r="O41" s="204">
        <f t="shared" si="6"/>
        <v>0</v>
      </c>
      <c r="P41" s="204">
        <v>0</v>
      </c>
      <c r="Q41" s="204">
        <f t="shared" si="7"/>
        <v>0</v>
      </c>
      <c r="R41" s="204">
        <v>0</v>
      </c>
      <c r="S41" s="204">
        <f t="shared" si="8"/>
        <v>0</v>
      </c>
      <c r="T41" s="204">
        <v>0</v>
      </c>
      <c r="U41" s="204">
        <v>0</v>
      </c>
      <c r="V41" s="204">
        <v>0</v>
      </c>
      <c r="W41" s="204">
        <f t="shared" si="9"/>
        <v>0</v>
      </c>
      <c r="X41" s="204">
        <v>0</v>
      </c>
      <c r="Y41" s="204">
        <f t="shared" si="10"/>
        <v>0</v>
      </c>
      <c r="Z41" s="204">
        <v>0</v>
      </c>
      <c r="AA41" s="204">
        <f t="shared" si="11"/>
        <v>0</v>
      </c>
      <c r="AB41" s="186">
        <f t="shared" si="12"/>
        <v>0</v>
      </c>
      <c r="AC41" s="205">
        <f t="shared" ref="AC41:AD41" si="50">G41+O41+W41</f>
        <v>0</v>
      </c>
      <c r="AD41" s="205">
        <f t="shared" si="50"/>
        <v>0</v>
      </c>
      <c r="AE41" s="206">
        <f t="shared" si="14"/>
        <v>0</v>
      </c>
      <c r="AF41" s="211">
        <f t="shared" si="18"/>
        <v>0</v>
      </c>
      <c r="AG41" s="211" t="b">
        <f t="shared" si="19"/>
        <v>1</v>
      </c>
      <c r="AH41" t="s">
        <v>505</v>
      </c>
      <c r="AI41" s="208">
        <v>0</v>
      </c>
      <c r="AJ41" s="208">
        <v>0</v>
      </c>
      <c r="AK41" s="208">
        <f t="shared" si="15"/>
        <v>0</v>
      </c>
      <c r="AL41" s="208"/>
      <c r="AM41" s="127">
        <v>0</v>
      </c>
      <c r="AN41" s="127">
        <f t="shared" si="16"/>
        <v>0</v>
      </c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</row>
    <row r="42" spans="1:54" ht="15.75" customHeight="1">
      <c r="A42" s="127"/>
      <c r="B42" s="203">
        <v>1524</v>
      </c>
      <c r="C42" s="204" t="s">
        <v>508</v>
      </c>
      <c r="D42" s="204">
        <v>0</v>
      </c>
      <c r="E42" s="204">
        <v>0</v>
      </c>
      <c r="F42" s="204">
        <v>0</v>
      </c>
      <c r="G42" s="204">
        <f t="shared" si="3"/>
        <v>0</v>
      </c>
      <c r="H42" s="204">
        <v>0</v>
      </c>
      <c r="I42" s="204">
        <f t="shared" si="4"/>
        <v>0</v>
      </c>
      <c r="J42" s="204">
        <v>0</v>
      </c>
      <c r="K42" s="204">
        <f t="shared" si="5"/>
        <v>0</v>
      </c>
      <c r="L42" s="204">
        <v>0</v>
      </c>
      <c r="M42" s="204">
        <v>0</v>
      </c>
      <c r="N42" s="204">
        <v>0</v>
      </c>
      <c r="O42" s="204">
        <f t="shared" si="6"/>
        <v>0</v>
      </c>
      <c r="P42" s="204">
        <v>0</v>
      </c>
      <c r="Q42" s="204">
        <f t="shared" si="7"/>
        <v>0</v>
      </c>
      <c r="R42" s="204">
        <v>0</v>
      </c>
      <c r="S42" s="204">
        <f t="shared" si="8"/>
        <v>0</v>
      </c>
      <c r="T42" s="204">
        <v>0</v>
      </c>
      <c r="U42" s="204">
        <v>0</v>
      </c>
      <c r="V42" s="204">
        <v>0</v>
      </c>
      <c r="W42" s="204">
        <f t="shared" si="9"/>
        <v>0</v>
      </c>
      <c r="X42" s="204">
        <v>0</v>
      </c>
      <c r="Y42" s="204">
        <f t="shared" si="10"/>
        <v>0</v>
      </c>
      <c r="Z42" s="204">
        <v>0</v>
      </c>
      <c r="AA42" s="204">
        <f t="shared" si="11"/>
        <v>0</v>
      </c>
      <c r="AB42" s="186">
        <f t="shared" si="12"/>
        <v>0</v>
      </c>
      <c r="AC42" s="205">
        <f t="shared" ref="AC42:AD42" si="51">G42+O42+W42</f>
        <v>0</v>
      </c>
      <c r="AD42" s="205">
        <f t="shared" si="51"/>
        <v>0</v>
      </c>
      <c r="AE42" s="206">
        <f t="shared" si="14"/>
        <v>0</v>
      </c>
      <c r="AF42" s="211">
        <f t="shared" si="18"/>
        <v>0</v>
      </c>
      <c r="AG42" s="211" t="b">
        <f t="shared" si="19"/>
        <v>1</v>
      </c>
      <c r="AH42" t="s">
        <v>505</v>
      </c>
      <c r="AI42" s="208">
        <v>0</v>
      </c>
      <c r="AJ42" s="208">
        <v>0</v>
      </c>
      <c r="AK42" s="208">
        <f t="shared" si="15"/>
        <v>0</v>
      </c>
      <c r="AL42" s="208"/>
      <c r="AM42" s="127">
        <v>0</v>
      </c>
      <c r="AN42" s="127">
        <f t="shared" si="16"/>
        <v>0</v>
      </c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</row>
    <row r="43" spans="1:54" ht="15.75" customHeight="1">
      <c r="A43" s="127"/>
      <c r="B43" s="203">
        <v>1531</v>
      </c>
      <c r="C43" s="204" t="s">
        <v>509</v>
      </c>
      <c r="D43" s="204">
        <v>0</v>
      </c>
      <c r="E43" s="204">
        <v>0</v>
      </c>
      <c r="F43" s="204">
        <v>0</v>
      </c>
      <c r="G43" s="204">
        <f t="shared" si="3"/>
        <v>0</v>
      </c>
      <c r="H43" s="204">
        <v>0</v>
      </c>
      <c r="I43" s="204">
        <f t="shared" si="4"/>
        <v>0</v>
      </c>
      <c r="J43" s="204">
        <v>0</v>
      </c>
      <c r="K43" s="204">
        <f t="shared" si="5"/>
        <v>0</v>
      </c>
      <c r="L43" s="204">
        <v>0</v>
      </c>
      <c r="M43" s="204">
        <v>0</v>
      </c>
      <c r="N43" s="204">
        <v>0</v>
      </c>
      <c r="O43" s="204">
        <f t="shared" si="6"/>
        <v>0</v>
      </c>
      <c r="P43" s="204">
        <v>0</v>
      </c>
      <c r="Q43" s="204">
        <f t="shared" si="7"/>
        <v>0</v>
      </c>
      <c r="R43" s="204">
        <v>0</v>
      </c>
      <c r="S43" s="204">
        <f t="shared" si="8"/>
        <v>0</v>
      </c>
      <c r="T43" s="204">
        <v>0</v>
      </c>
      <c r="U43" s="204">
        <v>0</v>
      </c>
      <c r="V43" s="204">
        <v>0</v>
      </c>
      <c r="W43" s="204">
        <f t="shared" si="9"/>
        <v>0</v>
      </c>
      <c r="X43" s="204">
        <v>0</v>
      </c>
      <c r="Y43" s="204">
        <f t="shared" si="10"/>
        <v>0</v>
      </c>
      <c r="Z43" s="204">
        <v>0</v>
      </c>
      <c r="AA43" s="204">
        <f t="shared" si="11"/>
        <v>0</v>
      </c>
      <c r="AB43" s="186">
        <f t="shared" si="12"/>
        <v>0</v>
      </c>
      <c r="AC43" s="205">
        <f t="shared" ref="AC43:AD43" si="52">G43+O43+W43</f>
        <v>0</v>
      </c>
      <c r="AD43" s="205">
        <f t="shared" si="52"/>
        <v>0</v>
      </c>
      <c r="AE43" s="206">
        <f t="shared" si="14"/>
        <v>0</v>
      </c>
      <c r="AF43" s="211">
        <f t="shared" si="18"/>
        <v>0</v>
      </c>
      <c r="AG43" s="211" t="b">
        <f t="shared" si="19"/>
        <v>1</v>
      </c>
      <c r="AH43" t="s">
        <v>505</v>
      </c>
      <c r="AI43" s="208">
        <v>0</v>
      </c>
      <c r="AJ43" s="208">
        <v>0</v>
      </c>
      <c r="AK43" s="208">
        <f t="shared" si="15"/>
        <v>0</v>
      </c>
      <c r="AL43" s="208"/>
      <c r="AM43" s="127">
        <v>0</v>
      </c>
      <c r="AN43" s="127">
        <f t="shared" si="16"/>
        <v>0</v>
      </c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</row>
    <row r="44" spans="1:54" ht="12.75" customHeight="1">
      <c r="A44" s="127"/>
      <c r="B44" s="203">
        <v>1541</v>
      </c>
      <c r="C44" s="204" t="s">
        <v>510</v>
      </c>
      <c r="D44" s="204">
        <v>0</v>
      </c>
      <c r="E44" s="204">
        <v>0</v>
      </c>
      <c r="F44" s="204">
        <v>0</v>
      </c>
      <c r="G44" s="204">
        <f t="shared" si="3"/>
        <v>0</v>
      </c>
      <c r="H44" s="204">
        <v>0</v>
      </c>
      <c r="I44" s="204">
        <f t="shared" si="4"/>
        <v>0</v>
      </c>
      <c r="J44" s="204">
        <v>0</v>
      </c>
      <c r="K44" s="204">
        <f t="shared" si="5"/>
        <v>0</v>
      </c>
      <c r="L44" s="204">
        <v>0</v>
      </c>
      <c r="M44" s="204">
        <v>0</v>
      </c>
      <c r="N44" s="204">
        <v>0</v>
      </c>
      <c r="O44" s="204">
        <f t="shared" si="6"/>
        <v>0</v>
      </c>
      <c r="P44" s="204">
        <v>0</v>
      </c>
      <c r="Q44" s="204">
        <f t="shared" si="7"/>
        <v>0</v>
      </c>
      <c r="R44" s="204">
        <v>0</v>
      </c>
      <c r="S44" s="204">
        <f t="shared" si="8"/>
        <v>0</v>
      </c>
      <c r="T44" s="204">
        <v>0</v>
      </c>
      <c r="U44" s="204">
        <v>0</v>
      </c>
      <c r="V44" s="204">
        <v>0</v>
      </c>
      <c r="W44" s="204">
        <f t="shared" si="9"/>
        <v>0</v>
      </c>
      <c r="X44" s="204">
        <v>0</v>
      </c>
      <c r="Y44" s="204">
        <f t="shared" si="10"/>
        <v>0</v>
      </c>
      <c r="Z44" s="204">
        <v>0</v>
      </c>
      <c r="AA44" s="204">
        <f t="shared" si="11"/>
        <v>0</v>
      </c>
      <c r="AB44" s="186">
        <f t="shared" si="12"/>
        <v>0</v>
      </c>
      <c r="AC44" s="205">
        <f t="shared" ref="AC44:AD44" si="53">G44+O44+W44</f>
        <v>0</v>
      </c>
      <c r="AD44" s="205">
        <f t="shared" si="53"/>
        <v>0</v>
      </c>
      <c r="AE44" s="206">
        <f t="shared" si="14"/>
        <v>0</v>
      </c>
      <c r="AF44" s="211">
        <f t="shared" si="18"/>
        <v>0</v>
      </c>
      <c r="AG44" s="211" t="b">
        <f t="shared" si="19"/>
        <v>1</v>
      </c>
      <c r="AH44" t="s">
        <v>505</v>
      </c>
      <c r="AI44" s="208">
        <v>0</v>
      </c>
      <c r="AJ44" s="208">
        <v>0</v>
      </c>
      <c r="AK44" s="208">
        <f t="shared" si="15"/>
        <v>0</v>
      </c>
      <c r="AL44" s="208"/>
      <c r="AM44" s="127">
        <v>0</v>
      </c>
      <c r="AN44" s="127">
        <f t="shared" si="16"/>
        <v>0</v>
      </c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</row>
    <row r="45" spans="1:54" ht="17.25" customHeight="1">
      <c r="A45" s="127"/>
      <c r="B45" s="203">
        <v>1542</v>
      </c>
      <c r="C45" s="204" t="s">
        <v>511</v>
      </c>
      <c r="D45" s="204">
        <v>0</v>
      </c>
      <c r="E45" s="204">
        <v>0</v>
      </c>
      <c r="F45" s="204">
        <v>0</v>
      </c>
      <c r="G45" s="204">
        <f t="shared" si="3"/>
        <v>0</v>
      </c>
      <c r="H45" s="204">
        <v>0</v>
      </c>
      <c r="I45" s="204">
        <f t="shared" si="4"/>
        <v>0</v>
      </c>
      <c r="J45" s="204">
        <v>0</v>
      </c>
      <c r="K45" s="204">
        <f t="shared" si="5"/>
        <v>0</v>
      </c>
      <c r="L45" s="204">
        <v>0</v>
      </c>
      <c r="M45" s="204">
        <v>0</v>
      </c>
      <c r="N45" s="204">
        <v>0</v>
      </c>
      <c r="O45" s="204">
        <f t="shared" si="6"/>
        <v>0</v>
      </c>
      <c r="P45" s="204">
        <v>0</v>
      </c>
      <c r="Q45" s="204">
        <f t="shared" si="7"/>
        <v>0</v>
      </c>
      <c r="R45" s="204">
        <v>0</v>
      </c>
      <c r="S45" s="204">
        <f t="shared" si="8"/>
        <v>0</v>
      </c>
      <c r="T45" s="204">
        <v>0</v>
      </c>
      <c r="U45" s="204">
        <v>0</v>
      </c>
      <c r="V45" s="204">
        <v>0</v>
      </c>
      <c r="W45" s="204">
        <f t="shared" si="9"/>
        <v>0</v>
      </c>
      <c r="X45" s="204">
        <v>0</v>
      </c>
      <c r="Y45" s="204">
        <f t="shared" si="10"/>
        <v>0</v>
      </c>
      <c r="Z45" s="204">
        <v>0</v>
      </c>
      <c r="AA45" s="204">
        <f t="shared" si="11"/>
        <v>0</v>
      </c>
      <c r="AB45" s="186">
        <f t="shared" si="12"/>
        <v>0</v>
      </c>
      <c r="AC45" s="205">
        <f t="shared" ref="AC45:AD45" si="54">G45+O45+W45</f>
        <v>0</v>
      </c>
      <c r="AD45" s="205">
        <f t="shared" si="54"/>
        <v>0</v>
      </c>
      <c r="AE45" s="206">
        <f t="shared" si="14"/>
        <v>0</v>
      </c>
      <c r="AF45" s="211">
        <f t="shared" si="18"/>
        <v>0</v>
      </c>
      <c r="AG45" s="211" t="b">
        <f t="shared" si="19"/>
        <v>1</v>
      </c>
      <c r="AH45" t="s">
        <v>505</v>
      </c>
      <c r="AI45" s="208">
        <v>0</v>
      </c>
      <c r="AJ45" s="208">
        <v>0</v>
      </c>
      <c r="AK45" s="208">
        <f t="shared" si="15"/>
        <v>0</v>
      </c>
      <c r="AL45" s="208"/>
      <c r="AM45" s="127">
        <v>0</v>
      </c>
      <c r="AN45" s="127">
        <f t="shared" si="16"/>
        <v>0</v>
      </c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</row>
    <row r="46" spans="1:54" ht="16.5" customHeight="1">
      <c r="A46" s="127"/>
      <c r="B46" s="203">
        <v>1543</v>
      </c>
      <c r="C46" s="204" t="s">
        <v>512</v>
      </c>
      <c r="D46" s="204">
        <v>0</v>
      </c>
      <c r="E46" s="204">
        <v>0</v>
      </c>
      <c r="F46" s="204">
        <v>0</v>
      </c>
      <c r="G46" s="204">
        <f t="shared" si="3"/>
        <v>0</v>
      </c>
      <c r="H46" s="204">
        <v>0</v>
      </c>
      <c r="I46" s="204">
        <f t="shared" si="4"/>
        <v>0</v>
      </c>
      <c r="J46" s="204">
        <v>0</v>
      </c>
      <c r="K46" s="204">
        <f t="shared" si="5"/>
        <v>0</v>
      </c>
      <c r="L46" s="204">
        <v>0</v>
      </c>
      <c r="M46" s="204">
        <v>0</v>
      </c>
      <c r="N46" s="204">
        <v>0</v>
      </c>
      <c r="O46" s="204">
        <f t="shared" si="6"/>
        <v>0</v>
      </c>
      <c r="P46" s="204">
        <v>0</v>
      </c>
      <c r="Q46" s="204">
        <f t="shared" si="7"/>
        <v>0</v>
      </c>
      <c r="R46" s="204">
        <v>0</v>
      </c>
      <c r="S46" s="204">
        <f t="shared" si="8"/>
        <v>0</v>
      </c>
      <c r="T46" s="204">
        <v>0</v>
      </c>
      <c r="U46" s="204">
        <v>0</v>
      </c>
      <c r="V46" s="204">
        <v>0</v>
      </c>
      <c r="W46" s="204">
        <f t="shared" si="9"/>
        <v>0</v>
      </c>
      <c r="X46" s="204">
        <v>0</v>
      </c>
      <c r="Y46" s="204">
        <f t="shared" si="10"/>
        <v>0</v>
      </c>
      <c r="Z46" s="204">
        <v>0</v>
      </c>
      <c r="AA46" s="204">
        <f t="shared" si="11"/>
        <v>0</v>
      </c>
      <c r="AB46" s="186">
        <f t="shared" si="12"/>
        <v>0</v>
      </c>
      <c r="AC46" s="205">
        <f t="shared" ref="AC46:AD46" si="55">G46+O46+W46</f>
        <v>0</v>
      </c>
      <c r="AD46" s="205">
        <f t="shared" si="55"/>
        <v>0</v>
      </c>
      <c r="AE46" s="206">
        <f t="shared" si="14"/>
        <v>0</v>
      </c>
      <c r="AF46" s="211">
        <f t="shared" si="18"/>
        <v>0</v>
      </c>
      <c r="AG46" s="211" t="b">
        <f t="shared" si="19"/>
        <v>1</v>
      </c>
      <c r="AH46" t="s">
        <v>505</v>
      </c>
      <c r="AI46" s="208">
        <v>0</v>
      </c>
      <c r="AJ46" s="208">
        <v>0</v>
      </c>
      <c r="AK46" s="208">
        <f t="shared" si="15"/>
        <v>0</v>
      </c>
      <c r="AL46" s="208"/>
      <c r="AM46" s="127">
        <v>0</v>
      </c>
      <c r="AN46" s="127">
        <f t="shared" si="16"/>
        <v>0</v>
      </c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</row>
    <row r="47" spans="1:54" ht="15" customHeight="1">
      <c r="A47" s="127"/>
      <c r="B47" s="203">
        <v>1544</v>
      </c>
      <c r="C47" s="204" t="s">
        <v>513</v>
      </c>
      <c r="D47" s="204">
        <v>0</v>
      </c>
      <c r="E47" s="204">
        <v>0</v>
      </c>
      <c r="F47" s="204">
        <v>0</v>
      </c>
      <c r="G47" s="204">
        <f t="shared" si="3"/>
        <v>0</v>
      </c>
      <c r="H47" s="204">
        <v>0</v>
      </c>
      <c r="I47" s="204">
        <f t="shared" si="4"/>
        <v>0</v>
      </c>
      <c r="J47" s="204">
        <v>0</v>
      </c>
      <c r="K47" s="204">
        <f t="shared" si="5"/>
        <v>0</v>
      </c>
      <c r="L47" s="204">
        <v>0</v>
      </c>
      <c r="M47" s="204">
        <v>0</v>
      </c>
      <c r="N47" s="204">
        <v>0</v>
      </c>
      <c r="O47" s="204">
        <f t="shared" si="6"/>
        <v>0</v>
      </c>
      <c r="P47" s="204">
        <v>0</v>
      </c>
      <c r="Q47" s="204">
        <f t="shared" si="7"/>
        <v>0</v>
      </c>
      <c r="R47" s="204">
        <v>0</v>
      </c>
      <c r="S47" s="204">
        <f t="shared" si="8"/>
        <v>0</v>
      </c>
      <c r="T47" s="204">
        <v>0</v>
      </c>
      <c r="U47" s="204">
        <v>0</v>
      </c>
      <c r="V47" s="204">
        <v>0</v>
      </c>
      <c r="W47" s="204">
        <f t="shared" si="9"/>
        <v>0</v>
      </c>
      <c r="X47" s="204">
        <v>0</v>
      </c>
      <c r="Y47" s="204">
        <f t="shared" si="10"/>
        <v>0</v>
      </c>
      <c r="Z47" s="204">
        <v>0</v>
      </c>
      <c r="AA47" s="204">
        <f t="shared" si="11"/>
        <v>0</v>
      </c>
      <c r="AB47" s="186">
        <f t="shared" si="12"/>
        <v>0</v>
      </c>
      <c r="AC47" s="205">
        <f t="shared" ref="AC47:AD47" si="56">G47+O47+W47</f>
        <v>0</v>
      </c>
      <c r="AD47" s="205">
        <f t="shared" si="56"/>
        <v>0</v>
      </c>
      <c r="AE47" s="206">
        <f t="shared" si="14"/>
        <v>0</v>
      </c>
      <c r="AF47" s="211">
        <f t="shared" si="18"/>
        <v>0</v>
      </c>
      <c r="AG47" s="211" t="b">
        <f t="shared" si="19"/>
        <v>1</v>
      </c>
      <c r="AH47" t="s">
        <v>505</v>
      </c>
      <c r="AI47" s="208">
        <v>0</v>
      </c>
      <c r="AJ47" s="208">
        <v>0</v>
      </c>
      <c r="AK47" s="208">
        <f t="shared" si="15"/>
        <v>0</v>
      </c>
      <c r="AL47" s="208"/>
      <c r="AM47" s="127">
        <v>0</v>
      </c>
      <c r="AN47" s="127">
        <f t="shared" si="16"/>
        <v>0</v>
      </c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</row>
    <row r="48" spans="1:54" ht="21" customHeight="1">
      <c r="A48" s="127"/>
      <c r="B48" s="203">
        <v>1545</v>
      </c>
      <c r="C48" s="204" t="s">
        <v>514</v>
      </c>
      <c r="D48" s="204">
        <v>0</v>
      </c>
      <c r="E48" s="204">
        <v>0</v>
      </c>
      <c r="F48" s="204">
        <v>0</v>
      </c>
      <c r="G48" s="204">
        <f t="shared" si="3"/>
        <v>0</v>
      </c>
      <c r="H48" s="204">
        <v>0</v>
      </c>
      <c r="I48" s="204">
        <f t="shared" si="4"/>
        <v>0</v>
      </c>
      <c r="J48" s="204">
        <v>0</v>
      </c>
      <c r="K48" s="204">
        <f t="shared" si="5"/>
        <v>0</v>
      </c>
      <c r="L48" s="204">
        <v>0</v>
      </c>
      <c r="M48" s="204">
        <v>0</v>
      </c>
      <c r="N48" s="204">
        <v>0</v>
      </c>
      <c r="O48" s="204">
        <f t="shared" si="6"/>
        <v>0</v>
      </c>
      <c r="P48" s="204">
        <v>0</v>
      </c>
      <c r="Q48" s="204">
        <f t="shared" si="7"/>
        <v>0</v>
      </c>
      <c r="R48" s="204">
        <v>0</v>
      </c>
      <c r="S48" s="204">
        <f t="shared" si="8"/>
        <v>0</v>
      </c>
      <c r="T48" s="204">
        <v>0</v>
      </c>
      <c r="U48" s="204">
        <v>0</v>
      </c>
      <c r="V48" s="204">
        <v>0</v>
      </c>
      <c r="W48" s="204">
        <f t="shared" si="9"/>
        <v>0</v>
      </c>
      <c r="X48" s="204">
        <v>0</v>
      </c>
      <c r="Y48" s="204">
        <f t="shared" si="10"/>
        <v>0</v>
      </c>
      <c r="Z48" s="204">
        <v>0</v>
      </c>
      <c r="AA48" s="204">
        <f t="shared" si="11"/>
        <v>0</v>
      </c>
      <c r="AB48" s="186">
        <f t="shared" si="12"/>
        <v>0</v>
      </c>
      <c r="AC48" s="205">
        <f t="shared" ref="AC48:AD48" si="57">G48+O48+W48</f>
        <v>0</v>
      </c>
      <c r="AD48" s="205">
        <f t="shared" si="57"/>
        <v>0</v>
      </c>
      <c r="AE48" s="206">
        <f t="shared" si="14"/>
        <v>0</v>
      </c>
      <c r="AF48" s="211">
        <f t="shared" si="18"/>
        <v>0</v>
      </c>
      <c r="AG48" s="211" t="b">
        <f t="shared" si="19"/>
        <v>1</v>
      </c>
      <c r="AH48" t="s">
        <v>505</v>
      </c>
      <c r="AI48" s="208">
        <v>0</v>
      </c>
      <c r="AJ48" s="208">
        <v>0</v>
      </c>
      <c r="AK48" s="208">
        <f t="shared" si="15"/>
        <v>0</v>
      </c>
      <c r="AL48" s="208"/>
      <c r="AM48" s="127">
        <v>0</v>
      </c>
      <c r="AN48" s="127">
        <f t="shared" si="16"/>
        <v>0</v>
      </c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</row>
    <row r="49" spans="1:54" ht="12.75" customHeight="1">
      <c r="A49" s="127"/>
      <c r="B49" s="203">
        <v>1546</v>
      </c>
      <c r="C49" s="204" t="s">
        <v>515</v>
      </c>
      <c r="D49" s="204">
        <v>0</v>
      </c>
      <c r="E49" s="204">
        <v>0</v>
      </c>
      <c r="F49" s="204">
        <v>0</v>
      </c>
      <c r="G49" s="204">
        <f t="shared" si="3"/>
        <v>0</v>
      </c>
      <c r="H49" s="204">
        <v>0</v>
      </c>
      <c r="I49" s="204">
        <f t="shared" si="4"/>
        <v>0</v>
      </c>
      <c r="J49" s="204">
        <v>0</v>
      </c>
      <c r="K49" s="204">
        <f t="shared" si="5"/>
        <v>0</v>
      </c>
      <c r="L49" s="204">
        <v>0</v>
      </c>
      <c r="M49" s="204">
        <v>0</v>
      </c>
      <c r="N49" s="204">
        <v>0</v>
      </c>
      <c r="O49" s="204">
        <f t="shared" si="6"/>
        <v>0</v>
      </c>
      <c r="P49" s="204">
        <v>0</v>
      </c>
      <c r="Q49" s="204">
        <f t="shared" si="7"/>
        <v>0</v>
      </c>
      <c r="R49" s="204">
        <v>0</v>
      </c>
      <c r="S49" s="204">
        <f t="shared" si="8"/>
        <v>0</v>
      </c>
      <c r="T49" s="204">
        <v>0</v>
      </c>
      <c r="U49" s="204">
        <v>0</v>
      </c>
      <c r="V49" s="204">
        <v>0</v>
      </c>
      <c r="W49" s="204">
        <f t="shared" si="9"/>
        <v>0</v>
      </c>
      <c r="X49" s="204">
        <v>0</v>
      </c>
      <c r="Y49" s="204">
        <f t="shared" si="10"/>
        <v>0</v>
      </c>
      <c r="Z49" s="204">
        <v>0</v>
      </c>
      <c r="AA49" s="204">
        <f t="shared" si="11"/>
        <v>0</v>
      </c>
      <c r="AB49" s="186">
        <f t="shared" si="12"/>
        <v>0</v>
      </c>
      <c r="AC49" s="205">
        <f t="shared" ref="AC49:AD49" si="58">G49+O49+W49</f>
        <v>0</v>
      </c>
      <c r="AD49" s="205">
        <f t="shared" si="58"/>
        <v>0</v>
      </c>
      <c r="AE49" s="206">
        <f t="shared" si="14"/>
        <v>0</v>
      </c>
      <c r="AF49" s="211">
        <f t="shared" si="18"/>
        <v>0</v>
      </c>
      <c r="AG49" s="211" t="b">
        <f t="shared" si="19"/>
        <v>1</v>
      </c>
      <c r="AH49" t="s">
        <v>505</v>
      </c>
      <c r="AI49" s="208">
        <v>0</v>
      </c>
      <c r="AJ49" s="208">
        <v>0</v>
      </c>
      <c r="AK49" s="208">
        <f t="shared" si="15"/>
        <v>0</v>
      </c>
      <c r="AL49" s="208"/>
      <c r="AM49" s="127">
        <v>0</v>
      </c>
      <c r="AN49" s="127">
        <f t="shared" si="16"/>
        <v>0</v>
      </c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</row>
    <row r="50" spans="1:54" ht="15" customHeight="1">
      <c r="A50" s="127"/>
      <c r="B50" s="203">
        <v>1547</v>
      </c>
      <c r="C50" s="204" t="s">
        <v>516</v>
      </c>
      <c r="D50" s="204">
        <v>0</v>
      </c>
      <c r="E50" s="204">
        <v>0</v>
      </c>
      <c r="F50" s="204">
        <v>0</v>
      </c>
      <c r="G50" s="204">
        <f t="shared" si="3"/>
        <v>0</v>
      </c>
      <c r="H50" s="204">
        <v>0</v>
      </c>
      <c r="I50" s="204">
        <f t="shared" si="4"/>
        <v>0</v>
      </c>
      <c r="J50" s="204">
        <v>0</v>
      </c>
      <c r="K50" s="204">
        <f t="shared" si="5"/>
        <v>0</v>
      </c>
      <c r="L50" s="204">
        <v>0</v>
      </c>
      <c r="M50" s="204">
        <v>0</v>
      </c>
      <c r="N50" s="204">
        <v>0</v>
      </c>
      <c r="O50" s="204">
        <f t="shared" si="6"/>
        <v>0</v>
      </c>
      <c r="P50" s="204">
        <v>0</v>
      </c>
      <c r="Q50" s="204">
        <f t="shared" si="7"/>
        <v>0</v>
      </c>
      <c r="R50" s="204">
        <v>0</v>
      </c>
      <c r="S50" s="204">
        <f t="shared" si="8"/>
        <v>0</v>
      </c>
      <c r="T50" s="204">
        <v>0</v>
      </c>
      <c r="U50" s="204">
        <v>0</v>
      </c>
      <c r="V50" s="204">
        <v>0</v>
      </c>
      <c r="W50" s="204">
        <f t="shared" si="9"/>
        <v>0</v>
      </c>
      <c r="X50" s="204">
        <v>0</v>
      </c>
      <c r="Y50" s="204">
        <f t="shared" si="10"/>
        <v>0</v>
      </c>
      <c r="Z50" s="204">
        <v>0</v>
      </c>
      <c r="AA50" s="204">
        <f t="shared" si="11"/>
        <v>0</v>
      </c>
      <c r="AB50" s="186">
        <f t="shared" si="12"/>
        <v>0</v>
      </c>
      <c r="AC50" s="205">
        <f t="shared" ref="AC50:AD50" si="59">G50+O50+W50</f>
        <v>0</v>
      </c>
      <c r="AD50" s="205">
        <f t="shared" si="59"/>
        <v>0</v>
      </c>
      <c r="AE50" s="206">
        <f t="shared" si="14"/>
        <v>0</v>
      </c>
      <c r="AF50" s="211">
        <f t="shared" si="18"/>
        <v>0</v>
      </c>
      <c r="AG50" s="211" t="b">
        <f t="shared" si="19"/>
        <v>1</v>
      </c>
      <c r="AH50" t="s">
        <v>505</v>
      </c>
      <c r="AI50" s="208">
        <v>0</v>
      </c>
      <c r="AJ50" s="208">
        <v>0</v>
      </c>
      <c r="AK50" s="208">
        <f t="shared" si="15"/>
        <v>0</v>
      </c>
      <c r="AL50" s="208"/>
      <c r="AM50" s="127">
        <v>0</v>
      </c>
      <c r="AN50" s="127">
        <f t="shared" si="16"/>
        <v>0</v>
      </c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</row>
    <row r="51" spans="1:54" ht="14.25" customHeight="1">
      <c r="A51" s="127"/>
      <c r="B51" s="203">
        <v>1548</v>
      </c>
      <c r="C51" s="204" t="s">
        <v>517</v>
      </c>
      <c r="D51" s="204">
        <v>0</v>
      </c>
      <c r="E51" s="204">
        <v>0</v>
      </c>
      <c r="F51" s="204">
        <v>0</v>
      </c>
      <c r="G51" s="204">
        <f t="shared" si="3"/>
        <v>0</v>
      </c>
      <c r="H51" s="204">
        <v>0</v>
      </c>
      <c r="I51" s="204">
        <f t="shared" si="4"/>
        <v>0</v>
      </c>
      <c r="J51" s="204">
        <v>0</v>
      </c>
      <c r="K51" s="204">
        <f t="shared" si="5"/>
        <v>0</v>
      </c>
      <c r="L51" s="204">
        <v>0</v>
      </c>
      <c r="M51" s="204">
        <v>0</v>
      </c>
      <c r="N51" s="204">
        <v>0</v>
      </c>
      <c r="O51" s="204">
        <f t="shared" si="6"/>
        <v>0</v>
      </c>
      <c r="P51" s="204">
        <v>0</v>
      </c>
      <c r="Q51" s="204">
        <f t="shared" si="7"/>
        <v>0</v>
      </c>
      <c r="R51" s="204">
        <v>0</v>
      </c>
      <c r="S51" s="204">
        <f t="shared" si="8"/>
        <v>0</v>
      </c>
      <c r="T51" s="204">
        <v>0</v>
      </c>
      <c r="U51" s="204">
        <v>0</v>
      </c>
      <c r="V51" s="204">
        <v>0</v>
      </c>
      <c r="W51" s="204">
        <f t="shared" si="9"/>
        <v>0</v>
      </c>
      <c r="X51" s="204">
        <v>0</v>
      </c>
      <c r="Y51" s="204">
        <f t="shared" si="10"/>
        <v>0</v>
      </c>
      <c r="Z51" s="204">
        <v>0</v>
      </c>
      <c r="AA51" s="204">
        <f t="shared" si="11"/>
        <v>0</v>
      </c>
      <c r="AB51" s="186">
        <f t="shared" si="12"/>
        <v>0</v>
      </c>
      <c r="AC51" s="205">
        <f t="shared" ref="AC51:AD51" si="60">G51+O51+W51</f>
        <v>0</v>
      </c>
      <c r="AD51" s="205">
        <f t="shared" si="60"/>
        <v>0</v>
      </c>
      <c r="AE51" s="206">
        <f t="shared" si="14"/>
        <v>0</v>
      </c>
      <c r="AF51" s="211">
        <f t="shared" si="18"/>
        <v>0</v>
      </c>
      <c r="AG51" s="211" t="b">
        <f t="shared" si="19"/>
        <v>1</v>
      </c>
      <c r="AH51" t="s">
        <v>505</v>
      </c>
      <c r="AI51" s="208">
        <v>0</v>
      </c>
      <c r="AJ51" s="208">
        <v>0</v>
      </c>
      <c r="AK51" s="208">
        <f t="shared" si="15"/>
        <v>0</v>
      </c>
      <c r="AL51" s="208"/>
      <c r="AM51" s="127">
        <v>0</v>
      </c>
      <c r="AN51" s="127">
        <f t="shared" si="16"/>
        <v>0</v>
      </c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</row>
    <row r="52" spans="1:54" ht="14.25" customHeight="1">
      <c r="A52" s="127"/>
      <c r="B52" s="203">
        <v>1551</v>
      </c>
      <c r="C52" s="204" t="s">
        <v>518</v>
      </c>
      <c r="D52" s="204">
        <v>0</v>
      </c>
      <c r="E52" s="204">
        <v>0</v>
      </c>
      <c r="F52" s="204">
        <v>0</v>
      </c>
      <c r="G52" s="204">
        <f t="shared" si="3"/>
        <v>0</v>
      </c>
      <c r="H52" s="204">
        <v>0</v>
      </c>
      <c r="I52" s="204">
        <f t="shared" si="4"/>
        <v>0</v>
      </c>
      <c r="J52" s="204">
        <v>0</v>
      </c>
      <c r="K52" s="204">
        <f t="shared" si="5"/>
        <v>0</v>
      </c>
      <c r="L52" s="204">
        <v>0</v>
      </c>
      <c r="M52" s="204">
        <v>0</v>
      </c>
      <c r="N52" s="204">
        <v>0</v>
      </c>
      <c r="O52" s="204">
        <f t="shared" si="6"/>
        <v>0</v>
      </c>
      <c r="P52" s="204">
        <v>0</v>
      </c>
      <c r="Q52" s="204">
        <f t="shared" si="7"/>
        <v>0</v>
      </c>
      <c r="R52" s="204">
        <v>0</v>
      </c>
      <c r="S52" s="204">
        <f t="shared" si="8"/>
        <v>0</v>
      </c>
      <c r="T52" s="204">
        <v>0</v>
      </c>
      <c r="U52" s="204">
        <v>0</v>
      </c>
      <c r="V52" s="204">
        <v>0</v>
      </c>
      <c r="W52" s="204">
        <f t="shared" si="9"/>
        <v>0</v>
      </c>
      <c r="X52" s="204">
        <v>0</v>
      </c>
      <c r="Y52" s="204">
        <f t="shared" si="10"/>
        <v>0</v>
      </c>
      <c r="Z52" s="204">
        <v>0</v>
      </c>
      <c r="AA52" s="204">
        <f t="shared" si="11"/>
        <v>0</v>
      </c>
      <c r="AB52" s="186">
        <f t="shared" si="12"/>
        <v>0</v>
      </c>
      <c r="AC52" s="205">
        <f t="shared" ref="AC52:AD52" si="61">G52+O52+W52</f>
        <v>0</v>
      </c>
      <c r="AD52" s="205">
        <f t="shared" si="61"/>
        <v>0</v>
      </c>
      <c r="AE52" s="206">
        <f t="shared" si="14"/>
        <v>0</v>
      </c>
      <c r="AF52" s="208">
        <v>21283.320000000007</v>
      </c>
      <c r="AG52" s="211" t="b">
        <f t="shared" si="19"/>
        <v>0</v>
      </c>
      <c r="AH52" t="s">
        <v>505</v>
      </c>
      <c r="AI52" s="208">
        <v>0</v>
      </c>
      <c r="AJ52" s="208">
        <v>0</v>
      </c>
      <c r="AK52" s="208">
        <f t="shared" si="15"/>
        <v>0</v>
      </c>
      <c r="AL52" s="208"/>
      <c r="AM52" s="127">
        <v>0</v>
      </c>
      <c r="AN52" s="127">
        <f t="shared" si="16"/>
        <v>0</v>
      </c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</row>
    <row r="53" spans="1:54" ht="14.25" customHeight="1">
      <c r="A53" s="127"/>
      <c r="B53" s="203">
        <v>1591</v>
      </c>
      <c r="C53" s="204" t="s">
        <v>519</v>
      </c>
      <c r="D53" s="204">
        <v>0</v>
      </c>
      <c r="E53" s="204">
        <v>0</v>
      </c>
      <c r="F53" s="204">
        <v>0</v>
      </c>
      <c r="G53" s="204">
        <f t="shared" si="3"/>
        <v>0</v>
      </c>
      <c r="H53" s="204">
        <v>0</v>
      </c>
      <c r="I53" s="204">
        <f t="shared" si="4"/>
        <v>0</v>
      </c>
      <c r="J53" s="204">
        <v>0</v>
      </c>
      <c r="K53" s="204">
        <f t="shared" si="5"/>
        <v>0</v>
      </c>
      <c r="L53" s="204">
        <v>0</v>
      </c>
      <c r="M53" s="204">
        <v>0</v>
      </c>
      <c r="N53" s="204">
        <v>0</v>
      </c>
      <c r="O53" s="204">
        <f t="shared" si="6"/>
        <v>0</v>
      </c>
      <c r="P53" s="204">
        <v>0</v>
      </c>
      <c r="Q53" s="204">
        <f t="shared" si="7"/>
        <v>0</v>
      </c>
      <c r="R53" s="204">
        <v>0</v>
      </c>
      <c r="S53" s="204">
        <f t="shared" si="8"/>
        <v>0</v>
      </c>
      <c r="T53" s="204">
        <v>0</v>
      </c>
      <c r="U53" s="204">
        <v>0</v>
      </c>
      <c r="V53" s="204">
        <v>0</v>
      </c>
      <c r="W53" s="204">
        <f t="shared" si="9"/>
        <v>0</v>
      </c>
      <c r="X53" s="204">
        <v>0</v>
      </c>
      <c r="Y53" s="204">
        <f t="shared" si="10"/>
        <v>0</v>
      </c>
      <c r="Z53" s="204">
        <v>0</v>
      </c>
      <c r="AA53" s="204">
        <f t="shared" si="11"/>
        <v>0</v>
      </c>
      <c r="AB53" s="186">
        <f t="shared" si="12"/>
        <v>0</v>
      </c>
      <c r="AC53" s="205">
        <f t="shared" ref="AC53:AD53" si="62">G53+O53+W53</f>
        <v>0</v>
      </c>
      <c r="AD53" s="205">
        <f t="shared" si="62"/>
        <v>0</v>
      </c>
      <c r="AE53" s="206">
        <f t="shared" si="14"/>
        <v>0</v>
      </c>
      <c r="AF53" s="211">
        <f t="shared" ref="AF53:AF307" si="63">AB53-AE53</f>
        <v>0</v>
      </c>
      <c r="AG53" s="211" t="b">
        <f t="shared" si="19"/>
        <v>1</v>
      </c>
      <c r="AH53" t="s">
        <v>505</v>
      </c>
      <c r="AI53" s="208">
        <v>0</v>
      </c>
      <c r="AJ53" s="208">
        <v>0</v>
      </c>
      <c r="AK53" s="208">
        <f t="shared" si="15"/>
        <v>0</v>
      </c>
      <c r="AL53" s="208"/>
      <c r="AM53" s="127">
        <v>0</v>
      </c>
      <c r="AN53" s="127">
        <f t="shared" si="16"/>
        <v>0</v>
      </c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</row>
    <row r="54" spans="1:54" ht="14.25" customHeight="1">
      <c r="A54" s="127"/>
      <c r="B54" s="203">
        <v>1592</v>
      </c>
      <c r="C54" s="204" t="s">
        <v>520</v>
      </c>
      <c r="D54" s="204">
        <v>0</v>
      </c>
      <c r="E54" s="204">
        <v>0</v>
      </c>
      <c r="F54" s="204">
        <v>0</v>
      </c>
      <c r="G54" s="204">
        <f t="shared" si="3"/>
        <v>0</v>
      </c>
      <c r="H54" s="204">
        <v>0</v>
      </c>
      <c r="I54" s="204">
        <f t="shared" si="4"/>
        <v>0</v>
      </c>
      <c r="J54" s="204">
        <v>0</v>
      </c>
      <c r="K54" s="204">
        <f t="shared" si="5"/>
        <v>0</v>
      </c>
      <c r="L54" s="204">
        <v>0</v>
      </c>
      <c r="M54" s="204">
        <v>0</v>
      </c>
      <c r="N54" s="204">
        <v>0</v>
      </c>
      <c r="O54" s="204">
        <f t="shared" si="6"/>
        <v>0</v>
      </c>
      <c r="P54" s="204">
        <v>0</v>
      </c>
      <c r="Q54" s="204">
        <f t="shared" si="7"/>
        <v>0</v>
      </c>
      <c r="R54" s="204">
        <v>0</v>
      </c>
      <c r="S54" s="204">
        <f t="shared" si="8"/>
        <v>0</v>
      </c>
      <c r="T54" s="204">
        <v>0</v>
      </c>
      <c r="U54" s="204">
        <v>0</v>
      </c>
      <c r="V54" s="204">
        <v>0</v>
      </c>
      <c r="W54" s="204">
        <f t="shared" si="9"/>
        <v>0</v>
      </c>
      <c r="X54" s="204">
        <v>0</v>
      </c>
      <c r="Y54" s="204">
        <f t="shared" si="10"/>
        <v>0</v>
      </c>
      <c r="Z54" s="204">
        <v>0</v>
      </c>
      <c r="AA54" s="204">
        <f t="shared" si="11"/>
        <v>0</v>
      </c>
      <c r="AB54" s="186">
        <f t="shared" si="12"/>
        <v>0</v>
      </c>
      <c r="AC54" s="205">
        <f t="shared" ref="AC54:AD54" si="64">G54+O54+W54</f>
        <v>0</v>
      </c>
      <c r="AD54" s="205">
        <f t="shared" si="64"/>
        <v>0</v>
      </c>
      <c r="AE54" s="206">
        <f t="shared" si="14"/>
        <v>0</v>
      </c>
      <c r="AF54" s="211">
        <f t="shared" si="63"/>
        <v>0</v>
      </c>
      <c r="AG54" s="211" t="b">
        <f t="shared" si="19"/>
        <v>1</v>
      </c>
      <c r="AH54" t="s">
        <v>505</v>
      </c>
      <c r="AI54" s="208">
        <v>0</v>
      </c>
      <c r="AJ54" s="208">
        <v>0</v>
      </c>
      <c r="AK54" s="208">
        <f t="shared" si="15"/>
        <v>0</v>
      </c>
      <c r="AL54" s="208"/>
      <c r="AM54" s="127">
        <v>0</v>
      </c>
      <c r="AN54" s="127">
        <f t="shared" si="16"/>
        <v>0</v>
      </c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</row>
    <row r="55" spans="1:54" ht="14.25" customHeight="1">
      <c r="A55" s="127"/>
      <c r="B55" s="203">
        <v>1593</v>
      </c>
      <c r="C55" s="204" t="s">
        <v>521</v>
      </c>
      <c r="D55" s="204">
        <v>0</v>
      </c>
      <c r="E55" s="204">
        <v>0</v>
      </c>
      <c r="F55" s="204">
        <v>0</v>
      </c>
      <c r="G55" s="204">
        <f t="shared" si="3"/>
        <v>0</v>
      </c>
      <c r="H55" s="204">
        <v>0</v>
      </c>
      <c r="I55" s="204">
        <f t="shared" si="4"/>
        <v>0</v>
      </c>
      <c r="J55" s="204">
        <v>0</v>
      </c>
      <c r="K55" s="204">
        <f t="shared" si="5"/>
        <v>0</v>
      </c>
      <c r="L55" s="204">
        <v>0</v>
      </c>
      <c r="M55" s="204">
        <v>0</v>
      </c>
      <c r="N55" s="204">
        <v>0</v>
      </c>
      <c r="O55" s="204">
        <f t="shared" si="6"/>
        <v>0</v>
      </c>
      <c r="P55" s="204">
        <v>0</v>
      </c>
      <c r="Q55" s="204">
        <f t="shared" si="7"/>
        <v>0</v>
      </c>
      <c r="R55" s="204">
        <v>0</v>
      </c>
      <c r="S55" s="204">
        <f t="shared" si="8"/>
        <v>0</v>
      </c>
      <c r="T55" s="204">
        <v>0</v>
      </c>
      <c r="U55" s="204">
        <v>0</v>
      </c>
      <c r="V55" s="204">
        <v>0</v>
      </c>
      <c r="W55" s="204">
        <f t="shared" si="9"/>
        <v>0</v>
      </c>
      <c r="X55" s="204">
        <v>0</v>
      </c>
      <c r="Y55" s="204">
        <f t="shared" si="10"/>
        <v>0</v>
      </c>
      <c r="Z55" s="204">
        <v>0</v>
      </c>
      <c r="AA55" s="204">
        <f t="shared" si="11"/>
        <v>0</v>
      </c>
      <c r="AB55" s="186">
        <f t="shared" si="12"/>
        <v>0</v>
      </c>
      <c r="AC55" s="205">
        <f t="shared" ref="AC55:AD55" si="65">G55+O55+W55</f>
        <v>0</v>
      </c>
      <c r="AD55" s="205">
        <f t="shared" si="65"/>
        <v>0</v>
      </c>
      <c r="AE55" s="206">
        <f t="shared" si="14"/>
        <v>0</v>
      </c>
      <c r="AF55" s="211">
        <f t="shared" si="63"/>
        <v>0</v>
      </c>
      <c r="AG55" s="211" t="b">
        <f t="shared" si="19"/>
        <v>1</v>
      </c>
      <c r="AH55" t="s">
        <v>505</v>
      </c>
      <c r="AI55" s="208">
        <v>0</v>
      </c>
      <c r="AJ55" s="208">
        <v>0</v>
      </c>
      <c r="AK55" s="208">
        <f t="shared" si="15"/>
        <v>0</v>
      </c>
      <c r="AL55" s="208"/>
      <c r="AM55" s="127">
        <v>0</v>
      </c>
      <c r="AN55" s="127">
        <f t="shared" si="16"/>
        <v>0</v>
      </c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</row>
    <row r="56" spans="1:54" ht="14.25" customHeight="1">
      <c r="A56" s="127"/>
      <c r="B56" s="203">
        <v>1611</v>
      </c>
      <c r="C56" s="204" t="s">
        <v>522</v>
      </c>
      <c r="D56" s="204">
        <v>0</v>
      </c>
      <c r="E56" s="204">
        <v>0</v>
      </c>
      <c r="F56" s="204">
        <v>0</v>
      </c>
      <c r="G56" s="204">
        <f t="shared" si="3"/>
        <v>0</v>
      </c>
      <c r="H56" s="204">
        <v>0</v>
      </c>
      <c r="I56" s="204">
        <f t="shared" si="4"/>
        <v>0</v>
      </c>
      <c r="J56" s="204">
        <v>0</v>
      </c>
      <c r="K56" s="204">
        <f t="shared" si="5"/>
        <v>0</v>
      </c>
      <c r="L56" s="204">
        <v>0</v>
      </c>
      <c r="M56" s="204">
        <v>0</v>
      </c>
      <c r="N56" s="204">
        <v>0</v>
      </c>
      <c r="O56" s="204">
        <f t="shared" si="6"/>
        <v>0</v>
      </c>
      <c r="P56" s="204">
        <v>0</v>
      </c>
      <c r="Q56" s="204">
        <f t="shared" si="7"/>
        <v>0</v>
      </c>
      <c r="R56" s="204">
        <v>0</v>
      </c>
      <c r="S56" s="204">
        <f t="shared" si="8"/>
        <v>0</v>
      </c>
      <c r="T56" s="204">
        <v>0</v>
      </c>
      <c r="U56" s="204">
        <v>0</v>
      </c>
      <c r="V56" s="204">
        <v>0</v>
      </c>
      <c r="W56" s="204">
        <f t="shared" si="9"/>
        <v>0</v>
      </c>
      <c r="X56" s="204">
        <v>0</v>
      </c>
      <c r="Y56" s="204">
        <f t="shared" si="10"/>
        <v>0</v>
      </c>
      <c r="Z56" s="204">
        <v>0</v>
      </c>
      <c r="AA56" s="204">
        <f t="shared" si="11"/>
        <v>0</v>
      </c>
      <c r="AB56" s="186">
        <f t="shared" si="12"/>
        <v>0</v>
      </c>
      <c r="AC56" s="205">
        <f t="shared" ref="AC56:AD56" si="66">G56+O56+W56</f>
        <v>0</v>
      </c>
      <c r="AD56" s="205">
        <f t="shared" si="66"/>
        <v>0</v>
      </c>
      <c r="AE56" s="206">
        <f t="shared" si="14"/>
        <v>0</v>
      </c>
      <c r="AF56" s="211">
        <f t="shared" si="63"/>
        <v>0</v>
      </c>
      <c r="AG56" s="211" t="b">
        <f t="shared" si="19"/>
        <v>1</v>
      </c>
      <c r="AH56" t="s">
        <v>523</v>
      </c>
      <c r="AI56" s="208">
        <v>0</v>
      </c>
      <c r="AJ56" s="208">
        <v>0</v>
      </c>
      <c r="AK56" s="208">
        <f t="shared" si="15"/>
        <v>0</v>
      </c>
      <c r="AL56" s="208"/>
      <c r="AM56" s="127">
        <v>0</v>
      </c>
      <c r="AN56" s="127">
        <f t="shared" si="16"/>
        <v>0</v>
      </c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</row>
    <row r="57" spans="1:54" ht="14.25" customHeight="1">
      <c r="A57" s="127"/>
      <c r="B57" s="203">
        <v>1612</v>
      </c>
      <c r="C57" s="204" t="s">
        <v>524</v>
      </c>
      <c r="D57" s="204">
        <v>0</v>
      </c>
      <c r="E57" s="204">
        <v>0</v>
      </c>
      <c r="F57" s="204">
        <v>0</v>
      </c>
      <c r="G57" s="204">
        <f t="shared" si="3"/>
        <v>0</v>
      </c>
      <c r="H57" s="204">
        <v>0</v>
      </c>
      <c r="I57" s="204">
        <f t="shared" si="4"/>
        <v>0</v>
      </c>
      <c r="J57" s="204">
        <v>0</v>
      </c>
      <c r="K57" s="204">
        <f t="shared" si="5"/>
        <v>0</v>
      </c>
      <c r="L57" s="204">
        <v>0</v>
      </c>
      <c r="M57" s="204">
        <v>0</v>
      </c>
      <c r="N57" s="204">
        <v>0</v>
      </c>
      <c r="O57" s="204">
        <f t="shared" si="6"/>
        <v>0</v>
      </c>
      <c r="P57" s="204">
        <v>0</v>
      </c>
      <c r="Q57" s="204">
        <f t="shared" si="7"/>
        <v>0</v>
      </c>
      <c r="R57" s="204">
        <v>0</v>
      </c>
      <c r="S57" s="204">
        <f t="shared" si="8"/>
        <v>0</v>
      </c>
      <c r="T57" s="204">
        <v>0</v>
      </c>
      <c r="U57" s="204">
        <v>0</v>
      </c>
      <c r="V57" s="204">
        <v>0</v>
      </c>
      <c r="W57" s="204">
        <f t="shared" si="9"/>
        <v>0</v>
      </c>
      <c r="X57" s="204">
        <v>0</v>
      </c>
      <c r="Y57" s="204">
        <f t="shared" si="10"/>
        <v>0</v>
      </c>
      <c r="Z57" s="204">
        <v>0</v>
      </c>
      <c r="AA57" s="204">
        <f t="shared" si="11"/>
        <v>0</v>
      </c>
      <c r="AB57" s="186">
        <f t="shared" si="12"/>
        <v>0</v>
      </c>
      <c r="AC57" s="205">
        <f t="shared" ref="AC57:AD57" si="67">G57+O57+W57</f>
        <v>0</v>
      </c>
      <c r="AD57" s="205">
        <f t="shared" si="67"/>
        <v>0</v>
      </c>
      <c r="AE57" s="206">
        <f t="shared" si="14"/>
        <v>0</v>
      </c>
      <c r="AF57" s="211">
        <f t="shared" si="63"/>
        <v>0</v>
      </c>
      <c r="AG57" s="211" t="b">
        <f t="shared" si="19"/>
        <v>1</v>
      </c>
      <c r="AH57" t="s">
        <v>523</v>
      </c>
      <c r="AI57" s="208">
        <v>0</v>
      </c>
      <c r="AJ57" s="208">
        <v>0</v>
      </c>
      <c r="AK57" s="208">
        <f t="shared" si="15"/>
        <v>0</v>
      </c>
      <c r="AL57" s="208"/>
      <c r="AM57" s="127">
        <v>0</v>
      </c>
      <c r="AN57" s="127">
        <f t="shared" si="16"/>
        <v>0</v>
      </c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</row>
    <row r="58" spans="1:54" ht="14.25" customHeight="1">
      <c r="A58" s="127"/>
      <c r="B58" s="203">
        <v>1711</v>
      </c>
      <c r="C58" s="204" t="s">
        <v>525</v>
      </c>
      <c r="D58" s="204">
        <v>0</v>
      </c>
      <c r="E58" s="204">
        <v>0</v>
      </c>
      <c r="F58" s="204">
        <v>0</v>
      </c>
      <c r="G58" s="204">
        <f t="shared" si="3"/>
        <v>0</v>
      </c>
      <c r="H58" s="204">
        <v>0</v>
      </c>
      <c r="I58" s="204">
        <f t="shared" si="4"/>
        <v>0</v>
      </c>
      <c r="J58" s="204">
        <v>0</v>
      </c>
      <c r="K58" s="204">
        <f t="shared" si="5"/>
        <v>0</v>
      </c>
      <c r="L58" s="204">
        <v>0</v>
      </c>
      <c r="M58" s="204">
        <v>0</v>
      </c>
      <c r="N58" s="204">
        <v>0</v>
      </c>
      <c r="O58" s="204">
        <f t="shared" si="6"/>
        <v>0</v>
      </c>
      <c r="P58" s="204">
        <v>0</v>
      </c>
      <c r="Q58" s="204">
        <f t="shared" si="7"/>
        <v>0</v>
      </c>
      <c r="R58" s="204">
        <v>0</v>
      </c>
      <c r="S58" s="204">
        <f t="shared" si="8"/>
        <v>0</v>
      </c>
      <c r="T58" s="204">
        <v>0</v>
      </c>
      <c r="U58" s="204">
        <v>0</v>
      </c>
      <c r="V58" s="204">
        <v>0</v>
      </c>
      <c r="W58" s="204">
        <f t="shared" si="9"/>
        <v>0</v>
      </c>
      <c r="X58" s="204">
        <v>0</v>
      </c>
      <c r="Y58" s="204">
        <f t="shared" si="10"/>
        <v>0</v>
      </c>
      <c r="Z58" s="204">
        <v>0</v>
      </c>
      <c r="AA58" s="204">
        <f t="shared" si="11"/>
        <v>0</v>
      </c>
      <c r="AB58" s="186">
        <f t="shared" si="12"/>
        <v>0</v>
      </c>
      <c r="AC58" s="205">
        <f t="shared" ref="AC58:AD58" si="68">G58+O58+W58</f>
        <v>0</v>
      </c>
      <c r="AD58" s="205">
        <f t="shared" si="68"/>
        <v>0</v>
      </c>
      <c r="AE58" s="206">
        <f t="shared" si="14"/>
        <v>0</v>
      </c>
      <c r="AF58" s="211">
        <f t="shared" si="63"/>
        <v>0</v>
      </c>
      <c r="AG58" s="211" t="b">
        <f t="shared" si="19"/>
        <v>1</v>
      </c>
      <c r="AH58" t="s">
        <v>526</v>
      </c>
      <c r="AI58" s="208">
        <v>0</v>
      </c>
      <c r="AJ58" s="208">
        <v>0</v>
      </c>
      <c r="AK58" s="208">
        <f t="shared" si="15"/>
        <v>0</v>
      </c>
      <c r="AL58" s="208"/>
      <c r="AM58" s="127">
        <v>0</v>
      </c>
      <c r="AN58" s="127">
        <f t="shared" si="16"/>
        <v>0</v>
      </c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</row>
    <row r="59" spans="1:54" ht="14.25" customHeight="1">
      <c r="A59" s="127"/>
      <c r="B59" s="203">
        <v>1712</v>
      </c>
      <c r="C59" s="204" t="s">
        <v>527</v>
      </c>
      <c r="D59" s="204">
        <v>0</v>
      </c>
      <c r="E59" s="204">
        <v>0</v>
      </c>
      <c r="F59" s="204">
        <v>0</v>
      </c>
      <c r="G59" s="204">
        <f t="shared" si="3"/>
        <v>0</v>
      </c>
      <c r="H59" s="204">
        <v>0</v>
      </c>
      <c r="I59" s="204">
        <f t="shared" si="4"/>
        <v>0</v>
      </c>
      <c r="J59" s="204">
        <v>0</v>
      </c>
      <c r="K59" s="204">
        <f t="shared" si="5"/>
        <v>0</v>
      </c>
      <c r="L59" s="204">
        <v>0</v>
      </c>
      <c r="M59" s="204">
        <v>0</v>
      </c>
      <c r="N59" s="204">
        <v>0</v>
      </c>
      <c r="O59" s="204">
        <f t="shared" si="6"/>
        <v>0</v>
      </c>
      <c r="P59" s="204">
        <v>0</v>
      </c>
      <c r="Q59" s="204">
        <f t="shared" si="7"/>
        <v>0</v>
      </c>
      <c r="R59" s="204">
        <v>0</v>
      </c>
      <c r="S59" s="204">
        <f t="shared" si="8"/>
        <v>0</v>
      </c>
      <c r="T59" s="204">
        <v>0</v>
      </c>
      <c r="U59" s="204">
        <v>0</v>
      </c>
      <c r="V59" s="204">
        <v>0</v>
      </c>
      <c r="W59" s="204">
        <f t="shared" si="9"/>
        <v>0</v>
      </c>
      <c r="X59" s="204">
        <v>0</v>
      </c>
      <c r="Y59" s="204">
        <f t="shared" si="10"/>
        <v>0</v>
      </c>
      <c r="Z59" s="204">
        <v>0</v>
      </c>
      <c r="AA59" s="204">
        <f t="shared" si="11"/>
        <v>0</v>
      </c>
      <c r="AB59" s="186">
        <f t="shared" si="12"/>
        <v>0</v>
      </c>
      <c r="AC59" s="205">
        <f t="shared" ref="AC59:AD59" si="69">G59+O59+W59</f>
        <v>0</v>
      </c>
      <c r="AD59" s="205">
        <f t="shared" si="69"/>
        <v>0</v>
      </c>
      <c r="AE59" s="206">
        <f t="shared" si="14"/>
        <v>0</v>
      </c>
      <c r="AF59" s="211">
        <f t="shared" si="63"/>
        <v>0</v>
      </c>
      <c r="AG59" s="211" t="b">
        <f t="shared" si="19"/>
        <v>1</v>
      </c>
      <c r="AH59" t="s">
        <v>526</v>
      </c>
      <c r="AI59" s="208">
        <v>0</v>
      </c>
      <c r="AJ59" s="208">
        <v>0</v>
      </c>
      <c r="AK59" s="208">
        <f t="shared" si="15"/>
        <v>0</v>
      </c>
      <c r="AL59" s="208">
        <v>0</v>
      </c>
      <c r="AM59" s="127">
        <v>0</v>
      </c>
      <c r="AN59" s="127">
        <f t="shared" si="16"/>
        <v>0</v>
      </c>
      <c r="AO59" s="127" t="s">
        <v>430</v>
      </c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</row>
    <row r="60" spans="1:54" ht="14.25" customHeight="1">
      <c r="A60" s="127"/>
      <c r="B60" s="203">
        <v>1713</v>
      </c>
      <c r="C60" s="204" t="s">
        <v>528</v>
      </c>
      <c r="D60" s="204">
        <v>0</v>
      </c>
      <c r="E60" s="204">
        <v>0</v>
      </c>
      <c r="F60" s="204">
        <v>0</v>
      </c>
      <c r="G60" s="204">
        <f t="shared" si="3"/>
        <v>0</v>
      </c>
      <c r="H60" s="204">
        <v>0</v>
      </c>
      <c r="I60" s="204">
        <f t="shared" si="4"/>
        <v>0</v>
      </c>
      <c r="J60" s="204">
        <v>0</v>
      </c>
      <c r="K60" s="204">
        <f t="shared" si="5"/>
        <v>0</v>
      </c>
      <c r="L60" s="204">
        <v>0</v>
      </c>
      <c r="M60" s="204">
        <v>0</v>
      </c>
      <c r="N60" s="204">
        <v>0</v>
      </c>
      <c r="O60" s="204">
        <f t="shared" si="6"/>
        <v>0</v>
      </c>
      <c r="P60" s="204">
        <v>0</v>
      </c>
      <c r="Q60" s="204">
        <f t="shared" si="7"/>
        <v>0</v>
      </c>
      <c r="R60" s="204">
        <v>0</v>
      </c>
      <c r="S60" s="204">
        <f t="shared" si="8"/>
        <v>0</v>
      </c>
      <c r="T60" s="204">
        <v>0</v>
      </c>
      <c r="U60" s="204">
        <v>0</v>
      </c>
      <c r="V60" s="204">
        <v>0</v>
      </c>
      <c r="W60" s="204">
        <f t="shared" si="9"/>
        <v>0</v>
      </c>
      <c r="X60" s="204">
        <v>0</v>
      </c>
      <c r="Y60" s="204">
        <f t="shared" si="10"/>
        <v>0</v>
      </c>
      <c r="Z60" s="204">
        <v>0</v>
      </c>
      <c r="AA60" s="204">
        <f t="shared" si="11"/>
        <v>0</v>
      </c>
      <c r="AB60" s="186">
        <f t="shared" si="12"/>
        <v>0</v>
      </c>
      <c r="AC60" s="205">
        <f t="shared" ref="AC60:AD60" si="70">G60+O60+W60</f>
        <v>0</v>
      </c>
      <c r="AD60" s="205">
        <f t="shared" si="70"/>
        <v>0</v>
      </c>
      <c r="AE60" s="206">
        <f t="shared" si="14"/>
        <v>0</v>
      </c>
      <c r="AF60" s="211">
        <f t="shared" si="63"/>
        <v>0</v>
      </c>
      <c r="AG60" s="211" t="b">
        <f t="shared" si="19"/>
        <v>1</v>
      </c>
      <c r="AH60" t="s">
        <v>526</v>
      </c>
      <c r="AI60" s="208">
        <v>0</v>
      </c>
      <c r="AJ60" s="208">
        <v>0</v>
      </c>
      <c r="AK60" s="208">
        <f t="shared" si="15"/>
        <v>0</v>
      </c>
      <c r="AL60" s="208"/>
      <c r="AM60" s="127">
        <v>0</v>
      </c>
      <c r="AN60" s="127">
        <f t="shared" si="16"/>
        <v>0</v>
      </c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</row>
    <row r="61" spans="1:54" ht="14.25" customHeight="1">
      <c r="A61" s="127"/>
      <c r="B61" s="203">
        <v>1715</v>
      </c>
      <c r="C61" s="204" t="s">
        <v>529</v>
      </c>
      <c r="D61" s="204">
        <v>0</v>
      </c>
      <c r="E61" s="204">
        <v>0</v>
      </c>
      <c r="F61" s="204">
        <v>0</v>
      </c>
      <c r="G61" s="204">
        <f t="shared" si="3"/>
        <v>0</v>
      </c>
      <c r="H61" s="204">
        <v>0</v>
      </c>
      <c r="I61" s="204">
        <f t="shared" si="4"/>
        <v>0</v>
      </c>
      <c r="J61" s="204">
        <v>0</v>
      </c>
      <c r="K61" s="204">
        <f t="shared" si="5"/>
        <v>0</v>
      </c>
      <c r="L61" s="204">
        <v>0</v>
      </c>
      <c r="M61" s="204">
        <v>0</v>
      </c>
      <c r="N61" s="204">
        <v>0</v>
      </c>
      <c r="O61" s="204">
        <f t="shared" si="6"/>
        <v>0</v>
      </c>
      <c r="P61" s="204">
        <v>0</v>
      </c>
      <c r="Q61" s="204">
        <f t="shared" si="7"/>
        <v>0</v>
      </c>
      <c r="R61" s="204">
        <v>0</v>
      </c>
      <c r="S61" s="204">
        <f t="shared" si="8"/>
        <v>0</v>
      </c>
      <c r="T61" s="204">
        <v>0</v>
      </c>
      <c r="U61" s="204">
        <v>0</v>
      </c>
      <c r="V61" s="204">
        <v>0</v>
      </c>
      <c r="W61" s="204">
        <f t="shared" si="9"/>
        <v>0</v>
      </c>
      <c r="X61" s="204">
        <v>0</v>
      </c>
      <c r="Y61" s="204">
        <f t="shared" si="10"/>
        <v>0</v>
      </c>
      <c r="Z61" s="204">
        <v>0</v>
      </c>
      <c r="AA61" s="204">
        <f t="shared" si="11"/>
        <v>0</v>
      </c>
      <c r="AB61" s="186">
        <f t="shared" si="12"/>
        <v>0</v>
      </c>
      <c r="AC61" s="205">
        <f t="shared" ref="AC61:AD61" si="71">G61+O61+W61</f>
        <v>0</v>
      </c>
      <c r="AD61" s="205">
        <f t="shared" si="71"/>
        <v>0</v>
      </c>
      <c r="AE61" s="206">
        <f t="shared" si="14"/>
        <v>0</v>
      </c>
      <c r="AF61" s="211">
        <f t="shared" si="63"/>
        <v>0</v>
      </c>
      <c r="AG61" s="211" t="b">
        <f t="shared" si="19"/>
        <v>1</v>
      </c>
      <c r="AH61" t="s">
        <v>526</v>
      </c>
      <c r="AI61" s="208">
        <v>0</v>
      </c>
      <c r="AJ61" s="208">
        <v>0</v>
      </c>
      <c r="AK61" s="208">
        <f t="shared" si="15"/>
        <v>0</v>
      </c>
      <c r="AL61" s="208"/>
      <c r="AM61" s="127">
        <v>0</v>
      </c>
      <c r="AN61" s="127">
        <f t="shared" si="16"/>
        <v>0</v>
      </c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</row>
    <row r="62" spans="1:54" ht="14.25" customHeight="1">
      <c r="A62" s="127"/>
      <c r="B62" s="203">
        <v>1716</v>
      </c>
      <c r="C62" s="204" t="s">
        <v>530</v>
      </c>
      <c r="D62" s="204">
        <v>0</v>
      </c>
      <c r="E62" s="204">
        <v>0</v>
      </c>
      <c r="F62" s="204">
        <v>0</v>
      </c>
      <c r="G62" s="204">
        <f t="shared" si="3"/>
        <v>0</v>
      </c>
      <c r="H62" s="204">
        <v>0</v>
      </c>
      <c r="I62" s="204">
        <f t="shared" si="4"/>
        <v>0</v>
      </c>
      <c r="J62" s="204">
        <v>0</v>
      </c>
      <c r="K62" s="204">
        <f t="shared" si="5"/>
        <v>0</v>
      </c>
      <c r="L62" s="204">
        <v>0</v>
      </c>
      <c r="M62" s="204">
        <v>0</v>
      </c>
      <c r="N62" s="204">
        <v>0</v>
      </c>
      <c r="O62" s="204">
        <f t="shared" si="6"/>
        <v>0</v>
      </c>
      <c r="P62" s="204">
        <v>0</v>
      </c>
      <c r="Q62" s="204">
        <f t="shared" si="7"/>
        <v>0</v>
      </c>
      <c r="R62" s="204">
        <v>0</v>
      </c>
      <c r="S62" s="204">
        <f t="shared" si="8"/>
        <v>0</v>
      </c>
      <c r="T62" s="204">
        <v>0</v>
      </c>
      <c r="U62" s="204">
        <v>0</v>
      </c>
      <c r="V62" s="204">
        <v>0</v>
      </c>
      <c r="W62" s="204">
        <f t="shared" si="9"/>
        <v>0</v>
      </c>
      <c r="X62" s="204">
        <v>0</v>
      </c>
      <c r="Y62" s="204">
        <f t="shared" si="10"/>
        <v>0</v>
      </c>
      <c r="Z62" s="204">
        <v>0</v>
      </c>
      <c r="AA62" s="204">
        <f t="shared" si="11"/>
        <v>0</v>
      </c>
      <c r="AB62" s="186">
        <f t="shared" si="12"/>
        <v>0</v>
      </c>
      <c r="AC62" s="205">
        <f t="shared" ref="AC62:AD62" si="72">G62+O62+W62</f>
        <v>0</v>
      </c>
      <c r="AD62" s="205">
        <f t="shared" si="72"/>
        <v>0</v>
      </c>
      <c r="AE62" s="206">
        <f t="shared" si="14"/>
        <v>0</v>
      </c>
      <c r="AF62" s="211">
        <f t="shared" si="63"/>
        <v>0</v>
      </c>
      <c r="AG62" s="211" t="b">
        <f t="shared" si="19"/>
        <v>1</v>
      </c>
      <c r="AH62" t="s">
        <v>526</v>
      </c>
      <c r="AI62" s="208">
        <v>0</v>
      </c>
      <c r="AJ62" s="208">
        <v>0</v>
      </c>
      <c r="AK62" s="208">
        <f t="shared" si="15"/>
        <v>0</v>
      </c>
      <c r="AL62" s="208"/>
      <c r="AM62" s="127">
        <v>0</v>
      </c>
      <c r="AN62" s="127">
        <f t="shared" si="16"/>
        <v>0</v>
      </c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</row>
    <row r="63" spans="1:54" ht="14.25" customHeight="1">
      <c r="A63" s="127"/>
      <c r="B63" s="203">
        <v>1717</v>
      </c>
      <c r="C63" s="204" t="s">
        <v>531</v>
      </c>
      <c r="D63" s="204">
        <v>0</v>
      </c>
      <c r="E63" s="204">
        <v>0</v>
      </c>
      <c r="F63" s="204">
        <v>0</v>
      </c>
      <c r="G63" s="204">
        <f t="shared" si="3"/>
        <v>0</v>
      </c>
      <c r="H63" s="204">
        <v>0</v>
      </c>
      <c r="I63" s="204">
        <f t="shared" si="4"/>
        <v>0</v>
      </c>
      <c r="J63" s="204">
        <v>0</v>
      </c>
      <c r="K63" s="204">
        <f t="shared" si="5"/>
        <v>0</v>
      </c>
      <c r="L63" s="204">
        <v>0</v>
      </c>
      <c r="M63" s="204">
        <v>0</v>
      </c>
      <c r="N63" s="204">
        <v>0</v>
      </c>
      <c r="O63" s="204">
        <f t="shared" si="6"/>
        <v>0</v>
      </c>
      <c r="P63" s="204">
        <v>0</v>
      </c>
      <c r="Q63" s="204">
        <f t="shared" si="7"/>
        <v>0</v>
      </c>
      <c r="R63" s="204">
        <v>0</v>
      </c>
      <c r="S63" s="204">
        <f t="shared" si="8"/>
        <v>0</v>
      </c>
      <c r="T63" s="204">
        <v>0</v>
      </c>
      <c r="U63" s="204">
        <v>0</v>
      </c>
      <c r="V63" s="204">
        <v>0</v>
      </c>
      <c r="W63" s="204">
        <f t="shared" si="9"/>
        <v>0</v>
      </c>
      <c r="X63" s="204">
        <v>0</v>
      </c>
      <c r="Y63" s="204">
        <f t="shared" si="10"/>
        <v>0</v>
      </c>
      <c r="Z63" s="204">
        <v>0</v>
      </c>
      <c r="AA63" s="204">
        <f t="shared" si="11"/>
        <v>0</v>
      </c>
      <c r="AB63" s="186">
        <f t="shared" si="12"/>
        <v>0</v>
      </c>
      <c r="AC63" s="205">
        <f t="shared" ref="AC63:AD63" si="73">G63+O63+W63</f>
        <v>0</v>
      </c>
      <c r="AD63" s="205">
        <f t="shared" si="73"/>
        <v>0</v>
      </c>
      <c r="AE63" s="206">
        <f t="shared" si="14"/>
        <v>0</v>
      </c>
      <c r="AF63" s="211">
        <f t="shared" si="63"/>
        <v>0</v>
      </c>
      <c r="AG63" s="211" t="b">
        <f t="shared" si="19"/>
        <v>1</v>
      </c>
      <c r="AH63" t="s">
        <v>526</v>
      </c>
      <c r="AI63" s="208">
        <v>0</v>
      </c>
      <c r="AJ63" s="208">
        <v>0</v>
      </c>
      <c r="AK63" s="208">
        <f t="shared" si="15"/>
        <v>0</v>
      </c>
      <c r="AL63" s="208"/>
      <c r="AM63" s="127">
        <v>0</v>
      </c>
      <c r="AN63" s="127">
        <f t="shared" si="16"/>
        <v>0</v>
      </c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</row>
    <row r="64" spans="1:54" ht="14.25" customHeight="1">
      <c r="A64" s="127"/>
      <c r="B64" s="203">
        <v>1718</v>
      </c>
      <c r="C64" s="204" t="s">
        <v>532</v>
      </c>
      <c r="D64" s="204">
        <v>0</v>
      </c>
      <c r="E64" s="204">
        <v>0</v>
      </c>
      <c r="F64" s="204">
        <v>0</v>
      </c>
      <c r="G64" s="204">
        <f t="shared" si="3"/>
        <v>0</v>
      </c>
      <c r="H64" s="204">
        <v>0</v>
      </c>
      <c r="I64" s="204">
        <f t="shared" si="4"/>
        <v>0</v>
      </c>
      <c r="J64" s="204">
        <v>0</v>
      </c>
      <c r="K64" s="204">
        <f t="shared" si="5"/>
        <v>0</v>
      </c>
      <c r="L64" s="204">
        <v>0</v>
      </c>
      <c r="M64" s="204">
        <v>0</v>
      </c>
      <c r="N64" s="204">
        <v>0</v>
      </c>
      <c r="O64" s="204">
        <f t="shared" si="6"/>
        <v>0</v>
      </c>
      <c r="P64" s="204">
        <v>0</v>
      </c>
      <c r="Q64" s="204">
        <f t="shared" si="7"/>
        <v>0</v>
      </c>
      <c r="R64" s="204">
        <v>0</v>
      </c>
      <c r="S64" s="204">
        <f t="shared" si="8"/>
        <v>0</v>
      </c>
      <c r="T64" s="204">
        <v>0</v>
      </c>
      <c r="U64" s="204">
        <v>0</v>
      </c>
      <c r="V64" s="204">
        <v>0</v>
      </c>
      <c r="W64" s="204">
        <f t="shared" si="9"/>
        <v>0</v>
      </c>
      <c r="X64" s="204">
        <v>0</v>
      </c>
      <c r="Y64" s="204">
        <f t="shared" si="10"/>
        <v>0</v>
      </c>
      <c r="Z64" s="204">
        <v>0</v>
      </c>
      <c r="AA64" s="204">
        <f t="shared" si="11"/>
        <v>0</v>
      </c>
      <c r="AB64" s="186">
        <f t="shared" si="12"/>
        <v>0</v>
      </c>
      <c r="AC64" s="205">
        <f t="shared" ref="AC64:AD64" si="74">G64+O64+W64</f>
        <v>0</v>
      </c>
      <c r="AD64" s="205">
        <f t="shared" si="74"/>
        <v>0</v>
      </c>
      <c r="AE64" s="206">
        <f t="shared" si="14"/>
        <v>0</v>
      </c>
      <c r="AF64" s="211">
        <f t="shared" si="63"/>
        <v>0</v>
      </c>
      <c r="AG64" s="211" t="b">
        <f t="shared" si="19"/>
        <v>1</v>
      </c>
      <c r="AH64" t="s">
        <v>526</v>
      </c>
      <c r="AI64" s="208">
        <v>0</v>
      </c>
      <c r="AJ64" s="208">
        <v>0</v>
      </c>
      <c r="AK64" s="208">
        <f t="shared" si="15"/>
        <v>0</v>
      </c>
      <c r="AL64" s="208"/>
      <c r="AM64" s="127">
        <v>0</v>
      </c>
      <c r="AN64" s="127">
        <f t="shared" si="16"/>
        <v>0</v>
      </c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</row>
    <row r="65" spans="1:54" ht="14.25" customHeight="1">
      <c r="A65" s="127"/>
      <c r="B65" s="203">
        <v>1719</v>
      </c>
      <c r="C65" s="204" t="s">
        <v>533</v>
      </c>
      <c r="D65" s="204">
        <v>0</v>
      </c>
      <c r="E65" s="204">
        <v>0</v>
      </c>
      <c r="F65" s="204">
        <v>0</v>
      </c>
      <c r="G65" s="204">
        <f t="shared" si="3"/>
        <v>0</v>
      </c>
      <c r="H65" s="204">
        <v>0</v>
      </c>
      <c r="I65" s="204">
        <f t="shared" si="4"/>
        <v>0</v>
      </c>
      <c r="J65" s="204">
        <v>0</v>
      </c>
      <c r="K65" s="204">
        <f t="shared" si="5"/>
        <v>0</v>
      </c>
      <c r="L65" s="204">
        <v>0</v>
      </c>
      <c r="M65" s="204">
        <v>0</v>
      </c>
      <c r="N65" s="204">
        <v>0</v>
      </c>
      <c r="O65" s="204">
        <f t="shared" si="6"/>
        <v>0</v>
      </c>
      <c r="P65" s="204">
        <v>0</v>
      </c>
      <c r="Q65" s="204">
        <f t="shared" si="7"/>
        <v>0</v>
      </c>
      <c r="R65" s="204">
        <v>0</v>
      </c>
      <c r="S65" s="204">
        <f t="shared" si="8"/>
        <v>0</v>
      </c>
      <c r="T65" s="204">
        <v>0</v>
      </c>
      <c r="U65" s="204">
        <v>0</v>
      </c>
      <c r="V65" s="204">
        <v>0</v>
      </c>
      <c r="W65" s="204">
        <f t="shared" si="9"/>
        <v>0</v>
      </c>
      <c r="X65" s="204">
        <v>0</v>
      </c>
      <c r="Y65" s="204">
        <f t="shared" si="10"/>
        <v>0</v>
      </c>
      <c r="Z65" s="204">
        <v>0</v>
      </c>
      <c r="AA65" s="204">
        <f t="shared" si="11"/>
        <v>0</v>
      </c>
      <c r="AB65" s="186">
        <f t="shared" si="12"/>
        <v>0</v>
      </c>
      <c r="AC65" s="205">
        <f t="shared" ref="AC65:AD65" si="75">G65+O65+W65</f>
        <v>0</v>
      </c>
      <c r="AD65" s="205">
        <f t="shared" si="75"/>
        <v>0</v>
      </c>
      <c r="AE65" s="206">
        <f t="shared" si="14"/>
        <v>0</v>
      </c>
      <c r="AF65" s="211">
        <f t="shared" si="63"/>
        <v>0</v>
      </c>
      <c r="AG65" s="211" t="b">
        <f t="shared" si="19"/>
        <v>1</v>
      </c>
      <c r="AH65" t="s">
        <v>526</v>
      </c>
      <c r="AI65" s="208">
        <v>0</v>
      </c>
      <c r="AJ65" s="208">
        <v>0</v>
      </c>
      <c r="AK65" s="208">
        <f t="shared" si="15"/>
        <v>0</v>
      </c>
      <c r="AL65" s="208"/>
      <c r="AM65" s="127">
        <v>0</v>
      </c>
      <c r="AN65" s="127">
        <f t="shared" si="16"/>
        <v>0</v>
      </c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</row>
    <row r="66" spans="1:54" ht="14.25" customHeight="1">
      <c r="A66" s="127"/>
      <c r="B66" s="203">
        <v>2111</v>
      </c>
      <c r="C66" s="204" t="s">
        <v>534</v>
      </c>
      <c r="D66" s="204">
        <v>0</v>
      </c>
      <c r="E66" s="204">
        <v>0</v>
      </c>
      <c r="F66" s="204">
        <v>0</v>
      </c>
      <c r="G66" s="204">
        <f t="shared" si="3"/>
        <v>0</v>
      </c>
      <c r="H66" s="204">
        <v>0</v>
      </c>
      <c r="I66" s="204">
        <f t="shared" si="4"/>
        <v>0</v>
      </c>
      <c r="J66" s="204">
        <v>0</v>
      </c>
      <c r="K66" s="204">
        <f t="shared" si="5"/>
        <v>0</v>
      </c>
      <c r="L66" s="204">
        <v>0</v>
      </c>
      <c r="M66" s="204">
        <v>0</v>
      </c>
      <c r="N66" s="204">
        <v>0</v>
      </c>
      <c r="O66" s="204">
        <f t="shared" si="6"/>
        <v>0</v>
      </c>
      <c r="P66" s="204">
        <v>0</v>
      </c>
      <c r="Q66" s="204">
        <f t="shared" si="7"/>
        <v>0</v>
      </c>
      <c r="R66" s="204">
        <v>0</v>
      </c>
      <c r="S66" s="204">
        <f t="shared" si="8"/>
        <v>0</v>
      </c>
      <c r="T66" s="204">
        <v>0</v>
      </c>
      <c r="U66" s="204">
        <v>0</v>
      </c>
      <c r="V66" s="204">
        <v>0</v>
      </c>
      <c r="W66" s="204">
        <f t="shared" si="9"/>
        <v>0</v>
      </c>
      <c r="X66" s="204">
        <v>0</v>
      </c>
      <c r="Y66" s="204">
        <f t="shared" si="10"/>
        <v>0</v>
      </c>
      <c r="Z66" s="204">
        <v>0</v>
      </c>
      <c r="AA66" s="204">
        <f t="shared" si="11"/>
        <v>0</v>
      </c>
      <c r="AB66" s="186">
        <f t="shared" si="12"/>
        <v>0</v>
      </c>
      <c r="AC66" s="205">
        <f t="shared" ref="AC66:AD66" si="76">G66+O66+W66</f>
        <v>0</v>
      </c>
      <c r="AD66" s="205">
        <f t="shared" si="76"/>
        <v>0</v>
      </c>
      <c r="AE66" s="206">
        <f t="shared" si="14"/>
        <v>0</v>
      </c>
      <c r="AF66" s="211">
        <f t="shared" si="63"/>
        <v>0</v>
      </c>
      <c r="AG66" s="211" t="b">
        <f t="shared" si="19"/>
        <v>1</v>
      </c>
      <c r="AH66" t="s">
        <v>535</v>
      </c>
      <c r="AI66" s="208">
        <v>0</v>
      </c>
      <c r="AJ66" s="208">
        <v>0</v>
      </c>
      <c r="AK66" s="208">
        <f t="shared" si="15"/>
        <v>0</v>
      </c>
      <c r="AL66" s="208"/>
      <c r="AM66" s="127">
        <v>0</v>
      </c>
      <c r="AN66" s="127">
        <f t="shared" si="16"/>
        <v>0</v>
      </c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</row>
    <row r="67" spans="1:54" ht="14.25" customHeight="1">
      <c r="A67" s="127"/>
      <c r="B67" s="203">
        <v>2121</v>
      </c>
      <c r="C67" s="204" t="s">
        <v>536</v>
      </c>
      <c r="D67" s="204">
        <v>0</v>
      </c>
      <c r="E67" s="204">
        <v>0</v>
      </c>
      <c r="F67" s="204">
        <v>0</v>
      </c>
      <c r="G67" s="204">
        <f t="shared" si="3"/>
        <v>0</v>
      </c>
      <c r="H67" s="204">
        <v>0</v>
      </c>
      <c r="I67" s="204">
        <f t="shared" si="4"/>
        <v>0</v>
      </c>
      <c r="J67" s="204">
        <v>0</v>
      </c>
      <c r="K67" s="204">
        <f t="shared" si="5"/>
        <v>0</v>
      </c>
      <c r="L67" s="204">
        <v>0</v>
      </c>
      <c r="M67" s="204">
        <v>0</v>
      </c>
      <c r="N67" s="204">
        <v>0</v>
      </c>
      <c r="O67" s="204">
        <f t="shared" si="6"/>
        <v>0</v>
      </c>
      <c r="P67" s="204">
        <v>0</v>
      </c>
      <c r="Q67" s="204">
        <f t="shared" si="7"/>
        <v>0</v>
      </c>
      <c r="R67" s="204">
        <v>0</v>
      </c>
      <c r="S67" s="204">
        <f t="shared" si="8"/>
        <v>0</v>
      </c>
      <c r="T67" s="204">
        <v>0</v>
      </c>
      <c r="U67" s="204">
        <v>0</v>
      </c>
      <c r="V67" s="204">
        <v>0</v>
      </c>
      <c r="W67" s="204">
        <f t="shared" si="9"/>
        <v>0</v>
      </c>
      <c r="X67" s="204">
        <v>0</v>
      </c>
      <c r="Y67" s="204">
        <f t="shared" si="10"/>
        <v>0</v>
      </c>
      <c r="Z67" s="204">
        <v>0</v>
      </c>
      <c r="AA67" s="204">
        <f t="shared" si="11"/>
        <v>0</v>
      </c>
      <c r="AB67" s="186">
        <f t="shared" si="12"/>
        <v>0</v>
      </c>
      <c r="AC67" s="205">
        <f t="shared" ref="AC67:AD67" si="77">G67+O67+W67</f>
        <v>0</v>
      </c>
      <c r="AD67" s="205">
        <f t="shared" si="77"/>
        <v>0</v>
      </c>
      <c r="AE67" s="206">
        <f t="shared" si="14"/>
        <v>0</v>
      </c>
      <c r="AF67" s="211">
        <f t="shared" si="63"/>
        <v>0</v>
      </c>
      <c r="AG67" s="211" t="b">
        <f t="shared" si="19"/>
        <v>1</v>
      </c>
      <c r="AH67" t="s">
        <v>535</v>
      </c>
      <c r="AI67" s="208">
        <v>0</v>
      </c>
      <c r="AJ67" s="208">
        <v>0</v>
      </c>
      <c r="AK67" s="208">
        <f t="shared" si="15"/>
        <v>0</v>
      </c>
      <c r="AL67" s="208"/>
      <c r="AM67" s="127">
        <v>0</v>
      </c>
      <c r="AN67" s="127">
        <f t="shared" si="16"/>
        <v>0</v>
      </c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</row>
    <row r="68" spans="1:54" ht="14.25" customHeight="1">
      <c r="A68" s="127"/>
      <c r="B68" s="203">
        <v>2131</v>
      </c>
      <c r="C68" s="204" t="s">
        <v>537</v>
      </c>
      <c r="D68" s="204">
        <v>0</v>
      </c>
      <c r="E68" s="204">
        <v>0</v>
      </c>
      <c r="F68" s="204">
        <v>0</v>
      </c>
      <c r="G68" s="204">
        <f t="shared" si="3"/>
        <v>0</v>
      </c>
      <c r="H68" s="204">
        <v>0</v>
      </c>
      <c r="I68" s="204">
        <f t="shared" si="4"/>
        <v>0</v>
      </c>
      <c r="J68" s="204">
        <v>0</v>
      </c>
      <c r="K68" s="204">
        <f t="shared" si="5"/>
        <v>0</v>
      </c>
      <c r="L68" s="204">
        <v>0</v>
      </c>
      <c r="M68" s="204">
        <v>0</v>
      </c>
      <c r="N68" s="204">
        <v>0</v>
      </c>
      <c r="O68" s="204">
        <f t="shared" si="6"/>
        <v>0</v>
      </c>
      <c r="P68" s="204">
        <v>0</v>
      </c>
      <c r="Q68" s="204">
        <f t="shared" si="7"/>
        <v>0</v>
      </c>
      <c r="R68" s="204">
        <v>0</v>
      </c>
      <c r="S68" s="204">
        <f t="shared" si="8"/>
        <v>0</v>
      </c>
      <c r="T68" s="204">
        <v>0</v>
      </c>
      <c r="U68" s="204">
        <v>0</v>
      </c>
      <c r="V68" s="204">
        <v>0</v>
      </c>
      <c r="W68" s="204">
        <f t="shared" si="9"/>
        <v>0</v>
      </c>
      <c r="X68" s="204">
        <v>0</v>
      </c>
      <c r="Y68" s="204">
        <f t="shared" si="10"/>
        <v>0</v>
      </c>
      <c r="Z68" s="204">
        <v>0</v>
      </c>
      <c r="AA68" s="204">
        <f t="shared" si="11"/>
        <v>0</v>
      </c>
      <c r="AB68" s="186">
        <f t="shared" si="12"/>
        <v>0</v>
      </c>
      <c r="AC68" s="205">
        <f t="shared" ref="AC68:AD68" si="78">G68+O68+W68</f>
        <v>0</v>
      </c>
      <c r="AD68" s="205">
        <f t="shared" si="78"/>
        <v>0</v>
      </c>
      <c r="AE68" s="206">
        <f t="shared" si="14"/>
        <v>0</v>
      </c>
      <c r="AF68" s="211">
        <f t="shared" si="63"/>
        <v>0</v>
      </c>
      <c r="AG68" s="211" t="b">
        <f t="shared" si="19"/>
        <v>1</v>
      </c>
      <c r="AH68" t="s">
        <v>535</v>
      </c>
      <c r="AI68" s="208">
        <v>0</v>
      </c>
      <c r="AJ68" s="208">
        <v>0</v>
      </c>
      <c r="AK68" s="208">
        <f t="shared" si="15"/>
        <v>0</v>
      </c>
      <c r="AL68" s="208"/>
      <c r="AM68" s="127">
        <v>0</v>
      </c>
      <c r="AN68" s="127">
        <f t="shared" si="16"/>
        <v>0</v>
      </c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</row>
    <row r="69" spans="1:54" ht="14.25" customHeight="1">
      <c r="A69" s="127"/>
      <c r="B69" s="203">
        <v>2141</v>
      </c>
      <c r="C69" s="204" t="s">
        <v>538</v>
      </c>
      <c r="D69" s="204">
        <v>0</v>
      </c>
      <c r="E69" s="204">
        <v>0</v>
      </c>
      <c r="F69" s="204">
        <v>0</v>
      </c>
      <c r="G69" s="204">
        <f t="shared" si="3"/>
        <v>0</v>
      </c>
      <c r="H69" s="204">
        <v>0</v>
      </c>
      <c r="I69" s="204">
        <f t="shared" si="4"/>
        <v>0</v>
      </c>
      <c r="J69" s="204">
        <v>0</v>
      </c>
      <c r="K69" s="204">
        <f t="shared" si="5"/>
        <v>0</v>
      </c>
      <c r="L69" s="204">
        <v>0</v>
      </c>
      <c r="M69" s="204">
        <v>0</v>
      </c>
      <c r="N69" s="204">
        <v>0</v>
      </c>
      <c r="O69" s="204">
        <f t="shared" si="6"/>
        <v>0</v>
      </c>
      <c r="P69" s="204">
        <v>0</v>
      </c>
      <c r="Q69" s="204">
        <f t="shared" si="7"/>
        <v>0</v>
      </c>
      <c r="R69" s="204">
        <v>0</v>
      </c>
      <c r="S69" s="204">
        <f t="shared" si="8"/>
        <v>0</v>
      </c>
      <c r="T69" s="204">
        <v>0</v>
      </c>
      <c r="U69" s="204">
        <v>0</v>
      </c>
      <c r="V69" s="204">
        <v>0</v>
      </c>
      <c r="W69" s="204">
        <f t="shared" si="9"/>
        <v>0</v>
      </c>
      <c r="X69" s="204">
        <v>0</v>
      </c>
      <c r="Y69" s="204">
        <f t="shared" si="10"/>
        <v>0</v>
      </c>
      <c r="Z69" s="204">
        <v>0</v>
      </c>
      <c r="AA69" s="204">
        <f t="shared" si="11"/>
        <v>0</v>
      </c>
      <c r="AB69" s="186">
        <f t="shared" si="12"/>
        <v>0</v>
      </c>
      <c r="AC69" s="205">
        <f t="shared" ref="AC69:AD69" si="79">G69+O69+W69</f>
        <v>0</v>
      </c>
      <c r="AD69" s="205">
        <f t="shared" si="79"/>
        <v>0</v>
      </c>
      <c r="AE69" s="206">
        <f t="shared" si="14"/>
        <v>0</v>
      </c>
      <c r="AF69" s="211">
        <f t="shared" si="63"/>
        <v>0</v>
      </c>
      <c r="AG69" s="211" t="b">
        <f t="shared" si="19"/>
        <v>1</v>
      </c>
      <c r="AH69" t="s">
        <v>535</v>
      </c>
      <c r="AI69" s="208">
        <v>0</v>
      </c>
      <c r="AJ69" s="208">
        <v>0</v>
      </c>
      <c r="AK69" s="208">
        <f t="shared" si="15"/>
        <v>0</v>
      </c>
      <c r="AL69" s="208"/>
      <c r="AM69" s="127">
        <v>0</v>
      </c>
      <c r="AN69" s="127">
        <f t="shared" si="16"/>
        <v>0</v>
      </c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</row>
    <row r="70" spans="1:54" ht="14.25" customHeight="1">
      <c r="A70" s="127"/>
      <c r="B70" s="203">
        <v>2151</v>
      </c>
      <c r="C70" s="204" t="s">
        <v>539</v>
      </c>
      <c r="D70" s="204">
        <v>0</v>
      </c>
      <c r="E70" s="204">
        <v>0</v>
      </c>
      <c r="F70" s="204">
        <v>0</v>
      </c>
      <c r="G70" s="204">
        <f t="shared" si="3"/>
        <v>0</v>
      </c>
      <c r="H70" s="204">
        <v>0</v>
      </c>
      <c r="I70" s="204">
        <f t="shared" si="4"/>
        <v>0</v>
      </c>
      <c r="J70" s="204">
        <v>0</v>
      </c>
      <c r="K70" s="204">
        <f t="shared" si="5"/>
        <v>0</v>
      </c>
      <c r="L70" s="204">
        <v>0</v>
      </c>
      <c r="M70" s="204">
        <v>0</v>
      </c>
      <c r="N70" s="204">
        <v>0</v>
      </c>
      <c r="O70" s="204">
        <f t="shared" si="6"/>
        <v>0</v>
      </c>
      <c r="P70" s="204">
        <v>0</v>
      </c>
      <c r="Q70" s="204">
        <f t="shared" si="7"/>
        <v>0</v>
      </c>
      <c r="R70" s="204">
        <v>0</v>
      </c>
      <c r="S70" s="204">
        <f t="shared" si="8"/>
        <v>0</v>
      </c>
      <c r="T70" s="204">
        <v>0</v>
      </c>
      <c r="U70" s="204">
        <v>0</v>
      </c>
      <c r="V70" s="204">
        <v>0</v>
      </c>
      <c r="W70" s="204">
        <f t="shared" si="9"/>
        <v>0</v>
      </c>
      <c r="X70" s="204">
        <v>0</v>
      </c>
      <c r="Y70" s="204">
        <f t="shared" si="10"/>
        <v>0</v>
      </c>
      <c r="Z70" s="204">
        <v>0</v>
      </c>
      <c r="AA70" s="204">
        <f t="shared" si="11"/>
        <v>0</v>
      </c>
      <c r="AB70" s="186">
        <f t="shared" si="12"/>
        <v>0</v>
      </c>
      <c r="AC70" s="205">
        <f t="shared" ref="AC70:AD70" si="80">G70+O70+W70</f>
        <v>0</v>
      </c>
      <c r="AD70" s="205">
        <f t="shared" si="80"/>
        <v>0</v>
      </c>
      <c r="AE70" s="206">
        <f t="shared" si="14"/>
        <v>0</v>
      </c>
      <c r="AF70" s="211">
        <f t="shared" si="63"/>
        <v>0</v>
      </c>
      <c r="AG70" s="211" t="b">
        <f t="shared" si="19"/>
        <v>1</v>
      </c>
      <c r="AH70" t="s">
        <v>535</v>
      </c>
      <c r="AI70" s="208">
        <v>0</v>
      </c>
      <c r="AJ70" s="208">
        <v>0</v>
      </c>
      <c r="AK70" s="208">
        <f t="shared" si="15"/>
        <v>0</v>
      </c>
      <c r="AL70" s="208"/>
      <c r="AM70" s="127">
        <v>0</v>
      </c>
      <c r="AN70" s="127">
        <f t="shared" si="16"/>
        <v>0</v>
      </c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</row>
    <row r="71" spans="1:54" ht="14.25" customHeight="1">
      <c r="A71" s="127"/>
      <c r="B71" s="203">
        <v>2161</v>
      </c>
      <c r="C71" s="204" t="s">
        <v>540</v>
      </c>
      <c r="D71" s="204">
        <v>0</v>
      </c>
      <c r="E71" s="204">
        <v>0</v>
      </c>
      <c r="F71" s="204">
        <v>0</v>
      </c>
      <c r="G71" s="204">
        <f t="shared" si="3"/>
        <v>0</v>
      </c>
      <c r="H71" s="204">
        <v>0</v>
      </c>
      <c r="I71" s="204">
        <f t="shared" si="4"/>
        <v>0</v>
      </c>
      <c r="J71" s="204">
        <v>0</v>
      </c>
      <c r="K71" s="204">
        <f t="shared" si="5"/>
        <v>0</v>
      </c>
      <c r="L71" s="204">
        <v>0</v>
      </c>
      <c r="M71" s="204">
        <v>0</v>
      </c>
      <c r="N71" s="204">
        <v>0</v>
      </c>
      <c r="O71" s="204">
        <f t="shared" si="6"/>
        <v>0</v>
      </c>
      <c r="P71" s="204">
        <v>0</v>
      </c>
      <c r="Q71" s="204">
        <f t="shared" si="7"/>
        <v>0</v>
      </c>
      <c r="R71" s="204">
        <v>0</v>
      </c>
      <c r="S71" s="204">
        <f t="shared" si="8"/>
        <v>0</v>
      </c>
      <c r="T71" s="204">
        <v>0</v>
      </c>
      <c r="U71" s="204">
        <v>0</v>
      </c>
      <c r="V71" s="204">
        <v>0</v>
      </c>
      <c r="W71" s="204">
        <f t="shared" si="9"/>
        <v>0</v>
      </c>
      <c r="X71" s="204">
        <v>0</v>
      </c>
      <c r="Y71" s="204">
        <f t="shared" si="10"/>
        <v>0</v>
      </c>
      <c r="Z71" s="204">
        <v>0</v>
      </c>
      <c r="AA71" s="204">
        <f t="shared" si="11"/>
        <v>0</v>
      </c>
      <c r="AB71" s="186">
        <f t="shared" si="12"/>
        <v>0</v>
      </c>
      <c r="AC71" s="205">
        <f t="shared" ref="AC71:AD71" si="81">G71+O71+W71</f>
        <v>0</v>
      </c>
      <c r="AD71" s="205">
        <f t="shared" si="81"/>
        <v>0</v>
      </c>
      <c r="AE71" s="206">
        <f t="shared" si="14"/>
        <v>0</v>
      </c>
      <c r="AF71" s="211">
        <f t="shared" si="63"/>
        <v>0</v>
      </c>
      <c r="AG71" s="211" t="b">
        <f t="shared" si="19"/>
        <v>1</v>
      </c>
      <c r="AH71" t="s">
        <v>535</v>
      </c>
      <c r="AI71" s="208">
        <v>0</v>
      </c>
      <c r="AJ71" s="208">
        <v>0</v>
      </c>
      <c r="AK71" s="208">
        <f t="shared" si="15"/>
        <v>0</v>
      </c>
      <c r="AL71" s="208"/>
      <c r="AM71" s="127">
        <v>0</v>
      </c>
      <c r="AN71" s="127">
        <f t="shared" si="16"/>
        <v>0</v>
      </c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</row>
    <row r="72" spans="1:54" ht="14.25" customHeight="1">
      <c r="A72" s="127"/>
      <c r="B72" s="203">
        <v>2171</v>
      </c>
      <c r="C72" s="204" t="s">
        <v>541</v>
      </c>
      <c r="D72" s="204">
        <v>0</v>
      </c>
      <c r="E72" s="204">
        <v>0</v>
      </c>
      <c r="F72" s="204">
        <v>0</v>
      </c>
      <c r="G72" s="204">
        <f t="shared" si="3"/>
        <v>0</v>
      </c>
      <c r="H72" s="204">
        <v>0</v>
      </c>
      <c r="I72" s="204">
        <f t="shared" si="4"/>
        <v>0</v>
      </c>
      <c r="J72" s="204">
        <v>0</v>
      </c>
      <c r="K72" s="204">
        <f t="shared" si="5"/>
        <v>0</v>
      </c>
      <c r="L72" s="204">
        <v>0</v>
      </c>
      <c r="M72" s="204">
        <v>0</v>
      </c>
      <c r="N72" s="204">
        <v>0</v>
      </c>
      <c r="O72" s="204">
        <f t="shared" si="6"/>
        <v>0</v>
      </c>
      <c r="P72" s="204">
        <v>0</v>
      </c>
      <c r="Q72" s="204">
        <f t="shared" si="7"/>
        <v>0</v>
      </c>
      <c r="R72" s="204">
        <v>0</v>
      </c>
      <c r="S72" s="204">
        <f t="shared" si="8"/>
        <v>0</v>
      </c>
      <c r="T72" s="204">
        <v>0</v>
      </c>
      <c r="U72" s="204">
        <v>0</v>
      </c>
      <c r="V72" s="204">
        <v>0</v>
      </c>
      <c r="W72" s="204">
        <f t="shared" si="9"/>
        <v>0</v>
      </c>
      <c r="X72" s="204">
        <v>0</v>
      </c>
      <c r="Y72" s="204">
        <f t="shared" si="10"/>
        <v>0</v>
      </c>
      <c r="Z72" s="204">
        <v>0</v>
      </c>
      <c r="AA72" s="204">
        <f t="shared" si="11"/>
        <v>0</v>
      </c>
      <c r="AB72" s="186">
        <f t="shared" si="12"/>
        <v>0</v>
      </c>
      <c r="AC72" s="205">
        <f t="shared" ref="AC72:AD72" si="82">G72+O72+W72</f>
        <v>0</v>
      </c>
      <c r="AD72" s="205">
        <f t="shared" si="82"/>
        <v>0</v>
      </c>
      <c r="AE72" s="206">
        <f t="shared" si="14"/>
        <v>0</v>
      </c>
      <c r="AF72" s="211">
        <f t="shared" si="63"/>
        <v>0</v>
      </c>
      <c r="AG72" s="211" t="b">
        <f t="shared" si="19"/>
        <v>1</v>
      </c>
      <c r="AH72" t="s">
        <v>535</v>
      </c>
      <c r="AI72" s="208">
        <v>0</v>
      </c>
      <c r="AJ72" s="208">
        <v>0</v>
      </c>
      <c r="AK72" s="208">
        <f t="shared" si="15"/>
        <v>0</v>
      </c>
      <c r="AL72" s="208"/>
      <c r="AM72" s="127">
        <v>0</v>
      </c>
      <c r="AN72" s="127">
        <f t="shared" si="16"/>
        <v>0</v>
      </c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</row>
    <row r="73" spans="1:54" ht="14.25" customHeight="1">
      <c r="A73" s="127"/>
      <c r="B73" s="203">
        <v>2181</v>
      </c>
      <c r="C73" s="204" t="s">
        <v>542</v>
      </c>
      <c r="D73" s="204">
        <v>0</v>
      </c>
      <c r="E73" s="204">
        <v>0</v>
      </c>
      <c r="F73" s="204">
        <v>0</v>
      </c>
      <c r="G73" s="204">
        <f t="shared" si="3"/>
        <v>0</v>
      </c>
      <c r="H73" s="204">
        <v>0</v>
      </c>
      <c r="I73" s="204">
        <f t="shared" si="4"/>
        <v>0</v>
      </c>
      <c r="J73" s="204">
        <v>0</v>
      </c>
      <c r="K73" s="204">
        <f t="shared" si="5"/>
        <v>0</v>
      </c>
      <c r="L73" s="204">
        <v>0</v>
      </c>
      <c r="M73" s="204">
        <v>0</v>
      </c>
      <c r="N73" s="204">
        <v>0</v>
      </c>
      <c r="O73" s="204">
        <f t="shared" si="6"/>
        <v>0</v>
      </c>
      <c r="P73" s="204">
        <v>0</v>
      </c>
      <c r="Q73" s="204">
        <f t="shared" si="7"/>
        <v>0</v>
      </c>
      <c r="R73" s="204">
        <v>0</v>
      </c>
      <c r="S73" s="204">
        <f t="shared" si="8"/>
        <v>0</v>
      </c>
      <c r="T73" s="204">
        <v>0</v>
      </c>
      <c r="U73" s="204">
        <v>0</v>
      </c>
      <c r="V73" s="204">
        <v>0</v>
      </c>
      <c r="W73" s="204">
        <f t="shared" si="9"/>
        <v>0</v>
      </c>
      <c r="X73" s="204">
        <v>0</v>
      </c>
      <c r="Y73" s="204">
        <f t="shared" si="10"/>
        <v>0</v>
      </c>
      <c r="Z73" s="204">
        <v>0</v>
      </c>
      <c r="AA73" s="204">
        <f t="shared" si="11"/>
        <v>0</v>
      </c>
      <c r="AB73" s="186">
        <f t="shared" si="12"/>
        <v>0</v>
      </c>
      <c r="AC73" s="205">
        <f t="shared" ref="AC73:AD73" si="83">G73+O73+W73</f>
        <v>0</v>
      </c>
      <c r="AD73" s="205">
        <f t="shared" si="83"/>
        <v>0</v>
      </c>
      <c r="AE73" s="206">
        <f t="shared" si="14"/>
        <v>0</v>
      </c>
      <c r="AF73" s="211">
        <f t="shared" si="63"/>
        <v>0</v>
      </c>
      <c r="AG73" s="211" t="b">
        <f t="shared" si="19"/>
        <v>1</v>
      </c>
      <c r="AH73" t="s">
        <v>535</v>
      </c>
      <c r="AI73" s="208">
        <v>0</v>
      </c>
      <c r="AJ73" s="208">
        <v>0</v>
      </c>
      <c r="AK73" s="208">
        <f t="shared" si="15"/>
        <v>0</v>
      </c>
      <c r="AL73" s="208"/>
      <c r="AM73" s="127">
        <v>0</v>
      </c>
      <c r="AN73" s="127">
        <f t="shared" si="16"/>
        <v>0</v>
      </c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</row>
    <row r="74" spans="1:54" ht="14.25" customHeight="1">
      <c r="A74" s="127"/>
      <c r="B74" s="203">
        <v>2182</v>
      </c>
      <c r="C74" s="204" t="s">
        <v>543</v>
      </c>
      <c r="D74" s="204">
        <v>0</v>
      </c>
      <c r="E74" s="204">
        <v>0</v>
      </c>
      <c r="F74" s="204">
        <v>0</v>
      </c>
      <c r="G74" s="204">
        <f t="shared" si="3"/>
        <v>0</v>
      </c>
      <c r="H74" s="204">
        <v>0</v>
      </c>
      <c r="I74" s="204">
        <f t="shared" si="4"/>
        <v>0</v>
      </c>
      <c r="J74" s="204">
        <v>0</v>
      </c>
      <c r="K74" s="204">
        <f t="shared" si="5"/>
        <v>0</v>
      </c>
      <c r="L74" s="204">
        <v>0</v>
      </c>
      <c r="M74" s="204">
        <v>0</v>
      </c>
      <c r="N74" s="204">
        <v>0</v>
      </c>
      <c r="O74" s="204">
        <f t="shared" si="6"/>
        <v>0</v>
      </c>
      <c r="P74" s="204">
        <v>0</v>
      </c>
      <c r="Q74" s="204">
        <f t="shared" si="7"/>
        <v>0</v>
      </c>
      <c r="R74" s="204">
        <v>0</v>
      </c>
      <c r="S74" s="204">
        <f t="shared" si="8"/>
        <v>0</v>
      </c>
      <c r="T74" s="204">
        <v>0</v>
      </c>
      <c r="U74" s="204">
        <v>0</v>
      </c>
      <c r="V74" s="204">
        <v>0</v>
      </c>
      <c r="W74" s="204">
        <f t="shared" si="9"/>
        <v>0</v>
      </c>
      <c r="X74" s="204">
        <v>0</v>
      </c>
      <c r="Y74" s="204">
        <f t="shared" si="10"/>
        <v>0</v>
      </c>
      <c r="Z74" s="204">
        <v>0</v>
      </c>
      <c r="AA74" s="204">
        <f t="shared" si="11"/>
        <v>0</v>
      </c>
      <c r="AB74" s="186">
        <f t="shared" si="12"/>
        <v>0</v>
      </c>
      <c r="AC74" s="205">
        <f t="shared" ref="AC74:AD74" si="84">G74+O74+W74</f>
        <v>0</v>
      </c>
      <c r="AD74" s="205">
        <f t="shared" si="84"/>
        <v>0</v>
      </c>
      <c r="AE74" s="206">
        <f t="shared" si="14"/>
        <v>0</v>
      </c>
      <c r="AF74" s="211">
        <f t="shared" si="63"/>
        <v>0</v>
      </c>
      <c r="AG74" s="211" t="b">
        <f t="shared" si="19"/>
        <v>1</v>
      </c>
      <c r="AH74" t="s">
        <v>535</v>
      </c>
      <c r="AI74" s="208">
        <v>0</v>
      </c>
      <c r="AJ74" s="208">
        <v>0</v>
      </c>
      <c r="AK74" s="208">
        <f t="shared" si="15"/>
        <v>0</v>
      </c>
      <c r="AL74" s="208"/>
      <c r="AM74" s="127">
        <v>0</v>
      </c>
      <c r="AN74" s="127">
        <f t="shared" si="16"/>
        <v>0</v>
      </c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</row>
    <row r="75" spans="1:54" ht="14.25" customHeight="1">
      <c r="A75" s="127"/>
      <c r="B75" s="203">
        <v>2183</v>
      </c>
      <c r="C75" s="204" t="s">
        <v>544</v>
      </c>
      <c r="D75" s="204">
        <v>0</v>
      </c>
      <c r="E75" s="204">
        <v>0</v>
      </c>
      <c r="F75" s="204">
        <v>0</v>
      </c>
      <c r="G75" s="204">
        <f t="shared" si="3"/>
        <v>0</v>
      </c>
      <c r="H75" s="204">
        <v>0</v>
      </c>
      <c r="I75" s="204">
        <f t="shared" si="4"/>
        <v>0</v>
      </c>
      <c r="J75" s="204">
        <v>0</v>
      </c>
      <c r="K75" s="204">
        <f t="shared" si="5"/>
        <v>0</v>
      </c>
      <c r="L75" s="204">
        <v>0</v>
      </c>
      <c r="M75" s="204">
        <v>0</v>
      </c>
      <c r="N75" s="204">
        <v>0</v>
      </c>
      <c r="O75" s="204">
        <f t="shared" si="6"/>
        <v>0</v>
      </c>
      <c r="P75" s="204">
        <v>0</v>
      </c>
      <c r="Q75" s="204">
        <f t="shared" si="7"/>
        <v>0</v>
      </c>
      <c r="R75" s="204">
        <v>0</v>
      </c>
      <c r="S75" s="204">
        <f t="shared" si="8"/>
        <v>0</v>
      </c>
      <c r="T75" s="204">
        <v>0</v>
      </c>
      <c r="U75" s="204">
        <v>0</v>
      </c>
      <c r="V75" s="204">
        <v>0</v>
      </c>
      <c r="W75" s="204">
        <f t="shared" si="9"/>
        <v>0</v>
      </c>
      <c r="X75" s="204">
        <v>0</v>
      </c>
      <c r="Y75" s="204">
        <f t="shared" si="10"/>
        <v>0</v>
      </c>
      <c r="Z75" s="204">
        <v>0</v>
      </c>
      <c r="AA75" s="204">
        <f t="shared" si="11"/>
        <v>0</v>
      </c>
      <c r="AB75" s="186">
        <f t="shared" si="12"/>
        <v>0</v>
      </c>
      <c r="AC75" s="205">
        <f t="shared" ref="AC75:AD75" si="85">G75+O75+W75</f>
        <v>0</v>
      </c>
      <c r="AD75" s="205">
        <f t="shared" si="85"/>
        <v>0</v>
      </c>
      <c r="AE75" s="206">
        <f t="shared" si="14"/>
        <v>0</v>
      </c>
      <c r="AF75" s="211">
        <f t="shared" si="63"/>
        <v>0</v>
      </c>
      <c r="AG75" s="211" t="b">
        <f t="shared" si="19"/>
        <v>1</v>
      </c>
      <c r="AH75" t="s">
        <v>535</v>
      </c>
      <c r="AI75" s="208">
        <v>0</v>
      </c>
      <c r="AJ75" s="208">
        <v>0</v>
      </c>
      <c r="AK75" s="208">
        <f t="shared" si="15"/>
        <v>0</v>
      </c>
      <c r="AL75" s="208"/>
      <c r="AM75" s="127">
        <v>0</v>
      </c>
      <c r="AN75" s="127">
        <f t="shared" si="16"/>
        <v>0</v>
      </c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</row>
    <row r="76" spans="1:54" ht="14.25" customHeight="1">
      <c r="A76" s="127"/>
      <c r="B76" s="203">
        <v>2211</v>
      </c>
      <c r="C76" s="204" t="s">
        <v>545</v>
      </c>
      <c r="D76" s="204">
        <v>0</v>
      </c>
      <c r="E76" s="204">
        <v>0</v>
      </c>
      <c r="F76" s="204">
        <v>0</v>
      </c>
      <c r="G76" s="204">
        <f t="shared" si="3"/>
        <v>0</v>
      </c>
      <c r="H76" s="204">
        <v>0</v>
      </c>
      <c r="I76" s="204">
        <f t="shared" si="4"/>
        <v>0</v>
      </c>
      <c r="J76" s="204">
        <v>0</v>
      </c>
      <c r="K76" s="204">
        <f t="shared" si="5"/>
        <v>0</v>
      </c>
      <c r="L76" s="204">
        <v>0</v>
      </c>
      <c r="M76" s="204">
        <v>0</v>
      </c>
      <c r="N76" s="204">
        <v>0</v>
      </c>
      <c r="O76" s="204">
        <f t="shared" si="6"/>
        <v>0</v>
      </c>
      <c r="P76" s="204">
        <v>0</v>
      </c>
      <c r="Q76" s="204">
        <f t="shared" si="7"/>
        <v>0</v>
      </c>
      <c r="R76" s="204">
        <v>0</v>
      </c>
      <c r="S76" s="204">
        <f t="shared" si="8"/>
        <v>0</v>
      </c>
      <c r="T76" s="204">
        <v>0</v>
      </c>
      <c r="U76" s="204">
        <v>0</v>
      </c>
      <c r="V76" s="204">
        <v>0</v>
      </c>
      <c r="W76" s="204">
        <f t="shared" si="9"/>
        <v>0</v>
      </c>
      <c r="X76" s="204">
        <v>0</v>
      </c>
      <c r="Y76" s="204">
        <f t="shared" si="10"/>
        <v>0</v>
      </c>
      <c r="Z76" s="204">
        <v>0</v>
      </c>
      <c r="AA76" s="204">
        <f t="shared" si="11"/>
        <v>0</v>
      </c>
      <c r="AB76" s="186">
        <f t="shared" si="12"/>
        <v>0</v>
      </c>
      <c r="AC76" s="205">
        <f t="shared" ref="AC76:AD76" si="86">G76+O76+W76</f>
        <v>0</v>
      </c>
      <c r="AD76" s="205">
        <f t="shared" si="86"/>
        <v>0</v>
      </c>
      <c r="AE76" s="206">
        <f t="shared" si="14"/>
        <v>0</v>
      </c>
      <c r="AF76" s="211">
        <f t="shared" si="63"/>
        <v>0</v>
      </c>
      <c r="AG76" s="211" t="b">
        <f t="shared" si="19"/>
        <v>1</v>
      </c>
      <c r="AH76" t="s">
        <v>546</v>
      </c>
      <c r="AI76" s="208">
        <v>0</v>
      </c>
      <c r="AJ76" s="208">
        <v>0</v>
      </c>
      <c r="AK76" s="208">
        <f t="shared" si="15"/>
        <v>0</v>
      </c>
      <c r="AL76" s="208"/>
      <c r="AM76" s="127">
        <v>0</v>
      </c>
      <c r="AN76" s="127">
        <f t="shared" si="16"/>
        <v>0</v>
      </c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</row>
    <row r="77" spans="1:54" ht="14.25" customHeight="1">
      <c r="A77" s="127"/>
      <c r="B77" s="203">
        <v>2212</v>
      </c>
      <c r="C77" s="204" t="s">
        <v>547</v>
      </c>
      <c r="D77" s="204">
        <v>0</v>
      </c>
      <c r="E77" s="204">
        <v>0</v>
      </c>
      <c r="F77" s="204">
        <v>0</v>
      </c>
      <c r="G77" s="204">
        <f t="shared" si="3"/>
        <v>0</v>
      </c>
      <c r="H77" s="204">
        <v>0</v>
      </c>
      <c r="I77" s="204">
        <f t="shared" si="4"/>
        <v>0</v>
      </c>
      <c r="J77" s="204">
        <v>0</v>
      </c>
      <c r="K77" s="204">
        <f t="shared" si="5"/>
        <v>0</v>
      </c>
      <c r="L77" s="204">
        <v>0</v>
      </c>
      <c r="M77" s="204">
        <v>0</v>
      </c>
      <c r="N77" s="204">
        <v>0</v>
      </c>
      <c r="O77" s="204">
        <f t="shared" si="6"/>
        <v>0</v>
      </c>
      <c r="P77" s="204">
        <v>0</v>
      </c>
      <c r="Q77" s="204">
        <f t="shared" si="7"/>
        <v>0</v>
      </c>
      <c r="R77" s="204">
        <v>0</v>
      </c>
      <c r="S77" s="204">
        <f t="shared" si="8"/>
        <v>0</v>
      </c>
      <c r="T77" s="204">
        <v>0</v>
      </c>
      <c r="U77" s="204">
        <v>0</v>
      </c>
      <c r="V77" s="204">
        <v>0</v>
      </c>
      <c r="W77" s="204">
        <f t="shared" si="9"/>
        <v>0</v>
      </c>
      <c r="X77" s="204">
        <v>0</v>
      </c>
      <c r="Y77" s="204">
        <f t="shared" si="10"/>
        <v>0</v>
      </c>
      <c r="Z77" s="204">
        <v>0</v>
      </c>
      <c r="AA77" s="204">
        <f t="shared" si="11"/>
        <v>0</v>
      </c>
      <c r="AB77" s="186">
        <f t="shared" si="12"/>
        <v>0</v>
      </c>
      <c r="AC77" s="205">
        <f t="shared" ref="AC77:AD77" si="87">G77+O77+W77</f>
        <v>0</v>
      </c>
      <c r="AD77" s="205">
        <f t="shared" si="87"/>
        <v>0</v>
      </c>
      <c r="AE77" s="206">
        <f t="shared" si="14"/>
        <v>0</v>
      </c>
      <c r="AF77" s="211">
        <f t="shared" si="63"/>
        <v>0</v>
      </c>
      <c r="AG77" s="211" t="b">
        <f t="shared" si="19"/>
        <v>1</v>
      </c>
      <c r="AH77" t="s">
        <v>546</v>
      </c>
      <c r="AI77" s="208">
        <v>0</v>
      </c>
      <c r="AJ77" s="208">
        <v>0</v>
      </c>
      <c r="AK77" s="208">
        <f t="shared" si="15"/>
        <v>0</v>
      </c>
      <c r="AL77" s="208"/>
      <c r="AM77" s="127">
        <v>0</v>
      </c>
      <c r="AN77" s="127">
        <f t="shared" si="16"/>
        <v>0</v>
      </c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</row>
    <row r="78" spans="1:54" ht="14.25" customHeight="1">
      <c r="A78" s="127"/>
      <c r="B78" s="203">
        <v>2213</v>
      </c>
      <c r="C78" s="204" t="s">
        <v>548</v>
      </c>
      <c r="D78" s="204">
        <v>0</v>
      </c>
      <c r="E78" s="204">
        <v>0</v>
      </c>
      <c r="F78" s="204">
        <v>0</v>
      </c>
      <c r="G78" s="204">
        <f t="shared" si="3"/>
        <v>0</v>
      </c>
      <c r="H78" s="204">
        <v>0</v>
      </c>
      <c r="I78" s="204">
        <f t="shared" si="4"/>
        <v>0</v>
      </c>
      <c r="J78" s="204">
        <v>0</v>
      </c>
      <c r="K78" s="204">
        <f t="shared" si="5"/>
        <v>0</v>
      </c>
      <c r="L78" s="204">
        <v>0</v>
      </c>
      <c r="M78" s="204">
        <v>0</v>
      </c>
      <c r="N78" s="204">
        <v>0</v>
      </c>
      <c r="O78" s="204">
        <f t="shared" si="6"/>
        <v>0</v>
      </c>
      <c r="P78" s="204">
        <v>0</v>
      </c>
      <c r="Q78" s="204">
        <f t="shared" si="7"/>
        <v>0</v>
      </c>
      <c r="R78" s="204">
        <v>0</v>
      </c>
      <c r="S78" s="204">
        <f t="shared" si="8"/>
        <v>0</v>
      </c>
      <c r="T78" s="204">
        <v>0</v>
      </c>
      <c r="U78" s="204">
        <v>0</v>
      </c>
      <c r="V78" s="204">
        <v>0</v>
      </c>
      <c r="W78" s="204">
        <f t="shared" si="9"/>
        <v>0</v>
      </c>
      <c r="X78" s="204">
        <v>0</v>
      </c>
      <c r="Y78" s="204">
        <f t="shared" si="10"/>
        <v>0</v>
      </c>
      <c r="Z78" s="204">
        <v>0</v>
      </c>
      <c r="AA78" s="204">
        <f t="shared" si="11"/>
        <v>0</v>
      </c>
      <c r="AB78" s="186">
        <f t="shared" si="12"/>
        <v>0</v>
      </c>
      <c r="AC78" s="205">
        <f t="shared" ref="AC78:AD78" si="88">G78+O78+W78</f>
        <v>0</v>
      </c>
      <c r="AD78" s="205">
        <f t="shared" si="88"/>
        <v>0</v>
      </c>
      <c r="AE78" s="206">
        <f t="shared" si="14"/>
        <v>0</v>
      </c>
      <c r="AF78" s="211">
        <f t="shared" si="63"/>
        <v>0</v>
      </c>
      <c r="AG78" s="211" t="b">
        <f t="shared" si="19"/>
        <v>1</v>
      </c>
      <c r="AH78" t="s">
        <v>546</v>
      </c>
      <c r="AI78" s="208">
        <v>0</v>
      </c>
      <c r="AJ78" s="208">
        <v>0</v>
      </c>
      <c r="AK78" s="208">
        <f t="shared" si="15"/>
        <v>0</v>
      </c>
      <c r="AL78" s="208"/>
      <c r="AM78" s="127">
        <v>0</v>
      </c>
      <c r="AN78" s="127">
        <f t="shared" si="16"/>
        <v>0</v>
      </c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</row>
    <row r="79" spans="1:54" ht="14.25" customHeight="1">
      <c r="A79" s="127"/>
      <c r="B79" s="203">
        <v>2214</v>
      </c>
      <c r="C79" s="204" t="s">
        <v>549</v>
      </c>
      <c r="D79" s="204">
        <v>0</v>
      </c>
      <c r="E79" s="204">
        <v>0</v>
      </c>
      <c r="F79" s="204">
        <v>0</v>
      </c>
      <c r="G79" s="204">
        <f t="shared" si="3"/>
        <v>0</v>
      </c>
      <c r="H79" s="204">
        <v>0</v>
      </c>
      <c r="I79" s="204">
        <f t="shared" si="4"/>
        <v>0</v>
      </c>
      <c r="J79" s="204">
        <v>0</v>
      </c>
      <c r="K79" s="204">
        <f t="shared" si="5"/>
        <v>0</v>
      </c>
      <c r="L79" s="204">
        <v>0</v>
      </c>
      <c r="M79" s="204">
        <v>0</v>
      </c>
      <c r="N79" s="204">
        <v>0</v>
      </c>
      <c r="O79" s="204">
        <f t="shared" si="6"/>
        <v>0</v>
      </c>
      <c r="P79" s="204">
        <v>0</v>
      </c>
      <c r="Q79" s="204">
        <f t="shared" si="7"/>
        <v>0</v>
      </c>
      <c r="R79" s="204">
        <v>0</v>
      </c>
      <c r="S79" s="204">
        <f t="shared" si="8"/>
        <v>0</v>
      </c>
      <c r="T79" s="204">
        <v>0</v>
      </c>
      <c r="U79" s="204">
        <v>0</v>
      </c>
      <c r="V79" s="204">
        <v>0</v>
      </c>
      <c r="W79" s="204">
        <f t="shared" si="9"/>
        <v>0</v>
      </c>
      <c r="X79" s="204">
        <v>0</v>
      </c>
      <c r="Y79" s="204">
        <f t="shared" si="10"/>
        <v>0</v>
      </c>
      <c r="Z79" s="204">
        <v>0</v>
      </c>
      <c r="AA79" s="204">
        <f t="shared" si="11"/>
        <v>0</v>
      </c>
      <c r="AB79" s="186">
        <f t="shared" si="12"/>
        <v>0</v>
      </c>
      <c r="AC79" s="205">
        <f t="shared" ref="AC79:AD79" si="89">G79+O79+W79</f>
        <v>0</v>
      </c>
      <c r="AD79" s="205">
        <f t="shared" si="89"/>
        <v>0</v>
      </c>
      <c r="AE79" s="206">
        <f t="shared" si="14"/>
        <v>0</v>
      </c>
      <c r="AF79" s="211">
        <f t="shared" si="63"/>
        <v>0</v>
      </c>
      <c r="AG79" s="211" t="b">
        <f t="shared" si="19"/>
        <v>1</v>
      </c>
      <c r="AH79" t="s">
        <v>546</v>
      </c>
      <c r="AI79" s="208">
        <v>0</v>
      </c>
      <c r="AJ79" s="208">
        <v>0</v>
      </c>
      <c r="AK79" s="208">
        <f t="shared" si="15"/>
        <v>0</v>
      </c>
      <c r="AL79" s="208">
        <v>0</v>
      </c>
      <c r="AM79" s="127">
        <v>0</v>
      </c>
      <c r="AN79" s="127">
        <f t="shared" si="16"/>
        <v>0</v>
      </c>
      <c r="AO79" s="127" t="s">
        <v>430</v>
      </c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</row>
    <row r="80" spans="1:54" ht="14.25" customHeight="1">
      <c r="A80" s="127"/>
      <c r="B80" s="203">
        <v>2215</v>
      </c>
      <c r="C80" s="204" t="s">
        <v>550</v>
      </c>
      <c r="D80" s="204">
        <v>0</v>
      </c>
      <c r="E80" s="204">
        <v>0</v>
      </c>
      <c r="F80" s="204">
        <v>0</v>
      </c>
      <c r="G80" s="204">
        <f t="shared" si="3"/>
        <v>0</v>
      </c>
      <c r="H80" s="204">
        <v>0</v>
      </c>
      <c r="I80" s="204">
        <f t="shared" si="4"/>
        <v>0</v>
      </c>
      <c r="J80" s="204">
        <v>0</v>
      </c>
      <c r="K80" s="204">
        <f t="shared" si="5"/>
        <v>0</v>
      </c>
      <c r="L80" s="204">
        <v>0</v>
      </c>
      <c r="M80" s="204">
        <v>0</v>
      </c>
      <c r="N80" s="204">
        <v>0</v>
      </c>
      <c r="O80" s="204">
        <f t="shared" si="6"/>
        <v>0</v>
      </c>
      <c r="P80" s="204">
        <v>0</v>
      </c>
      <c r="Q80" s="204">
        <f t="shared" si="7"/>
        <v>0</v>
      </c>
      <c r="R80" s="204">
        <v>0</v>
      </c>
      <c r="S80" s="204">
        <f t="shared" si="8"/>
        <v>0</v>
      </c>
      <c r="T80" s="204">
        <v>0</v>
      </c>
      <c r="U80" s="204">
        <v>0</v>
      </c>
      <c r="V80" s="204">
        <v>0</v>
      </c>
      <c r="W80" s="204">
        <f t="shared" si="9"/>
        <v>0</v>
      </c>
      <c r="X80" s="204">
        <v>0</v>
      </c>
      <c r="Y80" s="204">
        <f t="shared" si="10"/>
        <v>0</v>
      </c>
      <c r="Z80" s="204">
        <v>0</v>
      </c>
      <c r="AA80" s="204">
        <f t="shared" si="11"/>
        <v>0</v>
      </c>
      <c r="AB80" s="186">
        <f t="shared" si="12"/>
        <v>0</v>
      </c>
      <c r="AC80" s="205">
        <f t="shared" ref="AC80:AD80" si="90">G80+O80+W80</f>
        <v>0</v>
      </c>
      <c r="AD80" s="205">
        <f t="shared" si="90"/>
        <v>0</v>
      </c>
      <c r="AE80" s="206">
        <f t="shared" si="14"/>
        <v>0</v>
      </c>
      <c r="AF80" s="211">
        <f t="shared" si="63"/>
        <v>0</v>
      </c>
      <c r="AG80" s="211" t="b">
        <f t="shared" si="19"/>
        <v>1</v>
      </c>
      <c r="AH80" t="s">
        <v>546</v>
      </c>
      <c r="AI80" s="208">
        <v>0</v>
      </c>
      <c r="AJ80" s="208">
        <v>0</v>
      </c>
      <c r="AK80" s="208">
        <f t="shared" si="15"/>
        <v>0</v>
      </c>
      <c r="AL80" s="208"/>
      <c r="AM80" s="127">
        <v>0</v>
      </c>
      <c r="AN80" s="127">
        <f t="shared" si="16"/>
        <v>0</v>
      </c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</row>
    <row r="81" spans="1:54" ht="14.25" customHeight="1">
      <c r="A81" s="127"/>
      <c r="B81" s="203">
        <v>2216</v>
      </c>
      <c r="C81" s="204" t="s">
        <v>551</v>
      </c>
      <c r="D81" s="204">
        <v>0</v>
      </c>
      <c r="E81" s="204">
        <v>0</v>
      </c>
      <c r="F81" s="204">
        <v>0</v>
      </c>
      <c r="G81" s="204">
        <f t="shared" si="3"/>
        <v>0</v>
      </c>
      <c r="H81" s="204">
        <v>0</v>
      </c>
      <c r="I81" s="204">
        <f t="shared" si="4"/>
        <v>0</v>
      </c>
      <c r="J81" s="204">
        <v>0</v>
      </c>
      <c r="K81" s="204">
        <f t="shared" si="5"/>
        <v>0</v>
      </c>
      <c r="L81" s="204">
        <v>0</v>
      </c>
      <c r="M81" s="204">
        <v>0</v>
      </c>
      <c r="N81" s="204">
        <v>0</v>
      </c>
      <c r="O81" s="204">
        <f t="shared" si="6"/>
        <v>0</v>
      </c>
      <c r="P81" s="204">
        <v>0</v>
      </c>
      <c r="Q81" s="204">
        <f t="shared" si="7"/>
        <v>0</v>
      </c>
      <c r="R81" s="204">
        <v>0</v>
      </c>
      <c r="S81" s="204">
        <f t="shared" si="8"/>
        <v>0</v>
      </c>
      <c r="T81" s="204">
        <v>0</v>
      </c>
      <c r="U81" s="204">
        <v>0</v>
      </c>
      <c r="V81" s="204">
        <v>0</v>
      </c>
      <c r="W81" s="204">
        <f t="shared" si="9"/>
        <v>0</v>
      </c>
      <c r="X81" s="204">
        <v>0</v>
      </c>
      <c r="Y81" s="204">
        <f t="shared" si="10"/>
        <v>0</v>
      </c>
      <c r="Z81" s="204">
        <v>0</v>
      </c>
      <c r="AA81" s="204">
        <f t="shared" si="11"/>
        <v>0</v>
      </c>
      <c r="AB81" s="186">
        <f t="shared" si="12"/>
        <v>0</v>
      </c>
      <c r="AC81" s="205">
        <f t="shared" ref="AC81:AD81" si="91">G81+O81+W81</f>
        <v>0</v>
      </c>
      <c r="AD81" s="205">
        <f t="shared" si="91"/>
        <v>0</v>
      </c>
      <c r="AE81" s="206">
        <f t="shared" si="14"/>
        <v>0</v>
      </c>
      <c r="AF81" s="211">
        <f t="shared" si="63"/>
        <v>0</v>
      </c>
      <c r="AG81" s="211" t="b">
        <f t="shared" si="19"/>
        <v>1</v>
      </c>
      <c r="AH81" t="s">
        <v>546</v>
      </c>
      <c r="AI81" s="208">
        <v>0</v>
      </c>
      <c r="AJ81" s="208">
        <v>0</v>
      </c>
      <c r="AK81" s="208">
        <f t="shared" si="15"/>
        <v>0</v>
      </c>
      <c r="AL81" s="208"/>
      <c r="AM81" s="127">
        <v>0</v>
      </c>
      <c r="AN81" s="127">
        <f t="shared" si="16"/>
        <v>0</v>
      </c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</row>
    <row r="82" spans="1:54" ht="14.25" customHeight="1">
      <c r="A82" s="127"/>
      <c r="B82" s="203">
        <v>2221</v>
      </c>
      <c r="C82" s="204" t="s">
        <v>552</v>
      </c>
      <c r="D82" s="204">
        <v>0</v>
      </c>
      <c r="E82" s="204">
        <v>0</v>
      </c>
      <c r="F82" s="204">
        <v>0</v>
      </c>
      <c r="G82" s="204">
        <f t="shared" si="3"/>
        <v>0</v>
      </c>
      <c r="H82" s="204">
        <v>0</v>
      </c>
      <c r="I82" s="204">
        <f t="shared" si="4"/>
        <v>0</v>
      </c>
      <c r="J82" s="204">
        <v>0</v>
      </c>
      <c r="K82" s="204">
        <f t="shared" si="5"/>
        <v>0</v>
      </c>
      <c r="L82" s="204">
        <v>0</v>
      </c>
      <c r="M82" s="204">
        <v>0</v>
      </c>
      <c r="N82" s="204">
        <v>0</v>
      </c>
      <c r="O82" s="204">
        <f t="shared" si="6"/>
        <v>0</v>
      </c>
      <c r="P82" s="204">
        <v>0</v>
      </c>
      <c r="Q82" s="204">
        <f t="shared" si="7"/>
        <v>0</v>
      </c>
      <c r="R82" s="204">
        <v>0</v>
      </c>
      <c r="S82" s="204">
        <f t="shared" si="8"/>
        <v>0</v>
      </c>
      <c r="T82" s="204">
        <v>0</v>
      </c>
      <c r="U82" s="204">
        <v>0</v>
      </c>
      <c r="V82" s="204">
        <v>0</v>
      </c>
      <c r="W82" s="204">
        <f t="shared" si="9"/>
        <v>0</v>
      </c>
      <c r="X82" s="204">
        <v>0</v>
      </c>
      <c r="Y82" s="204">
        <f t="shared" si="10"/>
        <v>0</v>
      </c>
      <c r="Z82" s="204">
        <v>0</v>
      </c>
      <c r="AA82" s="204">
        <f t="shared" si="11"/>
        <v>0</v>
      </c>
      <c r="AB82" s="186">
        <f t="shared" si="12"/>
        <v>0</v>
      </c>
      <c r="AC82" s="205">
        <f t="shared" ref="AC82:AD82" si="92">G82+O82+W82</f>
        <v>0</v>
      </c>
      <c r="AD82" s="205">
        <f t="shared" si="92"/>
        <v>0</v>
      </c>
      <c r="AE82" s="206">
        <f t="shared" si="14"/>
        <v>0</v>
      </c>
      <c r="AF82" s="211">
        <f t="shared" si="63"/>
        <v>0</v>
      </c>
      <c r="AG82" s="211" t="b">
        <f t="shared" si="19"/>
        <v>1</v>
      </c>
      <c r="AH82" t="s">
        <v>546</v>
      </c>
      <c r="AI82" s="208">
        <v>0</v>
      </c>
      <c r="AJ82" s="208">
        <v>0</v>
      </c>
      <c r="AK82" s="208">
        <f t="shared" si="15"/>
        <v>0</v>
      </c>
      <c r="AL82" s="208"/>
      <c r="AM82" s="127">
        <v>0</v>
      </c>
      <c r="AN82" s="127">
        <f t="shared" si="16"/>
        <v>0</v>
      </c>
      <c r="AO82" s="127"/>
      <c r="AP82" s="127"/>
      <c r="AQ82" s="127"/>
      <c r="AR82" s="127"/>
      <c r="AS82" s="127"/>
      <c r="AT82" s="127"/>
      <c r="AU82" s="127"/>
      <c r="AV82" s="127"/>
      <c r="AW82" s="127"/>
      <c r="AX82" s="127"/>
      <c r="AY82" s="127"/>
      <c r="AZ82" s="127"/>
      <c r="BA82" s="127"/>
      <c r="BB82" s="127"/>
    </row>
    <row r="83" spans="1:54" ht="14.25" customHeight="1">
      <c r="A83" s="127"/>
      <c r="B83" s="203">
        <v>2231</v>
      </c>
      <c r="C83" s="204" t="s">
        <v>553</v>
      </c>
      <c r="D83" s="204">
        <v>0</v>
      </c>
      <c r="E83" s="204">
        <v>0</v>
      </c>
      <c r="F83" s="204">
        <v>0</v>
      </c>
      <c r="G83" s="204">
        <f t="shared" si="3"/>
        <v>0</v>
      </c>
      <c r="H83" s="204">
        <v>0</v>
      </c>
      <c r="I83" s="204">
        <f t="shared" si="4"/>
        <v>0</v>
      </c>
      <c r="J83" s="204">
        <v>0</v>
      </c>
      <c r="K83" s="204">
        <f t="shared" si="5"/>
        <v>0</v>
      </c>
      <c r="L83" s="204">
        <v>0</v>
      </c>
      <c r="M83" s="204">
        <v>0</v>
      </c>
      <c r="N83" s="204">
        <v>0</v>
      </c>
      <c r="O83" s="204">
        <f t="shared" si="6"/>
        <v>0</v>
      </c>
      <c r="P83" s="204">
        <v>0</v>
      </c>
      <c r="Q83" s="204">
        <f t="shared" si="7"/>
        <v>0</v>
      </c>
      <c r="R83" s="204">
        <v>0</v>
      </c>
      <c r="S83" s="204">
        <f t="shared" si="8"/>
        <v>0</v>
      </c>
      <c r="T83" s="204">
        <v>0</v>
      </c>
      <c r="U83" s="204">
        <v>0</v>
      </c>
      <c r="V83" s="204">
        <v>0</v>
      </c>
      <c r="W83" s="204">
        <f t="shared" si="9"/>
        <v>0</v>
      </c>
      <c r="X83" s="204">
        <v>0</v>
      </c>
      <c r="Y83" s="204">
        <f t="shared" si="10"/>
        <v>0</v>
      </c>
      <c r="Z83" s="204">
        <v>0</v>
      </c>
      <c r="AA83" s="204">
        <f t="shared" si="11"/>
        <v>0</v>
      </c>
      <c r="AB83" s="186">
        <f t="shared" si="12"/>
        <v>0</v>
      </c>
      <c r="AC83" s="205">
        <f t="shared" ref="AC83:AD83" si="93">G83+O83+W83</f>
        <v>0</v>
      </c>
      <c r="AD83" s="205">
        <f t="shared" si="93"/>
        <v>0</v>
      </c>
      <c r="AE83" s="206">
        <f t="shared" si="14"/>
        <v>0</v>
      </c>
      <c r="AF83" s="211">
        <f t="shared" si="63"/>
        <v>0</v>
      </c>
      <c r="AG83" s="211" t="b">
        <f t="shared" si="19"/>
        <v>1</v>
      </c>
      <c r="AH83" t="s">
        <v>546</v>
      </c>
      <c r="AI83" s="208">
        <v>0</v>
      </c>
      <c r="AJ83" s="208">
        <v>0</v>
      </c>
      <c r="AK83" s="208">
        <f t="shared" si="15"/>
        <v>0</v>
      </c>
      <c r="AL83" s="208"/>
      <c r="AM83" s="127">
        <v>0</v>
      </c>
      <c r="AN83" s="127">
        <f t="shared" si="16"/>
        <v>0</v>
      </c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</row>
    <row r="84" spans="1:54" ht="14.25" customHeight="1">
      <c r="A84" s="127"/>
      <c r="B84" s="203">
        <v>2311</v>
      </c>
      <c r="C84" s="204" t="s">
        <v>554</v>
      </c>
      <c r="D84" s="204">
        <v>0</v>
      </c>
      <c r="E84" s="204">
        <v>0</v>
      </c>
      <c r="F84" s="204">
        <v>0</v>
      </c>
      <c r="G84" s="204">
        <f t="shared" si="3"/>
        <v>0</v>
      </c>
      <c r="H84" s="204">
        <v>0</v>
      </c>
      <c r="I84" s="204">
        <f t="shared" si="4"/>
        <v>0</v>
      </c>
      <c r="J84" s="204">
        <v>0</v>
      </c>
      <c r="K84" s="204">
        <f t="shared" si="5"/>
        <v>0</v>
      </c>
      <c r="L84" s="204">
        <v>0</v>
      </c>
      <c r="M84" s="204">
        <v>0</v>
      </c>
      <c r="N84" s="204">
        <v>0</v>
      </c>
      <c r="O84" s="204">
        <f t="shared" si="6"/>
        <v>0</v>
      </c>
      <c r="P84" s="204">
        <v>0</v>
      </c>
      <c r="Q84" s="204">
        <f t="shared" si="7"/>
        <v>0</v>
      </c>
      <c r="R84" s="204">
        <v>0</v>
      </c>
      <c r="S84" s="204">
        <f t="shared" si="8"/>
        <v>0</v>
      </c>
      <c r="T84" s="204">
        <v>0</v>
      </c>
      <c r="U84" s="204">
        <v>0</v>
      </c>
      <c r="V84" s="204">
        <v>0</v>
      </c>
      <c r="W84" s="204">
        <f t="shared" si="9"/>
        <v>0</v>
      </c>
      <c r="X84" s="204">
        <v>0</v>
      </c>
      <c r="Y84" s="204">
        <f t="shared" si="10"/>
        <v>0</v>
      </c>
      <c r="Z84" s="204">
        <v>0</v>
      </c>
      <c r="AA84" s="204">
        <f t="shared" si="11"/>
        <v>0</v>
      </c>
      <c r="AB84" s="186">
        <f t="shared" si="12"/>
        <v>0</v>
      </c>
      <c r="AC84" s="205">
        <f t="shared" ref="AC84:AD84" si="94">G84+O84+W84</f>
        <v>0</v>
      </c>
      <c r="AD84" s="205">
        <f t="shared" si="94"/>
        <v>0</v>
      </c>
      <c r="AE84" s="206">
        <f t="shared" si="14"/>
        <v>0</v>
      </c>
      <c r="AF84" s="211">
        <f t="shared" si="63"/>
        <v>0</v>
      </c>
      <c r="AG84" s="211" t="b">
        <f t="shared" si="19"/>
        <v>1</v>
      </c>
      <c r="AH84" t="s">
        <v>555</v>
      </c>
      <c r="AI84" s="208">
        <v>0</v>
      </c>
      <c r="AJ84" s="208">
        <v>0</v>
      </c>
      <c r="AK84" s="208">
        <f t="shared" si="15"/>
        <v>0</v>
      </c>
      <c r="AL84" s="208"/>
      <c r="AM84" s="127">
        <v>0</v>
      </c>
      <c r="AN84" s="127">
        <f t="shared" si="16"/>
        <v>0</v>
      </c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</row>
    <row r="85" spans="1:54" ht="14.25" customHeight="1">
      <c r="A85" s="127"/>
      <c r="B85" s="203">
        <v>2321</v>
      </c>
      <c r="C85" s="204" t="s">
        <v>556</v>
      </c>
      <c r="D85" s="204">
        <v>0</v>
      </c>
      <c r="E85" s="204">
        <v>0</v>
      </c>
      <c r="F85" s="204">
        <v>0</v>
      </c>
      <c r="G85" s="204">
        <f t="shared" si="3"/>
        <v>0</v>
      </c>
      <c r="H85" s="204">
        <v>0</v>
      </c>
      <c r="I85" s="204">
        <f t="shared" si="4"/>
        <v>0</v>
      </c>
      <c r="J85" s="204">
        <v>0</v>
      </c>
      <c r="K85" s="204">
        <f t="shared" si="5"/>
        <v>0</v>
      </c>
      <c r="L85" s="204">
        <v>0</v>
      </c>
      <c r="M85" s="204">
        <v>0</v>
      </c>
      <c r="N85" s="204">
        <v>0</v>
      </c>
      <c r="O85" s="204">
        <f t="shared" si="6"/>
        <v>0</v>
      </c>
      <c r="P85" s="204">
        <v>0</v>
      </c>
      <c r="Q85" s="204">
        <f t="shared" si="7"/>
        <v>0</v>
      </c>
      <c r="R85" s="204">
        <v>0</v>
      </c>
      <c r="S85" s="204">
        <f t="shared" si="8"/>
        <v>0</v>
      </c>
      <c r="T85" s="204">
        <v>0</v>
      </c>
      <c r="U85" s="204">
        <v>0</v>
      </c>
      <c r="V85" s="204">
        <v>0</v>
      </c>
      <c r="W85" s="204">
        <f t="shared" si="9"/>
        <v>0</v>
      </c>
      <c r="X85" s="204">
        <v>0</v>
      </c>
      <c r="Y85" s="204">
        <f t="shared" si="10"/>
        <v>0</v>
      </c>
      <c r="Z85" s="204">
        <v>0</v>
      </c>
      <c r="AA85" s="204">
        <f t="shared" si="11"/>
        <v>0</v>
      </c>
      <c r="AB85" s="186">
        <f t="shared" si="12"/>
        <v>0</v>
      </c>
      <c r="AC85" s="205">
        <f t="shared" ref="AC85:AD85" si="95">G85+O85+W85</f>
        <v>0</v>
      </c>
      <c r="AD85" s="205">
        <f t="shared" si="95"/>
        <v>0</v>
      </c>
      <c r="AE85" s="206">
        <f t="shared" si="14"/>
        <v>0</v>
      </c>
      <c r="AF85" s="211">
        <f t="shared" si="63"/>
        <v>0</v>
      </c>
      <c r="AG85" s="211" t="b">
        <f t="shared" si="19"/>
        <v>1</v>
      </c>
      <c r="AH85" t="s">
        <v>555</v>
      </c>
      <c r="AI85" s="208">
        <v>0</v>
      </c>
      <c r="AJ85" s="208">
        <v>0</v>
      </c>
      <c r="AK85" s="208">
        <f t="shared" si="15"/>
        <v>0</v>
      </c>
      <c r="AL85" s="208"/>
      <c r="AM85" s="127">
        <v>0</v>
      </c>
      <c r="AN85" s="127">
        <f t="shared" si="16"/>
        <v>0</v>
      </c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</row>
    <row r="86" spans="1:54" ht="14.25" customHeight="1">
      <c r="A86" s="127"/>
      <c r="B86" s="203">
        <v>2331</v>
      </c>
      <c r="C86" s="204" t="s">
        <v>557</v>
      </c>
      <c r="D86" s="204">
        <v>0</v>
      </c>
      <c r="E86" s="204">
        <v>0</v>
      </c>
      <c r="F86" s="204">
        <v>0</v>
      </c>
      <c r="G86" s="204">
        <f t="shared" si="3"/>
        <v>0</v>
      </c>
      <c r="H86" s="204">
        <v>0</v>
      </c>
      <c r="I86" s="204">
        <f t="shared" si="4"/>
        <v>0</v>
      </c>
      <c r="J86" s="204">
        <v>0</v>
      </c>
      <c r="K86" s="204">
        <f t="shared" si="5"/>
        <v>0</v>
      </c>
      <c r="L86" s="204">
        <v>0</v>
      </c>
      <c r="M86" s="204">
        <v>0</v>
      </c>
      <c r="N86" s="204">
        <v>0</v>
      </c>
      <c r="O86" s="204">
        <f t="shared" si="6"/>
        <v>0</v>
      </c>
      <c r="P86" s="204">
        <v>0</v>
      </c>
      <c r="Q86" s="204">
        <f t="shared" si="7"/>
        <v>0</v>
      </c>
      <c r="R86" s="204">
        <v>0</v>
      </c>
      <c r="S86" s="204">
        <f t="shared" si="8"/>
        <v>0</v>
      </c>
      <c r="T86" s="204">
        <v>0</v>
      </c>
      <c r="U86" s="204">
        <v>0</v>
      </c>
      <c r="V86" s="204">
        <v>0</v>
      </c>
      <c r="W86" s="204">
        <f t="shared" si="9"/>
        <v>0</v>
      </c>
      <c r="X86" s="204">
        <v>0</v>
      </c>
      <c r="Y86" s="204">
        <f t="shared" si="10"/>
        <v>0</v>
      </c>
      <c r="Z86" s="204">
        <v>0</v>
      </c>
      <c r="AA86" s="204">
        <f t="shared" si="11"/>
        <v>0</v>
      </c>
      <c r="AB86" s="186">
        <f t="shared" si="12"/>
        <v>0</v>
      </c>
      <c r="AC86" s="205">
        <f t="shared" ref="AC86:AD86" si="96">G86+O86+W86</f>
        <v>0</v>
      </c>
      <c r="AD86" s="205">
        <f t="shared" si="96"/>
        <v>0</v>
      </c>
      <c r="AE86" s="206">
        <f t="shared" si="14"/>
        <v>0</v>
      </c>
      <c r="AF86" s="211">
        <f t="shared" si="63"/>
        <v>0</v>
      </c>
      <c r="AG86" s="211" t="b">
        <f t="shared" si="19"/>
        <v>1</v>
      </c>
      <c r="AH86" t="s">
        <v>555</v>
      </c>
      <c r="AI86" s="208">
        <v>0</v>
      </c>
      <c r="AJ86" s="208">
        <v>0</v>
      </c>
      <c r="AK86" s="208">
        <f t="shared" si="15"/>
        <v>0</v>
      </c>
      <c r="AL86" s="208"/>
      <c r="AM86" s="127">
        <v>0</v>
      </c>
      <c r="AN86" s="127">
        <f t="shared" si="16"/>
        <v>0</v>
      </c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</row>
    <row r="87" spans="1:54" ht="15.75" customHeight="1">
      <c r="A87" s="127"/>
      <c r="B87" s="203">
        <v>2341</v>
      </c>
      <c r="C87" s="204" t="s">
        <v>558</v>
      </c>
      <c r="D87" s="204">
        <v>0</v>
      </c>
      <c r="E87" s="204">
        <v>0</v>
      </c>
      <c r="F87" s="204">
        <v>0</v>
      </c>
      <c r="G87" s="204">
        <f t="shared" si="3"/>
        <v>0</v>
      </c>
      <c r="H87" s="204">
        <v>0</v>
      </c>
      <c r="I87" s="204">
        <f t="shared" si="4"/>
        <v>0</v>
      </c>
      <c r="J87" s="204">
        <v>0</v>
      </c>
      <c r="K87" s="204">
        <f t="shared" si="5"/>
        <v>0</v>
      </c>
      <c r="L87" s="204">
        <v>0</v>
      </c>
      <c r="M87" s="204">
        <v>0</v>
      </c>
      <c r="N87" s="204">
        <v>0</v>
      </c>
      <c r="O87" s="204">
        <f t="shared" si="6"/>
        <v>0</v>
      </c>
      <c r="P87" s="204">
        <v>0</v>
      </c>
      <c r="Q87" s="204">
        <f t="shared" si="7"/>
        <v>0</v>
      </c>
      <c r="R87" s="204">
        <v>0</v>
      </c>
      <c r="S87" s="204">
        <f t="shared" si="8"/>
        <v>0</v>
      </c>
      <c r="T87" s="204">
        <v>0</v>
      </c>
      <c r="U87" s="204">
        <v>0</v>
      </c>
      <c r="V87" s="204">
        <v>0</v>
      </c>
      <c r="W87" s="204">
        <f t="shared" si="9"/>
        <v>0</v>
      </c>
      <c r="X87" s="204">
        <v>0</v>
      </c>
      <c r="Y87" s="204">
        <f t="shared" si="10"/>
        <v>0</v>
      </c>
      <c r="Z87" s="204">
        <v>0</v>
      </c>
      <c r="AA87" s="204">
        <f t="shared" si="11"/>
        <v>0</v>
      </c>
      <c r="AB87" s="186">
        <f t="shared" si="12"/>
        <v>0</v>
      </c>
      <c r="AC87" s="205">
        <f t="shared" ref="AC87:AD87" si="97">G87+O87+W87</f>
        <v>0</v>
      </c>
      <c r="AD87" s="205">
        <f t="shared" si="97"/>
        <v>0</v>
      </c>
      <c r="AE87" s="206">
        <f t="shared" si="14"/>
        <v>0</v>
      </c>
      <c r="AF87" s="211">
        <f t="shared" si="63"/>
        <v>0</v>
      </c>
      <c r="AG87" s="211" t="b">
        <f t="shared" si="19"/>
        <v>1</v>
      </c>
      <c r="AH87" t="s">
        <v>555</v>
      </c>
      <c r="AI87" s="208">
        <v>0</v>
      </c>
      <c r="AJ87" s="208">
        <v>0</v>
      </c>
      <c r="AK87" s="208">
        <f t="shared" si="15"/>
        <v>0</v>
      </c>
      <c r="AL87" s="208"/>
      <c r="AM87" s="127">
        <v>0</v>
      </c>
      <c r="AN87" s="127">
        <f t="shared" si="16"/>
        <v>0</v>
      </c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</row>
    <row r="88" spans="1:54" ht="11.25" customHeight="1">
      <c r="A88" s="127"/>
      <c r="B88" s="203">
        <v>2351</v>
      </c>
      <c r="C88" s="204" t="s">
        <v>559</v>
      </c>
      <c r="D88" s="204">
        <v>0</v>
      </c>
      <c r="E88" s="204">
        <v>0</v>
      </c>
      <c r="F88" s="204">
        <v>0</v>
      </c>
      <c r="G88" s="204">
        <f t="shared" si="3"/>
        <v>0</v>
      </c>
      <c r="H88" s="204">
        <v>0</v>
      </c>
      <c r="I88" s="204">
        <f t="shared" si="4"/>
        <v>0</v>
      </c>
      <c r="J88" s="204">
        <v>0</v>
      </c>
      <c r="K88" s="204">
        <f t="shared" si="5"/>
        <v>0</v>
      </c>
      <c r="L88" s="204">
        <v>0</v>
      </c>
      <c r="M88" s="204">
        <v>0</v>
      </c>
      <c r="N88" s="204">
        <v>0</v>
      </c>
      <c r="O88" s="204">
        <f t="shared" si="6"/>
        <v>0</v>
      </c>
      <c r="P88" s="204">
        <v>0</v>
      </c>
      <c r="Q88" s="204">
        <f t="shared" si="7"/>
        <v>0</v>
      </c>
      <c r="R88" s="204">
        <v>0</v>
      </c>
      <c r="S88" s="204">
        <f t="shared" si="8"/>
        <v>0</v>
      </c>
      <c r="T88" s="204">
        <v>0</v>
      </c>
      <c r="U88" s="204">
        <v>0</v>
      </c>
      <c r="V88" s="204">
        <v>0</v>
      </c>
      <c r="W88" s="204">
        <f t="shared" si="9"/>
        <v>0</v>
      </c>
      <c r="X88" s="204">
        <v>0</v>
      </c>
      <c r="Y88" s="204">
        <f t="shared" si="10"/>
        <v>0</v>
      </c>
      <c r="Z88" s="204">
        <v>0</v>
      </c>
      <c r="AA88" s="204">
        <f t="shared" si="11"/>
        <v>0</v>
      </c>
      <c r="AB88" s="186">
        <f t="shared" si="12"/>
        <v>0</v>
      </c>
      <c r="AC88" s="205">
        <f t="shared" ref="AC88:AD88" si="98">G88+O88+W88</f>
        <v>0</v>
      </c>
      <c r="AD88" s="205">
        <f t="shared" si="98"/>
        <v>0</v>
      </c>
      <c r="AE88" s="206">
        <f t="shared" si="14"/>
        <v>0</v>
      </c>
      <c r="AF88" s="211">
        <f t="shared" si="63"/>
        <v>0</v>
      </c>
      <c r="AG88" s="211" t="b">
        <f t="shared" si="19"/>
        <v>1</v>
      </c>
      <c r="AH88" t="s">
        <v>555</v>
      </c>
      <c r="AI88" s="208">
        <v>0</v>
      </c>
      <c r="AJ88" s="208">
        <v>0</v>
      </c>
      <c r="AK88" s="208">
        <f t="shared" si="15"/>
        <v>0</v>
      </c>
      <c r="AL88" s="208"/>
      <c r="AM88" s="127">
        <v>0</v>
      </c>
      <c r="AN88" s="127">
        <f t="shared" si="16"/>
        <v>0</v>
      </c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</row>
    <row r="89" spans="1:54" ht="11.25" customHeight="1">
      <c r="A89" s="127"/>
      <c r="B89" s="203">
        <v>2361</v>
      </c>
      <c r="C89" s="204" t="s">
        <v>560</v>
      </c>
      <c r="D89" s="204">
        <v>0</v>
      </c>
      <c r="E89" s="204">
        <v>0</v>
      </c>
      <c r="F89" s="204">
        <v>0</v>
      </c>
      <c r="G89" s="204">
        <f t="shared" si="3"/>
        <v>0</v>
      </c>
      <c r="H89" s="204">
        <v>0</v>
      </c>
      <c r="I89" s="204">
        <f t="shared" si="4"/>
        <v>0</v>
      </c>
      <c r="J89" s="204">
        <v>0</v>
      </c>
      <c r="K89" s="204">
        <f t="shared" si="5"/>
        <v>0</v>
      </c>
      <c r="L89" s="204">
        <v>0</v>
      </c>
      <c r="M89" s="204">
        <v>0</v>
      </c>
      <c r="N89" s="204">
        <v>0</v>
      </c>
      <c r="O89" s="204">
        <f t="shared" si="6"/>
        <v>0</v>
      </c>
      <c r="P89" s="204">
        <v>0</v>
      </c>
      <c r="Q89" s="204">
        <f t="shared" si="7"/>
        <v>0</v>
      </c>
      <c r="R89" s="204">
        <v>0</v>
      </c>
      <c r="S89" s="204">
        <f t="shared" si="8"/>
        <v>0</v>
      </c>
      <c r="T89" s="204">
        <v>0</v>
      </c>
      <c r="U89" s="204">
        <v>0</v>
      </c>
      <c r="V89" s="204">
        <v>0</v>
      </c>
      <c r="W89" s="204">
        <f t="shared" si="9"/>
        <v>0</v>
      </c>
      <c r="X89" s="204">
        <v>0</v>
      </c>
      <c r="Y89" s="204">
        <f t="shared" si="10"/>
        <v>0</v>
      </c>
      <c r="Z89" s="204">
        <v>0</v>
      </c>
      <c r="AA89" s="204">
        <f t="shared" si="11"/>
        <v>0</v>
      </c>
      <c r="AB89" s="186">
        <f t="shared" si="12"/>
        <v>0</v>
      </c>
      <c r="AC89" s="205">
        <f t="shared" ref="AC89:AD89" si="99">G89+O89+W89</f>
        <v>0</v>
      </c>
      <c r="AD89" s="205">
        <f t="shared" si="99"/>
        <v>0</v>
      </c>
      <c r="AE89" s="206">
        <f t="shared" si="14"/>
        <v>0</v>
      </c>
      <c r="AF89" s="211">
        <f t="shared" si="63"/>
        <v>0</v>
      </c>
      <c r="AG89" s="211" t="b">
        <f t="shared" si="19"/>
        <v>1</v>
      </c>
      <c r="AH89" t="s">
        <v>555</v>
      </c>
      <c r="AI89" s="208">
        <v>0</v>
      </c>
      <c r="AJ89" s="208">
        <v>0</v>
      </c>
      <c r="AK89" s="208">
        <f t="shared" si="15"/>
        <v>0</v>
      </c>
      <c r="AL89" s="208"/>
      <c r="AM89" s="127">
        <v>0</v>
      </c>
      <c r="AN89" s="127">
        <f t="shared" si="16"/>
        <v>0</v>
      </c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</row>
    <row r="90" spans="1:54" ht="11.25" customHeight="1">
      <c r="A90" s="127"/>
      <c r="B90" s="203">
        <v>2371</v>
      </c>
      <c r="C90" s="204" t="s">
        <v>561</v>
      </c>
      <c r="D90" s="204">
        <v>0</v>
      </c>
      <c r="E90" s="204">
        <v>0</v>
      </c>
      <c r="F90" s="204">
        <v>0</v>
      </c>
      <c r="G90" s="204">
        <f t="shared" si="3"/>
        <v>0</v>
      </c>
      <c r="H90" s="204">
        <v>0</v>
      </c>
      <c r="I90" s="204">
        <f t="shared" si="4"/>
        <v>0</v>
      </c>
      <c r="J90" s="204">
        <v>0</v>
      </c>
      <c r="K90" s="204">
        <f t="shared" si="5"/>
        <v>0</v>
      </c>
      <c r="L90" s="204">
        <v>0</v>
      </c>
      <c r="M90" s="204">
        <v>0</v>
      </c>
      <c r="N90" s="204">
        <v>0</v>
      </c>
      <c r="O90" s="204">
        <f t="shared" si="6"/>
        <v>0</v>
      </c>
      <c r="P90" s="204">
        <v>0</v>
      </c>
      <c r="Q90" s="204">
        <f t="shared" si="7"/>
        <v>0</v>
      </c>
      <c r="R90" s="204">
        <v>0</v>
      </c>
      <c r="S90" s="204">
        <f t="shared" si="8"/>
        <v>0</v>
      </c>
      <c r="T90" s="204">
        <v>0</v>
      </c>
      <c r="U90" s="204">
        <v>0</v>
      </c>
      <c r="V90" s="204">
        <v>0</v>
      </c>
      <c r="W90" s="204">
        <f t="shared" si="9"/>
        <v>0</v>
      </c>
      <c r="X90" s="204">
        <v>0</v>
      </c>
      <c r="Y90" s="204">
        <f t="shared" si="10"/>
        <v>0</v>
      </c>
      <c r="Z90" s="204">
        <v>0</v>
      </c>
      <c r="AA90" s="204">
        <f t="shared" si="11"/>
        <v>0</v>
      </c>
      <c r="AB90" s="186">
        <f t="shared" si="12"/>
        <v>0</v>
      </c>
      <c r="AC90" s="205">
        <f t="shared" ref="AC90:AD90" si="100">G90+O90+W90</f>
        <v>0</v>
      </c>
      <c r="AD90" s="205">
        <f t="shared" si="100"/>
        <v>0</v>
      </c>
      <c r="AE90" s="206">
        <f t="shared" si="14"/>
        <v>0</v>
      </c>
      <c r="AF90" s="211">
        <f t="shared" si="63"/>
        <v>0</v>
      </c>
      <c r="AG90" s="211" t="b">
        <f t="shared" si="19"/>
        <v>1</v>
      </c>
      <c r="AH90" t="s">
        <v>555</v>
      </c>
      <c r="AI90" s="208">
        <v>0</v>
      </c>
      <c r="AJ90" s="208">
        <v>0</v>
      </c>
      <c r="AK90" s="208">
        <f t="shared" si="15"/>
        <v>0</v>
      </c>
      <c r="AL90" s="208"/>
      <c r="AM90" s="127">
        <v>0</v>
      </c>
      <c r="AN90" s="127">
        <f t="shared" si="16"/>
        <v>0</v>
      </c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</row>
    <row r="91" spans="1:54" ht="11.25" customHeight="1">
      <c r="A91" s="127"/>
      <c r="B91" s="203">
        <v>2381</v>
      </c>
      <c r="C91" s="204" t="s">
        <v>562</v>
      </c>
      <c r="D91" s="204">
        <v>0</v>
      </c>
      <c r="E91" s="204">
        <v>0</v>
      </c>
      <c r="F91" s="204">
        <v>0</v>
      </c>
      <c r="G91" s="204">
        <f t="shared" si="3"/>
        <v>0</v>
      </c>
      <c r="H91" s="204">
        <v>0</v>
      </c>
      <c r="I91" s="204">
        <f t="shared" si="4"/>
        <v>0</v>
      </c>
      <c r="J91" s="204">
        <v>0</v>
      </c>
      <c r="K91" s="204">
        <f t="shared" si="5"/>
        <v>0</v>
      </c>
      <c r="L91" s="204">
        <v>0</v>
      </c>
      <c r="M91" s="204">
        <v>0</v>
      </c>
      <c r="N91" s="204">
        <v>0</v>
      </c>
      <c r="O91" s="204">
        <f t="shared" si="6"/>
        <v>0</v>
      </c>
      <c r="P91" s="204">
        <v>0</v>
      </c>
      <c r="Q91" s="204">
        <f t="shared" si="7"/>
        <v>0</v>
      </c>
      <c r="R91" s="204">
        <v>0</v>
      </c>
      <c r="S91" s="204">
        <f t="shared" si="8"/>
        <v>0</v>
      </c>
      <c r="T91" s="204">
        <v>0</v>
      </c>
      <c r="U91" s="204">
        <v>0</v>
      </c>
      <c r="V91" s="204">
        <v>0</v>
      </c>
      <c r="W91" s="204">
        <f t="shared" si="9"/>
        <v>0</v>
      </c>
      <c r="X91" s="204">
        <v>0</v>
      </c>
      <c r="Y91" s="204">
        <f t="shared" si="10"/>
        <v>0</v>
      </c>
      <c r="Z91" s="204">
        <v>0</v>
      </c>
      <c r="AA91" s="204">
        <f t="shared" si="11"/>
        <v>0</v>
      </c>
      <c r="AB91" s="186">
        <f t="shared" si="12"/>
        <v>0</v>
      </c>
      <c r="AC91" s="205">
        <f t="shared" ref="AC91:AD91" si="101">G91+O91+W91</f>
        <v>0</v>
      </c>
      <c r="AD91" s="205">
        <f t="shared" si="101"/>
        <v>0</v>
      </c>
      <c r="AE91" s="206">
        <f t="shared" si="14"/>
        <v>0</v>
      </c>
      <c r="AF91" s="211">
        <f t="shared" si="63"/>
        <v>0</v>
      </c>
      <c r="AG91" s="211" t="b">
        <f t="shared" si="19"/>
        <v>1</v>
      </c>
      <c r="AH91" t="s">
        <v>555</v>
      </c>
      <c r="AI91" s="208">
        <v>0</v>
      </c>
      <c r="AJ91" s="208">
        <v>0</v>
      </c>
      <c r="AK91" s="208">
        <f t="shared" si="15"/>
        <v>0</v>
      </c>
      <c r="AL91" s="208"/>
      <c r="AM91" s="127">
        <v>0</v>
      </c>
      <c r="AN91" s="127">
        <f t="shared" si="16"/>
        <v>0</v>
      </c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</row>
    <row r="92" spans="1:54" ht="11.25" customHeight="1">
      <c r="A92" s="127"/>
      <c r="B92" s="203">
        <v>2391</v>
      </c>
      <c r="C92" s="204" t="s">
        <v>563</v>
      </c>
      <c r="D92" s="204">
        <v>0</v>
      </c>
      <c r="E92" s="204">
        <v>0</v>
      </c>
      <c r="F92" s="204">
        <v>0</v>
      </c>
      <c r="G92" s="204">
        <f t="shared" si="3"/>
        <v>0</v>
      </c>
      <c r="H92" s="204">
        <v>0</v>
      </c>
      <c r="I92" s="204">
        <f t="shared" si="4"/>
        <v>0</v>
      </c>
      <c r="J92" s="204">
        <v>0</v>
      </c>
      <c r="K92" s="204">
        <f t="shared" si="5"/>
        <v>0</v>
      </c>
      <c r="L92" s="204">
        <v>0</v>
      </c>
      <c r="M92" s="204">
        <v>0</v>
      </c>
      <c r="N92" s="204">
        <v>0</v>
      </c>
      <c r="O92" s="204">
        <f t="shared" si="6"/>
        <v>0</v>
      </c>
      <c r="P92" s="204">
        <v>0</v>
      </c>
      <c r="Q92" s="204">
        <f t="shared" si="7"/>
        <v>0</v>
      </c>
      <c r="R92" s="204">
        <v>0</v>
      </c>
      <c r="S92" s="204">
        <f t="shared" si="8"/>
        <v>0</v>
      </c>
      <c r="T92" s="204">
        <v>0</v>
      </c>
      <c r="U92" s="204">
        <v>0</v>
      </c>
      <c r="V92" s="204">
        <v>0</v>
      </c>
      <c r="W92" s="204">
        <f t="shared" si="9"/>
        <v>0</v>
      </c>
      <c r="X92" s="204">
        <v>0</v>
      </c>
      <c r="Y92" s="204">
        <f t="shared" si="10"/>
        <v>0</v>
      </c>
      <c r="Z92" s="204">
        <v>0</v>
      </c>
      <c r="AA92" s="204">
        <f t="shared" si="11"/>
        <v>0</v>
      </c>
      <c r="AB92" s="186">
        <f t="shared" si="12"/>
        <v>0</v>
      </c>
      <c r="AC92" s="205">
        <f t="shared" ref="AC92:AD92" si="102">G92+O92+W92</f>
        <v>0</v>
      </c>
      <c r="AD92" s="205">
        <f t="shared" si="102"/>
        <v>0</v>
      </c>
      <c r="AE92" s="206">
        <f t="shared" si="14"/>
        <v>0</v>
      </c>
      <c r="AF92" s="211">
        <f t="shared" si="63"/>
        <v>0</v>
      </c>
      <c r="AG92" s="211" t="b">
        <f t="shared" si="19"/>
        <v>1</v>
      </c>
      <c r="AH92" t="s">
        <v>555</v>
      </c>
      <c r="AI92" s="208">
        <v>0</v>
      </c>
      <c r="AJ92" s="208">
        <v>0</v>
      </c>
      <c r="AK92" s="208">
        <f t="shared" si="15"/>
        <v>0</v>
      </c>
      <c r="AL92" s="208"/>
      <c r="AM92" s="127">
        <v>0</v>
      </c>
      <c r="AN92" s="127">
        <f t="shared" si="16"/>
        <v>0</v>
      </c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</row>
    <row r="93" spans="1:54" ht="11.25" customHeight="1">
      <c r="A93" s="127"/>
      <c r="B93" s="203">
        <v>2411</v>
      </c>
      <c r="C93" s="204" t="s">
        <v>564</v>
      </c>
      <c r="D93" s="204">
        <v>0</v>
      </c>
      <c r="E93" s="204">
        <v>0</v>
      </c>
      <c r="F93" s="204">
        <v>0</v>
      </c>
      <c r="G93" s="204">
        <f t="shared" si="3"/>
        <v>0</v>
      </c>
      <c r="H93" s="204">
        <v>0</v>
      </c>
      <c r="I93" s="204">
        <f t="shared" si="4"/>
        <v>0</v>
      </c>
      <c r="J93" s="204">
        <v>0</v>
      </c>
      <c r="K93" s="204">
        <f t="shared" si="5"/>
        <v>0</v>
      </c>
      <c r="L93" s="204">
        <v>0</v>
      </c>
      <c r="M93" s="204">
        <v>0</v>
      </c>
      <c r="N93" s="204">
        <v>0</v>
      </c>
      <c r="O93" s="204">
        <f t="shared" si="6"/>
        <v>0</v>
      </c>
      <c r="P93" s="204">
        <v>0</v>
      </c>
      <c r="Q93" s="204">
        <f t="shared" si="7"/>
        <v>0</v>
      </c>
      <c r="R93" s="204">
        <v>0</v>
      </c>
      <c r="S93" s="204">
        <f t="shared" si="8"/>
        <v>0</v>
      </c>
      <c r="T93" s="204">
        <v>0</v>
      </c>
      <c r="U93" s="204">
        <v>0</v>
      </c>
      <c r="V93" s="204">
        <v>0</v>
      </c>
      <c r="W93" s="204">
        <f t="shared" si="9"/>
        <v>0</v>
      </c>
      <c r="X93" s="204">
        <v>0</v>
      </c>
      <c r="Y93" s="204">
        <f t="shared" si="10"/>
        <v>0</v>
      </c>
      <c r="Z93" s="204">
        <v>0</v>
      </c>
      <c r="AA93" s="204">
        <f t="shared" si="11"/>
        <v>0</v>
      </c>
      <c r="AB93" s="186">
        <f t="shared" si="12"/>
        <v>0</v>
      </c>
      <c r="AC93" s="205">
        <f t="shared" ref="AC93:AD93" si="103">G93+O93+W93</f>
        <v>0</v>
      </c>
      <c r="AD93" s="205">
        <f t="shared" si="103"/>
        <v>0</v>
      </c>
      <c r="AE93" s="206">
        <f t="shared" si="14"/>
        <v>0</v>
      </c>
      <c r="AF93" s="211">
        <f t="shared" si="63"/>
        <v>0</v>
      </c>
      <c r="AG93" s="211" t="b">
        <f t="shared" si="19"/>
        <v>1</v>
      </c>
      <c r="AH93" t="s">
        <v>565</v>
      </c>
      <c r="AI93" s="208">
        <v>0</v>
      </c>
      <c r="AJ93" s="208">
        <v>0</v>
      </c>
      <c r="AK93" s="208">
        <f t="shared" si="15"/>
        <v>0</v>
      </c>
      <c r="AL93" s="208"/>
      <c r="AM93" s="127">
        <v>0</v>
      </c>
      <c r="AN93" s="127">
        <f t="shared" si="16"/>
        <v>0</v>
      </c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</row>
    <row r="94" spans="1:54" ht="11.25" customHeight="1">
      <c r="A94" s="127"/>
      <c r="B94" s="203">
        <v>2421</v>
      </c>
      <c r="C94" s="204" t="s">
        <v>566</v>
      </c>
      <c r="D94" s="204">
        <v>0</v>
      </c>
      <c r="E94" s="204">
        <v>0</v>
      </c>
      <c r="F94" s="204">
        <v>0</v>
      </c>
      <c r="G94" s="204">
        <f t="shared" si="3"/>
        <v>0</v>
      </c>
      <c r="H94" s="204">
        <v>0</v>
      </c>
      <c r="I94" s="204">
        <f t="shared" si="4"/>
        <v>0</v>
      </c>
      <c r="J94" s="204">
        <v>0</v>
      </c>
      <c r="K94" s="204">
        <f t="shared" si="5"/>
        <v>0</v>
      </c>
      <c r="L94" s="204">
        <v>0</v>
      </c>
      <c r="M94" s="204">
        <v>0</v>
      </c>
      <c r="N94" s="204">
        <v>0</v>
      </c>
      <c r="O94" s="204">
        <f t="shared" si="6"/>
        <v>0</v>
      </c>
      <c r="P94" s="204">
        <v>0</v>
      </c>
      <c r="Q94" s="204">
        <f t="shared" si="7"/>
        <v>0</v>
      </c>
      <c r="R94" s="204">
        <v>0</v>
      </c>
      <c r="S94" s="204">
        <f t="shared" si="8"/>
        <v>0</v>
      </c>
      <c r="T94" s="204">
        <v>0</v>
      </c>
      <c r="U94" s="204">
        <v>0</v>
      </c>
      <c r="V94" s="204">
        <v>0</v>
      </c>
      <c r="W94" s="204">
        <f t="shared" si="9"/>
        <v>0</v>
      </c>
      <c r="X94" s="204">
        <v>0</v>
      </c>
      <c r="Y94" s="204">
        <f t="shared" si="10"/>
        <v>0</v>
      </c>
      <c r="Z94" s="204">
        <v>0</v>
      </c>
      <c r="AA94" s="204">
        <f t="shared" si="11"/>
        <v>0</v>
      </c>
      <c r="AB94" s="186">
        <f t="shared" si="12"/>
        <v>0</v>
      </c>
      <c r="AC94" s="205">
        <f t="shared" ref="AC94:AD94" si="104">G94+O94+W94</f>
        <v>0</v>
      </c>
      <c r="AD94" s="205">
        <f t="shared" si="104"/>
        <v>0</v>
      </c>
      <c r="AE94" s="206">
        <f t="shared" si="14"/>
        <v>0</v>
      </c>
      <c r="AF94" s="211">
        <f t="shared" si="63"/>
        <v>0</v>
      </c>
      <c r="AG94" s="211" t="b">
        <f t="shared" si="19"/>
        <v>1</v>
      </c>
      <c r="AH94" t="s">
        <v>565</v>
      </c>
      <c r="AI94" s="208">
        <v>0</v>
      </c>
      <c r="AJ94" s="208">
        <v>0</v>
      </c>
      <c r="AK94" s="208">
        <f t="shared" si="15"/>
        <v>0</v>
      </c>
      <c r="AL94" s="208"/>
      <c r="AM94" s="127">
        <v>0</v>
      </c>
      <c r="AN94" s="127">
        <f t="shared" si="16"/>
        <v>0</v>
      </c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  <c r="BA94" s="127"/>
      <c r="BB94" s="127"/>
    </row>
    <row r="95" spans="1:54" ht="11.25" customHeight="1">
      <c r="A95" s="127"/>
      <c r="B95" s="203">
        <v>2431</v>
      </c>
      <c r="C95" s="204" t="s">
        <v>567</v>
      </c>
      <c r="D95" s="204">
        <v>0</v>
      </c>
      <c r="E95" s="204">
        <v>0</v>
      </c>
      <c r="F95" s="204">
        <v>0</v>
      </c>
      <c r="G95" s="204">
        <f t="shared" si="3"/>
        <v>0</v>
      </c>
      <c r="H95" s="204">
        <v>0</v>
      </c>
      <c r="I95" s="204">
        <f t="shared" si="4"/>
        <v>0</v>
      </c>
      <c r="J95" s="204">
        <v>0</v>
      </c>
      <c r="K95" s="204">
        <f t="shared" si="5"/>
        <v>0</v>
      </c>
      <c r="L95" s="204">
        <v>0</v>
      </c>
      <c r="M95" s="204">
        <v>0</v>
      </c>
      <c r="N95" s="204">
        <v>0</v>
      </c>
      <c r="O95" s="204">
        <f t="shared" si="6"/>
        <v>0</v>
      </c>
      <c r="P95" s="204">
        <v>0</v>
      </c>
      <c r="Q95" s="204">
        <f t="shared" si="7"/>
        <v>0</v>
      </c>
      <c r="R95" s="204">
        <v>0</v>
      </c>
      <c r="S95" s="204">
        <f t="shared" si="8"/>
        <v>0</v>
      </c>
      <c r="T95" s="204">
        <v>0</v>
      </c>
      <c r="U95" s="204">
        <v>0</v>
      </c>
      <c r="V95" s="204">
        <v>0</v>
      </c>
      <c r="W95" s="204">
        <f t="shared" si="9"/>
        <v>0</v>
      </c>
      <c r="X95" s="204">
        <v>0</v>
      </c>
      <c r="Y95" s="204">
        <f t="shared" si="10"/>
        <v>0</v>
      </c>
      <c r="Z95" s="204">
        <v>0</v>
      </c>
      <c r="AA95" s="204">
        <f t="shared" si="11"/>
        <v>0</v>
      </c>
      <c r="AB95" s="186">
        <f t="shared" si="12"/>
        <v>0</v>
      </c>
      <c r="AC95" s="205">
        <f t="shared" ref="AC95:AD95" si="105">G95+O95+W95</f>
        <v>0</v>
      </c>
      <c r="AD95" s="205">
        <f t="shared" si="105"/>
        <v>0</v>
      </c>
      <c r="AE95" s="206">
        <f t="shared" si="14"/>
        <v>0</v>
      </c>
      <c r="AF95" s="211">
        <f t="shared" si="63"/>
        <v>0</v>
      </c>
      <c r="AG95" s="211" t="b">
        <f t="shared" si="19"/>
        <v>1</v>
      </c>
      <c r="AH95" t="s">
        <v>565</v>
      </c>
      <c r="AI95" s="208">
        <v>0</v>
      </c>
      <c r="AJ95" s="208">
        <v>0</v>
      </c>
      <c r="AK95" s="208">
        <f t="shared" si="15"/>
        <v>0</v>
      </c>
      <c r="AL95" s="208"/>
      <c r="AM95" s="127">
        <v>0</v>
      </c>
      <c r="AN95" s="127">
        <f t="shared" si="16"/>
        <v>0</v>
      </c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</row>
    <row r="96" spans="1:54" ht="11.25" customHeight="1">
      <c r="A96" s="127"/>
      <c r="B96" s="203">
        <v>2441</v>
      </c>
      <c r="C96" s="204" t="s">
        <v>568</v>
      </c>
      <c r="D96" s="204">
        <v>0</v>
      </c>
      <c r="E96" s="204">
        <v>0</v>
      </c>
      <c r="F96" s="204">
        <v>0</v>
      </c>
      <c r="G96" s="204">
        <f t="shared" si="3"/>
        <v>0</v>
      </c>
      <c r="H96" s="204">
        <v>0</v>
      </c>
      <c r="I96" s="204">
        <f t="shared" si="4"/>
        <v>0</v>
      </c>
      <c r="J96" s="204">
        <v>0</v>
      </c>
      <c r="K96" s="204">
        <f t="shared" si="5"/>
        <v>0</v>
      </c>
      <c r="L96" s="204">
        <v>0</v>
      </c>
      <c r="M96" s="204">
        <v>0</v>
      </c>
      <c r="N96" s="204">
        <v>0</v>
      </c>
      <c r="O96" s="204">
        <f t="shared" si="6"/>
        <v>0</v>
      </c>
      <c r="P96" s="204">
        <v>0</v>
      </c>
      <c r="Q96" s="204">
        <f t="shared" si="7"/>
        <v>0</v>
      </c>
      <c r="R96" s="204">
        <v>0</v>
      </c>
      <c r="S96" s="204">
        <f t="shared" si="8"/>
        <v>0</v>
      </c>
      <c r="T96" s="204">
        <v>0</v>
      </c>
      <c r="U96" s="204">
        <v>0</v>
      </c>
      <c r="V96" s="204">
        <v>0</v>
      </c>
      <c r="W96" s="204">
        <f t="shared" si="9"/>
        <v>0</v>
      </c>
      <c r="X96" s="204">
        <v>0</v>
      </c>
      <c r="Y96" s="204">
        <f t="shared" si="10"/>
        <v>0</v>
      </c>
      <c r="Z96" s="204">
        <v>0</v>
      </c>
      <c r="AA96" s="204">
        <f t="shared" si="11"/>
        <v>0</v>
      </c>
      <c r="AB96" s="186">
        <f t="shared" si="12"/>
        <v>0</v>
      </c>
      <c r="AC96" s="205">
        <f t="shared" ref="AC96:AD96" si="106">G96+O96+W96</f>
        <v>0</v>
      </c>
      <c r="AD96" s="205">
        <f t="shared" si="106"/>
        <v>0</v>
      </c>
      <c r="AE96" s="206">
        <f t="shared" si="14"/>
        <v>0</v>
      </c>
      <c r="AF96" s="211">
        <f t="shared" si="63"/>
        <v>0</v>
      </c>
      <c r="AG96" s="211" t="b">
        <f t="shared" si="19"/>
        <v>1</v>
      </c>
      <c r="AH96" t="s">
        <v>565</v>
      </c>
      <c r="AI96" s="208">
        <v>0</v>
      </c>
      <c r="AJ96" s="208">
        <v>0</v>
      </c>
      <c r="AK96" s="208">
        <f t="shared" si="15"/>
        <v>0</v>
      </c>
      <c r="AL96" s="208"/>
      <c r="AM96" s="127">
        <v>0</v>
      </c>
      <c r="AN96" s="127">
        <f t="shared" si="16"/>
        <v>0</v>
      </c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</row>
    <row r="97" spans="1:54" ht="11.25" customHeight="1">
      <c r="A97" s="127"/>
      <c r="B97" s="203">
        <v>2451</v>
      </c>
      <c r="C97" s="204" t="s">
        <v>569</v>
      </c>
      <c r="D97" s="204">
        <v>0</v>
      </c>
      <c r="E97" s="204">
        <v>0</v>
      </c>
      <c r="F97" s="204">
        <v>0</v>
      </c>
      <c r="G97" s="204">
        <f t="shared" si="3"/>
        <v>0</v>
      </c>
      <c r="H97" s="204">
        <v>0</v>
      </c>
      <c r="I97" s="204">
        <f t="shared" si="4"/>
        <v>0</v>
      </c>
      <c r="J97" s="204">
        <v>0</v>
      </c>
      <c r="K97" s="204">
        <f t="shared" si="5"/>
        <v>0</v>
      </c>
      <c r="L97" s="204">
        <v>0</v>
      </c>
      <c r="M97" s="204">
        <v>0</v>
      </c>
      <c r="N97" s="204">
        <v>0</v>
      </c>
      <c r="O97" s="204">
        <f t="shared" si="6"/>
        <v>0</v>
      </c>
      <c r="P97" s="204">
        <v>0</v>
      </c>
      <c r="Q97" s="204">
        <f t="shared" si="7"/>
        <v>0</v>
      </c>
      <c r="R97" s="204">
        <v>0</v>
      </c>
      <c r="S97" s="204">
        <f t="shared" si="8"/>
        <v>0</v>
      </c>
      <c r="T97" s="204">
        <v>0</v>
      </c>
      <c r="U97" s="204">
        <v>0</v>
      </c>
      <c r="V97" s="204">
        <v>0</v>
      </c>
      <c r="W97" s="204">
        <f t="shared" si="9"/>
        <v>0</v>
      </c>
      <c r="X97" s="204">
        <v>0</v>
      </c>
      <c r="Y97" s="204">
        <f t="shared" si="10"/>
        <v>0</v>
      </c>
      <c r="Z97" s="204">
        <v>0</v>
      </c>
      <c r="AA97" s="204">
        <f t="shared" si="11"/>
        <v>0</v>
      </c>
      <c r="AB97" s="186">
        <f t="shared" si="12"/>
        <v>0</v>
      </c>
      <c r="AC97" s="205">
        <f t="shared" ref="AC97:AD97" si="107">G97+O97+W97</f>
        <v>0</v>
      </c>
      <c r="AD97" s="205">
        <f t="shared" si="107"/>
        <v>0</v>
      </c>
      <c r="AE97" s="206">
        <f t="shared" si="14"/>
        <v>0</v>
      </c>
      <c r="AF97" s="211">
        <f t="shared" si="63"/>
        <v>0</v>
      </c>
      <c r="AG97" s="211" t="b">
        <f t="shared" si="19"/>
        <v>1</v>
      </c>
      <c r="AH97" t="s">
        <v>565</v>
      </c>
      <c r="AI97" s="208">
        <v>0</v>
      </c>
      <c r="AJ97" s="208">
        <v>0</v>
      </c>
      <c r="AK97" s="208">
        <f t="shared" si="15"/>
        <v>0</v>
      </c>
      <c r="AL97" s="208"/>
      <c r="AM97" s="127">
        <v>0</v>
      </c>
      <c r="AN97" s="127">
        <f t="shared" si="16"/>
        <v>0</v>
      </c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</row>
    <row r="98" spans="1:54" ht="11.25" customHeight="1">
      <c r="A98" s="127"/>
      <c r="B98" s="203">
        <v>2461</v>
      </c>
      <c r="C98" s="204" t="s">
        <v>570</v>
      </c>
      <c r="D98" s="204">
        <v>0</v>
      </c>
      <c r="E98" s="204">
        <v>0</v>
      </c>
      <c r="F98" s="204">
        <v>0</v>
      </c>
      <c r="G98" s="204">
        <f t="shared" si="3"/>
        <v>0</v>
      </c>
      <c r="H98" s="204">
        <v>0</v>
      </c>
      <c r="I98" s="204">
        <f t="shared" si="4"/>
        <v>0</v>
      </c>
      <c r="J98" s="204">
        <v>0</v>
      </c>
      <c r="K98" s="204">
        <f t="shared" si="5"/>
        <v>0</v>
      </c>
      <c r="L98" s="204">
        <v>0</v>
      </c>
      <c r="M98" s="204">
        <v>0</v>
      </c>
      <c r="N98" s="204">
        <v>0</v>
      </c>
      <c r="O98" s="204">
        <f t="shared" si="6"/>
        <v>0</v>
      </c>
      <c r="P98" s="204">
        <v>0</v>
      </c>
      <c r="Q98" s="204">
        <f t="shared" si="7"/>
        <v>0</v>
      </c>
      <c r="R98" s="204">
        <v>0</v>
      </c>
      <c r="S98" s="204">
        <f t="shared" si="8"/>
        <v>0</v>
      </c>
      <c r="T98" s="204">
        <v>0</v>
      </c>
      <c r="U98" s="204">
        <v>0</v>
      </c>
      <c r="V98" s="204">
        <v>0</v>
      </c>
      <c r="W98" s="204">
        <f t="shared" si="9"/>
        <v>0</v>
      </c>
      <c r="X98" s="204">
        <v>0</v>
      </c>
      <c r="Y98" s="204">
        <f t="shared" si="10"/>
        <v>0</v>
      </c>
      <c r="Z98" s="204">
        <v>0</v>
      </c>
      <c r="AA98" s="204">
        <f t="shared" si="11"/>
        <v>0</v>
      </c>
      <c r="AB98" s="186">
        <f t="shared" si="12"/>
        <v>0</v>
      </c>
      <c r="AC98" s="205">
        <f t="shared" ref="AC98:AD98" si="108">G98+O98+W98</f>
        <v>0</v>
      </c>
      <c r="AD98" s="205">
        <f t="shared" si="108"/>
        <v>0</v>
      </c>
      <c r="AE98" s="206">
        <f t="shared" si="14"/>
        <v>0</v>
      </c>
      <c r="AF98" s="211">
        <f t="shared" si="63"/>
        <v>0</v>
      </c>
      <c r="AG98" s="211" t="b">
        <f t="shared" si="19"/>
        <v>1</v>
      </c>
      <c r="AH98" t="s">
        <v>565</v>
      </c>
      <c r="AI98" s="208">
        <v>0</v>
      </c>
      <c r="AJ98" s="208">
        <v>0</v>
      </c>
      <c r="AK98" s="208">
        <f t="shared" si="15"/>
        <v>0</v>
      </c>
      <c r="AL98" s="208"/>
      <c r="AM98" s="127">
        <v>0</v>
      </c>
      <c r="AN98" s="127">
        <f t="shared" si="16"/>
        <v>0</v>
      </c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</row>
    <row r="99" spans="1:54" ht="11.25" customHeight="1">
      <c r="A99" s="127"/>
      <c r="B99" s="203">
        <v>2471</v>
      </c>
      <c r="C99" s="204" t="s">
        <v>571</v>
      </c>
      <c r="D99" s="204">
        <v>0</v>
      </c>
      <c r="E99" s="204">
        <v>0</v>
      </c>
      <c r="F99" s="204">
        <v>0</v>
      </c>
      <c r="G99" s="204">
        <f t="shared" si="3"/>
        <v>0</v>
      </c>
      <c r="H99" s="204">
        <v>0</v>
      </c>
      <c r="I99" s="204">
        <f t="shared" si="4"/>
        <v>0</v>
      </c>
      <c r="J99" s="204">
        <v>0</v>
      </c>
      <c r="K99" s="204">
        <f t="shared" si="5"/>
        <v>0</v>
      </c>
      <c r="L99" s="204">
        <v>0</v>
      </c>
      <c r="M99" s="204">
        <v>0</v>
      </c>
      <c r="N99" s="204">
        <v>0</v>
      </c>
      <c r="O99" s="204">
        <f t="shared" si="6"/>
        <v>0</v>
      </c>
      <c r="P99" s="204">
        <v>0</v>
      </c>
      <c r="Q99" s="204">
        <f t="shared" si="7"/>
        <v>0</v>
      </c>
      <c r="R99" s="204">
        <v>0</v>
      </c>
      <c r="S99" s="204">
        <f t="shared" si="8"/>
        <v>0</v>
      </c>
      <c r="T99" s="204">
        <v>0</v>
      </c>
      <c r="U99" s="204">
        <v>0</v>
      </c>
      <c r="V99" s="204">
        <v>0</v>
      </c>
      <c r="W99" s="204">
        <f t="shared" si="9"/>
        <v>0</v>
      </c>
      <c r="X99" s="204">
        <v>0</v>
      </c>
      <c r="Y99" s="204">
        <f t="shared" si="10"/>
        <v>0</v>
      </c>
      <c r="Z99" s="204">
        <v>0</v>
      </c>
      <c r="AA99" s="204">
        <f t="shared" si="11"/>
        <v>0</v>
      </c>
      <c r="AB99" s="186">
        <f t="shared" si="12"/>
        <v>0</v>
      </c>
      <c r="AC99" s="205">
        <f t="shared" ref="AC99:AD99" si="109">G99+O99+W99</f>
        <v>0</v>
      </c>
      <c r="AD99" s="205">
        <f t="shared" si="109"/>
        <v>0</v>
      </c>
      <c r="AE99" s="206">
        <f t="shared" si="14"/>
        <v>0</v>
      </c>
      <c r="AF99" s="211">
        <f t="shared" si="63"/>
        <v>0</v>
      </c>
      <c r="AG99" s="211" t="b">
        <f t="shared" si="19"/>
        <v>1</v>
      </c>
      <c r="AH99" t="s">
        <v>565</v>
      </c>
      <c r="AI99" s="208">
        <v>0</v>
      </c>
      <c r="AJ99" s="208">
        <v>0</v>
      </c>
      <c r="AK99" s="208">
        <f t="shared" si="15"/>
        <v>0</v>
      </c>
      <c r="AL99" s="208"/>
      <c r="AM99" s="127">
        <v>0</v>
      </c>
      <c r="AN99" s="127">
        <f t="shared" si="16"/>
        <v>0</v>
      </c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</row>
    <row r="100" spans="1:54" ht="11.25" customHeight="1">
      <c r="A100" s="127"/>
      <c r="B100" s="203">
        <v>2481</v>
      </c>
      <c r="C100" s="204" t="s">
        <v>572</v>
      </c>
      <c r="D100" s="204">
        <v>0</v>
      </c>
      <c r="E100" s="204">
        <v>0</v>
      </c>
      <c r="F100" s="204">
        <v>0</v>
      </c>
      <c r="G100" s="204">
        <f t="shared" si="3"/>
        <v>0</v>
      </c>
      <c r="H100" s="204">
        <v>0</v>
      </c>
      <c r="I100" s="204">
        <f t="shared" si="4"/>
        <v>0</v>
      </c>
      <c r="J100" s="204">
        <v>0</v>
      </c>
      <c r="K100" s="204">
        <f t="shared" si="5"/>
        <v>0</v>
      </c>
      <c r="L100" s="204">
        <v>0</v>
      </c>
      <c r="M100" s="204">
        <v>0</v>
      </c>
      <c r="N100" s="204">
        <v>0</v>
      </c>
      <c r="O100" s="204">
        <f t="shared" si="6"/>
        <v>0</v>
      </c>
      <c r="P100" s="204">
        <v>0</v>
      </c>
      <c r="Q100" s="204">
        <f t="shared" si="7"/>
        <v>0</v>
      </c>
      <c r="R100" s="204">
        <v>0</v>
      </c>
      <c r="S100" s="204">
        <f t="shared" si="8"/>
        <v>0</v>
      </c>
      <c r="T100" s="204">
        <v>0</v>
      </c>
      <c r="U100" s="204">
        <v>0</v>
      </c>
      <c r="V100" s="204">
        <v>0</v>
      </c>
      <c r="W100" s="204">
        <f t="shared" si="9"/>
        <v>0</v>
      </c>
      <c r="X100" s="204">
        <v>0</v>
      </c>
      <c r="Y100" s="204">
        <f t="shared" si="10"/>
        <v>0</v>
      </c>
      <c r="Z100" s="204">
        <v>0</v>
      </c>
      <c r="AA100" s="204">
        <f t="shared" si="11"/>
        <v>0</v>
      </c>
      <c r="AB100" s="186">
        <f t="shared" si="12"/>
        <v>0</v>
      </c>
      <c r="AC100" s="205">
        <f t="shared" ref="AC100:AD100" si="110">G100+O100+W100</f>
        <v>0</v>
      </c>
      <c r="AD100" s="205">
        <f t="shared" si="110"/>
        <v>0</v>
      </c>
      <c r="AE100" s="206">
        <f t="shared" si="14"/>
        <v>0</v>
      </c>
      <c r="AF100" s="211">
        <f t="shared" si="63"/>
        <v>0</v>
      </c>
      <c r="AG100" s="211" t="b">
        <f t="shared" si="19"/>
        <v>1</v>
      </c>
      <c r="AH100" t="s">
        <v>565</v>
      </c>
      <c r="AI100" s="208">
        <v>0</v>
      </c>
      <c r="AJ100" s="208">
        <v>0</v>
      </c>
      <c r="AK100" s="208">
        <f t="shared" si="15"/>
        <v>0</v>
      </c>
      <c r="AL100" s="208"/>
      <c r="AM100" s="127">
        <v>0</v>
      </c>
      <c r="AN100" s="127">
        <f t="shared" si="16"/>
        <v>0</v>
      </c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</row>
    <row r="101" spans="1:54" ht="11.25" customHeight="1">
      <c r="A101" s="127"/>
      <c r="B101" s="203">
        <v>2491</v>
      </c>
      <c r="C101" s="204" t="s">
        <v>573</v>
      </c>
      <c r="D101" s="204">
        <v>0</v>
      </c>
      <c r="E101" s="204">
        <v>0</v>
      </c>
      <c r="F101" s="204">
        <v>0</v>
      </c>
      <c r="G101" s="204">
        <f t="shared" si="3"/>
        <v>0</v>
      </c>
      <c r="H101" s="204">
        <v>0</v>
      </c>
      <c r="I101" s="204">
        <f t="shared" si="4"/>
        <v>0</v>
      </c>
      <c r="J101" s="204">
        <v>0</v>
      </c>
      <c r="K101" s="204">
        <f t="shared" si="5"/>
        <v>0</v>
      </c>
      <c r="L101" s="204">
        <v>0</v>
      </c>
      <c r="M101" s="204">
        <v>0</v>
      </c>
      <c r="N101" s="204">
        <v>0</v>
      </c>
      <c r="O101" s="204">
        <f t="shared" si="6"/>
        <v>0</v>
      </c>
      <c r="P101" s="204">
        <v>0</v>
      </c>
      <c r="Q101" s="204">
        <f t="shared" si="7"/>
        <v>0</v>
      </c>
      <c r="R101" s="204">
        <v>0</v>
      </c>
      <c r="S101" s="204">
        <f t="shared" si="8"/>
        <v>0</v>
      </c>
      <c r="T101" s="204">
        <v>0</v>
      </c>
      <c r="U101" s="204">
        <v>0</v>
      </c>
      <c r="V101" s="204">
        <v>0</v>
      </c>
      <c r="W101" s="204">
        <f t="shared" si="9"/>
        <v>0</v>
      </c>
      <c r="X101" s="204">
        <v>0</v>
      </c>
      <c r="Y101" s="204">
        <f t="shared" si="10"/>
        <v>0</v>
      </c>
      <c r="Z101" s="204">
        <v>0</v>
      </c>
      <c r="AA101" s="204">
        <f t="shared" si="11"/>
        <v>0</v>
      </c>
      <c r="AB101" s="186">
        <f t="shared" si="12"/>
        <v>0</v>
      </c>
      <c r="AC101" s="205">
        <f t="shared" ref="AC101:AD101" si="111">G101+O101+W101</f>
        <v>0</v>
      </c>
      <c r="AD101" s="205">
        <f t="shared" si="111"/>
        <v>0</v>
      </c>
      <c r="AE101" s="206">
        <f t="shared" si="14"/>
        <v>0</v>
      </c>
      <c r="AF101" s="211">
        <f t="shared" si="63"/>
        <v>0</v>
      </c>
      <c r="AG101" s="211" t="b">
        <f t="shared" si="19"/>
        <v>1</v>
      </c>
      <c r="AH101" t="s">
        <v>565</v>
      </c>
      <c r="AI101" s="208">
        <v>0</v>
      </c>
      <c r="AJ101" s="208">
        <v>0</v>
      </c>
      <c r="AK101" s="208">
        <f t="shared" si="15"/>
        <v>0</v>
      </c>
      <c r="AL101" s="208"/>
      <c r="AM101" s="127">
        <v>0</v>
      </c>
      <c r="AN101" s="127">
        <f t="shared" si="16"/>
        <v>0</v>
      </c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</row>
    <row r="102" spans="1:54" ht="11.25" customHeight="1">
      <c r="A102" s="127"/>
      <c r="B102" s="203">
        <v>2511</v>
      </c>
      <c r="C102" s="204" t="s">
        <v>574</v>
      </c>
      <c r="D102" s="204">
        <v>0</v>
      </c>
      <c r="E102" s="204">
        <v>0</v>
      </c>
      <c r="F102" s="204">
        <v>0</v>
      </c>
      <c r="G102" s="204">
        <f t="shared" si="3"/>
        <v>0</v>
      </c>
      <c r="H102" s="204">
        <v>0</v>
      </c>
      <c r="I102" s="204">
        <f t="shared" si="4"/>
        <v>0</v>
      </c>
      <c r="J102" s="204">
        <v>0</v>
      </c>
      <c r="K102" s="204">
        <f t="shared" si="5"/>
        <v>0</v>
      </c>
      <c r="L102" s="204">
        <v>0</v>
      </c>
      <c r="M102" s="204">
        <v>0</v>
      </c>
      <c r="N102" s="204">
        <v>0</v>
      </c>
      <c r="O102" s="204">
        <f t="shared" si="6"/>
        <v>0</v>
      </c>
      <c r="P102" s="204">
        <v>0</v>
      </c>
      <c r="Q102" s="204">
        <f t="shared" si="7"/>
        <v>0</v>
      </c>
      <c r="R102" s="204">
        <v>0</v>
      </c>
      <c r="S102" s="204">
        <f t="shared" si="8"/>
        <v>0</v>
      </c>
      <c r="T102" s="204">
        <v>0</v>
      </c>
      <c r="U102" s="204">
        <v>0</v>
      </c>
      <c r="V102" s="204">
        <v>0</v>
      </c>
      <c r="W102" s="204">
        <f t="shared" si="9"/>
        <v>0</v>
      </c>
      <c r="X102" s="204">
        <v>0</v>
      </c>
      <c r="Y102" s="204">
        <f t="shared" si="10"/>
        <v>0</v>
      </c>
      <c r="Z102" s="204">
        <v>0</v>
      </c>
      <c r="AA102" s="204">
        <f t="shared" si="11"/>
        <v>0</v>
      </c>
      <c r="AB102" s="186">
        <f t="shared" si="12"/>
        <v>0</v>
      </c>
      <c r="AC102" s="205">
        <f t="shared" ref="AC102:AD102" si="112">G102+O102+W102</f>
        <v>0</v>
      </c>
      <c r="AD102" s="205">
        <f t="shared" si="112"/>
        <v>0</v>
      </c>
      <c r="AE102" s="206">
        <f t="shared" si="14"/>
        <v>0</v>
      </c>
      <c r="AF102" s="211">
        <f t="shared" si="63"/>
        <v>0</v>
      </c>
      <c r="AG102" s="211" t="b">
        <f t="shared" si="19"/>
        <v>1</v>
      </c>
      <c r="AH102" t="s">
        <v>575</v>
      </c>
      <c r="AI102" s="208">
        <v>0</v>
      </c>
      <c r="AJ102" s="208">
        <v>0</v>
      </c>
      <c r="AK102" s="208">
        <f t="shared" si="15"/>
        <v>0</v>
      </c>
      <c r="AL102" s="208"/>
      <c r="AM102" s="127">
        <v>0</v>
      </c>
      <c r="AN102" s="127">
        <f t="shared" si="16"/>
        <v>0</v>
      </c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  <c r="BA102" s="127"/>
      <c r="BB102" s="127"/>
    </row>
    <row r="103" spans="1:54" ht="11.25" customHeight="1">
      <c r="A103" s="127"/>
      <c r="B103" s="214">
        <v>2521</v>
      </c>
      <c r="C103" s="204" t="s">
        <v>576</v>
      </c>
      <c r="D103" s="204">
        <v>0</v>
      </c>
      <c r="E103" s="204">
        <v>0</v>
      </c>
      <c r="F103" s="204">
        <v>0</v>
      </c>
      <c r="G103" s="204">
        <f t="shared" si="3"/>
        <v>0</v>
      </c>
      <c r="H103" s="204">
        <v>0</v>
      </c>
      <c r="I103" s="204">
        <f t="shared" si="4"/>
        <v>0</v>
      </c>
      <c r="J103" s="204">
        <v>0</v>
      </c>
      <c r="K103" s="204">
        <f t="shared" si="5"/>
        <v>0</v>
      </c>
      <c r="L103" s="204">
        <v>0</v>
      </c>
      <c r="M103" s="204">
        <v>0</v>
      </c>
      <c r="N103" s="204">
        <v>0</v>
      </c>
      <c r="O103" s="204">
        <f t="shared" si="6"/>
        <v>0</v>
      </c>
      <c r="P103" s="204">
        <v>0</v>
      </c>
      <c r="Q103" s="204">
        <f t="shared" si="7"/>
        <v>0</v>
      </c>
      <c r="R103" s="204">
        <v>0</v>
      </c>
      <c r="S103" s="204">
        <f t="shared" si="8"/>
        <v>0</v>
      </c>
      <c r="T103" s="204">
        <v>0</v>
      </c>
      <c r="U103" s="204">
        <v>0</v>
      </c>
      <c r="V103" s="204">
        <v>0</v>
      </c>
      <c r="W103" s="204">
        <f t="shared" si="9"/>
        <v>0</v>
      </c>
      <c r="X103" s="204">
        <v>0</v>
      </c>
      <c r="Y103" s="204">
        <f t="shared" si="10"/>
        <v>0</v>
      </c>
      <c r="Z103" s="204">
        <v>0</v>
      </c>
      <c r="AA103" s="204">
        <f t="shared" si="11"/>
        <v>0</v>
      </c>
      <c r="AB103" s="186">
        <f t="shared" si="12"/>
        <v>0</v>
      </c>
      <c r="AC103" s="205">
        <f t="shared" ref="AC103:AD103" si="113">G103+O103+W103</f>
        <v>0</v>
      </c>
      <c r="AD103" s="205">
        <f t="shared" si="113"/>
        <v>0</v>
      </c>
      <c r="AE103" s="206">
        <f t="shared" si="14"/>
        <v>0</v>
      </c>
      <c r="AF103" s="211">
        <f t="shared" si="63"/>
        <v>0</v>
      </c>
      <c r="AG103" s="211" t="b">
        <f t="shared" si="19"/>
        <v>1</v>
      </c>
      <c r="AH103" t="s">
        <v>575</v>
      </c>
      <c r="AI103" s="208">
        <v>0</v>
      </c>
      <c r="AJ103" s="208">
        <v>0</v>
      </c>
      <c r="AK103" s="208">
        <f t="shared" si="15"/>
        <v>0</v>
      </c>
      <c r="AL103" s="208"/>
      <c r="AM103" s="127">
        <v>0</v>
      </c>
      <c r="AN103" s="127">
        <f t="shared" si="16"/>
        <v>0</v>
      </c>
      <c r="AO103" s="127"/>
      <c r="AP103" s="127"/>
      <c r="AQ103" s="127"/>
      <c r="AR103" s="127"/>
      <c r="AS103" s="127"/>
      <c r="AT103" s="127"/>
      <c r="AU103" s="127"/>
      <c r="AV103" s="127"/>
      <c r="AW103" s="127"/>
      <c r="AX103" s="127"/>
      <c r="AY103" s="127"/>
      <c r="AZ103" s="127"/>
      <c r="BA103" s="127"/>
      <c r="BB103" s="127"/>
    </row>
    <row r="104" spans="1:54" ht="11.25" customHeight="1">
      <c r="A104" s="127"/>
      <c r="B104" s="203">
        <v>2531</v>
      </c>
      <c r="C104" s="204" t="s">
        <v>577</v>
      </c>
      <c r="D104" s="204">
        <v>0</v>
      </c>
      <c r="E104" s="204">
        <v>0</v>
      </c>
      <c r="F104" s="204">
        <v>0</v>
      </c>
      <c r="G104" s="204">
        <f t="shared" si="3"/>
        <v>0</v>
      </c>
      <c r="H104" s="204">
        <v>0</v>
      </c>
      <c r="I104" s="204">
        <f t="shared" si="4"/>
        <v>0</v>
      </c>
      <c r="J104" s="204">
        <v>0</v>
      </c>
      <c r="K104" s="204">
        <f t="shared" si="5"/>
        <v>0</v>
      </c>
      <c r="L104" s="204">
        <v>0</v>
      </c>
      <c r="M104" s="204">
        <v>0</v>
      </c>
      <c r="N104" s="204">
        <v>0</v>
      </c>
      <c r="O104" s="204">
        <f t="shared" si="6"/>
        <v>0</v>
      </c>
      <c r="P104" s="204">
        <v>0</v>
      </c>
      <c r="Q104" s="204">
        <f t="shared" si="7"/>
        <v>0</v>
      </c>
      <c r="R104" s="204">
        <v>0</v>
      </c>
      <c r="S104" s="204">
        <f t="shared" si="8"/>
        <v>0</v>
      </c>
      <c r="T104" s="204">
        <v>0</v>
      </c>
      <c r="U104" s="204">
        <v>0</v>
      </c>
      <c r="V104" s="204">
        <v>0</v>
      </c>
      <c r="W104" s="204">
        <f t="shared" si="9"/>
        <v>0</v>
      </c>
      <c r="X104" s="204">
        <v>0</v>
      </c>
      <c r="Y104" s="204">
        <f t="shared" si="10"/>
        <v>0</v>
      </c>
      <c r="Z104" s="204">
        <v>0</v>
      </c>
      <c r="AA104" s="204">
        <f t="shared" si="11"/>
        <v>0</v>
      </c>
      <c r="AB104" s="186">
        <f t="shared" si="12"/>
        <v>0</v>
      </c>
      <c r="AC104" s="205">
        <f t="shared" ref="AC104:AD104" si="114">G104+O104+W104</f>
        <v>0</v>
      </c>
      <c r="AD104" s="205">
        <f t="shared" si="114"/>
        <v>0</v>
      </c>
      <c r="AE104" s="206">
        <f t="shared" si="14"/>
        <v>0</v>
      </c>
      <c r="AF104" s="211">
        <f t="shared" si="63"/>
        <v>0</v>
      </c>
      <c r="AG104" s="211" t="b">
        <f t="shared" si="19"/>
        <v>1</v>
      </c>
      <c r="AH104" t="s">
        <v>575</v>
      </c>
      <c r="AI104" s="208">
        <v>0</v>
      </c>
      <c r="AJ104" s="208">
        <v>0</v>
      </c>
      <c r="AK104" s="208">
        <f t="shared" si="15"/>
        <v>0</v>
      </c>
      <c r="AL104" s="208"/>
      <c r="AM104" s="127">
        <v>0</v>
      </c>
      <c r="AN104" s="127">
        <f t="shared" si="16"/>
        <v>0</v>
      </c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</row>
    <row r="105" spans="1:54" ht="11.25" customHeight="1">
      <c r="A105" s="127"/>
      <c r="B105" s="203">
        <v>2541</v>
      </c>
      <c r="C105" s="204" t="s">
        <v>578</v>
      </c>
      <c r="D105" s="204">
        <v>0</v>
      </c>
      <c r="E105" s="204">
        <v>0</v>
      </c>
      <c r="F105" s="204">
        <v>0</v>
      </c>
      <c r="G105" s="204">
        <f t="shared" si="3"/>
        <v>0</v>
      </c>
      <c r="H105" s="204">
        <v>0</v>
      </c>
      <c r="I105" s="204">
        <f t="shared" si="4"/>
        <v>0</v>
      </c>
      <c r="J105" s="204">
        <v>0</v>
      </c>
      <c r="K105" s="204">
        <f t="shared" si="5"/>
        <v>0</v>
      </c>
      <c r="L105" s="204">
        <v>0</v>
      </c>
      <c r="M105" s="204">
        <v>0</v>
      </c>
      <c r="N105" s="204">
        <v>0</v>
      </c>
      <c r="O105" s="204">
        <f t="shared" si="6"/>
        <v>0</v>
      </c>
      <c r="P105" s="204">
        <v>0</v>
      </c>
      <c r="Q105" s="204">
        <f t="shared" si="7"/>
        <v>0</v>
      </c>
      <c r="R105" s="204">
        <v>0</v>
      </c>
      <c r="S105" s="204">
        <f t="shared" si="8"/>
        <v>0</v>
      </c>
      <c r="T105" s="204">
        <v>0</v>
      </c>
      <c r="U105" s="204">
        <v>0</v>
      </c>
      <c r="V105" s="204">
        <v>0</v>
      </c>
      <c r="W105" s="204">
        <f t="shared" si="9"/>
        <v>0</v>
      </c>
      <c r="X105" s="204">
        <v>0</v>
      </c>
      <c r="Y105" s="204">
        <f t="shared" si="10"/>
        <v>0</v>
      </c>
      <c r="Z105" s="204">
        <v>0</v>
      </c>
      <c r="AA105" s="204">
        <f t="shared" si="11"/>
        <v>0</v>
      </c>
      <c r="AB105" s="186">
        <f t="shared" si="12"/>
        <v>0</v>
      </c>
      <c r="AC105" s="205">
        <f t="shared" ref="AC105:AD105" si="115">G105+O105+W105</f>
        <v>0</v>
      </c>
      <c r="AD105" s="205">
        <f t="shared" si="115"/>
        <v>0</v>
      </c>
      <c r="AE105" s="206">
        <f t="shared" si="14"/>
        <v>0</v>
      </c>
      <c r="AF105" s="211">
        <f t="shared" si="63"/>
        <v>0</v>
      </c>
      <c r="AG105" s="211" t="b">
        <f t="shared" si="19"/>
        <v>1</v>
      </c>
      <c r="AH105" t="s">
        <v>575</v>
      </c>
      <c r="AI105" s="208">
        <v>0</v>
      </c>
      <c r="AJ105" s="208">
        <v>0</v>
      </c>
      <c r="AK105" s="208">
        <f t="shared" si="15"/>
        <v>0</v>
      </c>
      <c r="AL105" s="208"/>
      <c r="AM105" s="127">
        <v>0</v>
      </c>
      <c r="AN105" s="127">
        <f t="shared" si="16"/>
        <v>0</v>
      </c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</row>
    <row r="106" spans="1:54" ht="11.25" customHeight="1">
      <c r="A106" s="127"/>
      <c r="B106" s="203">
        <v>2551</v>
      </c>
      <c r="C106" s="204" t="s">
        <v>579</v>
      </c>
      <c r="D106" s="204">
        <v>0</v>
      </c>
      <c r="E106" s="204">
        <v>0</v>
      </c>
      <c r="F106" s="204">
        <v>0</v>
      </c>
      <c r="G106" s="204">
        <f t="shared" si="3"/>
        <v>0</v>
      </c>
      <c r="H106" s="204">
        <v>0</v>
      </c>
      <c r="I106" s="204">
        <f t="shared" si="4"/>
        <v>0</v>
      </c>
      <c r="J106" s="204">
        <v>0</v>
      </c>
      <c r="K106" s="204">
        <f t="shared" si="5"/>
        <v>0</v>
      </c>
      <c r="L106" s="204">
        <v>0</v>
      </c>
      <c r="M106" s="204">
        <v>0</v>
      </c>
      <c r="N106" s="204">
        <v>0</v>
      </c>
      <c r="O106" s="204">
        <f t="shared" si="6"/>
        <v>0</v>
      </c>
      <c r="P106" s="204">
        <v>0</v>
      </c>
      <c r="Q106" s="204">
        <f t="shared" si="7"/>
        <v>0</v>
      </c>
      <c r="R106" s="204">
        <v>0</v>
      </c>
      <c r="S106" s="204">
        <f t="shared" si="8"/>
        <v>0</v>
      </c>
      <c r="T106" s="204">
        <v>0</v>
      </c>
      <c r="U106" s="204">
        <v>0</v>
      </c>
      <c r="V106" s="204">
        <v>0</v>
      </c>
      <c r="W106" s="204">
        <f t="shared" si="9"/>
        <v>0</v>
      </c>
      <c r="X106" s="204">
        <v>0</v>
      </c>
      <c r="Y106" s="204">
        <f t="shared" si="10"/>
        <v>0</v>
      </c>
      <c r="Z106" s="204">
        <v>0</v>
      </c>
      <c r="AA106" s="204">
        <f t="shared" si="11"/>
        <v>0</v>
      </c>
      <c r="AB106" s="186">
        <f t="shared" si="12"/>
        <v>0</v>
      </c>
      <c r="AC106" s="205">
        <f t="shared" ref="AC106:AD106" si="116">G106+O106+W106</f>
        <v>0</v>
      </c>
      <c r="AD106" s="205">
        <f t="shared" si="116"/>
        <v>0</v>
      </c>
      <c r="AE106" s="206">
        <f t="shared" si="14"/>
        <v>0</v>
      </c>
      <c r="AF106" s="211">
        <f t="shared" si="63"/>
        <v>0</v>
      </c>
      <c r="AG106" s="211" t="b">
        <f t="shared" si="19"/>
        <v>1</v>
      </c>
      <c r="AH106" t="s">
        <v>575</v>
      </c>
      <c r="AI106" s="208">
        <v>0</v>
      </c>
      <c r="AJ106" s="208">
        <v>0</v>
      </c>
      <c r="AK106" s="208">
        <f t="shared" si="15"/>
        <v>0</v>
      </c>
      <c r="AL106" s="208"/>
      <c r="AM106" s="127">
        <v>0</v>
      </c>
      <c r="AN106" s="127">
        <f t="shared" si="16"/>
        <v>0</v>
      </c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</row>
    <row r="107" spans="1:54" ht="11.25" customHeight="1">
      <c r="A107" s="127"/>
      <c r="B107" s="203">
        <v>2561</v>
      </c>
      <c r="C107" s="204" t="s">
        <v>580</v>
      </c>
      <c r="D107" s="204">
        <v>0</v>
      </c>
      <c r="E107" s="204">
        <v>0</v>
      </c>
      <c r="F107" s="204">
        <v>0</v>
      </c>
      <c r="G107" s="204">
        <f t="shared" si="3"/>
        <v>0</v>
      </c>
      <c r="H107" s="204">
        <v>0</v>
      </c>
      <c r="I107" s="204">
        <f t="shared" si="4"/>
        <v>0</v>
      </c>
      <c r="J107" s="204">
        <v>0</v>
      </c>
      <c r="K107" s="204">
        <f t="shared" si="5"/>
        <v>0</v>
      </c>
      <c r="L107" s="204">
        <v>0</v>
      </c>
      <c r="M107" s="204">
        <v>0</v>
      </c>
      <c r="N107" s="204">
        <v>0</v>
      </c>
      <c r="O107" s="204">
        <f t="shared" si="6"/>
        <v>0</v>
      </c>
      <c r="P107" s="204">
        <v>0</v>
      </c>
      <c r="Q107" s="204">
        <f t="shared" si="7"/>
        <v>0</v>
      </c>
      <c r="R107" s="204">
        <v>0</v>
      </c>
      <c r="S107" s="204">
        <f t="shared" si="8"/>
        <v>0</v>
      </c>
      <c r="T107" s="204">
        <v>0</v>
      </c>
      <c r="U107" s="204">
        <v>0</v>
      </c>
      <c r="V107" s="204">
        <v>0</v>
      </c>
      <c r="W107" s="204">
        <f t="shared" si="9"/>
        <v>0</v>
      </c>
      <c r="X107" s="204">
        <v>0</v>
      </c>
      <c r="Y107" s="204">
        <f t="shared" si="10"/>
        <v>0</v>
      </c>
      <c r="Z107" s="204">
        <v>0</v>
      </c>
      <c r="AA107" s="204">
        <f t="shared" si="11"/>
        <v>0</v>
      </c>
      <c r="AB107" s="186">
        <f t="shared" si="12"/>
        <v>0</v>
      </c>
      <c r="AC107" s="205">
        <f t="shared" ref="AC107:AD107" si="117">G107+O107+W107</f>
        <v>0</v>
      </c>
      <c r="AD107" s="205">
        <f t="shared" si="117"/>
        <v>0</v>
      </c>
      <c r="AE107" s="206">
        <f t="shared" si="14"/>
        <v>0</v>
      </c>
      <c r="AF107" s="211">
        <f t="shared" si="63"/>
        <v>0</v>
      </c>
      <c r="AG107" s="211" t="b">
        <f t="shared" si="19"/>
        <v>1</v>
      </c>
      <c r="AH107" t="s">
        <v>575</v>
      </c>
      <c r="AI107" s="208">
        <v>0</v>
      </c>
      <c r="AJ107" s="208">
        <v>0</v>
      </c>
      <c r="AK107" s="208">
        <f t="shared" si="15"/>
        <v>0</v>
      </c>
      <c r="AL107" s="208"/>
      <c r="AM107" s="127">
        <v>0</v>
      </c>
      <c r="AN107" s="127">
        <f t="shared" si="16"/>
        <v>0</v>
      </c>
      <c r="AO107" s="127"/>
      <c r="AP107" s="127"/>
      <c r="AQ107" s="127"/>
      <c r="AR107" s="127"/>
      <c r="AS107" s="127"/>
      <c r="AT107" s="127"/>
      <c r="AU107" s="127"/>
      <c r="AV107" s="127"/>
      <c r="AW107" s="127"/>
      <c r="AX107" s="127"/>
      <c r="AY107" s="127"/>
      <c r="AZ107" s="127"/>
      <c r="BA107" s="127"/>
      <c r="BB107" s="127"/>
    </row>
    <row r="108" spans="1:54" ht="11.25" customHeight="1">
      <c r="A108" s="127"/>
      <c r="B108" s="203">
        <v>2592</v>
      </c>
      <c r="C108" s="204" t="s">
        <v>581</v>
      </c>
      <c r="D108" s="204">
        <v>0</v>
      </c>
      <c r="E108" s="204">
        <v>0</v>
      </c>
      <c r="F108" s="204">
        <v>0</v>
      </c>
      <c r="G108" s="204">
        <f t="shared" si="3"/>
        <v>0</v>
      </c>
      <c r="H108" s="204">
        <v>0</v>
      </c>
      <c r="I108" s="204">
        <f t="shared" si="4"/>
        <v>0</v>
      </c>
      <c r="J108" s="204">
        <v>0</v>
      </c>
      <c r="K108" s="204">
        <f t="shared" si="5"/>
        <v>0</v>
      </c>
      <c r="L108" s="204">
        <v>0</v>
      </c>
      <c r="M108" s="204">
        <v>0</v>
      </c>
      <c r="N108" s="204">
        <v>0</v>
      </c>
      <c r="O108" s="204">
        <f t="shared" si="6"/>
        <v>0</v>
      </c>
      <c r="P108" s="204">
        <v>0</v>
      </c>
      <c r="Q108" s="204">
        <f t="shared" si="7"/>
        <v>0</v>
      </c>
      <c r="R108" s="204">
        <v>0</v>
      </c>
      <c r="S108" s="204">
        <f t="shared" si="8"/>
        <v>0</v>
      </c>
      <c r="T108" s="204">
        <v>0</v>
      </c>
      <c r="U108" s="204">
        <v>0</v>
      </c>
      <c r="V108" s="204">
        <v>0</v>
      </c>
      <c r="W108" s="204">
        <f t="shared" si="9"/>
        <v>0</v>
      </c>
      <c r="X108" s="204">
        <v>0</v>
      </c>
      <c r="Y108" s="204">
        <f t="shared" si="10"/>
        <v>0</v>
      </c>
      <c r="Z108" s="204">
        <v>0</v>
      </c>
      <c r="AA108" s="204">
        <f t="shared" si="11"/>
        <v>0</v>
      </c>
      <c r="AB108" s="186">
        <f t="shared" si="12"/>
        <v>0</v>
      </c>
      <c r="AC108" s="205">
        <f t="shared" ref="AC108:AD108" si="118">G108+O108+W108</f>
        <v>0</v>
      </c>
      <c r="AD108" s="205">
        <f t="shared" si="118"/>
        <v>0</v>
      </c>
      <c r="AE108" s="206">
        <f t="shared" si="14"/>
        <v>0</v>
      </c>
      <c r="AF108" s="211">
        <f t="shared" si="63"/>
        <v>0</v>
      </c>
      <c r="AG108" s="211" t="b">
        <f t="shared" si="19"/>
        <v>1</v>
      </c>
      <c r="AH108" t="s">
        <v>575</v>
      </c>
      <c r="AI108" s="208">
        <v>0</v>
      </c>
      <c r="AJ108" s="208">
        <v>0</v>
      </c>
      <c r="AK108" s="208">
        <f t="shared" si="15"/>
        <v>0</v>
      </c>
      <c r="AL108" s="208"/>
      <c r="AM108" s="127">
        <v>0</v>
      </c>
      <c r="AN108" s="127">
        <f t="shared" si="16"/>
        <v>0</v>
      </c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</row>
    <row r="109" spans="1:54" ht="11.25" customHeight="1">
      <c r="A109" s="127"/>
      <c r="B109" s="203">
        <v>2611</v>
      </c>
      <c r="C109" s="204" t="s">
        <v>582</v>
      </c>
      <c r="D109" s="204">
        <v>0</v>
      </c>
      <c r="E109" s="204">
        <v>0</v>
      </c>
      <c r="F109" s="204">
        <v>0</v>
      </c>
      <c r="G109" s="204">
        <f t="shared" si="3"/>
        <v>0</v>
      </c>
      <c r="H109" s="204">
        <v>0</v>
      </c>
      <c r="I109" s="204">
        <f t="shared" si="4"/>
        <v>0</v>
      </c>
      <c r="J109" s="204">
        <v>0</v>
      </c>
      <c r="K109" s="204">
        <f t="shared" si="5"/>
        <v>0</v>
      </c>
      <c r="L109" s="204">
        <v>0</v>
      </c>
      <c r="M109" s="204">
        <v>0</v>
      </c>
      <c r="N109" s="204">
        <v>0</v>
      </c>
      <c r="O109" s="204">
        <f t="shared" si="6"/>
        <v>0</v>
      </c>
      <c r="P109" s="204">
        <v>0</v>
      </c>
      <c r="Q109" s="204">
        <f t="shared" si="7"/>
        <v>0</v>
      </c>
      <c r="R109" s="204">
        <v>0</v>
      </c>
      <c r="S109" s="204">
        <f t="shared" si="8"/>
        <v>0</v>
      </c>
      <c r="T109" s="204">
        <v>0</v>
      </c>
      <c r="U109" s="204">
        <v>0</v>
      </c>
      <c r="V109" s="204">
        <v>0</v>
      </c>
      <c r="W109" s="204">
        <f t="shared" si="9"/>
        <v>0</v>
      </c>
      <c r="X109" s="204">
        <v>0</v>
      </c>
      <c r="Y109" s="204">
        <f t="shared" si="10"/>
        <v>0</v>
      </c>
      <c r="Z109" s="204">
        <v>0</v>
      </c>
      <c r="AA109" s="204">
        <f t="shared" si="11"/>
        <v>0</v>
      </c>
      <c r="AB109" s="186">
        <f t="shared" si="12"/>
        <v>0</v>
      </c>
      <c r="AC109" s="205">
        <f t="shared" ref="AC109:AD109" si="119">G109+O109+W109</f>
        <v>0</v>
      </c>
      <c r="AD109" s="205">
        <f t="shared" si="119"/>
        <v>0</v>
      </c>
      <c r="AE109" s="206">
        <f t="shared" si="14"/>
        <v>0</v>
      </c>
      <c r="AF109" s="211">
        <f t="shared" si="63"/>
        <v>0</v>
      </c>
      <c r="AG109" s="211" t="b">
        <f t="shared" si="19"/>
        <v>1</v>
      </c>
      <c r="AH109" t="s">
        <v>583</v>
      </c>
      <c r="AI109" s="208">
        <v>0</v>
      </c>
      <c r="AJ109" s="208">
        <v>0</v>
      </c>
      <c r="AK109" s="208">
        <f t="shared" si="15"/>
        <v>0</v>
      </c>
      <c r="AL109" s="208"/>
      <c r="AM109" s="127">
        <v>0</v>
      </c>
      <c r="AN109" s="127">
        <f t="shared" si="16"/>
        <v>0</v>
      </c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  <c r="BA109" s="127"/>
      <c r="BB109" s="127"/>
    </row>
    <row r="110" spans="1:54" ht="11.25" customHeight="1">
      <c r="A110" s="127"/>
      <c r="B110" s="203">
        <v>2612</v>
      </c>
      <c r="C110" s="204" t="s">
        <v>584</v>
      </c>
      <c r="D110" s="204">
        <v>0</v>
      </c>
      <c r="E110" s="204">
        <v>0</v>
      </c>
      <c r="F110" s="204">
        <v>0</v>
      </c>
      <c r="G110" s="204">
        <f t="shared" si="3"/>
        <v>0</v>
      </c>
      <c r="H110" s="204">
        <v>0</v>
      </c>
      <c r="I110" s="204">
        <f t="shared" si="4"/>
        <v>0</v>
      </c>
      <c r="J110" s="204">
        <v>0</v>
      </c>
      <c r="K110" s="204">
        <f t="shared" si="5"/>
        <v>0</v>
      </c>
      <c r="L110" s="204">
        <v>0</v>
      </c>
      <c r="M110" s="204">
        <v>0</v>
      </c>
      <c r="N110" s="204">
        <v>0</v>
      </c>
      <c r="O110" s="204">
        <f t="shared" si="6"/>
        <v>0</v>
      </c>
      <c r="P110" s="204">
        <v>0</v>
      </c>
      <c r="Q110" s="204">
        <f t="shared" si="7"/>
        <v>0</v>
      </c>
      <c r="R110" s="204">
        <v>0</v>
      </c>
      <c r="S110" s="204">
        <f t="shared" si="8"/>
        <v>0</v>
      </c>
      <c r="T110" s="204">
        <v>0</v>
      </c>
      <c r="U110" s="204">
        <v>0</v>
      </c>
      <c r="V110" s="204">
        <v>0</v>
      </c>
      <c r="W110" s="204">
        <f t="shared" si="9"/>
        <v>0</v>
      </c>
      <c r="X110" s="204">
        <v>0</v>
      </c>
      <c r="Y110" s="204">
        <f t="shared" si="10"/>
        <v>0</v>
      </c>
      <c r="Z110" s="204">
        <v>0</v>
      </c>
      <c r="AA110" s="204">
        <f t="shared" si="11"/>
        <v>0</v>
      </c>
      <c r="AB110" s="186">
        <f t="shared" si="12"/>
        <v>0</v>
      </c>
      <c r="AC110" s="205">
        <f t="shared" ref="AC110:AD110" si="120">G110+O110+W110</f>
        <v>0</v>
      </c>
      <c r="AD110" s="205">
        <f t="shared" si="120"/>
        <v>0</v>
      </c>
      <c r="AE110" s="206">
        <f t="shared" si="14"/>
        <v>0</v>
      </c>
      <c r="AF110" s="211">
        <f t="shared" si="63"/>
        <v>0</v>
      </c>
      <c r="AG110" s="211" t="b">
        <f t="shared" si="19"/>
        <v>1</v>
      </c>
      <c r="AH110" t="s">
        <v>583</v>
      </c>
      <c r="AI110" s="208">
        <v>0</v>
      </c>
      <c r="AJ110" s="208">
        <v>0</v>
      </c>
      <c r="AK110" s="208">
        <f t="shared" si="15"/>
        <v>0</v>
      </c>
      <c r="AL110" s="208"/>
      <c r="AM110" s="127">
        <v>0</v>
      </c>
      <c r="AN110" s="127">
        <f t="shared" si="16"/>
        <v>0</v>
      </c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</row>
    <row r="111" spans="1:54" ht="11.25" customHeight="1">
      <c r="A111" s="127"/>
      <c r="B111" s="203">
        <v>2613</v>
      </c>
      <c r="C111" s="204" t="s">
        <v>585</v>
      </c>
      <c r="D111" s="204">
        <v>0</v>
      </c>
      <c r="E111" s="204">
        <v>0</v>
      </c>
      <c r="F111" s="204">
        <v>0</v>
      </c>
      <c r="G111" s="204">
        <f t="shared" si="3"/>
        <v>0</v>
      </c>
      <c r="H111" s="204">
        <v>0</v>
      </c>
      <c r="I111" s="204">
        <f t="shared" si="4"/>
        <v>0</v>
      </c>
      <c r="J111" s="204">
        <v>0</v>
      </c>
      <c r="K111" s="204">
        <f t="shared" si="5"/>
        <v>0</v>
      </c>
      <c r="L111" s="204">
        <v>0</v>
      </c>
      <c r="M111" s="204">
        <v>0</v>
      </c>
      <c r="N111" s="204">
        <v>0</v>
      </c>
      <c r="O111" s="204">
        <f t="shared" si="6"/>
        <v>0</v>
      </c>
      <c r="P111" s="204">
        <v>0</v>
      </c>
      <c r="Q111" s="204">
        <f t="shared" si="7"/>
        <v>0</v>
      </c>
      <c r="R111" s="204">
        <v>0</v>
      </c>
      <c r="S111" s="204">
        <f t="shared" si="8"/>
        <v>0</v>
      </c>
      <c r="T111" s="204">
        <v>0</v>
      </c>
      <c r="U111" s="204">
        <v>0</v>
      </c>
      <c r="V111" s="204">
        <v>0</v>
      </c>
      <c r="W111" s="204">
        <f t="shared" si="9"/>
        <v>0</v>
      </c>
      <c r="X111" s="204">
        <v>0</v>
      </c>
      <c r="Y111" s="204">
        <f t="shared" si="10"/>
        <v>0</v>
      </c>
      <c r="Z111" s="204">
        <v>0</v>
      </c>
      <c r="AA111" s="204">
        <f t="shared" si="11"/>
        <v>0</v>
      </c>
      <c r="AB111" s="186">
        <f t="shared" si="12"/>
        <v>0</v>
      </c>
      <c r="AC111" s="205">
        <f t="shared" ref="AC111:AD111" si="121">G111+O111+W111</f>
        <v>0</v>
      </c>
      <c r="AD111" s="205">
        <f t="shared" si="121"/>
        <v>0</v>
      </c>
      <c r="AE111" s="206">
        <f t="shared" si="14"/>
        <v>0</v>
      </c>
      <c r="AF111" s="211">
        <f t="shared" si="63"/>
        <v>0</v>
      </c>
      <c r="AG111" s="211" t="b">
        <f t="shared" si="19"/>
        <v>1</v>
      </c>
      <c r="AH111" t="s">
        <v>583</v>
      </c>
      <c r="AI111" s="208">
        <v>0</v>
      </c>
      <c r="AJ111" s="208">
        <v>0</v>
      </c>
      <c r="AK111" s="208">
        <f t="shared" si="15"/>
        <v>0</v>
      </c>
      <c r="AL111" s="208"/>
      <c r="AM111" s="127">
        <v>0</v>
      </c>
      <c r="AN111" s="127">
        <f t="shared" si="16"/>
        <v>0</v>
      </c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</row>
    <row r="112" spans="1:54" ht="11.25" customHeight="1">
      <c r="A112" s="127"/>
      <c r="B112" s="203">
        <v>2614</v>
      </c>
      <c r="C112" s="204" t="s">
        <v>586</v>
      </c>
      <c r="D112" s="204">
        <v>0</v>
      </c>
      <c r="E112" s="204">
        <v>0</v>
      </c>
      <c r="F112" s="204">
        <v>0</v>
      </c>
      <c r="G112" s="204">
        <f t="shared" si="3"/>
        <v>0</v>
      </c>
      <c r="H112" s="204">
        <v>0</v>
      </c>
      <c r="I112" s="204">
        <f t="shared" si="4"/>
        <v>0</v>
      </c>
      <c r="J112" s="204">
        <v>0</v>
      </c>
      <c r="K112" s="204">
        <f t="shared" si="5"/>
        <v>0</v>
      </c>
      <c r="L112" s="204">
        <v>0</v>
      </c>
      <c r="M112" s="204">
        <v>0</v>
      </c>
      <c r="N112" s="204">
        <v>0</v>
      </c>
      <c r="O112" s="204">
        <f t="shared" si="6"/>
        <v>0</v>
      </c>
      <c r="P112" s="204">
        <v>0</v>
      </c>
      <c r="Q112" s="204">
        <f t="shared" si="7"/>
        <v>0</v>
      </c>
      <c r="R112" s="204">
        <v>0</v>
      </c>
      <c r="S112" s="204">
        <f t="shared" si="8"/>
        <v>0</v>
      </c>
      <c r="T112" s="204">
        <v>0</v>
      </c>
      <c r="U112" s="204">
        <v>0</v>
      </c>
      <c r="V112" s="204">
        <v>0</v>
      </c>
      <c r="W112" s="204">
        <f t="shared" si="9"/>
        <v>0</v>
      </c>
      <c r="X112" s="204">
        <v>0</v>
      </c>
      <c r="Y112" s="204">
        <f t="shared" si="10"/>
        <v>0</v>
      </c>
      <c r="Z112" s="204">
        <v>0</v>
      </c>
      <c r="AA112" s="204">
        <f t="shared" si="11"/>
        <v>0</v>
      </c>
      <c r="AB112" s="186">
        <f t="shared" si="12"/>
        <v>0</v>
      </c>
      <c r="AC112" s="205">
        <f t="shared" ref="AC112:AD112" si="122">G112+O112+W112</f>
        <v>0</v>
      </c>
      <c r="AD112" s="205">
        <f t="shared" si="122"/>
        <v>0</v>
      </c>
      <c r="AE112" s="206">
        <f t="shared" si="14"/>
        <v>0</v>
      </c>
      <c r="AF112" s="211">
        <f t="shared" si="63"/>
        <v>0</v>
      </c>
      <c r="AG112" s="211" t="b">
        <f t="shared" si="19"/>
        <v>1</v>
      </c>
      <c r="AH112" t="s">
        <v>583</v>
      </c>
      <c r="AI112" s="208">
        <v>0</v>
      </c>
      <c r="AJ112" s="208">
        <v>0</v>
      </c>
      <c r="AK112" s="208">
        <f t="shared" si="15"/>
        <v>0</v>
      </c>
      <c r="AL112" s="208"/>
      <c r="AM112" s="127">
        <v>0</v>
      </c>
      <c r="AN112" s="127">
        <f t="shared" si="16"/>
        <v>0</v>
      </c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</row>
    <row r="113" spans="1:54" ht="11.25" customHeight="1">
      <c r="A113" s="127"/>
      <c r="B113" s="203">
        <v>2711</v>
      </c>
      <c r="C113" s="204" t="s">
        <v>587</v>
      </c>
      <c r="D113" s="204">
        <v>0</v>
      </c>
      <c r="E113" s="204">
        <v>0</v>
      </c>
      <c r="F113" s="204">
        <v>0</v>
      </c>
      <c r="G113" s="204">
        <f t="shared" si="3"/>
        <v>0</v>
      </c>
      <c r="H113" s="204">
        <v>0</v>
      </c>
      <c r="I113" s="204">
        <f t="shared" si="4"/>
        <v>0</v>
      </c>
      <c r="J113" s="204">
        <v>0</v>
      </c>
      <c r="K113" s="204">
        <f t="shared" si="5"/>
        <v>0</v>
      </c>
      <c r="L113" s="204">
        <v>0</v>
      </c>
      <c r="M113" s="204">
        <v>0</v>
      </c>
      <c r="N113" s="204">
        <v>0</v>
      </c>
      <c r="O113" s="204">
        <f t="shared" si="6"/>
        <v>0</v>
      </c>
      <c r="P113" s="204">
        <v>0</v>
      </c>
      <c r="Q113" s="204">
        <f t="shared" si="7"/>
        <v>0</v>
      </c>
      <c r="R113" s="204">
        <v>0</v>
      </c>
      <c r="S113" s="204">
        <f t="shared" si="8"/>
        <v>0</v>
      </c>
      <c r="T113" s="204">
        <v>0</v>
      </c>
      <c r="U113" s="204">
        <v>0</v>
      </c>
      <c r="V113" s="204">
        <v>0</v>
      </c>
      <c r="W113" s="204">
        <f t="shared" si="9"/>
        <v>0</v>
      </c>
      <c r="X113" s="204">
        <v>0</v>
      </c>
      <c r="Y113" s="204">
        <f t="shared" si="10"/>
        <v>0</v>
      </c>
      <c r="Z113" s="204">
        <v>0</v>
      </c>
      <c r="AA113" s="204">
        <f t="shared" si="11"/>
        <v>0</v>
      </c>
      <c r="AB113" s="186">
        <f t="shared" si="12"/>
        <v>0</v>
      </c>
      <c r="AC113" s="205">
        <f t="shared" ref="AC113:AD113" si="123">G113+O113+W113</f>
        <v>0</v>
      </c>
      <c r="AD113" s="205">
        <f t="shared" si="123"/>
        <v>0</v>
      </c>
      <c r="AE113" s="206">
        <f t="shared" si="14"/>
        <v>0</v>
      </c>
      <c r="AF113" s="211">
        <f t="shared" si="63"/>
        <v>0</v>
      </c>
      <c r="AG113" s="211" t="b">
        <f t="shared" si="19"/>
        <v>1</v>
      </c>
      <c r="AH113" t="s">
        <v>588</v>
      </c>
      <c r="AI113" s="208">
        <v>0</v>
      </c>
      <c r="AJ113" s="208">
        <v>0</v>
      </c>
      <c r="AK113" s="208">
        <f t="shared" si="15"/>
        <v>0</v>
      </c>
      <c r="AL113" s="208"/>
      <c r="AM113" s="127">
        <v>0</v>
      </c>
      <c r="AN113" s="127">
        <f t="shared" si="16"/>
        <v>0</v>
      </c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</row>
    <row r="114" spans="1:54" ht="11.25" customHeight="1">
      <c r="A114" s="127"/>
      <c r="B114" s="203">
        <v>2721</v>
      </c>
      <c r="C114" s="204" t="s">
        <v>589</v>
      </c>
      <c r="D114" s="204">
        <v>0</v>
      </c>
      <c r="E114" s="204">
        <v>0</v>
      </c>
      <c r="F114" s="204">
        <v>0</v>
      </c>
      <c r="G114" s="204">
        <f t="shared" si="3"/>
        <v>0</v>
      </c>
      <c r="H114" s="204">
        <v>0</v>
      </c>
      <c r="I114" s="204">
        <f t="shared" si="4"/>
        <v>0</v>
      </c>
      <c r="J114" s="204">
        <v>0</v>
      </c>
      <c r="K114" s="204">
        <f t="shared" si="5"/>
        <v>0</v>
      </c>
      <c r="L114" s="204">
        <v>0</v>
      </c>
      <c r="M114" s="204">
        <v>0</v>
      </c>
      <c r="N114" s="204">
        <v>0</v>
      </c>
      <c r="O114" s="204">
        <f t="shared" si="6"/>
        <v>0</v>
      </c>
      <c r="P114" s="204">
        <v>0</v>
      </c>
      <c r="Q114" s="204">
        <f t="shared" si="7"/>
        <v>0</v>
      </c>
      <c r="R114" s="204">
        <v>0</v>
      </c>
      <c r="S114" s="204">
        <f t="shared" si="8"/>
        <v>0</v>
      </c>
      <c r="T114" s="204">
        <v>0</v>
      </c>
      <c r="U114" s="204">
        <v>0</v>
      </c>
      <c r="V114" s="204">
        <v>0</v>
      </c>
      <c r="W114" s="204">
        <f t="shared" si="9"/>
        <v>0</v>
      </c>
      <c r="X114" s="204">
        <v>0</v>
      </c>
      <c r="Y114" s="204">
        <f t="shared" si="10"/>
        <v>0</v>
      </c>
      <c r="Z114" s="204">
        <v>0</v>
      </c>
      <c r="AA114" s="204">
        <f t="shared" si="11"/>
        <v>0</v>
      </c>
      <c r="AB114" s="186">
        <f t="shared" si="12"/>
        <v>0</v>
      </c>
      <c r="AC114" s="205">
        <f t="shared" ref="AC114:AD114" si="124">G114+O114+W114</f>
        <v>0</v>
      </c>
      <c r="AD114" s="205">
        <f t="shared" si="124"/>
        <v>0</v>
      </c>
      <c r="AE114" s="206">
        <f t="shared" si="14"/>
        <v>0</v>
      </c>
      <c r="AF114" s="211">
        <f t="shared" si="63"/>
        <v>0</v>
      </c>
      <c r="AG114" s="211" t="b">
        <f t="shared" si="19"/>
        <v>1</v>
      </c>
      <c r="AH114" t="s">
        <v>588</v>
      </c>
      <c r="AI114" s="208">
        <v>0</v>
      </c>
      <c r="AJ114" s="208">
        <v>0</v>
      </c>
      <c r="AK114" s="208">
        <f t="shared" si="15"/>
        <v>0</v>
      </c>
      <c r="AL114" s="208"/>
      <c r="AM114" s="127">
        <v>0</v>
      </c>
      <c r="AN114" s="127">
        <f t="shared" si="16"/>
        <v>0</v>
      </c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</row>
    <row r="115" spans="1:54" ht="11.25" customHeight="1">
      <c r="A115" s="127"/>
      <c r="B115" s="203">
        <v>2731</v>
      </c>
      <c r="C115" s="204" t="s">
        <v>590</v>
      </c>
      <c r="D115" s="204">
        <v>0</v>
      </c>
      <c r="E115" s="204">
        <v>0</v>
      </c>
      <c r="F115" s="204">
        <v>0</v>
      </c>
      <c r="G115" s="204">
        <f t="shared" si="3"/>
        <v>0</v>
      </c>
      <c r="H115" s="204">
        <v>0</v>
      </c>
      <c r="I115" s="204">
        <f t="shared" si="4"/>
        <v>0</v>
      </c>
      <c r="J115" s="204">
        <v>0</v>
      </c>
      <c r="K115" s="204">
        <f t="shared" si="5"/>
        <v>0</v>
      </c>
      <c r="L115" s="204">
        <v>0</v>
      </c>
      <c r="M115" s="204">
        <v>0</v>
      </c>
      <c r="N115" s="204">
        <v>0</v>
      </c>
      <c r="O115" s="204">
        <f t="shared" si="6"/>
        <v>0</v>
      </c>
      <c r="P115" s="204">
        <v>0</v>
      </c>
      <c r="Q115" s="204">
        <f t="shared" si="7"/>
        <v>0</v>
      </c>
      <c r="R115" s="204">
        <v>0</v>
      </c>
      <c r="S115" s="204">
        <f t="shared" si="8"/>
        <v>0</v>
      </c>
      <c r="T115" s="204">
        <v>0</v>
      </c>
      <c r="U115" s="204">
        <v>0</v>
      </c>
      <c r="V115" s="204">
        <v>0</v>
      </c>
      <c r="W115" s="204">
        <f t="shared" si="9"/>
        <v>0</v>
      </c>
      <c r="X115" s="204">
        <v>0</v>
      </c>
      <c r="Y115" s="204">
        <f t="shared" si="10"/>
        <v>0</v>
      </c>
      <c r="Z115" s="204">
        <v>0</v>
      </c>
      <c r="AA115" s="204">
        <f t="shared" si="11"/>
        <v>0</v>
      </c>
      <c r="AB115" s="186">
        <f t="shared" si="12"/>
        <v>0</v>
      </c>
      <c r="AC115" s="205">
        <f t="shared" ref="AC115:AD115" si="125">G115+O115+W115</f>
        <v>0</v>
      </c>
      <c r="AD115" s="205">
        <f t="shared" si="125"/>
        <v>0</v>
      </c>
      <c r="AE115" s="206">
        <f t="shared" si="14"/>
        <v>0</v>
      </c>
      <c r="AF115" s="211">
        <f t="shared" si="63"/>
        <v>0</v>
      </c>
      <c r="AG115" s="211" t="b">
        <f t="shared" si="19"/>
        <v>1</v>
      </c>
      <c r="AH115" t="s">
        <v>588</v>
      </c>
      <c r="AI115" s="208">
        <v>0</v>
      </c>
      <c r="AJ115" s="208">
        <v>0</v>
      </c>
      <c r="AK115" s="208">
        <f t="shared" si="15"/>
        <v>0</v>
      </c>
      <c r="AL115" s="208"/>
      <c r="AM115" s="127">
        <v>0</v>
      </c>
      <c r="AN115" s="127">
        <f t="shared" si="16"/>
        <v>0</v>
      </c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</row>
    <row r="116" spans="1:54" ht="11.25" customHeight="1">
      <c r="A116" s="127"/>
      <c r="B116" s="203">
        <v>2741</v>
      </c>
      <c r="C116" s="204" t="s">
        <v>591</v>
      </c>
      <c r="D116" s="204">
        <v>0</v>
      </c>
      <c r="E116" s="204">
        <v>0</v>
      </c>
      <c r="F116" s="204">
        <v>0</v>
      </c>
      <c r="G116" s="204">
        <f t="shared" si="3"/>
        <v>0</v>
      </c>
      <c r="H116" s="204">
        <v>0</v>
      </c>
      <c r="I116" s="204">
        <f t="shared" si="4"/>
        <v>0</v>
      </c>
      <c r="J116" s="204">
        <v>0</v>
      </c>
      <c r="K116" s="204">
        <f t="shared" si="5"/>
        <v>0</v>
      </c>
      <c r="L116" s="204">
        <v>0</v>
      </c>
      <c r="M116" s="204">
        <v>0</v>
      </c>
      <c r="N116" s="204">
        <v>0</v>
      </c>
      <c r="O116" s="204">
        <f t="shared" si="6"/>
        <v>0</v>
      </c>
      <c r="P116" s="204">
        <v>0</v>
      </c>
      <c r="Q116" s="204">
        <f t="shared" si="7"/>
        <v>0</v>
      </c>
      <c r="R116" s="204">
        <v>0</v>
      </c>
      <c r="S116" s="204">
        <f t="shared" si="8"/>
        <v>0</v>
      </c>
      <c r="T116" s="204">
        <v>0</v>
      </c>
      <c r="U116" s="204">
        <v>0</v>
      </c>
      <c r="V116" s="204">
        <v>0</v>
      </c>
      <c r="W116" s="204">
        <f t="shared" si="9"/>
        <v>0</v>
      </c>
      <c r="X116" s="204">
        <v>0</v>
      </c>
      <c r="Y116" s="204">
        <f t="shared" si="10"/>
        <v>0</v>
      </c>
      <c r="Z116" s="204">
        <v>0</v>
      </c>
      <c r="AA116" s="204">
        <f t="shared" si="11"/>
        <v>0</v>
      </c>
      <c r="AB116" s="186">
        <f t="shared" si="12"/>
        <v>0</v>
      </c>
      <c r="AC116" s="205">
        <f t="shared" ref="AC116:AD116" si="126">G116+O116+W116</f>
        <v>0</v>
      </c>
      <c r="AD116" s="205">
        <f t="shared" si="126"/>
        <v>0</v>
      </c>
      <c r="AE116" s="206">
        <f t="shared" si="14"/>
        <v>0</v>
      </c>
      <c r="AF116" s="211">
        <f t="shared" si="63"/>
        <v>0</v>
      </c>
      <c r="AG116" s="211" t="b">
        <f t="shared" si="19"/>
        <v>1</v>
      </c>
      <c r="AH116" t="s">
        <v>588</v>
      </c>
      <c r="AI116" s="208">
        <v>0</v>
      </c>
      <c r="AJ116" s="208">
        <v>0</v>
      </c>
      <c r="AK116" s="208">
        <f t="shared" si="15"/>
        <v>0</v>
      </c>
      <c r="AL116" s="208"/>
      <c r="AM116" s="127">
        <v>0</v>
      </c>
      <c r="AN116" s="127">
        <f t="shared" si="16"/>
        <v>0</v>
      </c>
      <c r="AO116" s="127"/>
      <c r="AP116" s="127"/>
      <c r="AQ116" s="127"/>
      <c r="AR116" s="127"/>
      <c r="AS116" s="127"/>
      <c r="AT116" s="127"/>
      <c r="AU116" s="127"/>
      <c r="AV116" s="127"/>
      <c r="AW116" s="127"/>
      <c r="AX116" s="127"/>
      <c r="AY116" s="127"/>
      <c r="AZ116" s="127"/>
      <c r="BA116" s="127"/>
      <c r="BB116" s="127"/>
    </row>
    <row r="117" spans="1:54" ht="11.25" customHeight="1">
      <c r="A117" s="127"/>
      <c r="B117" s="203">
        <v>2751</v>
      </c>
      <c r="C117" s="204" t="s">
        <v>592</v>
      </c>
      <c r="D117" s="204">
        <v>0</v>
      </c>
      <c r="E117" s="204">
        <v>0</v>
      </c>
      <c r="F117" s="204">
        <v>0</v>
      </c>
      <c r="G117" s="204">
        <f t="shared" si="3"/>
        <v>0</v>
      </c>
      <c r="H117" s="204">
        <v>0</v>
      </c>
      <c r="I117" s="204">
        <f t="shared" si="4"/>
        <v>0</v>
      </c>
      <c r="J117" s="204">
        <v>0</v>
      </c>
      <c r="K117" s="204">
        <f t="shared" si="5"/>
        <v>0</v>
      </c>
      <c r="L117" s="204">
        <v>0</v>
      </c>
      <c r="M117" s="204">
        <v>0</v>
      </c>
      <c r="N117" s="204">
        <v>0</v>
      </c>
      <c r="O117" s="204">
        <f t="shared" si="6"/>
        <v>0</v>
      </c>
      <c r="P117" s="204">
        <v>0</v>
      </c>
      <c r="Q117" s="204">
        <f t="shared" si="7"/>
        <v>0</v>
      </c>
      <c r="R117" s="204">
        <v>0</v>
      </c>
      <c r="S117" s="204">
        <f t="shared" si="8"/>
        <v>0</v>
      </c>
      <c r="T117" s="204">
        <v>0</v>
      </c>
      <c r="U117" s="204">
        <v>0</v>
      </c>
      <c r="V117" s="204">
        <v>0</v>
      </c>
      <c r="W117" s="204">
        <f t="shared" si="9"/>
        <v>0</v>
      </c>
      <c r="X117" s="204">
        <v>0</v>
      </c>
      <c r="Y117" s="204">
        <f t="shared" si="10"/>
        <v>0</v>
      </c>
      <c r="Z117" s="204">
        <v>0</v>
      </c>
      <c r="AA117" s="204">
        <f t="shared" si="11"/>
        <v>0</v>
      </c>
      <c r="AB117" s="186">
        <f t="shared" si="12"/>
        <v>0</v>
      </c>
      <c r="AC117" s="205">
        <f t="shared" ref="AC117:AD117" si="127">G117+O117+W117</f>
        <v>0</v>
      </c>
      <c r="AD117" s="205">
        <f t="shared" si="127"/>
        <v>0</v>
      </c>
      <c r="AE117" s="206">
        <f t="shared" si="14"/>
        <v>0</v>
      </c>
      <c r="AF117" s="211">
        <f t="shared" si="63"/>
        <v>0</v>
      </c>
      <c r="AG117" s="211" t="b">
        <f t="shared" si="19"/>
        <v>1</v>
      </c>
      <c r="AH117" t="s">
        <v>588</v>
      </c>
      <c r="AI117" s="208">
        <v>0</v>
      </c>
      <c r="AJ117" s="208">
        <v>0</v>
      </c>
      <c r="AK117" s="208">
        <f t="shared" si="15"/>
        <v>0</v>
      </c>
      <c r="AL117" s="208"/>
      <c r="AM117" s="127">
        <v>0</v>
      </c>
      <c r="AN117" s="127">
        <f t="shared" si="16"/>
        <v>0</v>
      </c>
      <c r="AO117" s="127"/>
      <c r="AP117" s="127"/>
      <c r="AQ117" s="127"/>
      <c r="AR117" s="127"/>
      <c r="AS117" s="127"/>
      <c r="AT117" s="127"/>
      <c r="AU117" s="127"/>
      <c r="AV117" s="127"/>
      <c r="AW117" s="127"/>
      <c r="AX117" s="127"/>
      <c r="AY117" s="127"/>
      <c r="AZ117" s="127"/>
      <c r="BA117" s="127"/>
      <c r="BB117" s="127"/>
    </row>
    <row r="118" spans="1:54" ht="11.25" customHeight="1">
      <c r="A118" s="127"/>
      <c r="B118" s="203">
        <v>2811</v>
      </c>
      <c r="C118" s="204" t="s">
        <v>593</v>
      </c>
      <c r="D118" s="204">
        <v>0</v>
      </c>
      <c r="E118" s="204">
        <v>0</v>
      </c>
      <c r="F118" s="204">
        <v>0</v>
      </c>
      <c r="G118" s="204">
        <f t="shared" si="3"/>
        <v>0</v>
      </c>
      <c r="H118" s="204">
        <v>0</v>
      </c>
      <c r="I118" s="204">
        <f t="shared" si="4"/>
        <v>0</v>
      </c>
      <c r="J118" s="204">
        <v>0</v>
      </c>
      <c r="K118" s="204">
        <f t="shared" si="5"/>
        <v>0</v>
      </c>
      <c r="L118" s="204">
        <v>0</v>
      </c>
      <c r="M118" s="204">
        <v>0</v>
      </c>
      <c r="N118" s="204">
        <v>0</v>
      </c>
      <c r="O118" s="204">
        <f t="shared" si="6"/>
        <v>0</v>
      </c>
      <c r="P118" s="204">
        <v>0</v>
      </c>
      <c r="Q118" s="204">
        <f t="shared" si="7"/>
        <v>0</v>
      </c>
      <c r="R118" s="204">
        <v>0</v>
      </c>
      <c r="S118" s="204">
        <f t="shared" si="8"/>
        <v>0</v>
      </c>
      <c r="T118" s="204">
        <v>0</v>
      </c>
      <c r="U118" s="204">
        <v>0</v>
      </c>
      <c r="V118" s="204">
        <v>0</v>
      </c>
      <c r="W118" s="204">
        <f t="shared" si="9"/>
        <v>0</v>
      </c>
      <c r="X118" s="204">
        <v>0</v>
      </c>
      <c r="Y118" s="204">
        <f t="shared" si="10"/>
        <v>0</v>
      </c>
      <c r="Z118" s="204">
        <v>0</v>
      </c>
      <c r="AA118" s="204">
        <f t="shared" si="11"/>
        <v>0</v>
      </c>
      <c r="AB118" s="186">
        <f t="shared" si="12"/>
        <v>0</v>
      </c>
      <c r="AC118" s="205">
        <f t="shared" ref="AC118:AD118" si="128">G118+O118+W118</f>
        <v>0</v>
      </c>
      <c r="AD118" s="205">
        <f t="shared" si="128"/>
        <v>0</v>
      </c>
      <c r="AE118" s="206">
        <f t="shared" si="14"/>
        <v>0</v>
      </c>
      <c r="AF118" s="211">
        <f t="shared" si="63"/>
        <v>0</v>
      </c>
      <c r="AG118" s="211" t="b">
        <f t="shared" si="19"/>
        <v>1</v>
      </c>
      <c r="AH118" t="s">
        <v>594</v>
      </c>
      <c r="AI118" s="208">
        <v>0</v>
      </c>
      <c r="AJ118" s="208">
        <v>0</v>
      </c>
      <c r="AK118" s="208">
        <f t="shared" si="15"/>
        <v>0</v>
      </c>
      <c r="AL118" s="208"/>
      <c r="AM118" s="127">
        <v>0</v>
      </c>
      <c r="AN118" s="127">
        <f t="shared" si="16"/>
        <v>0</v>
      </c>
      <c r="AO118" s="127"/>
      <c r="AP118" s="127"/>
      <c r="AQ118" s="127"/>
      <c r="AR118" s="127"/>
      <c r="AS118" s="127"/>
      <c r="AT118" s="127"/>
      <c r="AU118" s="127"/>
      <c r="AV118" s="127"/>
      <c r="AW118" s="127"/>
      <c r="AX118" s="127"/>
      <c r="AY118" s="127"/>
      <c r="AZ118" s="127"/>
      <c r="BA118" s="127"/>
      <c r="BB118" s="127"/>
    </row>
    <row r="119" spans="1:54" ht="11.25" customHeight="1">
      <c r="A119" s="127"/>
      <c r="B119" s="203">
        <v>2821</v>
      </c>
      <c r="C119" s="204" t="s">
        <v>595</v>
      </c>
      <c r="D119" s="204">
        <v>0</v>
      </c>
      <c r="E119" s="204">
        <v>0</v>
      </c>
      <c r="F119" s="204">
        <v>0</v>
      </c>
      <c r="G119" s="204">
        <f t="shared" si="3"/>
        <v>0</v>
      </c>
      <c r="H119" s="204">
        <v>0</v>
      </c>
      <c r="I119" s="204">
        <f t="shared" si="4"/>
        <v>0</v>
      </c>
      <c r="J119" s="204">
        <v>0</v>
      </c>
      <c r="K119" s="204">
        <f t="shared" si="5"/>
        <v>0</v>
      </c>
      <c r="L119" s="204">
        <v>0</v>
      </c>
      <c r="M119" s="204">
        <v>0</v>
      </c>
      <c r="N119" s="204">
        <v>0</v>
      </c>
      <c r="O119" s="204">
        <f t="shared" si="6"/>
        <v>0</v>
      </c>
      <c r="P119" s="204">
        <v>0</v>
      </c>
      <c r="Q119" s="204">
        <f t="shared" si="7"/>
        <v>0</v>
      </c>
      <c r="R119" s="204">
        <v>0</v>
      </c>
      <c r="S119" s="204">
        <f t="shared" si="8"/>
        <v>0</v>
      </c>
      <c r="T119" s="204">
        <v>0</v>
      </c>
      <c r="U119" s="204">
        <v>0</v>
      </c>
      <c r="V119" s="204">
        <v>0</v>
      </c>
      <c r="W119" s="204">
        <f t="shared" si="9"/>
        <v>0</v>
      </c>
      <c r="X119" s="204">
        <v>0</v>
      </c>
      <c r="Y119" s="204">
        <f t="shared" si="10"/>
        <v>0</v>
      </c>
      <c r="Z119" s="204">
        <v>0</v>
      </c>
      <c r="AA119" s="204">
        <f t="shared" si="11"/>
        <v>0</v>
      </c>
      <c r="AB119" s="186">
        <f t="shared" si="12"/>
        <v>0</v>
      </c>
      <c r="AC119" s="205">
        <f t="shared" ref="AC119:AD119" si="129">G119+O119+W119</f>
        <v>0</v>
      </c>
      <c r="AD119" s="205">
        <f t="shared" si="129"/>
        <v>0</v>
      </c>
      <c r="AE119" s="206">
        <f t="shared" si="14"/>
        <v>0</v>
      </c>
      <c r="AF119" s="211">
        <f t="shared" si="63"/>
        <v>0</v>
      </c>
      <c r="AG119" s="211" t="b">
        <f t="shared" si="19"/>
        <v>1</v>
      </c>
      <c r="AH119" t="s">
        <v>594</v>
      </c>
      <c r="AI119" s="208">
        <v>0</v>
      </c>
      <c r="AJ119" s="208">
        <v>0</v>
      </c>
      <c r="AK119" s="208">
        <f t="shared" si="15"/>
        <v>0</v>
      </c>
      <c r="AL119" s="208"/>
      <c r="AM119" s="127">
        <v>0</v>
      </c>
      <c r="AN119" s="127">
        <f t="shared" si="16"/>
        <v>0</v>
      </c>
      <c r="AO119" s="127"/>
      <c r="AP119" s="127"/>
      <c r="AQ119" s="127"/>
      <c r="AR119" s="127"/>
      <c r="AS119" s="127"/>
      <c r="AT119" s="127"/>
      <c r="AU119" s="127"/>
      <c r="AV119" s="127"/>
      <c r="AW119" s="127"/>
      <c r="AX119" s="127"/>
      <c r="AY119" s="127"/>
      <c r="AZ119" s="127"/>
      <c r="BA119" s="127"/>
      <c r="BB119" s="127"/>
    </row>
    <row r="120" spans="1:54" ht="11.25" customHeight="1">
      <c r="A120" s="127"/>
      <c r="B120" s="203">
        <v>2831</v>
      </c>
      <c r="C120" s="204" t="s">
        <v>596</v>
      </c>
      <c r="D120" s="204">
        <v>0</v>
      </c>
      <c r="E120" s="204">
        <v>0</v>
      </c>
      <c r="F120" s="204">
        <v>0</v>
      </c>
      <c r="G120" s="204">
        <f t="shared" si="3"/>
        <v>0</v>
      </c>
      <c r="H120" s="204">
        <v>0</v>
      </c>
      <c r="I120" s="204">
        <f t="shared" si="4"/>
        <v>0</v>
      </c>
      <c r="J120" s="204">
        <v>0</v>
      </c>
      <c r="K120" s="204">
        <f t="shared" si="5"/>
        <v>0</v>
      </c>
      <c r="L120" s="204">
        <v>0</v>
      </c>
      <c r="M120" s="204">
        <v>0</v>
      </c>
      <c r="N120" s="204">
        <v>0</v>
      </c>
      <c r="O120" s="204">
        <f t="shared" si="6"/>
        <v>0</v>
      </c>
      <c r="P120" s="204">
        <v>0</v>
      </c>
      <c r="Q120" s="204">
        <f t="shared" si="7"/>
        <v>0</v>
      </c>
      <c r="R120" s="204">
        <v>0</v>
      </c>
      <c r="S120" s="204">
        <f t="shared" si="8"/>
        <v>0</v>
      </c>
      <c r="T120" s="204">
        <v>0</v>
      </c>
      <c r="U120" s="204">
        <v>0</v>
      </c>
      <c r="V120" s="204">
        <v>0</v>
      </c>
      <c r="W120" s="204">
        <f t="shared" si="9"/>
        <v>0</v>
      </c>
      <c r="X120" s="204">
        <v>0</v>
      </c>
      <c r="Y120" s="204">
        <f t="shared" si="10"/>
        <v>0</v>
      </c>
      <c r="Z120" s="204">
        <v>0</v>
      </c>
      <c r="AA120" s="204">
        <f t="shared" si="11"/>
        <v>0</v>
      </c>
      <c r="AB120" s="186">
        <f t="shared" si="12"/>
        <v>0</v>
      </c>
      <c r="AC120" s="205">
        <f t="shared" ref="AC120:AD120" si="130">G120+O120+W120</f>
        <v>0</v>
      </c>
      <c r="AD120" s="205">
        <f t="shared" si="130"/>
        <v>0</v>
      </c>
      <c r="AE120" s="206">
        <f t="shared" si="14"/>
        <v>0</v>
      </c>
      <c r="AF120" s="211">
        <f t="shared" si="63"/>
        <v>0</v>
      </c>
      <c r="AG120" s="211" t="b">
        <f t="shared" si="19"/>
        <v>1</v>
      </c>
      <c r="AH120" t="s">
        <v>594</v>
      </c>
      <c r="AI120" s="208">
        <v>0</v>
      </c>
      <c r="AJ120" s="208">
        <v>0</v>
      </c>
      <c r="AK120" s="208">
        <f t="shared" si="15"/>
        <v>0</v>
      </c>
      <c r="AL120" s="208"/>
      <c r="AM120" s="127">
        <v>0</v>
      </c>
      <c r="AN120" s="127">
        <f t="shared" si="16"/>
        <v>0</v>
      </c>
      <c r="AO120" s="127"/>
      <c r="AP120" s="127"/>
      <c r="AQ120" s="127"/>
      <c r="AR120" s="127"/>
      <c r="AS120" s="127"/>
      <c r="AT120" s="127"/>
      <c r="AU120" s="127"/>
      <c r="AV120" s="127"/>
      <c r="AW120" s="127"/>
      <c r="AX120" s="127"/>
      <c r="AY120" s="127"/>
      <c r="AZ120" s="127"/>
      <c r="BA120" s="127"/>
      <c r="BB120" s="127"/>
    </row>
    <row r="121" spans="1:54" ht="9.75" customHeight="1">
      <c r="A121" s="127"/>
      <c r="B121" s="203">
        <v>2911</v>
      </c>
      <c r="C121" s="204" t="s">
        <v>597</v>
      </c>
      <c r="D121" s="204">
        <v>0</v>
      </c>
      <c r="E121" s="204">
        <v>0</v>
      </c>
      <c r="F121" s="204">
        <v>0</v>
      </c>
      <c r="G121" s="204">
        <f t="shared" si="3"/>
        <v>0</v>
      </c>
      <c r="H121" s="204">
        <v>0</v>
      </c>
      <c r="I121" s="204">
        <f t="shared" si="4"/>
        <v>0</v>
      </c>
      <c r="J121" s="204">
        <v>0</v>
      </c>
      <c r="K121" s="204">
        <f t="shared" si="5"/>
        <v>0</v>
      </c>
      <c r="L121" s="204">
        <v>0</v>
      </c>
      <c r="M121" s="204">
        <v>0</v>
      </c>
      <c r="N121" s="204">
        <v>0</v>
      </c>
      <c r="O121" s="204">
        <f t="shared" si="6"/>
        <v>0</v>
      </c>
      <c r="P121" s="204">
        <v>0</v>
      </c>
      <c r="Q121" s="204">
        <f t="shared" si="7"/>
        <v>0</v>
      </c>
      <c r="R121" s="204">
        <v>0</v>
      </c>
      <c r="S121" s="204">
        <f t="shared" si="8"/>
        <v>0</v>
      </c>
      <c r="T121" s="204">
        <v>0</v>
      </c>
      <c r="U121" s="204">
        <v>0</v>
      </c>
      <c r="V121" s="204">
        <v>0</v>
      </c>
      <c r="W121" s="204">
        <f t="shared" si="9"/>
        <v>0</v>
      </c>
      <c r="X121" s="204">
        <v>0</v>
      </c>
      <c r="Y121" s="204">
        <f t="shared" si="10"/>
        <v>0</v>
      </c>
      <c r="Z121" s="204">
        <v>0</v>
      </c>
      <c r="AA121" s="204">
        <f t="shared" si="11"/>
        <v>0</v>
      </c>
      <c r="AB121" s="186">
        <f t="shared" si="12"/>
        <v>0</v>
      </c>
      <c r="AC121" s="205">
        <f t="shared" ref="AC121:AD121" si="131">G121+O121+W121</f>
        <v>0</v>
      </c>
      <c r="AD121" s="205">
        <f t="shared" si="131"/>
        <v>0</v>
      </c>
      <c r="AE121" s="206">
        <f t="shared" si="14"/>
        <v>0</v>
      </c>
      <c r="AF121" s="211">
        <f t="shared" si="63"/>
        <v>0</v>
      </c>
      <c r="AG121" s="211" t="b">
        <f t="shared" si="19"/>
        <v>1</v>
      </c>
      <c r="AH121" t="s">
        <v>598</v>
      </c>
      <c r="AI121" s="208">
        <v>0</v>
      </c>
      <c r="AJ121" s="208">
        <v>0</v>
      </c>
      <c r="AK121" s="208">
        <f t="shared" si="15"/>
        <v>0</v>
      </c>
      <c r="AL121" s="208"/>
      <c r="AM121" s="127">
        <v>0</v>
      </c>
      <c r="AN121" s="127">
        <f t="shared" si="16"/>
        <v>0</v>
      </c>
      <c r="AO121" s="127"/>
      <c r="AP121" s="127"/>
      <c r="AQ121" s="127"/>
      <c r="AR121" s="127"/>
      <c r="AS121" s="127"/>
      <c r="AT121" s="127"/>
      <c r="AU121" s="127"/>
      <c r="AV121" s="127"/>
      <c r="AW121" s="127"/>
      <c r="AX121" s="127"/>
      <c r="AY121" s="127"/>
      <c r="AZ121" s="127"/>
      <c r="BA121" s="127"/>
      <c r="BB121" s="127"/>
    </row>
    <row r="122" spans="1:54" ht="9.75" customHeight="1">
      <c r="A122" s="127"/>
      <c r="B122" s="214">
        <v>2921</v>
      </c>
      <c r="C122" s="204" t="s">
        <v>599</v>
      </c>
      <c r="D122" s="204">
        <v>0</v>
      </c>
      <c r="E122" s="204">
        <v>0</v>
      </c>
      <c r="F122" s="204">
        <v>0</v>
      </c>
      <c r="G122" s="204">
        <f t="shared" si="3"/>
        <v>0</v>
      </c>
      <c r="H122" s="204">
        <v>0</v>
      </c>
      <c r="I122" s="204">
        <f t="shared" si="4"/>
        <v>0</v>
      </c>
      <c r="J122" s="204">
        <v>0</v>
      </c>
      <c r="K122" s="204">
        <f t="shared" si="5"/>
        <v>0</v>
      </c>
      <c r="L122" s="204">
        <v>0</v>
      </c>
      <c r="M122" s="204">
        <v>0</v>
      </c>
      <c r="N122" s="204">
        <v>0</v>
      </c>
      <c r="O122" s="204">
        <f t="shared" si="6"/>
        <v>0</v>
      </c>
      <c r="P122" s="204">
        <v>0</v>
      </c>
      <c r="Q122" s="204">
        <f t="shared" si="7"/>
        <v>0</v>
      </c>
      <c r="R122" s="204">
        <v>0</v>
      </c>
      <c r="S122" s="204">
        <f t="shared" si="8"/>
        <v>0</v>
      </c>
      <c r="T122" s="204">
        <v>0</v>
      </c>
      <c r="U122" s="204">
        <v>0</v>
      </c>
      <c r="V122" s="204">
        <v>0</v>
      </c>
      <c r="W122" s="204">
        <f t="shared" si="9"/>
        <v>0</v>
      </c>
      <c r="X122" s="204">
        <v>0</v>
      </c>
      <c r="Y122" s="204">
        <f t="shared" si="10"/>
        <v>0</v>
      </c>
      <c r="Z122" s="204">
        <v>0</v>
      </c>
      <c r="AA122" s="204">
        <f t="shared" si="11"/>
        <v>0</v>
      </c>
      <c r="AB122" s="186">
        <f t="shared" si="12"/>
        <v>0</v>
      </c>
      <c r="AC122" s="205">
        <f t="shared" ref="AC122:AD122" si="132">G122+O122+W122</f>
        <v>0</v>
      </c>
      <c r="AD122" s="205">
        <f t="shared" si="132"/>
        <v>0</v>
      </c>
      <c r="AE122" s="206">
        <f t="shared" si="14"/>
        <v>0</v>
      </c>
      <c r="AF122" s="211">
        <f t="shared" si="63"/>
        <v>0</v>
      </c>
      <c r="AG122" s="211" t="b">
        <f t="shared" si="19"/>
        <v>1</v>
      </c>
      <c r="AH122" t="s">
        <v>598</v>
      </c>
      <c r="AI122" s="208">
        <v>0</v>
      </c>
      <c r="AJ122" s="208">
        <v>0</v>
      </c>
      <c r="AK122" s="208">
        <f t="shared" si="15"/>
        <v>0</v>
      </c>
      <c r="AL122" s="208"/>
      <c r="AM122" s="127">
        <v>0</v>
      </c>
      <c r="AN122" s="127">
        <f t="shared" si="16"/>
        <v>0</v>
      </c>
      <c r="AO122" s="127"/>
      <c r="AP122" s="127"/>
      <c r="AQ122" s="127"/>
      <c r="AR122" s="127"/>
      <c r="AS122" s="127"/>
      <c r="AT122" s="127"/>
      <c r="AU122" s="127"/>
      <c r="AV122" s="127"/>
      <c r="AW122" s="127"/>
      <c r="AX122" s="127"/>
      <c r="AY122" s="127"/>
      <c r="AZ122" s="127"/>
      <c r="BA122" s="127"/>
      <c r="BB122" s="127"/>
    </row>
    <row r="123" spans="1:54" ht="9.75" customHeight="1">
      <c r="A123" s="127"/>
      <c r="B123" s="203">
        <v>2931</v>
      </c>
      <c r="C123" s="204" t="s">
        <v>600</v>
      </c>
      <c r="D123" s="204">
        <v>0</v>
      </c>
      <c r="E123" s="204">
        <v>0</v>
      </c>
      <c r="F123" s="204">
        <v>0</v>
      </c>
      <c r="G123" s="204">
        <f t="shared" si="3"/>
        <v>0</v>
      </c>
      <c r="H123" s="204">
        <v>0</v>
      </c>
      <c r="I123" s="204">
        <f t="shared" si="4"/>
        <v>0</v>
      </c>
      <c r="J123" s="204">
        <v>0</v>
      </c>
      <c r="K123" s="204">
        <f t="shared" si="5"/>
        <v>0</v>
      </c>
      <c r="L123" s="204">
        <v>0</v>
      </c>
      <c r="M123" s="204">
        <v>0</v>
      </c>
      <c r="N123" s="204">
        <v>0</v>
      </c>
      <c r="O123" s="204">
        <f t="shared" si="6"/>
        <v>0</v>
      </c>
      <c r="P123" s="204">
        <v>0</v>
      </c>
      <c r="Q123" s="204">
        <f t="shared" si="7"/>
        <v>0</v>
      </c>
      <c r="R123" s="204">
        <v>0</v>
      </c>
      <c r="S123" s="204">
        <f t="shared" si="8"/>
        <v>0</v>
      </c>
      <c r="T123" s="204">
        <v>0</v>
      </c>
      <c r="U123" s="204">
        <v>0</v>
      </c>
      <c r="V123" s="204">
        <v>0</v>
      </c>
      <c r="W123" s="204">
        <f t="shared" si="9"/>
        <v>0</v>
      </c>
      <c r="X123" s="204">
        <v>0</v>
      </c>
      <c r="Y123" s="204">
        <f t="shared" si="10"/>
        <v>0</v>
      </c>
      <c r="Z123" s="204">
        <v>0</v>
      </c>
      <c r="AA123" s="204">
        <f t="shared" si="11"/>
        <v>0</v>
      </c>
      <c r="AB123" s="186">
        <f t="shared" si="12"/>
        <v>0</v>
      </c>
      <c r="AC123" s="205">
        <f t="shared" ref="AC123:AD123" si="133">G123+O123+W123</f>
        <v>0</v>
      </c>
      <c r="AD123" s="205">
        <f t="shared" si="133"/>
        <v>0</v>
      </c>
      <c r="AE123" s="206">
        <f t="shared" si="14"/>
        <v>0</v>
      </c>
      <c r="AF123" s="211">
        <f t="shared" si="63"/>
        <v>0</v>
      </c>
      <c r="AG123" s="211" t="b">
        <f t="shared" si="19"/>
        <v>1</v>
      </c>
      <c r="AH123" t="s">
        <v>598</v>
      </c>
      <c r="AI123" s="208">
        <v>0</v>
      </c>
      <c r="AJ123" s="208">
        <v>0</v>
      </c>
      <c r="AK123" s="208">
        <f t="shared" si="15"/>
        <v>0</v>
      </c>
      <c r="AL123" s="208"/>
      <c r="AM123" s="127">
        <v>0</v>
      </c>
      <c r="AN123" s="127">
        <f t="shared" si="16"/>
        <v>0</v>
      </c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27"/>
      <c r="AY123" s="127"/>
      <c r="AZ123" s="127"/>
      <c r="BA123" s="127"/>
      <c r="BB123" s="127"/>
    </row>
    <row r="124" spans="1:54" ht="9.75" customHeight="1">
      <c r="A124" s="127"/>
      <c r="B124" s="203">
        <v>2941</v>
      </c>
      <c r="C124" s="204" t="s">
        <v>601</v>
      </c>
      <c r="D124" s="204">
        <v>0</v>
      </c>
      <c r="E124" s="204">
        <v>0</v>
      </c>
      <c r="F124" s="204">
        <v>0</v>
      </c>
      <c r="G124" s="204">
        <f t="shared" si="3"/>
        <v>0</v>
      </c>
      <c r="H124" s="204">
        <v>0</v>
      </c>
      <c r="I124" s="204">
        <f t="shared" si="4"/>
        <v>0</v>
      </c>
      <c r="J124" s="204">
        <v>0</v>
      </c>
      <c r="K124" s="204">
        <f t="shared" si="5"/>
        <v>0</v>
      </c>
      <c r="L124" s="204">
        <v>0</v>
      </c>
      <c r="M124" s="204">
        <v>0</v>
      </c>
      <c r="N124" s="204">
        <v>0</v>
      </c>
      <c r="O124" s="204">
        <f t="shared" si="6"/>
        <v>0</v>
      </c>
      <c r="P124" s="204">
        <v>0</v>
      </c>
      <c r="Q124" s="204">
        <f t="shared" si="7"/>
        <v>0</v>
      </c>
      <c r="R124" s="204">
        <v>0</v>
      </c>
      <c r="S124" s="204">
        <f t="shared" si="8"/>
        <v>0</v>
      </c>
      <c r="T124" s="204">
        <v>0</v>
      </c>
      <c r="U124" s="204">
        <v>0</v>
      </c>
      <c r="V124" s="204">
        <v>0</v>
      </c>
      <c r="W124" s="204">
        <f t="shared" si="9"/>
        <v>0</v>
      </c>
      <c r="X124" s="204">
        <v>0</v>
      </c>
      <c r="Y124" s="204">
        <f t="shared" si="10"/>
        <v>0</v>
      </c>
      <c r="Z124" s="204">
        <v>0</v>
      </c>
      <c r="AA124" s="204">
        <f t="shared" si="11"/>
        <v>0</v>
      </c>
      <c r="AB124" s="186">
        <f t="shared" si="12"/>
        <v>0</v>
      </c>
      <c r="AC124" s="205">
        <f t="shared" ref="AC124:AD124" si="134">G124+O124+W124</f>
        <v>0</v>
      </c>
      <c r="AD124" s="205">
        <f t="shared" si="134"/>
        <v>0</v>
      </c>
      <c r="AE124" s="206">
        <f t="shared" si="14"/>
        <v>0</v>
      </c>
      <c r="AF124" s="211">
        <f t="shared" si="63"/>
        <v>0</v>
      </c>
      <c r="AG124" s="211" t="b">
        <f t="shared" si="19"/>
        <v>1</v>
      </c>
      <c r="AH124" t="s">
        <v>598</v>
      </c>
      <c r="AI124" s="208">
        <v>0</v>
      </c>
      <c r="AJ124" s="208">
        <v>0</v>
      </c>
      <c r="AK124" s="208">
        <f t="shared" si="15"/>
        <v>0</v>
      </c>
      <c r="AL124" s="208"/>
      <c r="AM124" s="127">
        <v>0</v>
      </c>
      <c r="AN124" s="127">
        <f t="shared" si="16"/>
        <v>0</v>
      </c>
      <c r="AO124" s="127"/>
      <c r="AP124" s="127"/>
      <c r="AQ124" s="127"/>
      <c r="AR124" s="127"/>
      <c r="AS124" s="127"/>
      <c r="AT124" s="127"/>
      <c r="AU124" s="127"/>
      <c r="AV124" s="127"/>
      <c r="AW124" s="127"/>
      <c r="AX124" s="127"/>
      <c r="AY124" s="127"/>
      <c r="AZ124" s="127"/>
      <c r="BA124" s="127"/>
      <c r="BB124" s="127"/>
    </row>
    <row r="125" spans="1:54" ht="9.75" customHeight="1">
      <c r="A125" s="127"/>
      <c r="B125" s="203">
        <v>2951</v>
      </c>
      <c r="C125" s="204" t="s">
        <v>602</v>
      </c>
      <c r="D125" s="204">
        <v>0</v>
      </c>
      <c r="E125" s="204">
        <v>0</v>
      </c>
      <c r="F125" s="204">
        <v>0</v>
      </c>
      <c r="G125" s="204">
        <f t="shared" si="3"/>
        <v>0</v>
      </c>
      <c r="H125" s="204">
        <v>0</v>
      </c>
      <c r="I125" s="204">
        <f t="shared" si="4"/>
        <v>0</v>
      </c>
      <c r="J125" s="204">
        <v>0</v>
      </c>
      <c r="K125" s="204">
        <f t="shared" si="5"/>
        <v>0</v>
      </c>
      <c r="L125" s="204">
        <v>0</v>
      </c>
      <c r="M125" s="204">
        <v>0</v>
      </c>
      <c r="N125" s="204">
        <v>0</v>
      </c>
      <c r="O125" s="204">
        <f t="shared" si="6"/>
        <v>0</v>
      </c>
      <c r="P125" s="204">
        <v>0</v>
      </c>
      <c r="Q125" s="204">
        <f t="shared" si="7"/>
        <v>0</v>
      </c>
      <c r="R125" s="204">
        <v>0</v>
      </c>
      <c r="S125" s="204">
        <f t="shared" si="8"/>
        <v>0</v>
      </c>
      <c r="T125" s="204">
        <v>0</v>
      </c>
      <c r="U125" s="204">
        <v>0</v>
      </c>
      <c r="V125" s="204">
        <v>0</v>
      </c>
      <c r="W125" s="204">
        <f t="shared" si="9"/>
        <v>0</v>
      </c>
      <c r="X125" s="204">
        <v>0</v>
      </c>
      <c r="Y125" s="204">
        <f t="shared" si="10"/>
        <v>0</v>
      </c>
      <c r="Z125" s="204">
        <v>0</v>
      </c>
      <c r="AA125" s="204">
        <f t="shared" si="11"/>
        <v>0</v>
      </c>
      <c r="AB125" s="186">
        <f t="shared" si="12"/>
        <v>0</v>
      </c>
      <c r="AC125" s="205">
        <f t="shared" ref="AC125:AD125" si="135">G125+O125+W125</f>
        <v>0</v>
      </c>
      <c r="AD125" s="205">
        <f t="shared" si="135"/>
        <v>0</v>
      </c>
      <c r="AE125" s="206">
        <f t="shared" si="14"/>
        <v>0</v>
      </c>
      <c r="AF125" s="211">
        <f t="shared" si="63"/>
        <v>0</v>
      </c>
      <c r="AG125" s="211" t="b">
        <f t="shared" si="19"/>
        <v>1</v>
      </c>
      <c r="AH125" t="s">
        <v>598</v>
      </c>
      <c r="AI125" s="208">
        <v>0</v>
      </c>
      <c r="AJ125" s="208">
        <v>0</v>
      </c>
      <c r="AK125" s="208">
        <f t="shared" si="15"/>
        <v>0</v>
      </c>
      <c r="AL125" s="208"/>
      <c r="AM125" s="127">
        <v>0</v>
      </c>
      <c r="AN125" s="127">
        <f t="shared" si="16"/>
        <v>0</v>
      </c>
      <c r="AO125" s="127"/>
      <c r="AP125" s="127"/>
      <c r="AQ125" s="127"/>
      <c r="AR125" s="127"/>
      <c r="AS125" s="127"/>
      <c r="AT125" s="127"/>
      <c r="AU125" s="127"/>
      <c r="AV125" s="127"/>
      <c r="AW125" s="127"/>
      <c r="AX125" s="127"/>
      <c r="AY125" s="127"/>
      <c r="AZ125" s="127"/>
      <c r="BA125" s="127"/>
      <c r="BB125" s="127"/>
    </row>
    <row r="126" spans="1:54" ht="9.75" customHeight="1">
      <c r="A126" s="127"/>
      <c r="B126" s="203">
        <v>2961</v>
      </c>
      <c r="C126" s="204" t="s">
        <v>603</v>
      </c>
      <c r="D126" s="204">
        <v>0</v>
      </c>
      <c r="E126" s="204">
        <v>0</v>
      </c>
      <c r="F126" s="204">
        <v>0</v>
      </c>
      <c r="G126" s="204">
        <f t="shared" si="3"/>
        <v>0</v>
      </c>
      <c r="H126" s="204">
        <v>0</v>
      </c>
      <c r="I126" s="204">
        <f t="shared" si="4"/>
        <v>0</v>
      </c>
      <c r="J126" s="204">
        <v>0</v>
      </c>
      <c r="K126" s="204">
        <f t="shared" si="5"/>
        <v>0</v>
      </c>
      <c r="L126" s="204">
        <v>0</v>
      </c>
      <c r="M126" s="204">
        <v>0</v>
      </c>
      <c r="N126" s="204">
        <v>0</v>
      </c>
      <c r="O126" s="204">
        <f t="shared" si="6"/>
        <v>0</v>
      </c>
      <c r="P126" s="204">
        <v>0</v>
      </c>
      <c r="Q126" s="204">
        <f t="shared" si="7"/>
        <v>0</v>
      </c>
      <c r="R126" s="204">
        <v>0</v>
      </c>
      <c r="S126" s="204">
        <f t="shared" si="8"/>
        <v>0</v>
      </c>
      <c r="T126" s="204">
        <v>0</v>
      </c>
      <c r="U126" s="204">
        <v>0</v>
      </c>
      <c r="V126" s="204">
        <v>0</v>
      </c>
      <c r="W126" s="204">
        <f t="shared" si="9"/>
        <v>0</v>
      </c>
      <c r="X126" s="204">
        <v>0</v>
      </c>
      <c r="Y126" s="204">
        <f t="shared" si="10"/>
        <v>0</v>
      </c>
      <c r="Z126" s="204">
        <v>0</v>
      </c>
      <c r="AA126" s="204">
        <f t="shared" si="11"/>
        <v>0</v>
      </c>
      <c r="AB126" s="186">
        <f t="shared" si="12"/>
        <v>0</v>
      </c>
      <c r="AC126" s="205">
        <f t="shared" ref="AC126:AD126" si="136">G126+O126+W126</f>
        <v>0</v>
      </c>
      <c r="AD126" s="205">
        <f t="shared" si="136"/>
        <v>0</v>
      </c>
      <c r="AE126" s="206">
        <f t="shared" si="14"/>
        <v>0</v>
      </c>
      <c r="AF126" s="211">
        <f t="shared" si="63"/>
        <v>0</v>
      </c>
      <c r="AG126" s="211" t="b">
        <f t="shared" si="19"/>
        <v>1</v>
      </c>
      <c r="AH126" t="s">
        <v>598</v>
      </c>
      <c r="AI126" s="208">
        <v>0</v>
      </c>
      <c r="AJ126" s="208">
        <v>0</v>
      </c>
      <c r="AK126" s="208">
        <f t="shared" si="15"/>
        <v>0</v>
      </c>
      <c r="AL126" s="208"/>
      <c r="AM126" s="127">
        <v>0</v>
      </c>
      <c r="AN126" s="127">
        <f t="shared" si="16"/>
        <v>0</v>
      </c>
      <c r="AO126" s="127"/>
      <c r="AP126" s="127"/>
      <c r="AQ126" s="127"/>
      <c r="AR126" s="127"/>
      <c r="AS126" s="127"/>
      <c r="AT126" s="127"/>
      <c r="AU126" s="127"/>
      <c r="AV126" s="127"/>
      <c r="AW126" s="127"/>
      <c r="AX126" s="127"/>
      <c r="AY126" s="127"/>
      <c r="AZ126" s="127"/>
      <c r="BA126" s="127"/>
      <c r="BB126" s="127"/>
    </row>
    <row r="127" spans="1:54" ht="9.75" customHeight="1">
      <c r="A127" s="127"/>
      <c r="B127" s="203">
        <v>2971</v>
      </c>
      <c r="C127" s="204" t="s">
        <v>604</v>
      </c>
      <c r="D127" s="204">
        <v>0</v>
      </c>
      <c r="E127" s="204">
        <v>0</v>
      </c>
      <c r="F127" s="204">
        <v>0</v>
      </c>
      <c r="G127" s="204">
        <f t="shared" si="3"/>
        <v>0</v>
      </c>
      <c r="H127" s="204">
        <v>0</v>
      </c>
      <c r="I127" s="204">
        <f t="shared" si="4"/>
        <v>0</v>
      </c>
      <c r="J127" s="204">
        <v>0</v>
      </c>
      <c r="K127" s="204">
        <f t="shared" si="5"/>
        <v>0</v>
      </c>
      <c r="L127" s="204">
        <v>0</v>
      </c>
      <c r="M127" s="204">
        <v>0</v>
      </c>
      <c r="N127" s="204">
        <v>0</v>
      </c>
      <c r="O127" s="204">
        <f t="shared" si="6"/>
        <v>0</v>
      </c>
      <c r="P127" s="204">
        <v>0</v>
      </c>
      <c r="Q127" s="204">
        <f t="shared" si="7"/>
        <v>0</v>
      </c>
      <c r="R127" s="204">
        <v>0</v>
      </c>
      <c r="S127" s="204">
        <f t="shared" si="8"/>
        <v>0</v>
      </c>
      <c r="T127" s="204">
        <v>0</v>
      </c>
      <c r="U127" s="204">
        <v>0</v>
      </c>
      <c r="V127" s="204">
        <v>0</v>
      </c>
      <c r="W127" s="204">
        <f t="shared" si="9"/>
        <v>0</v>
      </c>
      <c r="X127" s="204">
        <v>0</v>
      </c>
      <c r="Y127" s="204">
        <f t="shared" si="10"/>
        <v>0</v>
      </c>
      <c r="Z127" s="204">
        <v>0</v>
      </c>
      <c r="AA127" s="204">
        <f t="shared" si="11"/>
        <v>0</v>
      </c>
      <c r="AB127" s="186">
        <f t="shared" si="12"/>
        <v>0</v>
      </c>
      <c r="AC127" s="205">
        <f t="shared" ref="AC127:AD127" si="137">G127+O127+W127</f>
        <v>0</v>
      </c>
      <c r="AD127" s="205">
        <f t="shared" si="137"/>
        <v>0</v>
      </c>
      <c r="AE127" s="206">
        <f t="shared" si="14"/>
        <v>0</v>
      </c>
      <c r="AF127" s="211">
        <f t="shared" si="63"/>
        <v>0</v>
      </c>
      <c r="AG127" s="211" t="b">
        <f t="shared" si="19"/>
        <v>1</v>
      </c>
      <c r="AH127" t="s">
        <v>598</v>
      </c>
      <c r="AI127" s="208">
        <v>0</v>
      </c>
      <c r="AJ127" s="208">
        <v>0</v>
      </c>
      <c r="AK127" s="208">
        <f t="shared" si="15"/>
        <v>0</v>
      </c>
      <c r="AL127" s="208"/>
      <c r="AM127" s="127">
        <v>0</v>
      </c>
      <c r="AN127" s="127">
        <f t="shared" si="16"/>
        <v>0</v>
      </c>
      <c r="AO127" s="127"/>
      <c r="AP127" s="127"/>
      <c r="AQ127" s="127"/>
      <c r="AR127" s="127"/>
      <c r="AS127" s="127"/>
      <c r="AT127" s="127"/>
      <c r="AU127" s="127"/>
      <c r="AV127" s="127"/>
      <c r="AW127" s="127"/>
      <c r="AX127" s="127"/>
      <c r="AY127" s="127"/>
      <c r="AZ127" s="127"/>
      <c r="BA127" s="127"/>
      <c r="BB127" s="127"/>
    </row>
    <row r="128" spans="1:54" ht="9.75" customHeight="1">
      <c r="A128" s="127"/>
      <c r="B128" s="203">
        <v>2981</v>
      </c>
      <c r="C128" s="204" t="s">
        <v>605</v>
      </c>
      <c r="D128" s="204">
        <v>0</v>
      </c>
      <c r="E128" s="204">
        <v>0</v>
      </c>
      <c r="F128" s="204">
        <v>0</v>
      </c>
      <c r="G128" s="204">
        <f t="shared" si="3"/>
        <v>0</v>
      </c>
      <c r="H128" s="204">
        <v>0</v>
      </c>
      <c r="I128" s="204">
        <f t="shared" si="4"/>
        <v>0</v>
      </c>
      <c r="J128" s="204">
        <v>0</v>
      </c>
      <c r="K128" s="204">
        <f t="shared" si="5"/>
        <v>0</v>
      </c>
      <c r="L128" s="204">
        <v>0</v>
      </c>
      <c r="M128" s="204">
        <v>0</v>
      </c>
      <c r="N128" s="204">
        <v>0</v>
      </c>
      <c r="O128" s="204">
        <f t="shared" si="6"/>
        <v>0</v>
      </c>
      <c r="P128" s="204">
        <v>0</v>
      </c>
      <c r="Q128" s="204">
        <f t="shared" si="7"/>
        <v>0</v>
      </c>
      <c r="R128" s="204">
        <v>0</v>
      </c>
      <c r="S128" s="204">
        <f t="shared" si="8"/>
        <v>0</v>
      </c>
      <c r="T128" s="204">
        <v>0</v>
      </c>
      <c r="U128" s="204">
        <v>0</v>
      </c>
      <c r="V128" s="204">
        <v>0</v>
      </c>
      <c r="W128" s="204">
        <f t="shared" si="9"/>
        <v>0</v>
      </c>
      <c r="X128" s="204">
        <v>0</v>
      </c>
      <c r="Y128" s="204">
        <f t="shared" si="10"/>
        <v>0</v>
      </c>
      <c r="Z128" s="204">
        <v>0</v>
      </c>
      <c r="AA128" s="204">
        <f t="shared" si="11"/>
        <v>0</v>
      </c>
      <c r="AB128" s="186">
        <f t="shared" si="12"/>
        <v>0</v>
      </c>
      <c r="AC128" s="205">
        <f t="shared" ref="AC128:AD128" si="138">G128+O128+W128</f>
        <v>0</v>
      </c>
      <c r="AD128" s="205">
        <f t="shared" si="138"/>
        <v>0</v>
      </c>
      <c r="AE128" s="206">
        <f t="shared" si="14"/>
        <v>0</v>
      </c>
      <c r="AF128" s="211">
        <f t="shared" si="63"/>
        <v>0</v>
      </c>
      <c r="AG128" s="211" t="b">
        <f t="shared" si="19"/>
        <v>1</v>
      </c>
      <c r="AH128" t="s">
        <v>598</v>
      </c>
      <c r="AI128" s="208">
        <v>0</v>
      </c>
      <c r="AJ128" s="208">
        <v>0</v>
      </c>
      <c r="AK128" s="208">
        <f t="shared" si="15"/>
        <v>0</v>
      </c>
      <c r="AL128" s="208"/>
      <c r="AM128" s="127">
        <v>0</v>
      </c>
      <c r="AN128" s="127">
        <f t="shared" si="16"/>
        <v>0</v>
      </c>
      <c r="AO128" s="127"/>
      <c r="AP128" s="127"/>
      <c r="AQ128" s="127"/>
      <c r="AR128" s="127"/>
      <c r="AS128" s="127"/>
      <c r="AT128" s="127"/>
      <c r="AU128" s="127"/>
      <c r="AV128" s="127"/>
      <c r="AW128" s="127"/>
      <c r="AX128" s="127"/>
      <c r="AY128" s="127"/>
      <c r="AZ128" s="127"/>
      <c r="BA128" s="127"/>
      <c r="BB128" s="127"/>
    </row>
    <row r="129" spans="1:54" ht="9.75" customHeight="1">
      <c r="A129" s="127"/>
      <c r="B129" s="203">
        <v>2991</v>
      </c>
      <c r="C129" s="204" t="s">
        <v>606</v>
      </c>
      <c r="D129" s="204">
        <v>0</v>
      </c>
      <c r="E129" s="204">
        <v>0</v>
      </c>
      <c r="F129" s="204">
        <v>0</v>
      </c>
      <c r="G129" s="204">
        <f t="shared" si="3"/>
        <v>0</v>
      </c>
      <c r="H129" s="204">
        <v>0</v>
      </c>
      <c r="I129" s="204">
        <f t="shared" si="4"/>
        <v>0</v>
      </c>
      <c r="J129" s="204">
        <v>0</v>
      </c>
      <c r="K129" s="204">
        <f t="shared" si="5"/>
        <v>0</v>
      </c>
      <c r="L129" s="204">
        <v>0</v>
      </c>
      <c r="M129" s="204">
        <v>0</v>
      </c>
      <c r="N129" s="204">
        <v>0</v>
      </c>
      <c r="O129" s="204">
        <f t="shared" si="6"/>
        <v>0</v>
      </c>
      <c r="P129" s="204">
        <v>0</v>
      </c>
      <c r="Q129" s="204">
        <f t="shared" si="7"/>
        <v>0</v>
      </c>
      <c r="R129" s="204">
        <v>0</v>
      </c>
      <c r="S129" s="204">
        <f t="shared" si="8"/>
        <v>0</v>
      </c>
      <c r="T129" s="204">
        <v>0</v>
      </c>
      <c r="U129" s="204">
        <v>0</v>
      </c>
      <c r="V129" s="204">
        <v>0</v>
      </c>
      <c r="W129" s="204">
        <f t="shared" si="9"/>
        <v>0</v>
      </c>
      <c r="X129" s="204">
        <v>0</v>
      </c>
      <c r="Y129" s="204">
        <f t="shared" si="10"/>
        <v>0</v>
      </c>
      <c r="Z129" s="204">
        <v>0</v>
      </c>
      <c r="AA129" s="204">
        <f t="shared" si="11"/>
        <v>0</v>
      </c>
      <c r="AB129" s="186">
        <f t="shared" si="12"/>
        <v>0</v>
      </c>
      <c r="AC129" s="205">
        <f t="shared" ref="AC129:AD129" si="139">G129+O129+W129</f>
        <v>0</v>
      </c>
      <c r="AD129" s="205">
        <f t="shared" si="139"/>
        <v>0</v>
      </c>
      <c r="AE129" s="206">
        <f t="shared" si="14"/>
        <v>0</v>
      </c>
      <c r="AF129" s="211">
        <f t="shared" si="63"/>
        <v>0</v>
      </c>
      <c r="AG129" s="211" t="b">
        <f t="shared" si="19"/>
        <v>1</v>
      </c>
      <c r="AH129" t="s">
        <v>598</v>
      </c>
      <c r="AI129" s="208">
        <v>0</v>
      </c>
      <c r="AJ129" s="208">
        <v>0</v>
      </c>
      <c r="AK129" s="208">
        <f t="shared" si="15"/>
        <v>0</v>
      </c>
      <c r="AL129" s="208"/>
      <c r="AM129" s="127">
        <v>0</v>
      </c>
      <c r="AN129" s="127">
        <f t="shared" si="16"/>
        <v>0</v>
      </c>
      <c r="AO129" s="127"/>
      <c r="AP129" s="127"/>
      <c r="AQ129" s="127"/>
      <c r="AR129" s="127"/>
      <c r="AS129" s="127"/>
      <c r="AT129" s="127"/>
      <c r="AU129" s="127"/>
      <c r="AV129" s="127"/>
      <c r="AW129" s="127"/>
      <c r="AX129" s="127"/>
      <c r="AY129" s="127"/>
      <c r="AZ129" s="127"/>
      <c r="BA129" s="127"/>
      <c r="BB129" s="127"/>
    </row>
    <row r="130" spans="1:54" ht="9.75" customHeight="1">
      <c r="A130" s="127"/>
      <c r="B130" s="203">
        <v>3111</v>
      </c>
      <c r="C130" s="204" t="s">
        <v>607</v>
      </c>
      <c r="D130" s="204">
        <v>0</v>
      </c>
      <c r="E130" s="204">
        <v>0</v>
      </c>
      <c r="F130" s="204">
        <v>0</v>
      </c>
      <c r="G130" s="204">
        <f t="shared" si="3"/>
        <v>0</v>
      </c>
      <c r="H130" s="204">
        <v>0</v>
      </c>
      <c r="I130" s="204">
        <f t="shared" si="4"/>
        <v>0</v>
      </c>
      <c r="J130" s="204">
        <v>0</v>
      </c>
      <c r="K130" s="204">
        <f t="shared" si="5"/>
        <v>0</v>
      </c>
      <c r="L130" s="204">
        <v>0</v>
      </c>
      <c r="M130" s="204">
        <v>0</v>
      </c>
      <c r="N130" s="204">
        <v>0</v>
      </c>
      <c r="O130" s="204">
        <f t="shared" si="6"/>
        <v>0</v>
      </c>
      <c r="P130" s="204">
        <v>0</v>
      </c>
      <c r="Q130" s="204">
        <f t="shared" si="7"/>
        <v>0</v>
      </c>
      <c r="R130" s="204">
        <v>0</v>
      </c>
      <c r="S130" s="204">
        <f t="shared" si="8"/>
        <v>0</v>
      </c>
      <c r="T130" s="204">
        <v>0</v>
      </c>
      <c r="U130" s="204">
        <v>0</v>
      </c>
      <c r="V130" s="204">
        <v>0</v>
      </c>
      <c r="W130" s="204">
        <f t="shared" si="9"/>
        <v>0</v>
      </c>
      <c r="X130" s="204">
        <v>0</v>
      </c>
      <c r="Y130" s="204">
        <f t="shared" si="10"/>
        <v>0</v>
      </c>
      <c r="Z130" s="204">
        <v>0</v>
      </c>
      <c r="AA130" s="204">
        <f t="shared" si="11"/>
        <v>0</v>
      </c>
      <c r="AB130" s="186">
        <f t="shared" si="12"/>
        <v>0</v>
      </c>
      <c r="AC130" s="205">
        <f t="shared" ref="AC130:AD130" si="140">G130+O130+W130</f>
        <v>0</v>
      </c>
      <c r="AD130" s="205">
        <f t="shared" si="140"/>
        <v>0</v>
      </c>
      <c r="AE130" s="206">
        <f t="shared" si="14"/>
        <v>0</v>
      </c>
      <c r="AF130" s="211">
        <f t="shared" si="63"/>
        <v>0</v>
      </c>
      <c r="AG130" s="211" t="b">
        <f t="shared" si="19"/>
        <v>1</v>
      </c>
      <c r="AH130" t="s">
        <v>608</v>
      </c>
      <c r="AI130" s="208">
        <v>0</v>
      </c>
      <c r="AJ130" s="208">
        <v>0</v>
      </c>
      <c r="AK130" s="208">
        <f t="shared" si="15"/>
        <v>0</v>
      </c>
      <c r="AL130" s="208"/>
      <c r="AM130" s="127">
        <v>0</v>
      </c>
      <c r="AN130" s="127">
        <f t="shared" si="16"/>
        <v>0</v>
      </c>
      <c r="AO130" s="127"/>
      <c r="AP130" s="127"/>
      <c r="AQ130" s="127"/>
      <c r="AR130" s="127"/>
      <c r="AS130" s="127"/>
      <c r="AT130" s="127"/>
      <c r="AU130" s="127"/>
      <c r="AV130" s="127"/>
      <c r="AW130" s="127"/>
      <c r="AX130" s="127"/>
      <c r="AY130" s="127"/>
      <c r="AZ130" s="127"/>
      <c r="BA130" s="127"/>
      <c r="BB130" s="127"/>
    </row>
    <row r="131" spans="1:54" ht="9.75" customHeight="1">
      <c r="A131" s="127"/>
      <c r="B131" s="203">
        <v>3112</v>
      </c>
      <c r="C131" s="204" t="s">
        <v>609</v>
      </c>
      <c r="D131" s="204">
        <v>0</v>
      </c>
      <c r="E131" s="204">
        <v>0</v>
      </c>
      <c r="F131" s="204">
        <v>0</v>
      </c>
      <c r="G131" s="204">
        <f t="shared" si="3"/>
        <v>0</v>
      </c>
      <c r="H131" s="204">
        <v>0</v>
      </c>
      <c r="I131" s="204">
        <f t="shared" si="4"/>
        <v>0</v>
      </c>
      <c r="J131" s="204">
        <v>0</v>
      </c>
      <c r="K131" s="204">
        <f t="shared" si="5"/>
        <v>0</v>
      </c>
      <c r="L131" s="204">
        <v>0</v>
      </c>
      <c r="M131" s="204">
        <v>0</v>
      </c>
      <c r="N131" s="204">
        <v>0</v>
      </c>
      <c r="O131" s="204">
        <f t="shared" si="6"/>
        <v>0</v>
      </c>
      <c r="P131" s="204">
        <v>0</v>
      </c>
      <c r="Q131" s="204">
        <f t="shared" si="7"/>
        <v>0</v>
      </c>
      <c r="R131" s="204">
        <v>0</v>
      </c>
      <c r="S131" s="204">
        <f t="shared" si="8"/>
        <v>0</v>
      </c>
      <c r="T131" s="204">
        <v>0</v>
      </c>
      <c r="U131" s="204">
        <v>0</v>
      </c>
      <c r="V131" s="204">
        <v>0</v>
      </c>
      <c r="W131" s="204">
        <f t="shared" si="9"/>
        <v>0</v>
      </c>
      <c r="X131" s="204">
        <v>0</v>
      </c>
      <c r="Y131" s="204">
        <f t="shared" si="10"/>
        <v>0</v>
      </c>
      <c r="Z131" s="204">
        <v>0</v>
      </c>
      <c r="AA131" s="204">
        <f t="shared" si="11"/>
        <v>0</v>
      </c>
      <c r="AB131" s="186">
        <f t="shared" si="12"/>
        <v>0</v>
      </c>
      <c r="AC131" s="205">
        <f t="shared" ref="AC131:AD131" si="141">G131+O131+W131</f>
        <v>0</v>
      </c>
      <c r="AD131" s="205">
        <f t="shared" si="141"/>
        <v>0</v>
      </c>
      <c r="AE131" s="206">
        <f t="shared" si="14"/>
        <v>0</v>
      </c>
      <c r="AF131" s="211">
        <f t="shared" si="63"/>
        <v>0</v>
      </c>
      <c r="AG131" s="211" t="b">
        <f t="shared" si="19"/>
        <v>1</v>
      </c>
      <c r="AH131" t="s">
        <v>608</v>
      </c>
      <c r="AI131" s="208">
        <v>0</v>
      </c>
      <c r="AJ131" s="208">
        <v>0</v>
      </c>
      <c r="AK131" s="208">
        <f t="shared" si="15"/>
        <v>0</v>
      </c>
      <c r="AL131" s="208"/>
      <c r="AM131" s="127">
        <v>0</v>
      </c>
      <c r="AN131" s="127">
        <f t="shared" si="16"/>
        <v>0</v>
      </c>
      <c r="AO131" s="127"/>
      <c r="AP131" s="127"/>
      <c r="AQ131" s="127"/>
      <c r="AR131" s="127"/>
      <c r="AS131" s="127"/>
      <c r="AT131" s="127"/>
      <c r="AU131" s="127"/>
      <c r="AV131" s="127"/>
      <c r="AW131" s="127"/>
      <c r="AX131" s="127"/>
      <c r="AY131" s="127"/>
      <c r="AZ131" s="127"/>
      <c r="BA131" s="127"/>
      <c r="BB131" s="127"/>
    </row>
    <row r="132" spans="1:54" ht="9.75" customHeight="1">
      <c r="A132" s="127"/>
      <c r="B132" s="203">
        <v>3113</v>
      </c>
      <c r="C132" s="204" t="s">
        <v>610</v>
      </c>
      <c r="D132" s="204">
        <v>0</v>
      </c>
      <c r="E132" s="204">
        <v>0</v>
      </c>
      <c r="F132" s="204">
        <v>0</v>
      </c>
      <c r="G132" s="204">
        <f t="shared" si="3"/>
        <v>0</v>
      </c>
      <c r="H132" s="204">
        <v>0</v>
      </c>
      <c r="I132" s="204">
        <f t="shared" si="4"/>
        <v>0</v>
      </c>
      <c r="J132" s="204">
        <v>0</v>
      </c>
      <c r="K132" s="204">
        <f t="shared" si="5"/>
        <v>0</v>
      </c>
      <c r="L132" s="204">
        <v>0</v>
      </c>
      <c r="M132" s="204">
        <v>0</v>
      </c>
      <c r="N132" s="204">
        <v>0</v>
      </c>
      <c r="O132" s="204">
        <f t="shared" si="6"/>
        <v>0</v>
      </c>
      <c r="P132" s="204">
        <v>0</v>
      </c>
      <c r="Q132" s="204">
        <f t="shared" si="7"/>
        <v>0</v>
      </c>
      <c r="R132" s="204">
        <v>0</v>
      </c>
      <c r="S132" s="204">
        <f t="shared" si="8"/>
        <v>0</v>
      </c>
      <c r="T132" s="204">
        <v>0</v>
      </c>
      <c r="U132" s="204">
        <v>0</v>
      </c>
      <c r="V132" s="204">
        <v>0</v>
      </c>
      <c r="W132" s="204">
        <f t="shared" si="9"/>
        <v>0</v>
      </c>
      <c r="X132" s="204">
        <v>0</v>
      </c>
      <c r="Y132" s="204">
        <f t="shared" si="10"/>
        <v>0</v>
      </c>
      <c r="Z132" s="204">
        <v>0</v>
      </c>
      <c r="AA132" s="204">
        <f t="shared" si="11"/>
        <v>0</v>
      </c>
      <c r="AB132" s="186">
        <f t="shared" si="12"/>
        <v>0</v>
      </c>
      <c r="AC132" s="205">
        <f t="shared" ref="AC132:AD132" si="142">G132+O132+W132</f>
        <v>0</v>
      </c>
      <c r="AD132" s="205">
        <f t="shared" si="142"/>
        <v>0</v>
      </c>
      <c r="AE132" s="206">
        <f t="shared" si="14"/>
        <v>0</v>
      </c>
      <c r="AF132" s="211">
        <f t="shared" si="63"/>
        <v>0</v>
      </c>
      <c r="AG132" s="211" t="b">
        <f t="shared" si="19"/>
        <v>1</v>
      </c>
      <c r="AH132" t="s">
        <v>608</v>
      </c>
      <c r="AI132" s="208">
        <v>0</v>
      </c>
      <c r="AJ132" s="208">
        <v>0</v>
      </c>
      <c r="AK132" s="208">
        <f t="shared" si="15"/>
        <v>0</v>
      </c>
      <c r="AL132" s="208"/>
      <c r="AM132" s="127">
        <v>0</v>
      </c>
      <c r="AN132" s="127">
        <f t="shared" si="16"/>
        <v>0</v>
      </c>
      <c r="AO132" s="127"/>
      <c r="AP132" s="127"/>
      <c r="AQ132" s="127"/>
      <c r="AR132" s="127"/>
      <c r="AS132" s="127"/>
      <c r="AT132" s="127"/>
      <c r="AU132" s="127"/>
      <c r="AV132" s="127"/>
      <c r="AW132" s="127"/>
      <c r="AX132" s="127"/>
      <c r="AY132" s="127"/>
      <c r="AZ132" s="127"/>
      <c r="BA132" s="127"/>
      <c r="BB132" s="127"/>
    </row>
    <row r="133" spans="1:54" ht="9.75" customHeight="1">
      <c r="A133" s="127"/>
      <c r="B133" s="203">
        <v>3121</v>
      </c>
      <c r="C133" s="204" t="s">
        <v>611</v>
      </c>
      <c r="D133" s="204">
        <v>0</v>
      </c>
      <c r="E133" s="204">
        <v>0</v>
      </c>
      <c r="F133" s="204">
        <v>0</v>
      </c>
      <c r="G133" s="204">
        <f t="shared" si="3"/>
        <v>0</v>
      </c>
      <c r="H133" s="204">
        <v>0</v>
      </c>
      <c r="I133" s="204">
        <f t="shared" si="4"/>
        <v>0</v>
      </c>
      <c r="J133" s="204">
        <v>0</v>
      </c>
      <c r="K133" s="204">
        <f t="shared" si="5"/>
        <v>0</v>
      </c>
      <c r="L133" s="204">
        <v>0</v>
      </c>
      <c r="M133" s="204">
        <v>0</v>
      </c>
      <c r="N133" s="204">
        <v>0</v>
      </c>
      <c r="O133" s="204">
        <f t="shared" si="6"/>
        <v>0</v>
      </c>
      <c r="P133" s="204">
        <v>0</v>
      </c>
      <c r="Q133" s="204">
        <f t="shared" si="7"/>
        <v>0</v>
      </c>
      <c r="R133" s="204">
        <v>0</v>
      </c>
      <c r="S133" s="204">
        <f t="shared" si="8"/>
        <v>0</v>
      </c>
      <c r="T133" s="204">
        <v>0</v>
      </c>
      <c r="U133" s="204">
        <v>0</v>
      </c>
      <c r="V133" s="204">
        <v>0</v>
      </c>
      <c r="W133" s="204">
        <f t="shared" si="9"/>
        <v>0</v>
      </c>
      <c r="X133" s="204">
        <v>0</v>
      </c>
      <c r="Y133" s="204">
        <f t="shared" si="10"/>
        <v>0</v>
      </c>
      <c r="Z133" s="204">
        <v>0</v>
      </c>
      <c r="AA133" s="204">
        <f t="shared" si="11"/>
        <v>0</v>
      </c>
      <c r="AB133" s="186">
        <f t="shared" si="12"/>
        <v>0</v>
      </c>
      <c r="AC133" s="205">
        <f t="shared" ref="AC133:AD133" si="143">G133+O133+W133</f>
        <v>0</v>
      </c>
      <c r="AD133" s="205">
        <f t="shared" si="143"/>
        <v>0</v>
      </c>
      <c r="AE133" s="206">
        <f t="shared" si="14"/>
        <v>0</v>
      </c>
      <c r="AF133" s="211">
        <f t="shared" si="63"/>
        <v>0</v>
      </c>
      <c r="AG133" s="211" t="b">
        <f t="shared" si="19"/>
        <v>1</v>
      </c>
      <c r="AH133" t="s">
        <v>608</v>
      </c>
      <c r="AI133" s="208">
        <v>0</v>
      </c>
      <c r="AJ133" s="208">
        <v>0</v>
      </c>
      <c r="AK133" s="208">
        <f t="shared" si="15"/>
        <v>0</v>
      </c>
      <c r="AL133" s="208"/>
      <c r="AM133" s="127">
        <v>0</v>
      </c>
      <c r="AN133" s="127">
        <f t="shared" si="16"/>
        <v>0</v>
      </c>
      <c r="AO133" s="127"/>
      <c r="AP133" s="127"/>
      <c r="AQ133" s="127"/>
      <c r="AR133" s="127"/>
      <c r="AS133" s="127"/>
      <c r="AT133" s="127"/>
      <c r="AU133" s="127"/>
      <c r="AV133" s="127"/>
      <c r="AW133" s="127"/>
      <c r="AX133" s="127"/>
      <c r="AY133" s="127"/>
      <c r="AZ133" s="127"/>
      <c r="BA133" s="127"/>
      <c r="BB133" s="127"/>
    </row>
    <row r="134" spans="1:54" ht="9.75" customHeight="1">
      <c r="A134" s="127"/>
      <c r="B134" s="203">
        <v>3131</v>
      </c>
      <c r="C134" s="204" t="s">
        <v>612</v>
      </c>
      <c r="D134" s="204">
        <v>0</v>
      </c>
      <c r="E134" s="204">
        <v>0</v>
      </c>
      <c r="F134" s="204">
        <v>0</v>
      </c>
      <c r="G134" s="204">
        <f t="shared" si="3"/>
        <v>0</v>
      </c>
      <c r="H134" s="204">
        <v>0</v>
      </c>
      <c r="I134" s="204">
        <f t="shared" si="4"/>
        <v>0</v>
      </c>
      <c r="J134" s="204">
        <v>0</v>
      </c>
      <c r="K134" s="204">
        <f t="shared" si="5"/>
        <v>0</v>
      </c>
      <c r="L134" s="204">
        <v>0</v>
      </c>
      <c r="M134" s="204">
        <v>0</v>
      </c>
      <c r="N134" s="204">
        <v>0</v>
      </c>
      <c r="O134" s="204">
        <f t="shared" si="6"/>
        <v>0</v>
      </c>
      <c r="P134" s="204">
        <v>0</v>
      </c>
      <c r="Q134" s="204">
        <f t="shared" si="7"/>
        <v>0</v>
      </c>
      <c r="R134" s="204">
        <v>0</v>
      </c>
      <c r="S134" s="204">
        <f t="shared" si="8"/>
        <v>0</v>
      </c>
      <c r="T134" s="204">
        <v>0</v>
      </c>
      <c r="U134" s="204">
        <v>0</v>
      </c>
      <c r="V134" s="204">
        <v>0</v>
      </c>
      <c r="W134" s="204">
        <f t="shared" si="9"/>
        <v>0</v>
      </c>
      <c r="X134" s="204">
        <v>0</v>
      </c>
      <c r="Y134" s="204">
        <f t="shared" si="10"/>
        <v>0</v>
      </c>
      <c r="Z134" s="204">
        <v>0</v>
      </c>
      <c r="AA134" s="204">
        <f t="shared" si="11"/>
        <v>0</v>
      </c>
      <c r="AB134" s="186">
        <f t="shared" si="12"/>
        <v>0</v>
      </c>
      <c r="AC134" s="205">
        <f t="shared" ref="AC134:AD134" si="144">G134+O134+W134</f>
        <v>0</v>
      </c>
      <c r="AD134" s="205">
        <f t="shared" si="144"/>
        <v>0</v>
      </c>
      <c r="AE134" s="206">
        <f t="shared" si="14"/>
        <v>0</v>
      </c>
      <c r="AF134" s="211">
        <f t="shared" si="63"/>
        <v>0</v>
      </c>
      <c r="AG134" s="211" t="b">
        <f t="shared" si="19"/>
        <v>1</v>
      </c>
      <c r="AH134" t="s">
        <v>608</v>
      </c>
      <c r="AI134" s="208">
        <v>0</v>
      </c>
      <c r="AJ134" s="208">
        <v>0</v>
      </c>
      <c r="AK134" s="208">
        <f t="shared" si="15"/>
        <v>0</v>
      </c>
      <c r="AL134" s="208"/>
      <c r="AM134" s="127">
        <v>0</v>
      </c>
      <c r="AN134" s="127">
        <f t="shared" si="16"/>
        <v>0</v>
      </c>
      <c r="AO134" s="127"/>
      <c r="AP134" s="127"/>
      <c r="AQ134" s="127"/>
      <c r="AR134" s="127"/>
      <c r="AS134" s="127"/>
      <c r="AT134" s="127"/>
      <c r="AU134" s="127"/>
      <c r="AV134" s="127"/>
      <c r="AW134" s="127"/>
      <c r="AX134" s="127"/>
      <c r="AY134" s="127"/>
      <c r="AZ134" s="127"/>
      <c r="BA134" s="127"/>
      <c r="BB134" s="127"/>
    </row>
    <row r="135" spans="1:54" ht="9.75" customHeight="1">
      <c r="A135" s="127"/>
      <c r="B135" s="203">
        <v>3141</v>
      </c>
      <c r="C135" s="204" t="s">
        <v>613</v>
      </c>
      <c r="D135" s="204">
        <v>0</v>
      </c>
      <c r="E135" s="204">
        <v>0</v>
      </c>
      <c r="F135" s="204">
        <v>0</v>
      </c>
      <c r="G135" s="204">
        <f t="shared" si="3"/>
        <v>0</v>
      </c>
      <c r="H135" s="204">
        <v>0</v>
      </c>
      <c r="I135" s="204">
        <f t="shared" si="4"/>
        <v>0</v>
      </c>
      <c r="J135" s="204">
        <v>0</v>
      </c>
      <c r="K135" s="204">
        <f t="shared" si="5"/>
        <v>0</v>
      </c>
      <c r="L135" s="204">
        <v>0</v>
      </c>
      <c r="M135" s="204">
        <v>0</v>
      </c>
      <c r="N135" s="204">
        <v>0</v>
      </c>
      <c r="O135" s="204">
        <f t="shared" si="6"/>
        <v>0</v>
      </c>
      <c r="P135" s="204">
        <v>0</v>
      </c>
      <c r="Q135" s="204">
        <f t="shared" si="7"/>
        <v>0</v>
      </c>
      <c r="R135" s="204">
        <v>0</v>
      </c>
      <c r="S135" s="204">
        <f t="shared" si="8"/>
        <v>0</v>
      </c>
      <c r="T135" s="204">
        <v>0</v>
      </c>
      <c r="U135" s="204">
        <v>0</v>
      </c>
      <c r="V135" s="204">
        <v>0</v>
      </c>
      <c r="W135" s="204">
        <f t="shared" si="9"/>
        <v>0</v>
      </c>
      <c r="X135" s="204">
        <v>0</v>
      </c>
      <c r="Y135" s="204">
        <f t="shared" si="10"/>
        <v>0</v>
      </c>
      <c r="Z135" s="204">
        <v>0</v>
      </c>
      <c r="AA135" s="204">
        <f t="shared" si="11"/>
        <v>0</v>
      </c>
      <c r="AB135" s="186">
        <f t="shared" si="12"/>
        <v>0</v>
      </c>
      <c r="AC135" s="205">
        <f t="shared" ref="AC135:AD135" si="145">G135+O135+W135</f>
        <v>0</v>
      </c>
      <c r="AD135" s="205">
        <f t="shared" si="145"/>
        <v>0</v>
      </c>
      <c r="AE135" s="206">
        <f t="shared" si="14"/>
        <v>0</v>
      </c>
      <c r="AF135" s="211">
        <f t="shared" si="63"/>
        <v>0</v>
      </c>
      <c r="AG135" s="211" t="b">
        <f t="shared" si="19"/>
        <v>1</v>
      </c>
      <c r="AH135" t="s">
        <v>608</v>
      </c>
      <c r="AI135" s="208">
        <v>0</v>
      </c>
      <c r="AJ135" s="208">
        <v>0</v>
      </c>
      <c r="AK135" s="208">
        <f t="shared" si="15"/>
        <v>0</v>
      </c>
      <c r="AL135" s="208"/>
      <c r="AM135" s="127">
        <v>0</v>
      </c>
      <c r="AN135" s="127">
        <f t="shared" si="16"/>
        <v>0</v>
      </c>
      <c r="AO135" s="127"/>
      <c r="AP135" s="127"/>
      <c r="AQ135" s="127"/>
      <c r="AR135" s="127"/>
      <c r="AS135" s="127"/>
      <c r="AT135" s="127"/>
      <c r="AU135" s="127"/>
      <c r="AV135" s="127"/>
      <c r="AW135" s="127"/>
      <c r="AX135" s="127"/>
      <c r="AY135" s="127"/>
      <c r="AZ135" s="127"/>
      <c r="BA135" s="127"/>
      <c r="BB135" s="127"/>
    </row>
    <row r="136" spans="1:54" ht="9.75" customHeight="1">
      <c r="A136" s="127"/>
      <c r="B136" s="203">
        <v>3151</v>
      </c>
      <c r="C136" s="204" t="s">
        <v>614</v>
      </c>
      <c r="D136" s="204">
        <v>0</v>
      </c>
      <c r="E136" s="204">
        <v>0</v>
      </c>
      <c r="F136" s="204">
        <v>0</v>
      </c>
      <c r="G136" s="204">
        <f t="shared" si="3"/>
        <v>0</v>
      </c>
      <c r="H136" s="204">
        <v>0</v>
      </c>
      <c r="I136" s="204">
        <f t="shared" si="4"/>
        <v>0</v>
      </c>
      <c r="J136" s="204">
        <v>0</v>
      </c>
      <c r="K136" s="204">
        <f t="shared" si="5"/>
        <v>0</v>
      </c>
      <c r="L136" s="204">
        <v>0</v>
      </c>
      <c r="M136" s="204">
        <v>0</v>
      </c>
      <c r="N136" s="204">
        <v>0</v>
      </c>
      <c r="O136" s="204">
        <f t="shared" si="6"/>
        <v>0</v>
      </c>
      <c r="P136" s="204">
        <v>0</v>
      </c>
      <c r="Q136" s="204">
        <f t="shared" si="7"/>
        <v>0</v>
      </c>
      <c r="R136" s="204">
        <v>0</v>
      </c>
      <c r="S136" s="204">
        <f t="shared" si="8"/>
        <v>0</v>
      </c>
      <c r="T136" s="204">
        <v>0</v>
      </c>
      <c r="U136" s="204">
        <v>0</v>
      </c>
      <c r="V136" s="204">
        <v>0</v>
      </c>
      <c r="W136" s="204">
        <f t="shared" si="9"/>
        <v>0</v>
      </c>
      <c r="X136" s="204">
        <v>0</v>
      </c>
      <c r="Y136" s="204">
        <f t="shared" si="10"/>
        <v>0</v>
      </c>
      <c r="Z136" s="204">
        <v>0</v>
      </c>
      <c r="AA136" s="204">
        <f t="shared" si="11"/>
        <v>0</v>
      </c>
      <c r="AB136" s="186">
        <f t="shared" si="12"/>
        <v>0</v>
      </c>
      <c r="AC136" s="205">
        <f t="shared" ref="AC136:AD136" si="146">G136+O136+W136</f>
        <v>0</v>
      </c>
      <c r="AD136" s="205">
        <f t="shared" si="146"/>
        <v>0</v>
      </c>
      <c r="AE136" s="206">
        <f t="shared" si="14"/>
        <v>0</v>
      </c>
      <c r="AF136" s="211">
        <f t="shared" si="63"/>
        <v>0</v>
      </c>
      <c r="AG136" s="211" t="b">
        <f t="shared" si="19"/>
        <v>1</v>
      </c>
      <c r="AH136" t="s">
        <v>608</v>
      </c>
      <c r="AI136" s="208">
        <v>0</v>
      </c>
      <c r="AJ136" s="208">
        <v>0</v>
      </c>
      <c r="AK136" s="208">
        <f t="shared" si="15"/>
        <v>0</v>
      </c>
      <c r="AL136" s="208"/>
      <c r="AM136" s="127">
        <v>0</v>
      </c>
      <c r="AN136" s="127">
        <f t="shared" si="16"/>
        <v>0</v>
      </c>
      <c r="AO136" s="127"/>
      <c r="AP136" s="127"/>
      <c r="AQ136" s="127"/>
      <c r="AR136" s="127"/>
      <c r="AS136" s="127"/>
      <c r="AT136" s="127"/>
      <c r="AU136" s="127"/>
      <c r="AV136" s="127"/>
      <c r="AW136" s="127"/>
      <c r="AX136" s="127"/>
      <c r="AY136" s="127"/>
      <c r="AZ136" s="127"/>
      <c r="BA136" s="127"/>
      <c r="BB136" s="127"/>
    </row>
    <row r="137" spans="1:54" ht="9.75" customHeight="1">
      <c r="A137" s="127"/>
      <c r="B137" s="203">
        <v>3161</v>
      </c>
      <c r="C137" s="204" t="s">
        <v>615</v>
      </c>
      <c r="D137" s="204">
        <v>0</v>
      </c>
      <c r="E137" s="204">
        <v>0</v>
      </c>
      <c r="F137" s="204">
        <v>0</v>
      </c>
      <c r="G137" s="204">
        <f t="shared" si="3"/>
        <v>0</v>
      </c>
      <c r="H137" s="204">
        <v>0</v>
      </c>
      <c r="I137" s="204">
        <f t="shared" si="4"/>
        <v>0</v>
      </c>
      <c r="J137" s="204">
        <v>0</v>
      </c>
      <c r="K137" s="204">
        <f t="shared" si="5"/>
        <v>0</v>
      </c>
      <c r="L137" s="204">
        <v>0</v>
      </c>
      <c r="M137" s="204">
        <v>0</v>
      </c>
      <c r="N137" s="204">
        <v>0</v>
      </c>
      <c r="O137" s="204">
        <f t="shared" si="6"/>
        <v>0</v>
      </c>
      <c r="P137" s="204">
        <v>0</v>
      </c>
      <c r="Q137" s="204">
        <f t="shared" si="7"/>
        <v>0</v>
      </c>
      <c r="R137" s="204">
        <v>0</v>
      </c>
      <c r="S137" s="204">
        <f t="shared" si="8"/>
        <v>0</v>
      </c>
      <c r="T137" s="204">
        <v>0</v>
      </c>
      <c r="U137" s="204">
        <v>0</v>
      </c>
      <c r="V137" s="204">
        <v>0</v>
      </c>
      <c r="W137" s="204">
        <f t="shared" si="9"/>
        <v>0</v>
      </c>
      <c r="X137" s="204">
        <v>0</v>
      </c>
      <c r="Y137" s="204">
        <f t="shared" si="10"/>
        <v>0</v>
      </c>
      <c r="Z137" s="204">
        <v>0</v>
      </c>
      <c r="AA137" s="204">
        <f t="shared" si="11"/>
        <v>0</v>
      </c>
      <c r="AB137" s="186">
        <f t="shared" si="12"/>
        <v>0</v>
      </c>
      <c r="AC137" s="205">
        <f t="shared" ref="AC137:AD137" si="147">G137+O137+W137</f>
        <v>0</v>
      </c>
      <c r="AD137" s="205">
        <f t="shared" si="147"/>
        <v>0</v>
      </c>
      <c r="AE137" s="206">
        <f t="shared" si="14"/>
        <v>0</v>
      </c>
      <c r="AF137" s="211">
        <f t="shared" si="63"/>
        <v>0</v>
      </c>
      <c r="AG137" s="211" t="b">
        <f t="shared" si="19"/>
        <v>1</v>
      </c>
      <c r="AH137" t="s">
        <v>608</v>
      </c>
      <c r="AI137" s="208">
        <v>0</v>
      </c>
      <c r="AJ137" s="208">
        <v>0</v>
      </c>
      <c r="AK137" s="208">
        <f t="shared" si="15"/>
        <v>0</v>
      </c>
      <c r="AL137" s="208"/>
      <c r="AM137" s="127">
        <v>0</v>
      </c>
      <c r="AN137" s="127">
        <f t="shared" si="16"/>
        <v>0</v>
      </c>
      <c r="AO137" s="127"/>
      <c r="AP137" s="127"/>
      <c r="AQ137" s="127"/>
      <c r="AR137" s="127"/>
      <c r="AS137" s="127"/>
      <c r="AT137" s="127"/>
      <c r="AU137" s="127"/>
      <c r="AV137" s="127"/>
      <c r="AW137" s="127"/>
      <c r="AX137" s="127"/>
      <c r="AY137" s="127"/>
      <c r="AZ137" s="127"/>
      <c r="BA137" s="127"/>
      <c r="BB137" s="127"/>
    </row>
    <row r="138" spans="1:54" ht="9.75" customHeight="1">
      <c r="A138" s="127"/>
      <c r="B138" s="215">
        <v>3171</v>
      </c>
      <c r="C138" s="204" t="s">
        <v>616</v>
      </c>
      <c r="D138" s="204">
        <v>0</v>
      </c>
      <c r="E138" s="204">
        <v>0</v>
      </c>
      <c r="F138" s="204">
        <v>0</v>
      </c>
      <c r="G138" s="204">
        <f t="shared" si="3"/>
        <v>0</v>
      </c>
      <c r="H138" s="204">
        <v>0</v>
      </c>
      <c r="I138" s="204">
        <f t="shared" si="4"/>
        <v>0</v>
      </c>
      <c r="J138" s="204">
        <v>0</v>
      </c>
      <c r="K138" s="204">
        <f t="shared" si="5"/>
        <v>0</v>
      </c>
      <c r="L138" s="204">
        <v>0</v>
      </c>
      <c r="M138" s="204">
        <v>0</v>
      </c>
      <c r="N138" s="204">
        <v>0</v>
      </c>
      <c r="O138" s="204">
        <f t="shared" si="6"/>
        <v>0</v>
      </c>
      <c r="P138" s="204">
        <v>0</v>
      </c>
      <c r="Q138" s="204">
        <f t="shared" si="7"/>
        <v>0</v>
      </c>
      <c r="R138" s="204">
        <v>0</v>
      </c>
      <c r="S138" s="204">
        <f t="shared" si="8"/>
        <v>0</v>
      </c>
      <c r="T138" s="204">
        <v>0</v>
      </c>
      <c r="U138" s="204">
        <v>0</v>
      </c>
      <c r="V138" s="204">
        <v>0</v>
      </c>
      <c r="W138" s="204">
        <f t="shared" si="9"/>
        <v>0</v>
      </c>
      <c r="X138" s="204">
        <v>0</v>
      </c>
      <c r="Y138" s="204">
        <f t="shared" si="10"/>
        <v>0</v>
      </c>
      <c r="Z138" s="204">
        <v>0</v>
      </c>
      <c r="AA138" s="204">
        <f t="shared" si="11"/>
        <v>0</v>
      </c>
      <c r="AB138" s="186">
        <f t="shared" si="12"/>
        <v>0</v>
      </c>
      <c r="AC138" s="205">
        <f t="shared" ref="AC138:AD138" si="148">G138+O138+W138</f>
        <v>0</v>
      </c>
      <c r="AD138" s="205">
        <f t="shared" si="148"/>
        <v>0</v>
      </c>
      <c r="AE138" s="206">
        <f t="shared" si="14"/>
        <v>0</v>
      </c>
      <c r="AF138" s="211">
        <f t="shared" si="63"/>
        <v>0</v>
      </c>
      <c r="AG138" s="211" t="b">
        <f t="shared" si="19"/>
        <v>1</v>
      </c>
      <c r="AH138" t="s">
        <v>608</v>
      </c>
      <c r="AI138" s="208">
        <v>0</v>
      </c>
      <c r="AJ138" s="208">
        <v>0</v>
      </c>
      <c r="AK138" s="208">
        <f t="shared" si="15"/>
        <v>0</v>
      </c>
      <c r="AL138" s="208"/>
      <c r="AM138" s="127">
        <v>0</v>
      </c>
      <c r="AN138" s="127">
        <f t="shared" si="16"/>
        <v>0</v>
      </c>
      <c r="AO138" s="127"/>
      <c r="AP138" s="127"/>
      <c r="AQ138" s="127"/>
      <c r="AR138" s="127"/>
      <c r="AS138" s="127"/>
      <c r="AT138" s="127"/>
      <c r="AU138" s="127"/>
      <c r="AV138" s="127"/>
      <c r="AW138" s="127"/>
      <c r="AX138" s="127"/>
      <c r="AY138" s="127"/>
      <c r="AZ138" s="127"/>
      <c r="BA138" s="127"/>
      <c r="BB138" s="127"/>
    </row>
    <row r="139" spans="1:54" ht="9.75" customHeight="1">
      <c r="A139" s="127"/>
      <c r="B139" s="214">
        <v>3181</v>
      </c>
      <c r="C139" s="204" t="s">
        <v>617</v>
      </c>
      <c r="D139" s="204">
        <v>0</v>
      </c>
      <c r="E139" s="204">
        <v>0</v>
      </c>
      <c r="F139" s="204">
        <v>0</v>
      </c>
      <c r="G139" s="204">
        <f t="shared" si="3"/>
        <v>0</v>
      </c>
      <c r="H139" s="204">
        <v>0</v>
      </c>
      <c r="I139" s="204">
        <f t="shared" si="4"/>
        <v>0</v>
      </c>
      <c r="J139" s="204">
        <v>0</v>
      </c>
      <c r="K139" s="204">
        <f t="shared" si="5"/>
        <v>0</v>
      </c>
      <c r="L139" s="204">
        <v>0</v>
      </c>
      <c r="M139" s="204">
        <v>0</v>
      </c>
      <c r="N139" s="204">
        <v>0</v>
      </c>
      <c r="O139" s="204">
        <f t="shared" si="6"/>
        <v>0</v>
      </c>
      <c r="P139" s="204">
        <v>0</v>
      </c>
      <c r="Q139" s="204">
        <f t="shared" si="7"/>
        <v>0</v>
      </c>
      <c r="R139" s="204">
        <v>0</v>
      </c>
      <c r="S139" s="204">
        <f t="shared" si="8"/>
        <v>0</v>
      </c>
      <c r="T139" s="204">
        <v>0</v>
      </c>
      <c r="U139" s="204">
        <v>0</v>
      </c>
      <c r="V139" s="204">
        <v>0</v>
      </c>
      <c r="W139" s="204">
        <f t="shared" si="9"/>
        <v>0</v>
      </c>
      <c r="X139" s="204">
        <v>0</v>
      </c>
      <c r="Y139" s="204">
        <f t="shared" si="10"/>
        <v>0</v>
      </c>
      <c r="Z139" s="204">
        <v>0</v>
      </c>
      <c r="AA139" s="204">
        <f t="shared" si="11"/>
        <v>0</v>
      </c>
      <c r="AB139" s="186">
        <f t="shared" si="12"/>
        <v>0</v>
      </c>
      <c r="AC139" s="205">
        <f t="shared" ref="AC139:AD139" si="149">G139+O139+W139</f>
        <v>0</v>
      </c>
      <c r="AD139" s="205">
        <f t="shared" si="149"/>
        <v>0</v>
      </c>
      <c r="AE139" s="206">
        <f t="shared" si="14"/>
        <v>0</v>
      </c>
      <c r="AF139" s="211">
        <f t="shared" si="63"/>
        <v>0</v>
      </c>
      <c r="AG139" s="211" t="b">
        <f t="shared" si="19"/>
        <v>1</v>
      </c>
      <c r="AH139" t="s">
        <v>608</v>
      </c>
      <c r="AI139" s="208">
        <v>0</v>
      </c>
      <c r="AJ139" s="208">
        <v>0</v>
      </c>
      <c r="AK139" s="208">
        <f t="shared" si="15"/>
        <v>0</v>
      </c>
      <c r="AL139" s="208"/>
      <c r="AM139" s="127">
        <v>0</v>
      </c>
      <c r="AN139" s="127">
        <f t="shared" si="16"/>
        <v>0</v>
      </c>
      <c r="AO139" s="127"/>
      <c r="AP139" s="127"/>
      <c r="AQ139" s="127"/>
      <c r="AR139" s="127"/>
      <c r="AS139" s="127"/>
      <c r="AT139" s="127"/>
      <c r="AU139" s="127"/>
      <c r="AV139" s="127"/>
      <c r="AW139" s="127"/>
      <c r="AX139" s="127"/>
      <c r="AY139" s="127"/>
      <c r="AZ139" s="127"/>
      <c r="BA139" s="127"/>
      <c r="BB139" s="127"/>
    </row>
    <row r="140" spans="1:54" ht="9.75" customHeight="1">
      <c r="A140" s="127"/>
      <c r="B140" s="203">
        <v>3182</v>
      </c>
      <c r="C140" s="204" t="s">
        <v>618</v>
      </c>
      <c r="D140" s="204">
        <v>0</v>
      </c>
      <c r="E140" s="204">
        <v>0</v>
      </c>
      <c r="F140" s="204">
        <v>0</v>
      </c>
      <c r="G140" s="204">
        <f t="shared" si="3"/>
        <v>0</v>
      </c>
      <c r="H140" s="204">
        <v>0</v>
      </c>
      <c r="I140" s="204">
        <f t="shared" si="4"/>
        <v>0</v>
      </c>
      <c r="J140" s="204">
        <v>0</v>
      </c>
      <c r="K140" s="204">
        <f t="shared" si="5"/>
        <v>0</v>
      </c>
      <c r="L140" s="204">
        <v>0</v>
      </c>
      <c r="M140" s="204">
        <v>0</v>
      </c>
      <c r="N140" s="204">
        <v>0</v>
      </c>
      <c r="O140" s="204">
        <f t="shared" si="6"/>
        <v>0</v>
      </c>
      <c r="P140" s="204">
        <v>0</v>
      </c>
      <c r="Q140" s="204">
        <f t="shared" si="7"/>
        <v>0</v>
      </c>
      <c r="R140" s="204">
        <v>0</v>
      </c>
      <c r="S140" s="204">
        <f t="shared" si="8"/>
        <v>0</v>
      </c>
      <c r="T140" s="204">
        <v>0</v>
      </c>
      <c r="U140" s="204">
        <v>0</v>
      </c>
      <c r="V140" s="204">
        <v>0</v>
      </c>
      <c r="W140" s="204">
        <f t="shared" si="9"/>
        <v>0</v>
      </c>
      <c r="X140" s="204">
        <v>0</v>
      </c>
      <c r="Y140" s="204">
        <f t="shared" si="10"/>
        <v>0</v>
      </c>
      <c r="Z140" s="204">
        <v>0</v>
      </c>
      <c r="AA140" s="204">
        <f t="shared" si="11"/>
        <v>0</v>
      </c>
      <c r="AB140" s="186">
        <f t="shared" si="12"/>
        <v>0</v>
      </c>
      <c r="AC140" s="205">
        <f t="shared" ref="AC140:AD140" si="150">G140+O140+W140</f>
        <v>0</v>
      </c>
      <c r="AD140" s="205">
        <f t="shared" si="150"/>
        <v>0</v>
      </c>
      <c r="AE140" s="206">
        <f t="shared" si="14"/>
        <v>0</v>
      </c>
      <c r="AF140" s="211">
        <f t="shared" si="63"/>
        <v>0</v>
      </c>
      <c r="AG140" s="211" t="b">
        <f t="shared" si="19"/>
        <v>1</v>
      </c>
      <c r="AH140" t="s">
        <v>608</v>
      </c>
      <c r="AI140" s="208">
        <v>0</v>
      </c>
      <c r="AJ140" s="208">
        <v>0</v>
      </c>
      <c r="AK140" s="208">
        <f t="shared" si="15"/>
        <v>0</v>
      </c>
      <c r="AL140" s="208"/>
      <c r="AM140" s="127">
        <v>0</v>
      </c>
      <c r="AN140" s="127">
        <f t="shared" si="16"/>
        <v>0</v>
      </c>
      <c r="AO140" s="127"/>
      <c r="AP140" s="127"/>
      <c r="AQ140" s="127"/>
      <c r="AR140" s="127"/>
      <c r="AS140" s="127"/>
      <c r="AT140" s="127"/>
      <c r="AU140" s="127"/>
      <c r="AV140" s="127"/>
      <c r="AW140" s="127"/>
      <c r="AX140" s="127"/>
      <c r="AY140" s="127"/>
      <c r="AZ140" s="127"/>
      <c r="BA140" s="127"/>
      <c r="BB140" s="127"/>
    </row>
    <row r="141" spans="1:54" ht="9.75" customHeight="1">
      <c r="A141" s="127"/>
      <c r="B141" s="203">
        <v>3191</v>
      </c>
      <c r="C141" s="204" t="s">
        <v>619</v>
      </c>
      <c r="D141" s="204">
        <v>0</v>
      </c>
      <c r="E141" s="204">
        <v>0</v>
      </c>
      <c r="F141" s="204">
        <v>0</v>
      </c>
      <c r="G141" s="204">
        <f t="shared" si="3"/>
        <v>0</v>
      </c>
      <c r="H141" s="204">
        <v>0</v>
      </c>
      <c r="I141" s="204">
        <f t="shared" si="4"/>
        <v>0</v>
      </c>
      <c r="J141" s="204">
        <v>0</v>
      </c>
      <c r="K141" s="204">
        <f t="shared" si="5"/>
        <v>0</v>
      </c>
      <c r="L141" s="204">
        <v>0</v>
      </c>
      <c r="M141" s="204">
        <v>0</v>
      </c>
      <c r="N141" s="204">
        <v>0</v>
      </c>
      <c r="O141" s="204">
        <f t="shared" si="6"/>
        <v>0</v>
      </c>
      <c r="P141" s="204">
        <v>0</v>
      </c>
      <c r="Q141" s="204">
        <f t="shared" si="7"/>
        <v>0</v>
      </c>
      <c r="R141" s="204">
        <v>0</v>
      </c>
      <c r="S141" s="204">
        <f t="shared" si="8"/>
        <v>0</v>
      </c>
      <c r="T141" s="204">
        <v>0</v>
      </c>
      <c r="U141" s="204">
        <v>0</v>
      </c>
      <c r="V141" s="204">
        <v>0</v>
      </c>
      <c r="W141" s="204">
        <f t="shared" si="9"/>
        <v>0</v>
      </c>
      <c r="X141" s="204">
        <v>0</v>
      </c>
      <c r="Y141" s="204">
        <f t="shared" si="10"/>
        <v>0</v>
      </c>
      <c r="Z141" s="204">
        <v>0</v>
      </c>
      <c r="AA141" s="204">
        <f t="shared" si="11"/>
        <v>0</v>
      </c>
      <c r="AB141" s="186">
        <f t="shared" si="12"/>
        <v>0</v>
      </c>
      <c r="AC141" s="205">
        <f t="shared" ref="AC141:AD141" si="151">G141+O141+W141</f>
        <v>0</v>
      </c>
      <c r="AD141" s="205">
        <f t="shared" si="151"/>
        <v>0</v>
      </c>
      <c r="AE141" s="206">
        <f t="shared" si="14"/>
        <v>0</v>
      </c>
      <c r="AF141" s="211">
        <f t="shared" si="63"/>
        <v>0</v>
      </c>
      <c r="AG141" s="211" t="b">
        <f t="shared" si="19"/>
        <v>1</v>
      </c>
      <c r="AH141" t="s">
        <v>608</v>
      </c>
      <c r="AI141" s="208">
        <v>0</v>
      </c>
      <c r="AJ141" s="208">
        <v>0</v>
      </c>
      <c r="AK141" s="208">
        <f t="shared" si="15"/>
        <v>0</v>
      </c>
      <c r="AL141" s="208"/>
      <c r="AM141" s="127">
        <v>0</v>
      </c>
      <c r="AN141" s="127">
        <f t="shared" si="16"/>
        <v>0</v>
      </c>
      <c r="AO141" s="127"/>
      <c r="AP141" s="127"/>
      <c r="AQ141" s="127"/>
      <c r="AR141" s="127"/>
      <c r="AS141" s="127"/>
      <c r="AT141" s="127"/>
      <c r="AU141" s="127"/>
      <c r="AV141" s="127"/>
      <c r="AW141" s="127"/>
      <c r="AX141" s="127"/>
      <c r="AY141" s="127"/>
      <c r="AZ141" s="127"/>
      <c r="BA141" s="127"/>
      <c r="BB141" s="127"/>
    </row>
    <row r="142" spans="1:54" ht="9.75" customHeight="1">
      <c r="A142" s="127"/>
      <c r="B142" s="203">
        <v>3192</v>
      </c>
      <c r="C142" s="204" t="s">
        <v>620</v>
      </c>
      <c r="D142" s="204">
        <v>0</v>
      </c>
      <c r="E142" s="204">
        <v>0</v>
      </c>
      <c r="F142" s="204">
        <v>0</v>
      </c>
      <c r="G142" s="204">
        <f t="shared" si="3"/>
        <v>0</v>
      </c>
      <c r="H142" s="204">
        <v>0</v>
      </c>
      <c r="I142" s="204">
        <f t="shared" si="4"/>
        <v>0</v>
      </c>
      <c r="J142" s="204">
        <v>0</v>
      </c>
      <c r="K142" s="204">
        <f t="shared" si="5"/>
        <v>0</v>
      </c>
      <c r="L142" s="204">
        <v>0</v>
      </c>
      <c r="M142" s="204">
        <v>0</v>
      </c>
      <c r="N142" s="204">
        <v>0</v>
      </c>
      <c r="O142" s="204">
        <f t="shared" si="6"/>
        <v>0</v>
      </c>
      <c r="P142" s="204">
        <v>0</v>
      </c>
      <c r="Q142" s="204">
        <f t="shared" si="7"/>
        <v>0</v>
      </c>
      <c r="R142" s="204">
        <v>0</v>
      </c>
      <c r="S142" s="204">
        <f t="shared" si="8"/>
        <v>0</v>
      </c>
      <c r="T142" s="204">
        <v>0</v>
      </c>
      <c r="U142" s="204">
        <v>0</v>
      </c>
      <c r="V142" s="204">
        <v>0</v>
      </c>
      <c r="W142" s="204">
        <f t="shared" si="9"/>
        <v>0</v>
      </c>
      <c r="X142" s="204">
        <v>0</v>
      </c>
      <c r="Y142" s="204">
        <f t="shared" si="10"/>
        <v>0</v>
      </c>
      <c r="Z142" s="204">
        <v>0</v>
      </c>
      <c r="AA142" s="204">
        <f t="shared" si="11"/>
        <v>0</v>
      </c>
      <c r="AB142" s="186">
        <f t="shared" si="12"/>
        <v>0</v>
      </c>
      <c r="AC142" s="205">
        <f t="shared" ref="AC142:AD142" si="152">G142+O142+W142</f>
        <v>0</v>
      </c>
      <c r="AD142" s="205">
        <f t="shared" si="152"/>
        <v>0</v>
      </c>
      <c r="AE142" s="206">
        <f t="shared" si="14"/>
        <v>0</v>
      </c>
      <c r="AF142" s="211">
        <f t="shared" si="63"/>
        <v>0</v>
      </c>
      <c r="AG142" s="211" t="b">
        <f t="shared" si="19"/>
        <v>1</v>
      </c>
      <c r="AH142" t="s">
        <v>608</v>
      </c>
      <c r="AI142" s="208">
        <v>0</v>
      </c>
      <c r="AJ142" s="208">
        <v>0</v>
      </c>
      <c r="AK142" s="208">
        <f t="shared" si="15"/>
        <v>0</v>
      </c>
      <c r="AL142" s="208"/>
      <c r="AM142" s="127">
        <v>0</v>
      </c>
      <c r="AN142" s="127">
        <f t="shared" si="16"/>
        <v>0</v>
      </c>
      <c r="AO142" s="127"/>
      <c r="AP142" s="127"/>
      <c r="AQ142" s="127"/>
      <c r="AR142" s="127"/>
      <c r="AS142" s="127"/>
      <c r="AT142" s="127"/>
      <c r="AU142" s="127"/>
      <c r="AV142" s="127"/>
      <c r="AW142" s="127"/>
      <c r="AX142" s="127"/>
      <c r="AY142" s="127"/>
      <c r="AZ142" s="127"/>
      <c r="BA142" s="127"/>
      <c r="BB142" s="127"/>
    </row>
    <row r="143" spans="1:54" ht="9.75" customHeight="1">
      <c r="A143" s="127"/>
      <c r="B143" s="203">
        <v>3193</v>
      </c>
      <c r="C143" s="204" t="s">
        <v>621</v>
      </c>
      <c r="D143" s="204">
        <v>0</v>
      </c>
      <c r="E143" s="204">
        <v>0</v>
      </c>
      <c r="F143" s="204">
        <v>0</v>
      </c>
      <c r="G143" s="204">
        <f t="shared" si="3"/>
        <v>0</v>
      </c>
      <c r="H143" s="204">
        <v>0</v>
      </c>
      <c r="I143" s="204">
        <f t="shared" si="4"/>
        <v>0</v>
      </c>
      <c r="J143" s="204">
        <v>0</v>
      </c>
      <c r="K143" s="204">
        <f t="shared" si="5"/>
        <v>0</v>
      </c>
      <c r="L143" s="204">
        <v>0</v>
      </c>
      <c r="M143" s="204">
        <v>0</v>
      </c>
      <c r="N143" s="204">
        <v>0</v>
      </c>
      <c r="O143" s="204">
        <f t="shared" si="6"/>
        <v>0</v>
      </c>
      <c r="P143" s="204">
        <v>0</v>
      </c>
      <c r="Q143" s="204">
        <f t="shared" si="7"/>
        <v>0</v>
      </c>
      <c r="R143" s="204">
        <v>0</v>
      </c>
      <c r="S143" s="204">
        <f t="shared" si="8"/>
        <v>0</v>
      </c>
      <c r="T143" s="204">
        <v>0</v>
      </c>
      <c r="U143" s="204">
        <v>0</v>
      </c>
      <c r="V143" s="204">
        <v>0</v>
      </c>
      <c r="W143" s="204">
        <f t="shared" si="9"/>
        <v>0</v>
      </c>
      <c r="X143" s="204">
        <v>0</v>
      </c>
      <c r="Y143" s="204">
        <f t="shared" si="10"/>
        <v>0</v>
      </c>
      <c r="Z143" s="204">
        <v>0</v>
      </c>
      <c r="AA143" s="204">
        <f t="shared" si="11"/>
        <v>0</v>
      </c>
      <c r="AB143" s="186">
        <f t="shared" si="12"/>
        <v>0</v>
      </c>
      <c r="AC143" s="205">
        <f t="shared" ref="AC143:AD143" si="153">G143+O143+W143</f>
        <v>0</v>
      </c>
      <c r="AD143" s="205">
        <f t="shared" si="153"/>
        <v>0</v>
      </c>
      <c r="AE143" s="206">
        <f t="shared" si="14"/>
        <v>0</v>
      </c>
      <c r="AF143" s="211">
        <f t="shared" si="63"/>
        <v>0</v>
      </c>
      <c r="AG143" s="211" t="b">
        <f t="shared" si="19"/>
        <v>1</v>
      </c>
      <c r="AH143" t="s">
        <v>608</v>
      </c>
      <c r="AI143" s="208">
        <v>0</v>
      </c>
      <c r="AJ143" s="208">
        <v>0</v>
      </c>
      <c r="AK143" s="208">
        <f t="shared" si="15"/>
        <v>0</v>
      </c>
      <c r="AL143" s="208"/>
      <c r="AM143" s="127">
        <v>0</v>
      </c>
      <c r="AN143" s="127">
        <f t="shared" si="16"/>
        <v>0</v>
      </c>
      <c r="AO143" s="127"/>
      <c r="AP143" s="127"/>
      <c r="AQ143" s="127"/>
      <c r="AR143" s="127"/>
      <c r="AS143" s="127"/>
      <c r="AT143" s="127"/>
      <c r="AU143" s="127"/>
      <c r="AV143" s="127"/>
      <c r="AW143" s="127"/>
      <c r="AX143" s="127"/>
      <c r="AY143" s="127"/>
      <c r="AZ143" s="127"/>
      <c r="BA143" s="127"/>
      <c r="BB143" s="127"/>
    </row>
    <row r="144" spans="1:54" ht="9.75" customHeight="1">
      <c r="A144" s="127"/>
      <c r="B144" s="203">
        <v>3211</v>
      </c>
      <c r="C144" s="204" t="s">
        <v>622</v>
      </c>
      <c r="D144" s="204">
        <v>0</v>
      </c>
      <c r="E144" s="204">
        <v>0</v>
      </c>
      <c r="F144" s="204">
        <v>0</v>
      </c>
      <c r="G144" s="204">
        <f t="shared" si="3"/>
        <v>0</v>
      </c>
      <c r="H144" s="204">
        <v>0</v>
      </c>
      <c r="I144" s="204">
        <f t="shared" si="4"/>
        <v>0</v>
      </c>
      <c r="J144" s="204">
        <v>0</v>
      </c>
      <c r="K144" s="204">
        <f t="shared" si="5"/>
        <v>0</v>
      </c>
      <c r="L144" s="204">
        <v>0</v>
      </c>
      <c r="M144" s="204">
        <v>0</v>
      </c>
      <c r="N144" s="204">
        <v>0</v>
      </c>
      <c r="O144" s="204">
        <f t="shared" si="6"/>
        <v>0</v>
      </c>
      <c r="P144" s="204">
        <v>0</v>
      </c>
      <c r="Q144" s="204">
        <f t="shared" si="7"/>
        <v>0</v>
      </c>
      <c r="R144" s="204">
        <v>0</v>
      </c>
      <c r="S144" s="204">
        <f t="shared" si="8"/>
        <v>0</v>
      </c>
      <c r="T144" s="204">
        <v>0</v>
      </c>
      <c r="U144" s="204">
        <v>0</v>
      </c>
      <c r="V144" s="204">
        <v>0</v>
      </c>
      <c r="W144" s="204">
        <f t="shared" si="9"/>
        <v>0</v>
      </c>
      <c r="X144" s="204">
        <v>0</v>
      </c>
      <c r="Y144" s="204">
        <f t="shared" si="10"/>
        <v>0</v>
      </c>
      <c r="Z144" s="204">
        <v>0</v>
      </c>
      <c r="AA144" s="204">
        <f t="shared" si="11"/>
        <v>0</v>
      </c>
      <c r="AB144" s="186">
        <f t="shared" si="12"/>
        <v>0</v>
      </c>
      <c r="AC144" s="205">
        <f t="shared" ref="AC144:AD144" si="154">G144+O144+W144</f>
        <v>0</v>
      </c>
      <c r="AD144" s="205">
        <f t="shared" si="154"/>
        <v>0</v>
      </c>
      <c r="AE144" s="206">
        <f t="shared" si="14"/>
        <v>0</v>
      </c>
      <c r="AF144" s="211">
        <f t="shared" si="63"/>
        <v>0</v>
      </c>
      <c r="AG144" s="211" t="b">
        <f t="shared" si="19"/>
        <v>1</v>
      </c>
      <c r="AH144" t="s">
        <v>623</v>
      </c>
      <c r="AI144" s="208">
        <v>0</v>
      </c>
      <c r="AJ144" s="208">
        <v>0</v>
      </c>
      <c r="AK144" s="208">
        <f t="shared" si="15"/>
        <v>0</v>
      </c>
      <c r="AL144" s="208"/>
      <c r="AM144" s="127">
        <v>0</v>
      </c>
      <c r="AN144" s="127">
        <f t="shared" si="16"/>
        <v>0</v>
      </c>
      <c r="AO144" s="127"/>
      <c r="AP144" s="127"/>
      <c r="AQ144" s="127"/>
      <c r="AR144" s="127"/>
      <c r="AS144" s="127"/>
      <c r="AT144" s="127"/>
      <c r="AU144" s="127"/>
      <c r="AV144" s="127"/>
      <c r="AW144" s="127"/>
      <c r="AX144" s="127"/>
      <c r="AY144" s="127"/>
      <c r="AZ144" s="127"/>
      <c r="BA144" s="127"/>
      <c r="BB144" s="127"/>
    </row>
    <row r="145" spans="1:54" ht="9.75" customHeight="1">
      <c r="A145" s="127"/>
      <c r="B145" s="203">
        <v>3221</v>
      </c>
      <c r="C145" s="204" t="s">
        <v>624</v>
      </c>
      <c r="D145" s="204">
        <v>0</v>
      </c>
      <c r="E145" s="204">
        <v>0</v>
      </c>
      <c r="F145" s="204">
        <v>0</v>
      </c>
      <c r="G145" s="204">
        <f t="shared" si="3"/>
        <v>0</v>
      </c>
      <c r="H145" s="204">
        <v>0</v>
      </c>
      <c r="I145" s="204">
        <f t="shared" si="4"/>
        <v>0</v>
      </c>
      <c r="J145" s="204">
        <v>0</v>
      </c>
      <c r="K145" s="204">
        <f t="shared" si="5"/>
        <v>0</v>
      </c>
      <c r="L145" s="204">
        <v>0</v>
      </c>
      <c r="M145" s="204">
        <v>0</v>
      </c>
      <c r="N145" s="204">
        <v>0</v>
      </c>
      <c r="O145" s="204">
        <f t="shared" si="6"/>
        <v>0</v>
      </c>
      <c r="P145" s="204">
        <v>0</v>
      </c>
      <c r="Q145" s="204">
        <f t="shared" si="7"/>
        <v>0</v>
      </c>
      <c r="R145" s="204">
        <v>0</v>
      </c>
      <c r="S145" s="204">
        <f t="shared" si="8"/>
        <v>0</v>
      </c>
      <c r="T145" s="204">
        <v>0</v>
      </c>
      <c r="U145" s="204">
        <v>0</v>
      </c>
      <c r="V145" s="204">
        <v>0</v>
      </c>
      <c r="W145" s="204">
        <f t="shared" si="9"/>
        <v>0</v>
      </c>
      <c r="X145" s="204">
        <v>0</v>
      </c>
      <c r="Y145" s="204">
        <f t="shared" si="10"/>
        <v>0</v>
      </c>
      <c r="Z145" s="204">
        <v>0</v>
      </c>
      <c r="AA145" s="204">
        <f t="shared" si="11"/>
        <v>0</v>
      </c>
      <c r="AB145" s="186">
        <f t="shared" si="12"/>
        <v>0</v>
      </c>
      <c r="AC145" s="205">
        <f t="shared" ref="AC145:AD145" si="155">G145+O145+W145</f>
        <v>0</v>
      </c>
      <c r="AD145" s="205">
        <f t="shared" si="155"/>
        <v>0</v>
      </c>
      <c r="AE145" s="206">
        <f t="shared" si="14"/>
        <v>0</v>
      </c>
      <c r="AF145" s="211">
        <f t="shared" si="63"/>
        <v>0</v>
      </c>
      <c r="AG145" s="211" t="b">
        <f t="shared" si="19"/>
        <v>1</v>
      </c>
      <c r="AH145" t="s">
        <v>623</v>
      </c>
      <c r="AI145" s="208">
        <v>0</v>
      </c>
      <c r="AJ145" s="208">
        <v>0</v>
      </c>
      <c r="AK145" s="208">
        <f t="shared" si="15"/>
        <v>0</v>
      </c>
      <c r="AL145" s="208"/>
      <c r="AM145" s="127">
        <v>0</v>
      </c>
      <c r="AN145" s="127">
        <f t="shared" si="16"/>
        <v>0</v>
      </c>
      <c r="AO145" s="127"/>
      <c r="AP145" s="127"/>
      <c r="AQ145" s="127"/>
      <c r="AR145" s="127"/>
      <c r="AS145" s="127"/>
      <c r="AT145" s="127"/>
      <c r="AU145" s="127"/>
      <c r="AV145" s="127"/>
      <c r="AW145" s="127"/>
      <c r="AX145" s="127"/>
      <c r="AY145" s="127"/>
      <c r="AZ145" s="127"/>
      <c r="BA145" s="127"/>
      <c r="BB145" s="127"/>
    </row>
    <row r="146" spans="1:54" ht="9.75" customHeight="1">
      <c r="A146" s="127"/>
      <c r="B146" s="203">
        <v>3231</v>
      </c>
      <c r="C146" s="204" t="s">
        <v>625</v>
      </c>
      <c r="D146" s="204">
        <v>0</v>
      </c>
      <c r="E146" s="204">
        <v>0</v>
      </c>
      <c r="F146" s="204">
        <v>0</v>
      </c>
      <c r="G146" s="204">
        <f t="shared" si="3"/>
        <v>0</v>
      </c>
      <c r="H146" s="204">
        <v>0</v>
      </c>
      <c r="I146" s="204">
        <f t="shared" si="4"/>
        <v>0</v>
      </c>
      <c r="J146" s="204">
        <v>0</v>
      </c>
      <c r="K146" s="204">
        <f t="shared" si="5"/>
        <v>0</v>
      </c>
      <c r="L146" s="204">
        <v>0</v>
      </c>
      <c r="M146" s="204">
        <v>0</v>
      </c>
      <c r="N146" s="204">
        <v>0</v>
      </c>
      <c r="O146" s="204">
        <f t="shared" si="6"/>
        <v>0</v>
      </c>
      <c r="P146" s="204">
        <v>0</v>
      </c>
      <c r="Q146" s="204">
        <f t="shared" si="7"/>
        <v>0</v>
      </c>
      <c r="R146" s="204">
        <v>0</v>
      </c>
      <c r="S146" s="204">
        <f t="shared" si="8"/>
        <v>0</v>
      </c>
      <c r="T146" s="204">
        <v>0</v>
      </c>
      <c r="U146" s="204">
        <v>0</v>
      </c>
      <c r="V146" s="204">
        <v>0</v>
      </c>
      <c r="W146" s="204">
        <f t="shared" si="9"/>
        <v>0</v>
      </c>
      <c r="X146" s="204">
        <v>0</v>
      </c>
      <c r="Y146" s="204">
        <f t="shared" si="10"/>
        <v>0</v>
      </c>
      <c r="Z146" s="204">
        <v>0</v>
      </c>
      <c r="AA146" s="204">
        <f t="shared" si="11"/>
        <v>0</v>
      </c>
      <c r="AB146" s="186">
        <f t="shared" si="12"/>
        <v>0</v>
      </c>
      <c r="AC146" s="205">
        <f t="shared" ref="AC146:AD146" si="156">G146+O146+W146</f>
        <v>0</v>
      </c>
      <c r="AD146" s="205">
        <f t="shared" si="156"/>
        <v>0</v>
      </c>
      <c r="AE146" s="206">
        <f t="shared" si="14"/>
        <v>0</v>
      </c>
      <c r="AF146" s="211">
        <f t="shared" si="63"/>
        <v>0</v>
      </c>
      <c r="AG146" s="211" t="b">
        <f t="shared" si="19"/>
        <v>1</v>
      </c>
      <c r="AH146" t="s">
        <v>623</v>
      </c>
      <c r="AI146" s="208">
        <v>0</v>
      </c>
      <c r="AJ146" s="208">
        <v>0</v>
      </c>
      <c r="AK146" s="208">
        <f t="shared" si="15"/>
        <v>0</v>
      </c>
      <c r="AL146" s="208"/>
      <c r="AM146" s="127">
        <v>0</v>
      </c>
      <c r="AN146" s="127">
        <f t="shared" si="16"/>
        <v>0</v>
      </c>
      <c r="AO146" s="127"/>
      <c r="AP146" s="127"/>
      <c r="AQ146" s="127"/>
      <c r="AR146" s="127"/>
      <c r="AS146" s="127"/>
      <c r="AT146" s="127"/>
      <c r="AU146" s="127"/>
      <c r="AV146" s="127"/>
      <c r="AW146" s="127"/>
      <c r="AX146" s="127"/>
      <c r="AY146" s="127"/>
      <c r="AZ146" s="127"/>
      <c r="BA146" s="127"/>
      <c r="BB146" s="127"/>
    </row>
    <row r="147" spans="1:54" ht="9.75" customHeight="1">
      <c r="A147" s="127"/>
      <c r="B147" s="203">
        <v>3232</v>
      </c>
      <c r="C147" s="204" t="s">
        <v>626</v>
      </c>
      <c r="D147" s="204">
        <v>0</v>
      </c>
      <c r="E147" s="204">
        <v>0</v>
      </c>
      <c r="F147" s="204">
        <v>0</v>
      </c>
      <c r="G147" s="204">
        <f t="shared" si="3"/>
        <v>0</v>
      </c>
      <c r="H147" s="204">
        <v>0</v>
      </c>
      <c r="I147" s="204">
        <f t="shared" si="4"/>
        <v>0</v>
      </c>
      <c r="J147" s="204">
        <v>0</v>
      </c>
      <c r="K147" s="204">
        <f t="shared" si="5"/>
        <v>0</v>
      </c>
      <c r="L147" s="204">
        <v>0</v>
      </c>
      <c r="M147" s="204">
        <v>0</v>
      </c>
      <c r="N147" s="204">
        <v>0</v>
      </c>
      <c r="O147" s="204">
        <f t="shared" si="6"/>
        <v>0</v>
      </c>
      <c r="P147" s="204">
        <v>0</v>
      </c>
      <c r="Q147" s="204">
        <f t="shared" si="7"/>
        <v>0</v>
      </c>
      <c r="R147" s="204">
        <v>0</v>
      </c>
      <c r="S147" s="204">
        <f t="shared" si="8"/>
        <v>0</v>
      </c>
      <c r="T147" s="204">
        <v>0</v>
      </c>
      <c r="U147" s="204">
        <v>0</v>
      </c>
      <c r="V147" s="204">
        <v>0</v>
      </c>
      <c r="W147" s="204">
        <f t="shared" si="9"/>
        <v>0</v>
      </c>
      <c r="X147" s="204">
        <v>0</v>
      </c>
      <c r="Y147" s="204">
        <f t="shared" si="10"/>
        <v>0</v>
      </c>
      <c r="Z147" s="204">
        <v>0</v>
      </c>
      <c r="AA147" s="204">
        <f t="shared" si="11"/>
        <v>0</v>
      </c>
      <c r="AB147" s="186">
        <f t="shared" si="12"/>
        <v>0</v>
      </c>
      <c r="AC147" s="205">
        <f t="shared" ref="AC147:AD147" si="157">G147+O147+W147</f>
        <v>0</v>
      </c>
      <c r="AD147" s="205">
        <f t="shared" si="157"/>
        <v>0</v>
      </c>
      <c r="AE147" s="206">
        <f t="shared" si="14"/>
        <v>0</v>
      </c>
      <c r="AF147" s="211">
        <f t="shared" si="63"/>
        <v>0</v>
      </c>
      <c r="AG147" s="211" t="b">
        <f t="shared" si="19"/>
        <v>1</v>
      </c>
      <c r="AH147" t="s">
        <v>623</v>
      </c>
      <c r="AI147" s="208">
        <v>0</v>
      </c>
      <c r="AJ147" s="208">
        <v>0</v>
      </c>
      <c r="AK147" s="208">
        <f t="shared" si="15"/>
        <v>0</v>
      </c>
      <c r="AL147" s="208"/>
      <c r="AM147" s="127">
        <v>0</v>
      </c>
      <c r="AN147" s="127">
        <f t="shared" si="16"/>
        <v>0</v>
      </c>
      <c r="AO147" s="127"/>
      <c r="AP147" s="127"/>
      <c r="AQ147" s="127"/>
      <c r="AR147" s="127"/>
      <c r="AS147" s="127"/>
      <c r="AT147" s="127"/>
      <c r="AU147" s="127"/>
      <c r="AV147" s="127"/>
      <c r="AW147" s="127"/>
      <c r="AX147" s="127"/>
      <c r="AY147" s="127"/>
      <c r="AZ147" s="127"/>
      <c r="BA147" s="127"/>
      <c r="BB147" s="127"/>
    </row>
    <row r="148" spans="1:54" ht="9.75" customHeight="1">
      <c r="A148" s="127"/>
      <c r="B148" s="203">
        <v>3233</v>
      </c>
      <c r="C148" s="204" t="s">
        <v>627</v>
      </c>
      <c r="D148" s="204">
        <v>0</v>
      </c>
      <c r="E148" s="204">
        <v>0</v>
      </c>
      <c r="F148" s="204">
        <v>0</v>
      </c>
      <c r="G148" s="204">
        <f t="shared" si="3"/>
        <v>0</v>
      </c>
      <c r="H148" s="204">
        <v>0</v>
      </c>
      <c r="I148" s="204">
        <f t="shared" si="4"/>
        <v>0</v>
      </c>
      <c r="J148" s="204">
        <v>0</v>
      </c>
      <c r="K148" s="204">
        <f t="shared" si="5"/>
        <v>0</v>
      </c>
      <c r="L148" s="204">
        <v>0</v>
      </c>
      <c r="M148" s="204">
        <v>0</v>
      </c>
      <c r="N148" s="204">
        <v>0</v>
      </c>
      <c r="O148" s="204">
        <f t="shared" si="6"/>
        <v>0</v>
      </c>
      <c r="P148" s="204">
        <v>0</v>
      </c>
      <c r="Q148" s="204">
        <f t="shared" si="7"/>
        <v>0</v>
      </c>
      <c r="R148" s="204">
        <v>0</v>
      </c>
      <c r="S148" s="204">
        <f t="shared" si="8"/>
        <v>0</v>
      </c>
      <c r="T148" s="204">
        <v>0</v>
      </c>
      <c r="U148" s="204">
        <v>0</v>
      </c>
      <c r="V148" s="204">
        <v>0</v>
      </c>
      <c r="W148" s="204">
        <f t="shared" si="9"/>
        <v>0</v>
      </c>
      <c r="X148" s="204">
        <v>0</v>
      </c>
      <c r="Y148" s="204">
        <f t="shared" si="10"/>
        <v>0</v>
      </c>
      <c r="Z148" s="204">
        <v>0</v>
      </c>
      <c r="AA148" s="204">
        <f t="shared" si="11"/>
        <v>0</v>
      </c>
      <c r="AB148" s="186">
        <f t="shared" si="12"/>
        <v>0</v>
      </c>
      <c r="AC148" s="205">
        <f t="shared" ref="AC148:AD148" si="158">G148+O148+W148</f>
        <v>0</v>
      </c>
      <c r="AD148" s="205">
        <f t="shared" si="158"/>
        <v>0</v>
      </c>
      <c r="AE148" s="206">
        <f t="shared" si="14"/>
        <v>0</v>
      </c>
      <c r="AF148" s="211">
        <f t="shared" si="63"/>
        <v>0</v>
      </c>
      <c r="AG148" s="211" t="b">
        <f t="shared" si="19"/>
        <v>1</v>
      </c>
      <c r="AH148" t="s">
        <v>623</v>
      </c>
      <c r="AI148" s="208">
        <v>0</v>
      </c>
      <c r="AJ148" s="208">
        <v>0</v>
      </c>
      <c r="AK148" s="208">
        <f t="shared" si="15"/>
        <v>0</v>
      </c>
      <c r="AL148" s="208"/>
      <c r="AM148" s="127">
        <v>0</v>
      </c>
      <c r="AN148" s="127">
        <f t="shared" si="16"/>
        <v>0</v>
      </c>
      <c r="AO148" s="127"/>
      <c r="AP148" s="127"/>
      <c r="AQ148" s="127"/>
      <c r="AR148" s="127"/>
      <c r="AS148" s="127"/>
      <c r="AT148" s="127"/>
      <c r="AU148" s="127"/>
      <c r="AV148" s="127"/>
      <c r="AW148" s="127"/>
      <c r="AX148" s="127"/>
      <c r="AY148" s="127"/>
      <c r="AZ148" s="127"/>
      <c r="BA148" s="127"/>
      <c r="BB148" s="127"/>
    </row>
    <row r="149" spans="1:54" ht="9.75" customHeight="1">
      <c r="A149" s="127"/>
      <c r="B149" s="203">
        <v>3241</v>
      </c>
      <c r="C149" s="204" t="s">
        <v>628</v>
      </c>
      <c r="D149" s="204">
        <v>0</v>
      </c>
      <c r="E149" s="204">
        <v>0</v>
      </c>
      <c r="F149" s="204">
        <v>0</v>
      </c>
      <c r="G149" s="204">
        <f t="shared" si="3"/>
        <v>0</v>
      </c>
      <c r="H149" s="204">
        <v>0</v>
      </c>
      <c r="I149" s="204">
        <f t="shared" si="4"/>
        <v>0</v>
      </c>
      <c r="J149" s="204">
        <v>0</v>
      </c>
      <c r="K149" s="204">
        <f t="shared" si="5"/>
        <v>0</v>
      </c>
      <c r="L149" s="204">
        <v>0</v>
      </c>
      <c r="M149" s="204">
        <v>0</v>
      </c>
      <c r="N149" s="204">
        <v>0</v>
      </c>
      <c r="O149" s="204">
        <f t="shared" si="6"/>
        <v>0</v>
      </c>
      <c r="P149" s="204">
        <v>0</v>
      </c>
      <c r="Q149" s="204">
        <f t="shared" si="7"/>
        <v>0</v>
      </c>
      <c r="R149" s="204">
        <v>0</v>
      </c>
      <c r="S149" s="204">
        <f t="shared" si="8"/>
        <v>0</v>
      </c>
      <c r="T149" s="204">
        <v>0</v>
      </c>
      <c r="U149" s="204">
        <v>0</v>
      </c>
      <c r="V149" s="204">
        <v>0</v>
      </c>
      <c r="W149" s="204">
        <f t="shared" si="9"/>
        <v>0</v>
      </c>
      <c r="X149" s="204">
        <v>0</v>
      </c>
      <c r="Y149" s="204">
        <f t="shared" si="10"/>
        <v>0</v>
      </c>
      <c r="Z149" s="204">
        <v>0</v>
      </c>
      <c r="AA149" s="204">
        <f t="shared" si="11"/>
        <v>0</v>
      </c>
      <c r="AB149" s="186">
        <f t="shared" si="12"/>
        <v>0</v>
      </c>
      <c r="AC149" s="205">
        <f t="shared" ref="AC149:AD149" si="159">G149+O149+W149</f>
        <v>0</v>
      </c>
      <c r="AD149" s="205">
        <f t="shared" si="159"/>
        <v>0</v>
      </c>
      <c r="AE149" s="206">
        <f t="shared" si="14"/>
        <v>0</v>
      </c>
      <c r="AF149" s="211">
        <f t="shared" si="63"/>
        <v>0</v>
      </c>
      <c r="AG149" s="211" t="b">
        <f t="shared" si="19"/>
        <v>1</v>
      </c>
      <c r="AH149" t="s">
        <v>623</v>
      </c>
      <c r="AI149" s="208">
        <v>0</v>
      </c>
      <c r="AJ149" s="208">
        <v>0</v>
      </c>
      <c r="AK149" s="208">
        <f t="shared" si="15"/>
        <v>0</v>
      </c>
      <c r="AL149" s="208"/>
      <c r="AM149" s="127">
        <v>0</v>
      </c>
      <c r="AN149" s="127">
        <f t="shared" si="16"/>
        <v>0</v>
      </c>
      <c r="AO149" s="127"/>
      <c r="AP149" s="127"/>
      <c r="AQ149" s="127"/>
      <c r="AR149" s="127"/>
      <c r="AS149" s="127"/>
      <c r="AT149" s="127"/>
      <c r="AU149" s="127"/>
      <c r="AV149" s="127"/>
      <c r="AW149" s="127"/>
      <c r="AX149" s="127"/>
      <c r="AY149" s="127"/>
      <c r="AZ149" s="127"/>
      <c r="BA149" s="127"/>
      <c r="BB149" s="127"/>
    </row>
    <row r="150" spans="1:54" ht="9.75" customHeight="1">
      <c r="A150" s="127"/>
      <c r="B150" s="203">
        <v>3251</v>
      </c>
      <c r="C150" s="204" t="s">
        <v>629</v>
      </c>
      <c r="D150" s="204">
        <v>0</v>
      </c>
      <c r="E150" s="204">
        <v>0</v>
      </c>
      <c r="F150" s="204">
        <v>0</v>
      </c>
      <c r="G150" s="204">
        <f t="shared" si="3"/>
        <v>0</v>
      </c>
      <c r="H150" s="204">
        <v>0</v>
      </c>
      <c r="I150" s="204">
        <f t="shared" si="4"/>
        <v>0</v>
      </c>
      <c r="J150" s="204">
        <v>0</v>
      </c>
      <c r="K150" s="204">
        <f t="shared" si="5"/>
        <v>0</v>
      </c>
      <c r="L150" s="204">
        <v>0</v>
      </c>
      <c r="M150" s="204">
        <v>0</v>
      </c>
      <c r="N150" s="204">
        <v>0</v>
      </c>
      <c r="O150" s="204">
        <f t="shared" si="6"/>
        <v>0</v>
      </c>
      <c r="P150" s="204">
        <v>0</v>
      </c>
      <c r="Q150" s="204">
        <f t="shared" si="7"/>
        <v>0</v>
      </c>
      <c r="R150" s="204">
        <v>0</v>
      </c>
      <c r="S150" s="204">
        <f t="shared" si="8"/>
        <v>0</v>
      </c>
      <c r="T150" s="204">
        <v>0</v>
      </c>
      <c r="U150" s="204">
        <v>0</v>
      </c>
      <c r="V150" s="204">
        <v>0</v>
      </c>
      <c r="W150" s="204">
        <f t="shared" si="9"/>
        <v>0</v>
      </c>
      <c r="X150" s="204">
        <v>0</v>
      </c>
      <c r="Y150" s="204">
        <f t="shared" si="10"/>
        <v>0</v>
      </c>
      <c r="Z150" s="204">
        <v>0</v>
      </c>
      <c r="AA150" s="204">
        <f t="shared" si="11"/>
        <v>0</v>
      </c>
      <c r="AB150" s="186">
        <f t="shared" si="12"/>
        <v>0</v>
      </c>
      <c r="AC150" s="205">
        <f t="shared" ref="AC150:AD150" si="160">G150+O150+W150</f>
        <v>0</v>
      </c>
      <c r="AD150" s="205">
        <f t="shared" si="160"/>
        <v>0</v>
      </c>
      <c r="AE150" s="206">
        <f t="shared" si="14"/>
        <v>0</v>
      </c>
      <c r="AF150" s="211">
        <f t="shared" si="63"/>
        <v>0</v>
      </c>
      <c r="AG150" s="211" t="b">
        <f t="shared" si="19"/>
        <v>1</v>
      </c>
      <c r="AH150" t="s">
        <v>623</v>
      </c>
      <c r="AI150" s="208">
        <v>0</v>
      </c>
      <c r="AJ150" s="208">
        <v>0</v>
      </c>
      <c r="AK150" s="208">
        <f t="shared" si="15"/>
        <v>0</v>
      </c>
      <c r="AL150" s="208"/>
      <c r="AM150" s="127">
        <v>0</v>
      </c>
      <c r="AN150" s="127">
        <f t="shared" si="16"/>
        <v>0</v>
      </c>
      <c r="AO150" s="127"/>
      <c r="AP150" s="127"/>
      <c r="AQ150" s="127"/>
      <c r="AR150" s="127"/>
      <c r="AS150" s="127"/>
      <c r="AT150" s="127"/>
      <c r="AU150" s="127"/>
      <c r="AV150" s="127"/>
      <c r="AW150" s="127"/>
      <c r="AX150" s="127"/>
      <c r="AY150" s="127"/>
      <c r="AZ150" s="127"/>
      <c r="BA150" s="127"/>
      <c r="BB150" s="127"/>
    </row>
    <row r="151" spans="1:54" ht="9.75" customHeight="1">
      <c r="A151" s="127"/>
      <c r="B151" s="214">
        <v>3252</v>
      </c>
      <c r="C151" s="204" t="s">
        <v>630</v>
      </c>
      <c r="D151" s="204">
        <v>0</v>
      </c>
      <c r="E151" s="204">
        <v>0</v>
      </c>
      <c r="F151" s="204">
        <v>0</v>
      </c>
      <c r="G151" s="204">
        <f t="shared" si="3"/>
        <v>0</v>
      </c>
      <c r="H151" s="204">
        <v>0</v>
      </c>
      <c r="I151" s="204">
        <f t="shared" si="4"/>
        <v>0</v>
      </c>
      <c r="J151" s="204">
        <v>0</v>
      </c>
      <c r="K151" s="204">
        <f t="shared" si="5"/>
        <v>0</v>
      </c>
      <c r="L151" s="204">
        <v>0</v>
      </c>
      <c r="M151" s="204">
        <v>0</v>
      </c>
      <c r="N151" s="204">
        <v>0</v>
      </c>
      <c r="O151" s="204">
        <f t="shared" si="6"/>
        <v>0</v>
      </c>
      <c r="P151" s="204">
        <v>0</v>
      </c>
      <c r="Q151" s="204">
        <f t="shared" si="7"/>
        <v>0</v>
      </c>
      <c r="R151" s="204">
        <v>0</v>
      </c>
      <c r="S151" s="204">
        <f t="shared" si="8"/>
        <v>0</v>
      </c>
      <c r="T151" s="204">
        <v>0</v>
      </c>
      <c r="U151" s="204">
        <v>0</v>
      </c>
      <c r="V151" s="204">
        <v>0</v>
      </c>
      <c r="W151" s="204">
        <f t="shared" si="9"/>
        <v>0</v>
      </c>
      <c r="X151" s="204">
        <v>0</v>
      </c>
      <c r="Y151" s="204">
        <f t="shared" si="10"/>
        <v>0</v>
      </c>
      <c r="Z151" s="204">
        <v>0</v>
      </c>
      <c r="AA151" s="204">
        <f t="shared" si="11"/>
        <v>0</v>
      </c>
      <c r="AB151" s="186">
        <f t="shared" si="12"/>
        <v>0</v>
      </c>
      <c r="AC151" s="205">
        <f t="shared" ref="AC151:AD151" si="161">G151+O151+W151</f>
        <v>0</v>
      </c>
      <c r="AD151" s="205">
        <f t="shared" si="161"/>
        <v>0</v>
      </c>
      <c r="AE151" s="206">
        <f t="shared" si="14"/>
        <v>0</v>
      </c>
      <c r="AF151" s="211">
        <f t="shared" si="63"/>
        <v>0</v>
      </c>
      <c r="AG151" s="211" t="b">
        <f t="shared" si="19"/>
        <v>1</v>
      </c>
      <c r="AH151" t="s">
        <v>623</v>
      </c>
      <c r="AI151" s="208">
        <v>0</v>
      </c>
      <c r="AJ151" s="208">
        <v>0</v>
      </c>
      <c r="AK151" s="208">
        <f t="shared" si="15"/>
        <v>0</v>
      </c>
      <c r="AL151" s="208"/>
      <c r="AM151" s="127">
        <v>0</v>
      </c>
      <c r="AN151" s="127">
        <f t="shared" si="16"/>
        <v>0</v>
      </c>
      <c r="AO151" s="127"/>
      <c r="AP151" s="127"/>
      <c r="AQ151" s="127"/>
      <c r="AR151" s="127"/>
      <c r="AS151" s="127"/>
      <c r="AT151" s="127"/>
      <c r="AU151" s="127"/>
      <c r="AV151" s="127"/>
      <c r="AW151" s="127"/>
      <c r="AX151" s="127"/>
      <c r="AY151" s="127"/>
      <c r="AZ151" s="127"/>
      <c r="BA151" s="127"/>
      <c r="BB151" s="127"/>
    </row>
    <row r="152" spans="1:54" ht="9.75" customHeight="1">
      <c r="A152" s="127"/>
      <c r="B152" s="203">
        <v>3253</v>
      </c>
      <c r="C152" s="204" t="s">
        <v>631</v>
      </c>
      <c r="D152" s="204">
        <v>0</v>
      </c>
      <c r="E152" s="204">
        <v>0</v>
      </c>
      <c r="F152" s="204">
        <v>0</v>
      </c>
      <c r="G152" s="204">
        <f t="shared" si="3"/>
        <v>0</v>
      </c>
      <c r="H152" s="204">
        <v>0</v>
      </c>
      <c r="I152" s="204">
        <f t="shared" si="4"/>
        <v>0</v>
      </c>
      <c r="J152" s="204">
        <v>0</v>
      </c>
      <c r="K152" s="204">
        <f t="shared" si="5"/>
        <v>0</v>
      </c>
      <c r="L152" s="204">
        <v>0</v>
      </c>
      <c r="M152" s="204">
        <v>0</v>
      </c>
      <c r="N152" s="204">
        <v>0</v>
      </c>
      <c r="O152" s="204">
        <f t="shared" si="6"/>
        <v>0</v>
      </c>
      <c r="P152" s="204">
        <v>0</v>
      </c>
      <c r="Q152" s="204">
        <f t="shared" si="7"/>
        <v>0</v>
      </c>
      <c r="R152" s="204">
        <v>0</v>
      </c>
      <c r="S152" s="204">
        <f t="shared" si="8"/>
        <v>0</v>
      </c>
      <c r="T152" s="204">
        <v>0</v>
      </c>
      <c r="U152" s="204">
        <v>0</v>
      </c>
      <c r="V152" s="204">
        <v>0</v>
      </c>
      <c r="W152" s="204">
        <f t="shared" si="9"/>
        <v>0</v>
      </c>
      <c r="X152" s="204">
        <v>0</v>
      </c>
      <c r="Y152" s="204">
        <f t="shared" si="10"/>
        <v>0</v>
      </c>
      <c r="Z152" s="204">
        <v>0</v>
      </c>
      <c r="AA152" s="204">
        <f t="shared" si="11"/>
        <v>0</v>
      </c>
      <c r="AB152" s="186">
        <f t="shared" si="12"/>
        <v>0</v>
      </c>
      <c r="AC152" s="205">
        <f t="shared" ref="AC152:AD152" si="162">G152+O152+W152</f>
        <v>0</v>
      </c>
      <c r="AD152" s="205">
        <f t="shared" si="162"/>
        <v>0</v>
      </c>
      <c r="AE152" s="206">
        <f t="shared" si="14"/>
        <v>0</v>
      </c>
      <c r="AF152" s="211">
        <f t="shared" si="63"/>
        <v>0</v>
      </c>
      <c r="AG152" s="211" t="b">
        <f t="shared" si="19"/>
        <v>1</v>
      </c>
      <c r="AH152" t="s">
        <v>623</v>
      </c>
      <c r="AI152" s="208">
        <v>0</v>
      </c>
      <c r="AJ152" s="208">
        <v>0</v>
      </c>
      <c r="AK152" s="208">
        <f t="shared" si="15"/>
        <v>0</v>
      </c>
      <c r="AL152" s="208"/>
      <c r="AM152" s="127">
        <v>0</v>
      </c>
      <c r="AN152" s="127">
        <f t="shared" si="16"/>
        <v>0</v>
      </c>
      <c r="AO152" s="127"/>
      <c r="AP152" s="127"/>
      <c r="AQ152" s="127"/>
      <c r="AR152" s="127"/>
      <c r="AS152" s="127"/>
      <c r="AT152" s="127"/>
      <c r="AU152" s="127"/>
      <c r="AV152" s="127"/>
      <c r="AW152" s="127"/>
      <c r="AX152" s="127"/>
      <c r="AY152" s="127"/>
      <c r="AZ152" s="127"/>
      <c r="BA152" s="127"/>
      <c r="BB152" s="127"/>
    </row>
    <row r="153" spans="1:54" ht="9.75" customHeight="1">
      <c r="A153" s="127"/>
      <c r="B153" s="203">
        <v>3254</v>
      </c>
      <c r="C153" s="204" t="s">
        <v>632</v>
      </c>
      <c r="D153" s="204">
        <v>0</v>
      </c>
      <c r="E153" s="204">
        <v>0</v>
      </c>
      <c r="F153" s="204">
        <v>0</v>
      </c>
      <c r="G153" s="204">
        <f t="shared" si="3"/>
        <v>0</v>
      </c>
      <c r="H153" s="204">
        <v>0</v>
      </c>
      <c r="I153" s="204">
        <f t="shared" si="4"/>
        <v>0</v>
      </c>
      <c r="J153" s="204">
        <v>0</v>
      </c>
      <c r="K153" s="204">
        <f t="shared" si="5"/>
        <v>0</v>
      </c>
      <c r="L153" s="204">
        <v>0</v>
      </c>
      <c r="M153" s="204">
        <v>0</v>
      </c>
      <c r="N153" s="204">
        <v>0</v>
      </c>
      <c r="O153" s="204">
        <f t="shared" si="6"/>
        <v>0</v>
      </c>
      <c r="P153" s="204">
        <v>0</v>
      </c>
      <c r="Q153" s="204">
        <f t="shared" si="7"/>
        <v>0</v>
      </c>
      <c r="R153" s="204">
        <v>0</v>
      </c>
      <c r="S153" s="204">
        <f t="shared" si="8"/>
        <v>0</v>
      </c>
      <c r="T153" s="204">
        <v>0</v>
      </c>
      <c r="U153" s="204">
        <v>0</v>
      </c>
      <c r="V153" s="204">
        <v>0</v>
      </c>
      <c r="W153" s="204">
        <f t="shared" si="9"/>
        <v>0</v>
      </c>
      <c r="X153" s="204">
        <v>0</v>
      </c>
      <c r="Y153" s="204">
        <f t="shared" si="10"/>
        <v>0</v>
      </c>
      <c r="Z153" s="204">
        <v>0</v>
      </c>
      <c r="AA153" s="204">
        <f t="shared" si="11"/>
        <v>0</v>
      </c>
      <c r="AB153" s="186">
        <f t="shared" si="12"/>
        <v>0</v>
      </c>
      <c r="AC153" s="205">
        <f t="shared" ref="AC153:AD153" si="163">G153+O153+W153</f>
        <v>0</v>
      </c>
      <c r="AD153" s="205">
        <f t="shared" si="163"/>
        <v>0</v>
      </c>
      <c r="AE153" s="206">
        <f t="shared" si="14"/>
        <v>0</v>
      </c>
      <c r="AF153" s="211">
        <f t="shared" si="63"/>
        <v>0</v>
      </c>
      <c r="AG153" s="211" t="b">
        <f t="shared" si="19"/>
        <v>1</v>
      </c>
      <c r="AH153" t="s">
        <v>623</v>
      </c>
      <c r="AI153" s="208">
        <v>0</v>
      </c>
      <c r="AJ153" s="208">
        <v>0</v>
      </c>
      <c r="AK153" s="208">
        <f t="shared" si="15"/>
        <v>0</v>
      </c>
      <c r="AL153" s="208"/>
      <c r="AM153" s="127">
        <v>0</v>
      </c>
      <c r="AN153" s="127">
        <f t="shared" si="16"/>
        <v>0</v>
      </c>
      <c r="AO153" s="127"/>
      <c r="AP153" s="127"/>
      <c r="AQ153" s="127"/>
      <c r="AR153" s="127"/>
      <c r="AS153" s="127"/>
      <c r="AT153" s="127"/>
      <c r="AU153" s="127"/>
      <c r="AV153" s="127"/>
      <c r="AW153" s="127"/>
      <c r="AX153" s="127"/>
      <c r="AY153" s="127"/>
      <c r="AZ153" s="127"/>
      <c r="BA153" s="127"/>
      <c r="BB153" s="127"/>
    </row>
    <row r="154" spans="1:54" ht="9.75" customHeight="1">
      <c r="A154" s="127"/>
      <c r="B154" s="203">
        <v>3261</v>
      </c>
      <c r="C154" s="204" t="s">
        <v>633</v>
      </c>
      <c r="D154" s="204">
        <v>0</v>
      </c>
      <c r="E154" s="204">
        <v>0</v>
      </c>
      <c r="F154" s="204">
        <v>0</v>
      </c>
      <c r="G154" s="204">
        <f t="shared" si="3"/>
        <v>0</v>
      </c>
      <c r="H154" s="204">
        <v>0</v>
      </c>
      <c r="I154" s="204">
        <f t="shared" si="4"/>
        <v>0</v>
      </c>
      <c r="J154" s="204">
        <v>0</v>
      </c>
      <c r="K154" s="204">
        <f t="shared" si="5"/>
        <v>0</v>
      </c>
      <c r="L154" s="204">
        <v>0</v>
      </c>
      <c r="M154" s="204">
        <v>0</v>
      </c>
      <c r="N154" s="204">
        <v>0</v>
      </c>
      <c r="O154" s="204">
        <f t="shared" si="6"/>
        <v>0</v>
      </c>
      <c r="P154" s="204">
        <v>0</v>
      </c>
      <c r="Q154" s="204">
        <f t="shared" si="7"/>
        <v>0</v>
      </c>
      <c r="R154" s="204">
        <v>0</v>
      </c>
      <c r="S154" s="204">
        <f t="shared" si="8"/>
        <v>0</v>
      </c>
      <c r="T154" s="204">
        <v>0</v>
      </c>
      <c r="U154" s="204">
        <v>0</v>
      </c>
      <c r="V154" s="204">
        <v>0</v>
      </c>
      <c r="W154" s="204">
        <f t="shared" si="9"/>
        <v>0</v>
      </c>
      <c r="X154" s="204">
        <v>0</v>
      </c>
      <c r="Y154" s="204">
        <f t="shared" si="10"/>
        <v>0</v>
      </c>
      <c r="Z154" s="204">
        <v>0</v>
      </c>
      <c r="AA154" s="204">
        <f t="shared" si="11"/>
        <v>0</v>
      </c>
      <c r="AB154" s="186">
        <f t="shared" si="12"/>
        <v>0</v>
      </c>
      <c r="AC154" s="205">
        <f t="shared" ref="AC154:AD154" si="164">G154+O154+W154</f>
        <v>0</v>
      </c>
      <c r="AD154" s="205">
        <f t="shared" si="164"/>
        <v>0</v>
      </c>
      <c r="AE154" s="206">
        <f t="shared" si="14"/>
        <v>0</v>
      </c>
      <c r="AF154" s="211">
        <f t="shared" si="63"/>
        <v>0</v>
      </c>
      <c r="AG154" s="211" t="b">
        <f t="shared" si="19"/>
        <v>1</v>
      </c>
      <c r="AH154" t="s">
        <v>623</v>
      </c>
      <c r="AI154" s="208">
        <v>0</v>
      </c>
      <c r="AJ154" s="208">
        <v>0</v>
      </c>
      <c r="AK154" s="208">
        <f t="shared" si="15"/>
        <v>0</v>
      </c>
      <c r="AL154" s="208"/>
      <c r="AM154" s="127">
        <v>0</v>
      </c>
      <c r="AN154" s="127">
        <f t="shared" si="16"/>
        <v>0</v>
      </c>
      <c r="AO154" s="127"/>
      <c r="AP154" s="127"/>
      <c r="AQ154" s="127"/>
      <c r="AR154" s="127"/>
      <c r="AS154" s="127"/>
      <c r="AT154" s="127"/>
      <c r="AU154" s="127"/>
      <c r="AV154" s="127"/>
      <c r="AW154" s="127"/>
      <c r="AX154" s="127"/>
      <c r="AY154" s="127"/>
      <c r="AZ154" s="127"/>
      <c r="BA154" s="127"/>
      <c r="BB154" s="127"/>
    </row>
    <row r="155" spans="1:54" ht="9.75" customHeight="1">
      <c r="A155" s="127"/>
      <c r="B155" s="203">
        <v>3271</v>
      </c>
      <c r="C155" s="204" t="s">
        <v>634</v>
      </c>
      <c r="D155" s="204">
        <v>0</v>
      </c>
      <c r="E155" s="204">
        <v>0</v>
      </c>
      <c r="F155" s="204">
        <v>0</v>
      </c>
      <c r="G155" s="204">
        <f t="shared" si="3"/>
        <v>0</v>
      </c>
      <c r="H155" s="204">
        <v>0</v>
      </c>
      <c r="I155" s="204">
        <f t="shared" si="4"/>
        <v>0</v>
      </c>
      <c r="J155" s="204">
        <v>0</v>
      </c>
      <c r="K155" s="204">
        <f t="shared" si="5"/>
        <v>0</v>
      </c>
      <c r="L155" s="204">
        <v>0</v>
      </c>
      <c r="M155" s="204">
        <v>0</v>
      </c>
      <c r="N155" s="204">
        <v>0</v>
      </c>
      <c r="O155" s="204">
        <f t="shared" si="6"/>
        <v>0</v>
      </c>
      <c r="P155" s="204">
        <v>0</v>
      </c>
      <c r="Q155" s="204">
        <f t="shared" si="7"/>
        <v>0</v>
      </c>
      <c r="R155" s="204">
        <v>0</v>
      </c>
      <c r="S155" s="204">
        <f t="shared" si="8"/>
        <v>0</v>
      </c>
      <c r="T155" s="204">
        <v>0</v>
      </c>
      <c r="U155" s="204">
        <v>0</v>
      </c>
      <c r="V155" s="204">
        <v>0</v>
      </c>
      <c r="W155" s="204">
        <f t="shared" si="9"/>
        <v>0</v>
      </c>
      <c r="X155" s="204">
        <v>0</v>
      </c>
      <c r="Y155" s="204">
        <f t="shared" si="10"/>
        <v>0</v>
      </c>
      <c r="Z155" s="204">
        <v>0</v>
      </c>
      <c r="AA155" s="204">
        <f t="shared" si="11"/>
        <v>0</v>
      </c>
      <c r="AB155" s="186">
        <f t="shared" si="12"/>
        <v>0</v>
      </c>
      <c r="AC155" s="205">
        <f t="shared" ref="AC155:AD155" si="165">G155+O155+W155</f>
        <v>0</v>
      </c>
      <c r="AD155" s="205">
        <f t="shared" si="165"/>
        <v>0</v>
      </c>
      <c r="AE155" s="206">
        <f t="shared" si="14"/>
        <v>0</v>
      </c>
      <c r="AF155" s="211">
        <f t="shared" si="63"/>
        <v>0</v>
      </c>
      <c r="AG155" s="211" t="b">
        <f t="shared" si="19"/>
        <v>1</v>
      </c>
      <c r="AH155" t="s">
        <v>623</v>
      </c>
      <c r="AI155" s="208">
        <v>0</v>
      </c>
      <c r="AJ155" s="208">
        <v>0</v>
      </c>
      <c r="AK155" s="208">
        <f t="shared" si="15"/>
        <v>0</v>
      </c>
      <c r="AL155" s="208"/>
      <c r="AM155" s="127">
        <v>0</v>
      </c>
      <c r="AN155" s="127">
        <f t="shared" si="16"/>
        <v>0</v>
      </c>
      <c r="AO155" s="127"/>
      <c r="AP155" s="127"/>
      <c r="AQ155" s="127"/>
      <c r="AR155" s="127"/>
      <c r="AS155" s="127"/>
      <c r="AT155" s="127"/>
      <c r="AU155" s="127"/>
      <c r="AV155" s="127"/>
      <c r="AW155" s="127"/>
      <c r="AX155" s="127"/>
      <c r="AY155" s="127"/>
      <c r="AZ155" s="127"/>
      <c r="BA155" s="127"/>
      <c r="BB155" s="127"/>
    </row>
    <row r="156" spans="1:54" ht="9.75" customHeight="1">
      <c r="A156" s="127"/>
      <c r="B156" s="203">
        <v>3281</v>
      </c>
      <c r="C156" s="204" t="s">
        <v>635</v>
      </c>
      <c r="D156" s="204">
        <v>0</v>
      </c>
      <c r="E156" s="204">
        <v>0</v>
      </c>
      <c r="F156" s="204">
        <v>0</v>
      </c>
      <c r="G156" s="204">
        <f t="shared" si="3"/>
        <v>0</v>
      </c>
      <c r="H156" s="204">
        <v>0</v>
      </c>
      <c r="I156" s="204">
        <f t="shared" si="4"/>
        <v>0</v>
      </c>
      <c r="J156" s="204">
        <v>0</v>
      </c>
      <c r="K156" s="204">
        <f t="shared" si="5"/>
        <v>0</v>
      </c>
      <c r="L156" s="204">
        <v>0</v>
      </c>
      <c r="M156" s="204">
        <v>0</v>
      </c>
      <c r="N156" s="204">
        <v>0</v>
      </c>
      <c r="O156" s="204">
        <f t="shared" si="6"/>
        <v>0</v>
      </c>
      <c r="P156" s="204">
        <v>0</v>
      </c>
      <c r="Q156" s="204">
        <f t="shared" si="7"/>
        <v>0</v>
      </c>
      <c r="R156" s="204">
        <v>0</v>
      </c>
      <c r="S156" s="204">
        <f t="shared" si="8"/>
        <v>0</v>
      </c>
      <c r="T156" s="204">
        <v>0</v>
      </c>
      <c r="U156" s="204">
        <v>0</v>
      </c>
      <c r="V156" s="204">
        <v>0</v>
      </c>
      <c r="W156" s="204">
        <f t="shared" si="9"/>
        <v>0</v>
      </c>
      <c r="X156" s="204">
        <v>0</v>
      </c>
      <c r="Y156" s="204">
        <f t="shared" si="10"/>
        <v>0</v>
      </c>
      <c r="Z156" s="204">
        <v>0</v>
      </c>
      <c r="AA156" s="204">
        <f t="shared" si="11"/>
        <v>0</v>
      </c>
      <c r="AB156" s="186">
        <f t="shared" si="12"/>
        <v>0</v>
      </c>
      <c r="AC156" s="205">
        <f t="shared" ref="AC156:AD156" si="166">G156+O156+W156</f>
        <v>0</v>
      </c>
      <c r="AD156" s="205">
        <f t="shared" si="166"/>
        <v>0</v>
      </c>
      <c r="AE156" s="206">
        <f t="shared" si="14"/>
        <v>0</v>
      </c>
      <c r="AF156" s="211">
        <f t="shared" si="63"/>
        <v>0</v>
      </c>
      <c r="AG156" s="211" t="b">
        <f t="shared" si="19"/>
        <v>1</v>
      </c>
      <c r="AH156" t="s">
        <v>623</v>
      </c>
      <c r="AI156" s="208">
        <v>0</v>
      </c>
      <c r="AJ156" s="208">
        <v>0</v>
      </c>
      <c r="AK156" s="208">
        <f t="shared" si="15"/>
        <v>0</v>
      </c>
      <c r="AL156" s="208"/>
      <c r="AM156" s="127">
        <v>0</v>
      </c>
      <c r="AN156" s="127">
        <f t="shared" si="16"/>
        <v>0</v>
      </c>
      <c r="AO156" s="127"/>
      <c r="AP156" s="127"/>
      <c r="AQ156" s="127"/>
      <c r="AR156" s="127"/>
      <c r="AS156" s="127"/>
      <c r="AT156" s="127"/>
      <c r="AU156" s="127"/>
      <c r="AV156" s="127"/>
      <c r="AW156" s="127"/>
      <c r="AX156" s="127"/>
      <c r="AY156" s="127"/>
      <c r="AZ156" s="127"/>
      <c r="BA156" s="127"/>
      <c r="BB156" s="127"/>
    </row>
    <row r="157" spans="1:54" ht="16.5" customHeight="1">
      <c r="A157" s="127"/>
      <c r="B157" s="214">
        <v>3291</v>
      </c>
      <c r="C157" s="204" t="s">
        <v>636</v>
      </c>
      <c r="D157" s="204">
        <v>0</v>
      </c>
      <c r="E157" s="204">
        <v>0</v>
      </c>
      <c r="F157" s="204">
        <v>0</v>
      </c>
      <c r="G157" s="204">
        <f t="shared" si="3"/>
        <v>0</v>
      </c>
      <c r="H157" s="204">
        <v>0</v>
      </c>
      <c r="I157" s="204">
        <f t="shared" si="4"/>
        <v>0</v>
      </c>
      <c r="J157" s="204">
        <v>0</v>
      </c>
      <c r="K157" s="204">
        <f t="shared" si="5"/>
        <v>0</v>
      </c>
      <c r="L157" s="204">
        <v>0</v>
      </c>
      <c r="M157" s="204">
        <v>0</v>
      </c>
      <c r="N157" s="204">
        <v>0</v>
      </c>
      <c r="O157" s="204">
        <f t="shared" si="6"/>
        <v>0</v>
      </c>
      <c r="P157" s="204">
        <v>0</v>
      </c>
      <c r="Q157" s="204">
        <f t="shared" si="7"/>
        <v>0</v>
      </c>
      <c r="R157" s="204">
        <v>0</v>
      </c>
      <c r="S157" s="204">
        <f t="shared" si="8"/>
        <v>0</v>
      </c>
      <c r="T157" s="204">
        <v>0</v>
      </c>
      <c r="U157" s="204">
        <v>0</v>
      </c>
      <c r="V157" s="204">
        <v>0</v>
      </c>
      <c r="W157" s="204">
        <f t="shared" si="9"/>
        <v>0</v>
      </c>
      <c r="X157" s="204">
        <v>0</v>
      </c>
      <c r="Y157" s="204">
        <f t="shared" si="10"/>
        <v>0</v>
      </c>
      <c r="Z157" s="204">
        <v>0</v>
      </c>
      <c r="AA157" s="204">
        <f t="shared" si="11"/>
        <v>0</v>
      </c>
      <c r="AB157" s="186">
        <f t="shared" si="12"/>
        <v>0</v>
      </c>
      <c r="AC157" s="205">
        <f t="shared" ref="AC157:AD157" si="167">G157+O157+W157</f>
        <v>0</v>
      </c>
      <c r="AD157" s="205">
        <f t="shared" si="167"/>
        <v>0</v>
      </c>
      <c r="AE157" s="206">
        <f t="shared" si="14"/>
        <v>0</v>
      </c>
      <c r="AF157" s="211">
        <f t="shared" si="63"/>
        <v>0</v>
      </c>
      <c r="AG157" s="211" t="b">
        <f t="shared" si="19"/>
        <v>1</v>
      </c>
      <c r="AH157" t="s">
        <v>623</v>
      </c>
      <c r="AI157" s="208">
        <v>0</v>
      </c>
      <c r="AJ157" s="208">
        <v>0</v>
      </c>
      <c r="AK157" s="208">
        <f t="shared" si="15"/>
        <v>0</v>
      </c>
      <c r="AL157" s="208"/>
      <c r="AM157" s="127">
        <v>0</v>
      </c>
      <c r="AN157" s="127">
        <f t="shared" si="16"/>
        <v>0</v>
      </c>
      <c r="AO157" s="127"/>
      <c r="AP157" s="127"/>
      <c r="AQ157" s="127"/>
      <c r="AR157" s="127"/>
      <c r="AS157" s="127"/>
      <c r="AT157" s="127"/>
      <c r="AU157" s="127"/>
      <c r="AV157" s="127"/>
      <c r="AW157" s="127"/>
      <c r="AX157" s="127"/>
      <c r="AY157" s="127"/>
      <c r="AZ157" s="127"/>
      <c r="BA157" s="127"/>
      <c r="BB157" s="127"/>
    </row>
    <row r="158" spans="1:54" ht="16.5" customHeight="1">
      <c r="A158" s="127"/>
      <c r="B158" s="203">
        <v>3292</v>
      </c>
      <c r="C158" s="204" t="s">
        <v>637</v>
      </c>
      <c r="D158" s="204">
        <v>0</v>
      </c>
      <c r="E158" s="204">
        <v>0</v>
      </c>
      <c r="F158" s="204">
        <v>0</v>
      </c>
      <c r="G158" s="204">
        <f t="shared" si="3"/>
        <v>0</v>
      </c>
      <c r="H158" s="204">
        <v>0</v>
      </c>
      <c r="I158" s="204">
        <f t="shared" si="4"/>
        <v>0</v>
      </c>
      <c r="J158" s="204">
        <v>0</v>
      </c>
      <c r="K158" s="204">
        <f t="shared" si="5"/>
        <v>0</v>
      </c>
      <c r="L158" s="204">
        <v>0</v>
      </c>
      <c r="M158" s="204">
        <v>0</v>
      </c>
      <c r="N158" s="204">
        <v>0</v>
      </c>
      <c r="O158" s="204">
        <f t="shared" si="6"/>
        <v>0</v>
      </c>
      <c r="P158" s="204">
        <v>0</v>
      </c>
      <c r="Q158" s="204">
        <f t="shared" si="7"/>
        <v>0</v>
      </c>
      <c r="R158" s="204">
        <v>0</v>
      </c>
      <c r="S158" s="204">
        <f t="shared" si="8"/>
        <v>0</v>
      </c>
      <c r="T158" s="204">
        <v>0</v>
      </c>
      <c r="U158" s="204">
        <v>0</v>
      </c>
      <c r="V158" s="204">
        <v>0</v>
      </c>
      <c r="W158" s="204">
        <f t="shared" si="9"/>
        <v>0</v>
      </c>
      <c r="X158" s="204">
        <v>0</v>
      </c>
      <c r="Y158" s="204">
        <f t="shared" si="10"/>
        <v>0</v>
      </c>
      <c r="Z158" s="204">
        <v>0</v>
      </c>
      <c r="AA158" s="204">
        <f t="shared" si="11"/>
        <v>0</v>
      </c>
      <c r="AB158" s="186">
        <f t="shared" si="12"/>
        <v>0</v>
      </c>
      <c r="AC158" s="205">
        <f t="shared" ref="AC158:AD158" si="168">G158+O158+W158</f>
        <v>0</v>
      </c>
      <c r="AD158" s="205">
        <f t="shared" si="168"/>
        <v>0</v>
      </c>
      <c r="AE158" s="206">
        <f t="shared" si="14"/>
        <v>0</v>
      </c>
      <c r="AF158" s="211">
        <f t="shared" si="63"/>
        <v>0</v>
      </c>
      <c r="AG158" s="211" t="b">
        <f t="shared" si="19"/>
        <v>1</v>
      </c>
      <c r="AH158" t="s">
        <v>623</v>
      </c>
      <c r="AI158" s="208">
        <v>0</v>
      </c>
      <c r="AJ158" s="208">
        <v>0</v>
      </c>
      <c r="AK158" s="208">
        <f t="shared" si="15"/>
        <v>0</v>
      </c>
      <c r="AL158" s="208"/>
      <c r="AM158" s="127">
        <v>0</v>
      </c>
      <c r="AN158" s="127">
        <f t="shared" si="16"/>
        <v>0</v>
      </c>
      <c r="AO158" s="127"/>
      <c r="AP158" s="127"/>
      <c r="AQ158" s="127"/>
      <c r="AR158" s="127"/>
      <c r="AS158" s="127"/>
      <c r="AT158" s="127"/>
      <c r="AU158" s="127"/>
      <c r="AV158" s="127"/>
      <c r="AW158" s="127"/>
      <c r="AX158" s="127"/>
      <c r="AY158" s="127"/>
      <c r="AZ158" s="127"/>
      <c r="BA158" s="127"/>
      <c r="BB158" s="127"/>
    </row>
    <row r="159" spans="1:54" ht="16.5" customHeight="1">
      <c r="A159" s="127"/>
      <c r="B159" s="203">
        <v>3293</v>
      </c>
      <c r="C159" s="204" t="s">
        <v>638</v>
      </c>
      <c r="D159" s="204">
        <v>0</v>
      </c>
      <c r="E159" s="204">
        <v>0</v>
      </c>
      <c r="F159" s="204">
        <v>0</v>
      </c>
      <c r="G159" s="204">
        <f t="shared" si="3"/>
        <v>0</v>
      </c>
      <c r="H159" s="204">
        <v>0</v>
      </c>
      <c r="I159" s="204">
        <f t="shared" si="4"/>
        <v>0</v>
      </c>
      <c r="J159" s="204">
        <v>0</v>
      </c>
      <c r="K159" s="204">
        <f t="shared" si="5"/>
        <v>0</v>
      </c>
      <c r="L159" s="204">
        <v>0</v>
      </c>
      <c r="M159" s="204">
        <v>0</v>
      </c>
      <c r="N159" s="204">
        <v>0</v>
      </c>
      <c r="O159" s="204">
        <f t="shared" si="6"/>
        <v>0</v>
      </c>
      <c r="P159" s="204">
        <v>0</v>
      </c>
      <c r="Q159" s="204">
        <f t="shared" si="7"/>
        <v>0</v>
      </c>
      <c r="R159" s="204">
        <v>0</v>
      </c>
      <c r="S159" s="204">
        <f t="shared" si="8"/>
        <v>0</v>
      </c>
      <c r="T159" s="204">
        <v>0</v>
      </c>
      <c r="U159" s="204">
        <v>0</v>
      </c>
      <c r="V159" s="204">
        <v>0</v>
      </c>
      <c r="W159" s="204">
        <f t="shared" si="9"/>
        <v>0</v>
      </c>
      <c r="X159" s="204">
        <v>0</v>
      </c>
      <c r="Y159" s="204">
        <f t="shared" si="10"/>
        <v>0</v>
      </c>
      <c r="Z159" s="204">
        <v>0</v>
      </c>
      <c r="AA159" s="204">
        <f t="shared" si="11"/>
        <v>0</v>
      </c>
      <c r="AB159" s="186">
        <f t="shared" si="12"/>
        <v>0</v>
      </c>
      <c r="AC159" s="205">
        <f t="shared" ref="AC159:AD159" si="169">G159+O159+W159</f>
        <v>0</v>
      </c>
      <c r="AD159" s="205">
        <f t="shared" si="169"/>
        <v>0</v>
      </c>
      <c r="AE159" s="206">
        <f t="shared" si="14"/>
        <v>0</v>
      </c>
      <c r="AF159" s="211">
        <f t="shared" si="63"/>
        <v>0</v>
      </c>
      <c r="AG159" s="211" t="b">
        <f t="shared" si="19"/>
        <v>1</v>
      </c>
      <c r="AH159" t="s">
        <v>623</v>
      </c>
      <c r="AI159" s="208">
        <v>0</v>
      </c>
      <c r="AJ159" s="208">
        <v>0</v>
      </c>
      <c r="AK159" s="208">
        <f t="shared" si="15"/>
        <v>0</v>
      </c>
      <c r="AL159" s="208"/>
      <c r="AM159" s="127">
        <v>0</v>
      </c>
      <c r="AN159" s="127">
        <f t="shared" si="16"/>
        <v>0</v>
      </c>
      <c r="AO159" s="127"/>
      <c r="AP159" s="127"/>
      <c r="AQ159" s="127"/>
      <c r="AR159" s="127"/>
      <c r="AS159" s="127"/>
      <c r="AT159" s="127"/>
      <c r="AU159" s="127"/>
      <c r="AV159" s="127"/>
      <c r="AW159" s="127"/>
      <c r="AX159" s="127"/>
      <c r="AY159" s="127"/>
      <c r="AZ159" s="127"/>
      <c r="BA159" s="127"/>
      <c r="BB159" s="127"/>
    </row>
    <row r="160" spans="1:54" ht="16.5" customHeight="1">
      <c r="A160" s="127"/>
      <c r="B160" s="215">
        <v>3311</v>
      </c>
      <c r="C160" s="204" t="s">
        <v>639</v>
      </c>
      <c r="D160" s="204">
        <v>0</v>
      </c>
      <c r="E160" s="204">
        <v>0</v>
      </c>
      <c r="F160" s="204">
        <v>0</v>
      </c>
      <c r="G160" s="204">
        <f t="shared" si="3"/>
        <v>0</v>
      </c>
      <c r="H160" s="204">
        <v>0</v>
      </c>
      <c r="I160" s="204">
        <f t="shared" si="4"/>
        <v>0</v>
      </c>
      <c r="J160" s="204">
        <v>0</v>
      </c>
      <c r="K160" s="204">
        <f t="shared" si="5"/>
        <v>0</v>
      </c>
      <c r="L160" s="204">
        <v>0</v>
      </c>
      <c r="M160" s="204">
        <v>0</v>
      </c>
      <c r="N160" s="204">
        <v>0</v>
      </c>
      <c r="O160" s="204">
        <f t="shared" si="6"/>
        <v>0</v>
      </c>
      <c r="P160" s="204">
        <v>0</v>
      </c>
      <c r="Q160" s="204">
        <f t="shared" si="7"/>
        <v>0</v>
      </c>
      <c r="R160" s="204">
        <v>0</v>
      </c>
      <c r="S160" s="204">
        <f t="shared" si="8"/>
        <v>0</v>
      </c>
      <c r="T160" s="204">
        <v>0</v>
      </c>
      <c r="U160" s="204">
        <v>0</v>
      </c>
      <c r="V160" s="204">
        <v>0</v>
      </c>
      <c r="W160" s="204">
        <f t="shared" si="9"/>
        <v>0</v>
      </c>
      <c r="X160" s="204">
        <v>0</v>
      </c>
      <c r="Y160" s="204">
        <f t="shared" si="10"/>
        <v>0</v>
      </c>
      <c r="Z160" s="204">
        <v>0</v>
      </c>
      <c r="AA160" s="204">
        <f t="shared" si="11"/>
        <v>0</v>
      </c>
      <c r="AB160" s="186">
        <f t="shared" si="12"/>
        <v>0</v>
      </c>
      <c r="AC160" s="205">
        <f t="shared" ref="AC160:AD160" si="170">G160+O160+W160</f>
        <v>0</v>
      </c>
      <c r="AD160" s="205">
        <f t="shared" si="170"/>
        <v>0</v>
      </c>
      <c r="AE160" s="206">
        <f t="shared" si="14"/>
        <v>0</v>
      </c>
      <c r="AF160" s="211">
        <f t="shared" si="63"/>
        <v>0</v>
      </c>
      <c r="AG160" s="211" t="b">
        <f t="shared" si="19"/>
        <v>1</v>
      </c>
      <c r="AH160" t="s">
        <v>640</v>
      </c>
      <c r="AI160" s="208">
        <v>0</v>
      </c>
      <c r="AJ160" s="208">
        <v>0</v>
      </c>
      <c r="AK160" s="208">
        <f t="shared" si="15"/>
        <v>0</v>
      </c>
      <c r="AL160" s="208"/>
      <c r="AM160" s="127">
        <v>0</v>
      </c>
      <c r="AN160" s="127">
        <f t="shared" si="16"/>
        <v>0</v>
      </c>
      <c r="AO160" s="127"/>
      <c r="AP160" s="127"/>
      <c r="AQ160" s="127"/>
      <c r="AR160" s="127"/>
      <c r="AS160" s="127"/>
      <c r="AT160" s="127"/>
      <c r="AU160" s="127"/>
      <c r="AV160" s="127"/>
      <c r="AW160" s="127"/>
      <c r="AX160" s="127"/>
      <c r="AY160" s="127"/>
      <c r="AZ160" s="127"/>
      <c r="BA160" s="127"/>
      <c r="BB160" s="127"/>
    </row>
    <row r="161" spans="1:54" ht="16.5" customHeight="1">
      <c r="A161" s="127"/>
      <c r="B161" s="203">
        <v>3321</v>
      </c>
      <c r="C161" s="204" t="s">
        <v>641</v>
      </c>
      <c r="D161" s="204">
        <v>0</v>
      </c>
      <c r="E161" s="204">
        <v>0</v>
      </c>
      <c r="F161" s="204">
        <v>0</v>
      </c>
      <c r="G161" s="204">
        <f t="shared" si="3"/>
        <v>0</v>
      </c>
      <c r="H161" s="204">
        <v>0</v>
      </c>
      <c r="I161" s="204">
        <f t="shared" si="4"/>
        <v>0</v>
      </c>
      <c r="J161" s="204">
        <v>0</v>
      </c>
      <c r="K161" s="204">
        <f t="shared" si="5"/>
        <v>0</v>
      </c>
      <c r="L161" s="204">
        <v>0</v>
      </c>
      <c r="M161" s="204">
        <v>0</v>
      </c>
      <c r="N161" s="204">
        <v>0</v>
      </c>
      <c r="O161" s="204">
        <f t="shared" si="6"/>
        <v>0</v>
      </c>
      <c r="P161" s="204">
        <v>0</v>
      </c>
      <c r="Q161" s="204">
        <f t="shared" si="7"/>
        <v>0</v>
      </c>
      <c r="R161" s="204">
        <v>0</v>
      </c>
      <c r="S161" s="204">
        <f t="shared" si="8"/>
        <v>0</v>
      </c>
      <c r="T161" s="204">
        <v>0</v>
      </c>
      <c r="U161" s="204">
        <v>0</v>
      </c>
      <c r="V161" s="204">
        <v>0</v>
      </c>
      <c r="W161" s="204">
        <f t="shared" si="9"/>
        <v>0</v>
      </c>
      <c r="X161" s="204">
        <v>0</v>
      </c>
      <c r="Y161" s="204">
        <f t="shared" si="10"/>
        <v>0</v>
      </c>
      <c r="Z161" s="204">
        <v>0</v>
      </c>
      <c r="AA161" s="204">
        <f t="shared" si="11"/>
        <v>0</v>
      </c>
      <c r="AB161" s="186">
        <f t="shared" si="12"/>
        <v>0</v>
      </c>
      <c r="AC161" s="205">
        <f t="shared" ref="AC161:AD161" si="171">G161+O161+W161</f>
        <v>0</v>
      </c>
      <c r="AD161" s="205">
        <f t="shared" si="171"/>
        <v>0</v>
      </c>
      <c r="AE161" s="206">
        <f t="shared" si="14"/>
        <v>0</v>
      </c>
      <c r="AF161" s="211">
        <f t="shared" si="63"/>
        <v>0</v>
      </c>
      <c r="AG161" s="211" t="b">
        <f t="shared" si="19"/>
        <v>1</v>
      </c>
      <c r="AH161" t="s">
        <v>640</v>
      </c>
      <c r="AI161" s="208">
        <v>0</v>
      </c>
      <c r="AJ161" s="208">
        <v>0</v>
      </c>
      <c r="AK161" s="208">
        <f t="shared" si="15"/>
        <v>0</v>
      </c>
      <c r="AL161" s="208"/>
      <c r="AM161" s="127">
        <v>0</v>
      </c>
      <c r="AN161" s="127">
        <f t="shared" si="16"/>
        <v>0</v>
      </c>
      <c r="AO161" s="127"/>
      <c r="AP161" s="127"/>
      <c r="AQ161" s="127"/>
      <c r="AR161" s="127"/>
      <c r="AS161" s="127"/>
      <c r="AT161" s="127"/>
      <c r="AU161" s="127"/>
      <c r="AV161" s="127"/>
      <c r="AW161" s="127"/>
      <c r="AX161" s="127"/>
      <c r="AY161" s="127"/>
      <c r="AZ161" s="127"/>
      <c r="BA161" s="127"/>
      <c r="BB161" s="127"/>
    </row>
    <row r="162" spans="1:54" ht="16.5" customHeight="1">
      <c r="A162" s="127"/>
      <c r="B162" s="203">
        <v>3331</v>
      </c>
      <c r="C162" s="204" t="s">
        <v>642</v>
      </c>
      <c r="D162" s="204">
        <v>0</v>
      </c>
      <c r="E162" s="204">
        <v>0</v>
      </c>
      <c r="F162" s="204">
        <v>0</v>
      </c>
      <c r="G162" s="204">
        <f t="shared" si="3"/>
        <v>0</v>
      </c>
      <c r="H162" s="204">
        <v>0</v>
      </c>
      <c r="I162" s="204">
        <f t="shared" si="4"/>
        <v>0</v>
      </c>
      <c r="J162" s="204">
        <v>0</v>
      </c>
      <c r="K162" s="204">
        <f t="shared" si="5"/>
        <v>0</v>
      </c>
      <c r="L162" s="204">
        <v>0</v>
      </c>
      <c r="M162" s="204">
        <v>0</v>
      </c>
      <c r="N162" s="204">
        <v>0</v>
      </c>
      <c r="O162" s="204">
        <f t="shared" si="6"/>
        <v>0</v>
      </c>
      <c r="P162" s="204">
        <v>0</v>
      </c>
      <c r="Q162" s="204">
        <f t="shared" si="7"/>
        <v>0</v>
      </c>
      <c r="R162" s="204">
        <v>0</v>
      </c>
      <c r="S162" s="204">
        <f t="shared" si="8"/>
        <v>0</v>
      </c>
      <c r="T162" s="204">
        <v>0</v>
      </c>
      <c r="U162" s="204">
        <v>0</v>
      </c>
      <c r="V162" s="204">
        <v>0</v>
      </c>
      <c r="W162" s="204">
        <f t="shared" si="9"/>
        <v>0</v>
      </c>
      <c r="X162" s="204">
        <v>0</v>
      </c>
      <c r="Y162" s="204">
        <f t="shared" si="10"/>
        <v>0</v>
      </c>
      <c r="Z162" s="204">
        <v>0</v>
      </c>
      <c r="AA162" s="204">
        <f t="shared" si="11"/>
        <v>0</v>
      </c>
      <c r="AB162" s="186">
        <f t="shared" si="12"/>
        <v>0</v>
      </c>
      <c r="AC162" s="205">
        <f t="shared" ref="AC162:AD162" si="172">G162+O162+W162</f>
        <v>0</v>
      </c>
      <c r="AD162" s="205">
        <f t="shared" si="172"/>
        <v>0</v>
      </c>
      <c r="AE162" s="206">
        <f t="shared" si="14"/>
        <v>0</v>
      </c>
      <c r="AF162" s="211">
        <f t="shared" si="63"/>
        <v>0</v>
      </c>
      <c r="AG162" s="211" t="b">
        <f t="shared" si="19"/>
        <v>1</v>
      </c>
      <c r="AH162" t="s">
        <v>640</v>
      </c>
      <c r="AI162" s="208">
        <v>0</v>
      </c>
      <c r="AJ162" s="208">
        <v>0</v>
      </c>
      <c r="AK162" s="208">
        <f t="shared" si="15"/>
        <v>0</v>
      </c>
      <c r="AL162" s="208"/>
      <c r="AM162" s="127">
        <v>0</v>
      </c>
      <c r="AN162" s="127">
        <f t="shared" si="16"/>
        <v>0</v>
      </c>
      <c r="AO162" s="127"/>
      <c r="AP162" s="127"/>
      <c r="AQ162" s="127"/>
      <c r="AR162" s="127"/>
      <c r="AS162" s="127"/>
      <c r="AT162" s="127"/>
      <c r="AU162" s="127"/>
      <c r="AV162" s="127"/>
      <c r="AW162" s="127"/>
      <c r="AX162" s="127"/>
      <c r="AY162" s="127"/>
      <c r="AZ162" s="127"/>
      <c r="BA162" s="127"/>
      <c r="BB162" s="127"/>
    </row>
    <row r="163" spans="1:54" ht="16.5" customHeight="1">
      <c r="A163" s="127"/>
      <c r="B163" s="203">
        <v>3341</v>
      </c>
      <c r="C163" s="204" t="s">
        <v>643</v>
      </c>
      <c r="D163" s="204">
        <v>0</v>
      </c>
      <c r="E163" s="204">
        <v>0</v>
      </c>
      <c r="F163" s="204">
        <v>0</v>
      </c>
      <c r="G163" s="204">
        <f t="shared" si="3"/>
        <v>0</v>
      </c>
      <c r="H163" s="204">
        <v>0</v>
      </c>
      <c r="I163" s="204">
        <f t="shared" si="4"/>
        <v>0</v>
      </c>
      <c r="J163" s="204">
        <v>0</v>
      </c>
      <c r="K163" s="204">
        <f t="shared" si="5"/>
        <v>0</v>
      </c>
      <c r="L163" s="204">
        <v>0</v>
      </c>
      <c r="M163" s="204">
        <v>0</v>
      </c>
      <c r="N163" s="204">
        <v>0</v>
      </c>
      <c r="O163" s="204">
        <f t="shared" si="6"/>
        <v>0</v>
      </c>
      <c r="P163" s="204">
        <v>0</v>
      </c>
      <c r="Q163" s="204">
        <f t="shared" si="7"/>
        <v>0</v>
      </c>
      <c r="R163" s="204">
        <v>0</v>
      </c>
      <c r="S163" s="204">
        <f t="shared" si="8"/>
        <v>0</v>
      </c>
      <c r="T163" s="204">
        <v>0</v>
      </c>
      <c r="U163" s="204">
        <v>0</v>
      </c>
      <c r="V163" s="204">
        <v>0</v>
      </c>
      <c r="W163" s="204">
        <f t="shared" si="9"/>
        <v>0</v>
      </c>
      <c r="X163" s="204">
        <v>0</v>
      </c>
      <c r="Y163" s="204">
        <f t="shared" si="10"/>
        <v>0</v>
      </c>
      <c r="Z163" s="204">
        <v>0</v>
      </c>
      <c r="AA163" s="204">
        <f t="shared" si="11"/>
        <v>0</v>
      </c>
      <c r="AB163" s="186">
        <f t="shared" si="12"/>
        <v>0</v>
      </c>
      <c r="AC163" s="205">
        <f t="shared" ref="AC163:AD163" si="173">G163+O163+W163</f>
        <v>0</v>
      </c>
      <c r="AD163" s="205">
        <f t="shared" si="173"/>
        <v>0</v>
      </c>
      <c r="AE163" s="206">
        <f t="shared" si="14"/>
        <v>0</v>
      </c>
      <c r="AF163" s="211">
        <f t="shared" si="63"/>
        <v>0</v>
      </c>
      <c r="AG163" s="211" t="b">
        <f t="shared" si="19"/>
        <v>1</v>
      </c>
      <c r="AH163" t="s">
        <v>640</v>
      </c>
      <c r="AI163" s="208">
        <v>0</v>
      </c>
      <c r="AJ163" s="208">
        <v>0</v>
      </c>
      <c r="AK163" s="208">
        <f t="shared" si="15"/>
        <v>0</v>
      </c>
      <c r="AL163" s="208"/>
      <c r="AM163" s="127">
        <v>0</v>
      </c>
      <c r="AN163" s="127">
        <f t="shared" si="16"/>
        <v>0</v>
      </c>
      <c r="AO163" s="127"/>
      <c r="AP163" s="127"/>
      <c r="AQ163" s="127"/>
      <c r="AR163" s="127"/>
      <c r="AS163" s="127"/>
      <c r="AT163" s="127"/>
      <c r="AU163" s="127"/>
      <c r="AV163" s="127"/>
      <c r="AW163" s="127"/>
      <c r="AX163" s="127"/>
      <c r="AY163" s="127"/>
      <c r="AZ163" s="127"/>
      <c r="BA163" s="127"/>
      <c r="BB163" s="127"/>
    </row>
    <row r="164" spans="1:54" ht="16.5" customHeight="1">
      <c r="A164" s="127"/>
      <c r="B164" s="203">
        <v>3342</v>
      </c>
      <c r="C164" s="204" t="s">
        <v>644</v>
      </c>
      <c r="D164" s="204">
        <v>0</v>
      </c>
      <c r="E164" s="204">
        <v>0</v>
      </c>
      <c r="F164" s="204">
        <v>0</v>
      </c>
      <c r="G164" s="204">
        <f t="shared" si="3"/>
        <v>0</v>
      </c>
      <c r="H164" s="204">
        <v>0</v>
      </c>
      <c r="I164" s="204">
        <f t="shared" si="4"/>
        <v>0</v>
      </c>
      <c r="J164" s="204">
        <v>0</v>
      </c>
      <c r="K164" s="204">
        <f t="shared" si="5"/>
        <v>0</v>
      </c>
      <c r="L164" s="204">
        <v>0</v>
      </c>
      <c r="M164" s="204">
        <v>0</v>
      </c>
      <c r="N164" s="204">
        <v>0</v>
      </c>
      <c r="O164" s="204">
        <f t="shared" si="6"/>
        <v>0</v>
      </c>
      <c r="P164" s="204">
        <v>0</v>
      </c>
      <c r="Q164" s="204">
        <f t="shared" si="7"/>
        <v>0</v>
      </c>
      <c r="R164" s="204">
        <v>0</v>
      </c>
      <c r="S164" s="204">
        <f t="shared" si="8"/>
        <v>0</v>
      </c>
      <c r="T164" s="204">
        <v>0</v>
      </c>
      <c r="U164" s="204">
        <v>0</v>
      </c>
      <c r="V164" s="204">
        <v>0</v>
      </c>
      <c r="W164" s="204">
        <f t="shared" si="9"/>
        <v>0</v>
      </c>
      <c r="X164" s="204">
        <v>0</v>
      </c>
      <c r="Y164" s="204">
        <f t="shared" si="10"/>
        <v>0</v>
      </c>
      <c r="Z164" s="204">
        <v>0</v>
      </c>
      <c r="AA164" s="204">
        <f t="shared" si="11"/>
        <v>0</v>
      </c>
      <c r="AB164" s="186">
        <f t="shared" si="12"/>
        <v>0</v>
      </c>
      <c r="AC164" s="205">
        <f t="shared" ref="AC164:AD164" si="174">G164+O164+W164</f>
        <v>0</v>
      </c>
      <c r="AD164" s="205">
        <f t="shared" si="174"/>
        <v>0</v>
      </c>
      <c r="AE164" s="206">
        <f t="shared" si="14"/>
        <v>0</v>
      </c>
      <c r="AF164" s="211">
        <f t="shared" si="63"/>
        <v>0</v>
      </c>
      <c r="AG164" s="211" t="b">
        <f t="shared" si="19"/>
        <v>1</v>
      </c>
      <c r="AH164" t="s">
        <v>640</v>
      </c>
      <c r="AI164" s="208">
        <v>0</v>
      </c>
      <c r="AJ164" s="208">
        <v>0</v>
      </c>
      <c r="AK164" s="208">
        <f t="shared" si="15"/>
        <v>0</v>
      </c>
      <c r="AL164" s="208"/>
      <c r="AM164" s="127">
        <v>0</v>
      </c>
      <c r="AN164" s="127">
        <f t="shared" si="16"/>
        <v>0</v>
      </c>
      <c r="AO164" s="127"/>
      <c r="AP164" s="127"/>
      <c r="AQ164" s="127"/>
      <c r="AR164" s="127"/>
      <c r="AS164" s="127"/>
      <c r="AT164" s="127"/>
      <c r="AU164" s="127"/>
      <c r="AV164" s="127"/>
      <c r="AW164" s="127"/>
      <c r="AX164" s="127"/>
      <c r="AY164" s="127"/>
      <c r="AZ164" s="127"/>
      <c r="BA164" s="127"/>
      <c r="BB164" s="127"/>
    </row>
    <row r="165" spans="1:54" ht="16.5" customHeight="1">
      <c r="A165" s="127"/>
      <c r="B165" s="203">
        <v>3351</v>
      </c>
      <c r="C165" s="204" t="s">
        <v>645</v>
      </c>
      <c r="D165" s="204">
        <v>0</v>
      </c>
      <c r="E165" s="204">
        <v>0</v>
      </c>
      <c r="F165" s="204">
        <v>0</v>
      </c>
      <c r="G165" s="204">
        <f t="shared" si="3"/>
        <v>0</v>
      </c>
      <c r="H165" s="204">
        <v>0</v>
      </c>
      <c r="I165" s="204">
        <f t="shared" si="4"/>
        <v>0</v>
      </c>
      <c r="J165" s="204">
        <v>0</v>
      </c>
      <c r="K165" s="204">
        <f t="shared" si="5"/>
        <v>0</v>
      </c>
      <c r="L165" s="204">
        <v>0</v>
      </c>
      <c r="M165" s="204">
        <v>0</v>
      </c>
      <c r="N165" s="204">
        <v>0</v>
      </c>
      <c r="O165" s="204">
        <f t="shared" si="6"/>
        <v>0</v>
      </c>
      <c r="P165" s="204">
        <v>0</v>
      </c>
      <c r="Q165" s="204">
        <f t="shared" si="7"/>
        <v>0</v>
      </c>
      <c r="R165" s="204">
        <v>0</v>
      </c>
      <c r="S165" s="204">
        <f t="shared" si="8"/>
        <v>0</v>
      </c>
      <c r="T165" s="204">
        <v>0</v>
      </c>
      <c r="U165" s="204">
        <v>0</v>
      </c>
      <c r="V165" s="204">
        <v>0</v>
      </c>
      <c r="W165" s="204">
        <f t="shared" si="9"/>
        <v>0</v>
      </c>
      <c r="X165" s="204">
        <v>0</v>
      </c>
      <c r="Y165" s="204">
        <f t="shared" si="10"/>
        <v>0</v>
      </c>
      <c r="Z165" s="204">
        <v>0</v>
      </c>
      <c r="AA165" s="204">
        <f t="shared" si="11"/>
        <v>0</v>
      </c>
      <c r="AB165" s="186">
        <f t="shared" si="12"/>
        <v>0</v>
      </c>
      <c r="AC165" s="205">
        <f t="shared" ref="AC165:AD165" si="175">G165+O165+W165</f>
        <v>0</v>
      </c>
      <c r="AD165" s="205">
        <f t="shared" si="175"/>
        <v>0</v>
      </c>
      <c r="AE165" s="206">
        <f t="shared" si="14"/>
        <v>0</v>
      </c>
      <c r="AF165" s="211">
        <f t="shared" si="63"/>
        <v>0</v>
      </c>
      <c r="AG165" s="211" t="b">
        <f t="shared" si="19"/>
        <v>1</v>
      </c>
      <c r="AH165" t="s">
        <v>640</v>
      </c>
      <c r="AI165" s="208">
        <v>0</v>
      </c>
      <c r="AJ165" s="208">
        <v>0</v>
      </c>
      <c r="AK165" s="208">
        <f t="shared" si="15"/>
        <v>0</v>
      </c>
      <c r="AL165" s="208"/>
      <c r="AM165" s="127">
        <v>0</v>
      </c>
      <c r="AN165" s="127">
        <f t="shared" si="16"/>
        <v>0</v>
      </c>
      <c r="AO165" s="127"/>
      <c r="AP165" s="127"/>
      <c r="AQ165" s="127"/>
      <c r="AR165" s="127"/>
      <c r="AS165" s="127"/>
      <c r="AT165" s="127"/>
      <c r="AU165" s="127"/>
      <c r="AV165" s="127"/>
      <c r="AW165" s="127"/>
      <c r="AX165" s="127"/>
      <c r="AY165" s="127"/>
      <c r="AZ165" s="127"/>
      <c r="BA165" s="127"/>
      <c r="BB165" s="127"/>
    </row>
    <row r="166" spans="1:54" ht="16.5" customHeight="1">
      <c r="A166" s="127"/>
      <c r="B166" s="203">
        <v>3361</v>
      </c>
      <c r="C166" s="204" t="s">
        <v>646</v>
      </c>
      <c r="D166" s="204">
        <v>0</v>
      </c>
      <c r="E166" s="204">
        <v>0</v>
      </c>
      <c r="F166" s="204">
        <v>0</v>
      </c>
      <c r="G166" s="204">
        <f t="shared" si="3"/>
        <v>0</v>
      </c>
      <c r="H166" s="204">
        <v>0</v>
      </c>
      <c r="I166" s="204">
        <f t="shared" si="4"/>
        <v>0</v>
      </c>
      <c r="J166" s="204">
        <v>0</v>
      </c>
      <c r="K166" s="204">
        <f t="shared" si="5"/>
        <v>0</v>
      </c>
      <c r="L166" s="204">
        <v>0</v>
      </c>
      <c r="M166" s="204">
        <v>0</v>
      </c>
      <c r="N166" s="204">
        <v>0</v>
      </c>
      <c r="O166" s="204">
        <f t="shared" si="6"/>
        <v>0</v>
      </c>
      <c r="P166" s="204">
        <v>0</v>
      </c>
      <c r="Q166" s="204">
        <f t="shared" si="7"/>
        <v>0</v>
      </c>
      <c r="R166" s="204">
        <v>0</v>
      </c>
      <c r="S166" s="204">
        <f t="shared" si="8"/>
        <v>0</v>
      </c>
      <c r="T166" s="204">
        <v>0</v>
      </c>
      <c r="U166" s="204">
        <v>0</v>
      </c>
      <c r="V166" s="204">
        <v>0</v>
      </c>
      <c r="W166" s="204">
        <f t="shared" si="9"/>
        <v>0</v>
      </c>
      <c r="X166" s="204">
        <v>0</v>
      </c>
      <c r="Y166" s="204">
        <f t="shared" si="10"/>
        <v>0</v>
      </c>
      <c r="Z166" s="204">
        <v>0</v>
      </c>
      <c r="AA166" s="204">
        <f t="shared" si="11"/>
        <v>0</v>
      </c>
      <c r="AB166" s="186">
        <f t="shared" si="12"/>
        <v>0</v>
      </c>
      <c r="AC166" s="205">
        <f t="shared" ref="AC166:AD166" si="176">G166+O166+W166</f>
        <v>0</v>
      </c>
      <c r="AD166" s="205">
        <f t="shared" si="176"/>
        <v>0</v>
      </c>
      <c r="AE166" s="206">
        <f t="shared" si="14"/>
        <v>0</v>
      </c>
      <c r="AF166" s="211">
        <f t="shared" si="63"/>
        <v>0</v>
      </c>
      <c r="AG166" s="211" t="b">
        <f t="shared" si="19"/>
        <v>1</v>
      </c>
      <c r="AH166" t="s">
        <v>640</v>
      </c>
      <c r="AI166" s="208">
        <v>0</v>
      </c>
      <c r="AJ166" s="208">
        <v>0</v>
      </c>
      <c r="AK166" s="208">
        <f t="shared" si="15"/>
        <v>0</v>
      </c>
      <c r="AL166" s="208"/>
      <c r="AM166" s="127">
        <v>0</v>
      </c>
      <c r="AN166" s="127">
        <f t="shared" si="16"/>
        <v>0</v>
      </c>
      <c r="AO166" s="127"/>
      <c r="AP166" s="127"/>
      <c r="AQ166" s="127"/>
      <c r="AR166" s="127"/>
      <c r="AS166" s="127"/>
      <c r="AT166" s="127"/>
      <c r="AU166" s="127"/>
      <c r="AV166" s="127"/>
      <c r="AW166" s="127"/>
      <c r="AX166" s="127"/>
      <c r="AY166" s="127"/>
      <c r="AZ166" s="127"/>
      <c r="BA166" s="127"/>
      <c r="BB166" s="127"/>
    </row>
    <row r="167" spans="1:54" ht="16.5" customHeight="1">
      <c r="A167" s="127"/>
      <c r="B167" s="215">
        <v>3362</v>
      </c>
      <c r="C167" s="204" t="s">
        <v>647</v>
      </c>
      <c r="D167" s="204">
        <v>0</v>
      </c>
      <c r="E167" s="204">
        <v>0</v>
      </c>
      <c r="F167" s="204">
        <v>0</v>
      </c>
      <c r="G167" s="204">
        <f t="shared" si="3"/>
        <v>0</v>
      </c>
      <c r="H167" s="204">
        <v>0</v>
      </c>
      <c r="I167" s="204">
        <f t="shared" si="4"/>
        <v>0</v>
      </c>
      <c r="J167" s="204">
        <v>0</v>
      </c>
      <c r="K167" s="204">
        <f t="shared" si="5"/>
        <v>0</v>
      </c>
      <c r="L167" s="204">
        <v>0</v>
      </c>
      <c r="M167" s="204">
        <v>0</v>
      </c>
      <c r="N167" s="204">
        <v>0</v>
      </c>
      <c r="O167" s="204">
        <f t="shared" si="6"/>
        <v>0</v>
      </c>
      <c r="P167" s="204">
        <v>0</v>
      </c>
      <c r="Q167" s="204">
        <f t="shared" si="7"/>
        <v>0</v>
      </c>
      <c r="R167" s="204">
        <v>0</v>
      </c>
      <c r="S167" s="204">
        <f t="shared" si="8"/>
        <v>0</v>
      </c>
      <c r="T167" s="204">
        <v>0</v>
      </c>
      <c r="U167" s="204">
        <v>0</v>
      </c>
      <c r="V167" s="204">
        <v>0</v>
      </c>
      <c r="W167" s="204">
        <f t="shared" si="9"/>
        <v>0</v>
      </c>
      <c r="X167" s="204">
        <v>0</v>
      </c>
      <c r="Y167" s="204">
        <f t="shared" si="10"/>
        <v>0</v>
      </c>
      <c r="Z167" s="204">
        <v>0</v>
      </c>
      <c r="AA167" s="204">
        <f t="shared" si="11"/>
        <v>0</v>
      </c>
      <c r="AB167" s="186">
        <f t="shared" si="12"/>
        <v>0</v>
      </c>
      <c r="AC167" s="205">
        <f t="shared" ref="AC167:AD167" si="177">G167+O167+W167</f>
        <v>0</v>
      </c>
      <c r="AD167" s="205">
        <f t="shared" si="177"/>
        <v>0</v>
      </c>
      <c r="AE167" s="206">
        <f t="shared" si="14"/>
        <v>0</v>
      </c>
      <c r="AF167" s="211">
        <f t="shared" si="63"/>
        <v>0</v>
      </c>
      <c r="AG167" s="211" t="b">
        <f t="shared" si="19"/>
        <v>1</v>
      </c>
      <c r="AH167" t="s">
        <v>640</v>
      </c>
      <c r="AI167" s="208">
        <v>0</v>
      </c>
      <c r="AJ167" s="208">
        <v>0</v>
      </c>
      <c r="AK167" s="208">
        <f t="shared" si="15"/>
        <v>0</v>
      </c>
      <c r="AL167" s="208">
        <v>0</v>
      </c>
      <c r="AM167" s="127">
        <v>0</v>
      </c>
      <c r="AN167" s="127">
        <f t="shared" si="16"/>
        <v>0</v>
      </c>
      <c r="AO167" s="216" t="s">
        <v>648</v>
      </c>
      <c r="AP167" s="127"/>
      <c r="AQ167" s="127"/>
      <c r="AR167" s="127"/>
      <c r="AS167" s="127"/>
      <c r="AT167" s="127"/>
      <c r="AU167" s="127"/>
      <c r="AV167" s="127"/>
      <c r="AW167" s="127"/>
      <c r="AX167" s="127"/>
      <c r="AY167" s="127"/>
      <c r="AZ167" s="127"/>
      <c r="BA167" s="127"/>
      <c r="BB167" s="127"/>
    </row>
    <row r="168" spans="1:54" ht="16.5" customHeight="1">
      <c r="A168" s="127"/>
      <c r="B168" s="203">
        <v>3363</v>
      </c>
      <c r="C168" s="204" t="s">
        <v>649</v>
      </c>
      <c r="D168" s="204">
        <v>0</v>
      </c>
      <c r="E168" s="204">
        <v>0</v>
      </c>
      <c r="F168" s="204">
        <v>0</v>
      </c>
      <c r="G168" s="204">
        <f t="shared" si="3"/>
        <v>0</v>
      </c>
      <c r="H168" s="204">
        <v>0</v>
      </c>
      <c r="I168" s="204">
        <f t="shared" si="4"/>
        <v>0</v>
      </c>
      <c r="J168" s="204">
        <v>0</v>
      </c>
      <c r="K168" s="204">
        <f t="shared" si="5"/>
        <v>0</v>
      </c>
      <c r="L168" s="204">
        <v>0</v>
      </c>
      <c r="M168" s="204">
        <v>0</v>
      </c>
      <c r="N168" s="204">
        <v>0</v>
      </c>
      <c r="O168" s="204">
        <f t="shared" si="6"/>
        <v>0</v>
      </c>
      <c r="P168" s="204">
        <v>0</v>
      </c>
      <c r="Q168" s="204">
        <f t="shared" si="7"/>
        <v>0</v>
      </c>
      <c r="R168" s="204">
        <v>0</v>
      </c>
      <c r="S168" s="204">
        <f t="shared" si="8"/>
        <v>0</v>
      </c>
      <c r="T168" s="204">
        <v>0</v>
      </c>
      <c r="U168" s="204">
        <v>0</v>
      </c>
      <c r="V168" s="204">
        <v>0</v>
      </c>
      <c r="W168" s="204">
        <f t="shared" si="9"/>
        <v>0</v>
      </c>
      <c r="X168" s="204">
        <v>0</v>
      </c>
      <c r="Y168" s="204">
        <f t="shared" si="10"/>
        <v>0</v>
      </c>
      <c r="Z168" s="204">
        <v>0</v>
      </c>
      <c r="AA168" s="204">
        <f t="shared" si="11"/>
        <v>0</v>
      </c>
      <c r="AB168" s="186">
        <f t="shared" si="12"/>
        <v>0</v>
      </c>
      <c r="AC168" s="205">
        <f t="shared" ref="AC168:AD168" si="178">G168+O168+W168</f>
        <v>0</v>
      </c>
      <c r="AD168" s="205">
        <f t="shared" si="178"/>
        <v>0</v>
      </c>
      <c r="AE168" s="206">
        <f t="shared" si="14"/>
        <v>0</v>
      </c>
      <c r="AF168" s="211">
        <f t="shared" si="63"/>
        <v>0</v>
      </c>
      <c r="AG168" s="211" t="b">
        <f t="shared" si="19"/>
        <v>1</v>
      </c>
      <c r="AH168" t="s">
        <v>640</v>
      </c>
      <c r="AI168" s="208">
        <v>0</v>
      </c>
      <c r="AJ168" s="208">
        <v>0</v>
      </c>
      <c r="AK168" s="208">
        <f t="shared" si="15"/>
        <v>0</v>
      </c>
      <c r="AL168" s="208"/>
      <c r="AM168" s="127">
        <v>0</v>
      </c>
      <c r="AN168" s="127">
        <f t="shared" si="16"/>
        <v>0</v>
      </c>
      <c r="AO168" s="127"/>
      <c r="AP168" s="127"/>
      <c r="AQ168" s="127"/>
      <c r="AR168" s="127"/>
      <c r="AS168" s="127"/>
      <c r="AT168" s="127"/>
      <c r="AU168" s="127"/>
      <c r="AV168" s="127"/>
      <c r="AW168" s="127"/>
      <c r="AX168" s="127"/>
      <c r="AY168" s="127"/>
      <c r="AZ168" s="127"/>
      <c r="BA168" s="127"/>
      <c r="BB168" s="127"/>
    </row>
    <row r="169" spans="1:54" ht="16.5" customHeight="1">
      <c r="A169" s="127"/>
      <c r="B169" s="203">
        <v>3364</v>
      </c>
      <c r="C169" s="204" t="s">
        <v>650</v>
      </c>
      <c r="D169" s="204">
        <v>0</v>
      </c>
      <c r="E169" s="204">
        <v>0</v>
      </c>
      <c r="F169" s="204">
        <v>0</v>
      </c>
      <c r="G169" s="204">
        <f t="shared" si="3"/>
        <v>0</v>
      </c>
      <c r="H169" s="204">
        <v>0</v>
      </c>
      <c r="I169" s="204">
        <f t="shared" si="4"/>
        <v>0</v>
      </c>
      <c r="J169" s="204">
        <v>0</v>
      </c>
      <c r="K169" s="204">
        <f t="shared" si="5"/>
        <v>0</v>
      </c>
      <c r="L169" s="204">
        <v>0</v>
      </c>
      <c r="M169" s="204">
        <v>0</v>
      </c>
      <c r="N169" s="204">
        <v>0</v>
      </c>
      <c r="O169" s="204">
        <f t="shared" si="6"/>
        <v>0</v>
      </c>
      <c r="P169" s="204">
        <v>0</v>
      </c>
      <c r="Q169" s="204">
        <f t="shared" si="7"/>
        <v>0</v>
      </c>
      <c r="R169" s="204">
        <v>0</v>
      </c>
      <c r="S169" s="204">
        <f t="shared" si="8"/>
        <v>0</v>
      </c>
      <c r="T169" s="204">
        <v>0</v>
      </c>
      <c r="U169" s="204">
        <v>0</v>
      </c>
      <c r="V169" s="204">
        <v>0</v>
      </c>
      <c r="W169" s="204">
        <f t="shared" si="9"/>
        <v>0</v>
      </c>
      <c r="X169" s="204">
        <v>0</v>
      </c>
      <c r="Y169" s="204">
        <f t="shared" si="10"/>
        <v>0</v>
      </c>
      <c r="Z169" s="204">
        <v>0</v>
      </c>
      <c r="AA169" s="204">
        <f t="shared" si="11"/>
        <v>0</v>
      </c>
      <c r="AB169" s="186">
        <f t="shared" si="12"/>
        <v>0</v>
      </c>
      <c r="AC169" s="205">
        <f t="shared" ref="AC169:AD169" si="179">G169+O169+W169</f>
        <v>0</v>
      </c>
      <c r="AD169" s="205">
        <f t="shared" si="179"/>
        <v>0</v>
      </c>
      <c r="AE169" s="206">
        <f t="shared" si="14"/>
        <v>0</v>
      </c>
      <c r="AF169" s="211">
        <f t="shared" si="63"/>
        <v>0</v>
      </c>
      <c r="AG169" s="211" t="b">
        <f t="shared" si="19"/>
        <v>1</v>
      </c>
      <c r="AH169" t="s">
        <v>640</v>
      </c>
      <c r="AI169" s="208">
        <v>0</v>
      </c>
      <c r="AJ169" s="208">
        <v>0</v>
      </c>
      <c r="AK169" s="208">
        <f t="shared" si="15"/>
        <v>0</v>
      </c>
      <c r="AL169" s="208"/>
      <c r="AM169" s="127">
        <v>0</v>
      </c>
      <c r="AN169" s="127">
        <f t="shared" si="16"/>
        <v>0</v>
      </c>
      <c r="AO169" s="127"/>
      <c r="AP169" s="127"/>
      <c r="AQ169" s="127"/>
      <c r="AR169" s="127"/>
      <c r="AS169" s="127"/>
      <c r="AT169" s="127"/>
      <c r="AU169" s="127"/>
      <c r="AV169" s="127"/>
      <c r="AW169" s="127"/>
      <c r="AX169" s="127"/>
      <c r="AY169" s="127"/>
      <c r="AZ169" s="127"/>
      <c r="BA169" s="127"/>
      <c r="BB169" s="127"/>
    </row>
    <row r="170" spans="1:54" ht="16.5" customHeight="1">
      <c r="A170" s="127"/>
      <c r="B170" s="203">
        <v>3365</v>
      </c>
      <c r="C170" s="204" t="s">
        <v>651</v>
      </c>
      <c r="D170" s="204">
        <v>0</v>
      </c>
      <c r="E170" s="204">
        <v>0</v>
      </c>
      <c r="F170" s="204">
        <v>0</v>
      </c>
      <c r="G170" s="204">
        <f t="shared" si="3"/>
        <v>0</v>
      </c>
      <c r="H170" s="204">
        <v>0</v>
      </c>
      <c r="I170" s="204">
        <f t="shared" si="4"/>
        <v>0</v>
      </c>
      <c r="J170" s="204">
        <v>0</v>
      </c>
      <c r="K170" s="204">
        <f t="shared" si="5"/>
        <v>0</v>
      </c>
      <c r="L170" s="204">
        <v>0</v>
      </c>
      <c r="M170" s="204">
        <v>0</v>
      </c>
      <c r="N170" s="204">
        <v>0</v>
      </c>
      <c r="O170" s="204">
        <f t="shared" si="6"/>
        <v>0</v>
      </c>
      <c r="P170" s="204">
        <v>0</v>
      </c>
      <c r="Q170" s="204">
        <f t="shared" si="7"/>
        <v>0</v>
      </c>
      <c r="R170" s="204">
        <v>0</v>
      </c>
      <c r="S170" s="204">
        <f t="shared" si="8"/>
        <v>0</v>
      </c>
      <c r="T170" s="204">
        <v>0</v>
      </c>
      <c r="U170" s="204">
        <v>0</v>
      </c>
      <c r="V170" s="204">
        <v>0</v>
      </c>
      <c r="W170" s="204">
        <f t="shared" si="9"/>
        <v>0</v>
      </c>
      <c r="X170" s="204">
        <v>0</v>
      </c>
      <c r="Y170" s="204">
        <f t="shared" si="10"/>
        <v>0</v>
      </c>
      <c r="Z170" s="204">
        <v>0</v>
      </c>
      <c r="AA170" s="204">
        <f t="shared" si="11"/>
        <v>0</v>
      </c>
      <c r="AB170" s="186">
        <f t="shared" si="12"/>
        <v>0</v>
      </c>
      <c r="AC170" s="205">
        <f t="shared" ref="AC170:AD170" si="180">G170+O170+W170</f>
        <v>0</v>
      </c>
      <c r="AD170" s="205">
        <f t="shared" si="180"/>
        <v>0</v>
      </c>
      <c r="AE170" s="206">
        <f t="shared" si="14"/>
        <v>0</v>
      </c>
      <c r="AF170" s="211">
        <f t="shared" si="63"/>
        <v>0</v>
      </c>
      <c r="AG170" s="211" t="b">
        <f t="shared" si="19"/>
        <v>1</v>
      </c>
      <c r="AH170" t="s">
        <v>640</v>
      </c>
      <c r="AI170" s="208">
        <v>0</v>
      </c>
      <c r="AJ170" s="208">
        <v>0</v>
      </c>
      <c r="AK170" s="208">
        <f t="shared" si="15"/>
        <v>0</v>
      </c>
      <c r="AL170" s="208"/>
      <c r="AM170" s="127">
        <v>0</v>
      </c>
      <c r="AN170" s="127">
        <f t="shared" si="16"/>
        <v>0</v>
      </c>
      <c r="AO170" s="127"/>
      <c r="AP170" s="127"/>
      <c r="AQ170" s="127"/>
      <c r="AR170" s="127"/>
      <c r="AS170" s="127"/>
      <c r="AT170" s="127"/>
      <c r="AU170" s="127"/>
      <c r="AV170" s="127"/>
      <c r="AW170" s="127"/>
      <c r="AX170" s="127"/>
      <c r="AY170" s="127"/>
      <c r="AZ170" s="127"/>
      <c r="BA170" s="127"/>
      <c r="BB170" s="127"/>
    </row>
    <row r="171" spans="1:54" ht="16.5" customHeight="1">
      <c r="A171" s="127"/>
      <c r="B171" s="203">
        <v>3366</v>
      </c>
      <c r="C171" s="204" t="s">
        <v>652</v>
      </c>
      <c r="D171" s="204">
        <v>0</v>
      </c>
      <c r="E171" s="204">
        <v>0</v>
      </c>
      <c r="F171" s="204">
        <v>0</v>
      </c>
      <c r="G171" s="204">
        <f t="shared" si="3"/>
        <v>0</v>
      </c>
      <c r="H171" s="204">
        <v>0</v>
      </c>
      <c r="I171" s="204">
        <f t="shared" si="4"/>
        <v>0</v>
      </c>
      <c r="J171" s="204">
        <v>0</v>
      </c>
      <c r="K171" s="204">
        <f t="shared" si="5"/>
        <v>0</v>
      </c>
      <c r="L171" s="204">
        <v>0</v>
      </c>
      <c r="M171" s="204">
        <v>0</v>
      </c>
      <c r="N171" s="204">
        <v>0</v>
      </c>
      <c r="O171" s="204">
        <f t="shared" si="6"/>
        <v>0</v>
      </c>
      <c r="P171" s="204">
        <v>0</v>
      </c>
      <c r="Q171" s="204">
        <f t="shared" si="7"/>
        <v>0</v>
      </c>
      <c r="R171" s="204">
        <v>0</v>
      </c>
      <c r="S171" s="204">
        <f t="shared" si="8"/>
        <v>0</v>
      </c>
      <c r="T171" s="204">
        <v>0</v>
      </c>
      <c r="U171" s="204">
        <v>0</v>
      </c>
      <c r="V171" s="204">
        <v>0</v>
      </c>
      <c r="W171" s="204">
        <f t="shared" si="9"/>
        <v>0</v>
      </c>
      <c r="X171" s="204">
        <v>0</v>
      </c>
      <c r="Y171" s="204">
        <f t="shared" si="10"/>
        <v>0</v>
      </c>
      <c r="Z171" s="204">
        <v>0</v>
      </c>
      <c r="AA171" s="204">
        <f t="shared" si="11"/>
        <v>0</v>
      </c>
      <c r="AB171" s="186">
        <f t="shared" si="12"/>
        <v>0</v>
      </c>
      <c r="AC171" s="205">
        <f t="shared" ref="AC171:AD171" si="181">G171+O171+W171</f>
        <v>0</v>
      </c>
      <c r="AD171" s="205">
        <f t="shared" si="181"/>
        <v>0</v>
      </c>
      <c r="AE171" s="206">
        <f t="shared" si="14"/>
        <v>0</v>
      </c>
      <c r="AF171" s="211">
        <f t="shared" si="63"/>
        <v>0</v>
      </c>
      <c r="AG171" s="211" t="b">
        <f t="shared" si="19"/>
        <v>1</v>
      </c>
      <c r="AH171" t="s">
        <v>640</v>
      </c>
      <c r="AI171" s="208">
        <v>0</v>
      </c>
      <c r="AJ171" s="208">
        <v>0</v>
      </c>
      <c r="AK171" s="208">
        <f t="shared" si="15"/>
        <v>0</v>
      </c>
      <c r="AL171" s="208"/>
      <c r="AM171" s="127">
        <v>0</v>
      </c>
      <c r="AN171" s="127">
        <f t="shared" si="16"/>
        <v>0</v>
      </c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27"/>
      <c r="BA171" s="127"/>
      <c r="BB171" s="127"/>
    </row>
    <row r="172" spans="1:54" ht="16.5" customHeight="1">
      <c r="A172" s="127"/>
      <c r="B172" s="203">
        <v>3371</v>
      </c>
      <c r="C172" s="204" t="s">
        <v>653</v>
      </c>
      <c r="D172" s="204">
        <v>0</v>
      </c>
      <c r="E172" s="204">
        <v>0</v>
      </c>
      <c r="F172" s="204">
        <v>0</v>
      </c>
      <c r="G172" s="204">
        <f t="shared" si="3"/>
        <v>0</v>
      </c>
      <c r="H172" s="204">
        <v>0</v>
      </c>
      <c r="I172" s="204">
        <f t="shared" si="4"/>
        <v>0</v>
      </c>
      <c r="J172" s="204">
        <v>0</v>
      </c>
      <c r="K172" s="204">
        <f t="shared" si="5"/>
        <v>0</v>
      </c>
      <c r="L172" s="204">
        <v>0</v>
      </c>
      <c r="M172" s="204">
        <v>0</v>
      </c>
      <c r="N172" s="204">
        <v>0</v>
      </c>
      <c r="O172" s="204">
        <f t="shared" si="6"/>
        <v>0</v>
      </c>
      <c r="P172" s="204">
        <v>0</v>
      </c>
      <c r="Q172" s="204">
        <f t="shared" si="7"/>
        <v>0</v>
      </c>
      <c r="R172" s="204">
        <v>0</v>
      </c>
      <c r="S172" s="204">
        <f t="shared" si="8"/>
        <v>0</v>
      </c>
      <c r="T172" s="204">
        <v>0</v>
      </c>
      <c r="U172" s="204">
        <v>0</v>
      </c>
      <c r="V172" s="204">
        <v>0</v>
      </c>
      <c r="W172" s="204">
        <f t="shared" si="9"/>
        <v>0</v>
      </c>
      <c r="X172" s="204">
        <v>0</v>
      </c>
      <c r="Y172" s="204">
        <f t="shared" si="10"/>
        <v>0</v>
      </c>
      <c r="Z172" s="204">
        <v>0</v>
      </c>
      <c r="AA172" s="204">
        <f t="shared" si="11"/>
        <v>0</v>
      </c>
      <c r="AB172" s="186">
        <f t="shared" si="12"/>
        <v>0</v>
      </c>
      <c r="AC172" s="205">
        <f t="shared" ref="AC172:AD172" si="182">G172+O172+W172</f>
        <v>0</v>
      </c>
      <c r="AD172" s="205">
        <f t="shared" si="182"/>
        <v>0</v>
      </c>
      <c r="AE172" s="206">
        <f t="shared" si="14"/>
        <v>0</v>
      </c>
      <c r="AF172" s="211">
        <f t="shared" si="63"/>
        <v>0</v>
      </c>
      <c r="AG172" s="211" t="b">
        <f t="shared" si="19"/>
        <v>1</v>
      </c>
      <c r="AH172" t="s">
        <v>640</v>
      </c>
      <c r="AI172" s="208">
        <v>0</v>
      </c>
      <c r="AJ172" s="208">
        <v>0</v>
      </c>
      <c r="AK172" s="208">
        <f t="shared" si="15"/>
        <v>0</v>
      </c>
      <c r="AL172" s="208"/>
      <c r="AM172" s="127">
        <v>0</v>
      </c>
      <c r="AN172" s="127">
        <f t="shared" si="16"/>
        <v>0</v>
      </c>
      <c r="AO172" s="127"/>
      <c r="AP172" s="127"/>
      <c r="AQ172" s="127"/>
      <c r="AR172" s="127"/>
      <c r="AS172" s="127"/>
      <c r="AT172" s="127"/>
      <c r="AU172" s="127"/>
      <c r="AV172" s="127"/>
      <c r="AW172" s="127"/>
      <c r="AX172" s="127"/>
      <c r="AY172" s="127"/>
      <c r="AZ172" s="127"/>
      <c r="BA172" s="127"/>
      <c r="BB172" s="127"/>
    </row>
    <row r="173" spans="1:54" ht="16.5" customHeight="1">
      <c r="A173" s="127"/>
      <c r="B173" s="203">
        <v>3381</v>
      </c>
      <c r="C173" s="204" t="s">
        <v>654</v>
      </c>
      <c r="D173" s="204">
        <v>0</v>
      </c>
      <c r="E173" s="204">
        <v>0</v>
      </c>
      <c r="F173" s="204">
        <v>0</v>
      </c>
      <c r="G173" s="204">
        <f t="shared" si="3"/>
        <v>0</v>
      </c>
      <c r="H173" s="204">
        <v>0</v>
      </c>
      <c r="I173" s="204">
        <f t="shared" si="4"/>
        <v>0</v>
      </c>
      <c r="J173" s="204">
        <v>0</v>
      </c>
      <c r="K173" s="204">
        <f t="shared" si="5"/>
        <v>0</v>
      </c>
      <c r="L173" s="204">
        <v>0</v>
      </c>
      <c r="M173" s="204">
        <v>0</v>
      </c>
      <c r="N173" s="204">
        <v>0</v>
      </c>
      <c r="O173" s="204">
        <f t="shared" si="6"/>
        <v>0</v>
      </c>
      <c r="P173" s="204">
        <v>0</v>
      </c>
      <c r="Q173" s="204">
        <f t="shared" si="7"/>
        <v>0</v>
      </c>
      <c r="R173" s="204">
        <v>0</v>
      </c>
      <c r="S173" s="204">
        <f t="shared" si="8"/>
        <v>0</v>
      </c>
      <c r="T173" s="204">
        <v>0</v>
      </c>
      <c r="U173" s="204">
        <v>0</v>
      </c>
      <c r="V173" s="204">
        <v>0</v>
      </c>
      <c r="W173" s="204">
        <f t="shared" si="9"/>
        <v>0</v>
      </c>
      <c r="X173" s="204">
        <v>0</v>
      </c>
      <c r="Y173" s="204">
        <f t="shared" si="10"/>
        <v>0</v>
      </c>
      <c r="Z173" s="204">
        <v>0</v>
      </c>
      <c r="AA173" s="204">
        <f t="shared" si="11"/>
        <v>0</v>
      </c>
      <c r="AB173" s="186">
        <f t="shared" si="12"/>
        <v>0</v>
      </c>
      <c r="AC173" s="205">
        <f t="shared" ref="AC173:AD173" si="183">G173+O173+W173</f>
        <v>0</v>
      </c>
      <c r="AD173" s="205">
        <f t="shared" si="183"/>
        <v>0</v>
      </c>
      <c r="AE173" s="206">
        <f t="shared" si="14"/>
        <v>0</v>
      </c>
      <c r="AF173" s="211">
        <f t="shared" si="63"/>
        <v>0</v>
      </c>
      <c r="AG173" s="211" t="b">
        <f t="shared" si="19"/>
        <v>1</v>
      </c>
      <c r="AH173" t="s">
        <v>640</v>
      </c>
      <c r="AI173" s="208">
        <v>0</v>
      </c>
      <c r="AJ173" s="208">
        <v>0</v>
      </c>
      <c r="AK173" s="208">
        <f t="shared" si="15"/>
        <v>0</v>
      </c>
      <c r="AL173" s="208"/>
      <c r="AM173" s="127">
        <v>0</v>
      </c>
      <c r="AN173" s="127">
        <f t="shared" si="16"/>
        <v>0</v>
      </c>
      <c r="AO173" s="127"/>
      <c r="AP173" s="127"/>
      <c r="AQ173" s="127"/>
      <c r="AR173" s="127"/>
      <c r="AS173" s="127"/>
      <c r="AT173" s="127"/>
      <c r="AU173" s="127"/>
      <c r="AV173" s="127"/>
      <c r="AW173" s="127"/>
      <c r="AX173" s="127"/>
      <c r="AY173" s="127"/>
      <c r="AZ173" s="127"/>
      <c r="BA173" s="127"/>
      <c r="BB173" s="127"/>
    </row>
    <row r="174" spans="1:54" ht="16.5" customHeight="1">
      <c r="A174" s="127"/>
      <c r="B174" s="203">
        <v>3391</v>
      </c>
      <c r="C174" s="204" t="s">
        <v>655</v>
      </c>
      <c r="D174" s="204">
        <v>0</v>
      </c>
      <c r="E174" s="204">
        <v>0</v>
      </c>
      <c r="F174" s="204">
        <v>0</v>
      </c>
      <c r="G174" s="204">
        <f t="shared" si="3"/>
        <v>0</v>
      </c>
      <c r="H174" s="204">
        <v>0</v>
      </c>
      <c r="I174" s="204">
        <f t="shared" si="4"/>
        <v>0</v>
      </c>
      <c r="J174" s="204">
        <v>0</v>
      </c>
      <c r="K174" s="204">
        <f t="shared" si="5"/>
        <v>0</v>
      </c>
      <c r="L174" s="204">
        <v>0</v>
      </c>
      <c r="M174" s="204">
        <v>0</v>
      </c>
      <c r="N174" s="204">
        <v>0</v>
      </c>
      <c r="O174" s="204">
        <f t="shared" si="6"/>
        <v>0</v>
      </c>
      <c r="P174" s="204">
        <v>0</v>
      </c>
      <c r="Q174" s="204">
        <f t="shared" si="7"/>
        <v>0</v>
      </c>
      <c r="R174" s="204">
        <v>0</v>
      </c>
      <c r="S174" s="204">
        <f t="shared" si="8"/>
        <v>0</v>
      </c>
      <c r="T174" s="204">
        <v>0</v>
      </c>
      <c r="U174" s="204">
        <v>0</v>
      </c>
      <c r="V174" s="204">
        <v>0</v>
      </c>
      <c r="W174" s="204">
        <f t="shared" si="9"/>
        <v>0</v>
      </c>
      <c r="X174" s="204">
        <v>0</v>
      </c>
      <c r="Y174" s="204">
        <f t="shared" si="10"/>
        <v>0</v>
      </c>
      <c r="Z174" s="204">
        <v>0</v>
      </c>
      <c r="AA174" s="204">
        <f t="shared" si="11"/>
        <v>0</v>
      </c>
      <c r="AB174" s="186">
        <f t="shared" si="12"/>
        <v>0</v>
      </c>
      <c r="AC174" s="205">
        <f t="shared" ref="AC174:AD174" si="184">G174+O174+W174</f>
        <v>0</v>
      </c>
      <c r="AD174" s="205">
        <f t="shared" si="184"/>
        <v>0</v>
      </c>
      <c r="AE174" s="206">
        <f t="shared" si="14"/>
        <v>0</v>
      </c>
      <c r="AF174" s="211">
        <f t="shared" si="63"/>
        <v>0</v>
      </c>
      <c r="AG174" s="211" t="b">
        <f t="shared" si="19"/>
        <v>1</v>
      </c>
      <c r="AH174" t="s">
        <v>640</v>
      </c>
      <c r="AI174" s="208">
        <v>0</v>
      </c>
      <c r="AJ174" s="208">
        <v>0</v>
      </c>
      <c r="AK174" s="208">
        <f t="shared" si="15"/>
        <v>0</v>
      </c>
      <c r="AL174" s="208"/>
      <c r="AM174" s="127">
        <v>0</v>
      </c>
      <c r="AN174" s="127">
        <f t="shared" si="16"/>
        <v>0</v>
      </c>
      <c r="AO174" s="127"/>
      <c r="AP174" s="127"/>
      <c r="AQ174" s="127"/>
      <c r="AR174" s="127"/>
      <c r="AS174" s="127"/>
      <c r="AT174" s="127"/>
      <c r="AU174" s="127"/>
      <c r="AV174" s="127"/>
      <c r="AW174" s="127"/>
      <c r="AX174" s="127"/>
      <c r="AY174" s="127"/>
      <c r="AZ174" s="127"/>
      <c r="BA174" s="127"/>
      <c r="BB174" s="127"/>
    </row>
    <row r="175" spans="1:54" ht="16.5" customHeight="1">
      <c r="A175" s="127"/>
      <c r="B175" s="215">
        <v>3411</v>
      </c>
      <c r="C175" s="204" t="s">
        <v>656</v>
      </c>
      <c r="D175" s="204">
        <v>0</v>
      </c>
      <c r="E175" s="204">
        <v>0</v>
      </c>
      <c r="F175" s="204">
        <v>0</v>
      </c>
      <c r="G175" s="204">
        <f t="shared" si="3"/>
        <v>0</v>
      </c>
      <c r="H175" s="204">
        <v>0</v>
      </c>
      <c r="I175" s="204">
        <f t="shared" si="4"/>
        <v>0</v>
      </c>
      <c r="J175" s="204">
        <v>0</v>
      </c>
      <c r="K175" s="204">
        <f t="shared" si="5"/>
        <v>0</v>
      </c>
      <c r="L175" s="204">
        <v>0</v>
      </c>
      <c r="M175" s="204">
        <v>0</v>
      </c>
      <c r="N175" s="204">
        <v>0</v>
      </c>
      <c r="O175" s="204">
        <f t="shared" si="6"/>
        <v>0</v>
      </c>
      <c r="P175" s="204">
        <v>0</v>
      </c>
      <c r="Q175" s="204">
        <f t="shared" si="7"/>
        <v>0</v>
      </c>
      <c r="R175" s="204">
        <v>0</v>
      </c>
      <c r="S175" s="204">
        <f t="shared" si="8"/>
        <v>0</v>
      </c>
      <c r="T175" s="204">
        <v>0</v>
      </c>
      <c r="U175" s="204">
        <v>0</v>
      </c>
      <c r="V175" s="204">
        <v>0</v>
      </c>
      <c r="W175" s="204">
        <f t="shared" si="9"/>
        <v>0</v>
      </c>
      <c r="X175" s="204">
        <v>0</v>
      </c>
      <c r="Y175" s="204">
        <f t="shared" si="10"/>
        <v>0</v>
      </c>
      <c r="Z175" s="204">
        <v>0</v>
      </c>
      <c r="AA175" s="204">
        <f t="shared" si="11"/>
        <v>0</v>
      </c>
      <c r="AB175" s="186">
        <f t="shared" si="12"/>
        <v>0</v>
      </c>
      <c r="AC175" s="205">
        <f t="shared" ref="AC175:AD175" si="185">G175+O175+W175</f>
        <v>0</v>
      </c>
      <c r="AD175" s="205">
        <f t="shared" si="185"/>
        <v>0</v>
      </c>
      <c r="AE175" s="206">
        <f t="shared" si="14"/>
        <v>0</v>
      </c>
      <c r="AF175" s="211">
        <f t="shared" si="63"/>
        <v>0</v>
      </c>
      <c r="AG175" s="211" t="b">
        <f t="shared" si="19"/>
        <v>1</v>
      </c>
      <c r="AH175" t="s">
        <v>657</v>
      </c>
      <c r="AI175" s="208">
        <v>0</v>
      </c>
      <c r="AJ175" s="208">
        <v>0</v>
      </c>
      <c r="AK175" s="208">
        <f t="shared" si="15"/>
        <v>0</v>
      </c>
      <c r="AL175" s="208"/>
      <c r="AM175" s="127">
        <v>0</v>
      </c>
      <c r="AN175" s="127">
        <f t="shared" si="16"/>
        <v>0</v>
      </c>
      <c r="AO175" s="127"/>
      <c r="AP175" s="127"/>
      <c r="AQ175" s="127"/>
      <c r="AR175" s="127"/>
      <c r="AS175" s="127"/>
      <c r="AT175" s="127"/>
      <c r="AU175" s="127"/>
      <c r="AV175" s="127"/>
      <c r="AW175" s="127"/>
      <c r="AX175" s="127"/>
      <c r="AY175" s="127"/>
      <c r="AZ175" s="127"/>
      <c r="BA175" s="127"/>
      <c r="BB175" s="127"/>
    </row>
    <row r="176" spans="1:54" ht="16.5" customHeight="1">
      <c r="A176" s="127"/>
      <c r="B176" s="203">
        <v>3421</v>
      </c>
      <c r="C176" s="204" t="s">
        <v>658</v>
      </c>
      <c r="D176" s="204">
        <v>0</v>
      </c>
      <c r="E176" s="204">
        <v>0</v>
      </c>
      <c r="F176" s="204">
        <v>0</v>
      </c>
      <c r="G176" s="204">
        <f t="shared" si="3"/>
        <v>0</v>
      </c>
      <c r="H176" s="204">
        <v>0</v>
      </c>
      <c r="I176" s="204">
        <f t="shared" si="4"/>
        <v>0</v>
      </c>
      <c r="J176" s="204">
        <v>0</v>
      </c>
      <c r="K176" s="204">
        <f t="shared" si="5"/>
        <v>0</v>
      </c>
      <c r="L176" s="204">
        <v>0</v>
      </c>
      <c r="M176" s="204">
        <v>0</v>
      </c>
      <c r="N176" s="204">
        <v>0</v>
      </c>
      <c r="O176" s="204">
        <f t="shared" si="6"/>
        <v>0</v>
      </c>
      <c r="P176" s="204">
        <v>0</v>
      </c>
      <c r="Q176" s="204">
        <f t="shared" si="7"/>
        <v>0</v>
      </c>
      <c r="R176" s="204">
        <v>0</v>
      </c>
      <c r="S176" s="204">
        <f t="shared" si="8"/>
        <v>0</v>
      </c>
      <c r="T176" s="204">
        <v>0</v>
      </c>
      <c r="U176" s="204">
        <v>0</v>
      </c>
      <c r="V176" s="204">
        <v>0</v>
      </c>
      <c r="W176" s="204">
        <f t="shared" si="9"/>
        <v>0</v>
      </c>
      <c r="X176" s="204">
        <v>0</v>
      </c>
      <c r="Y176" s="204">
        <f t="shared" si="10"/>
        <v>0</v>
      </c>
      <c r="Z176" s="204">
        <v>0</v>
      </c>
      <c r="AA176" s="204">
        <f t="shared" si="11"/>
        <v>0</v>
      </c>
      <c r="AB176" s="186">
        <f t="shared" si="12"/>
        <v>0</v>
      </c>
      <c r="AC176" s="205">
        <f t="shared" ref="AC176:AD176" si="186">G176+O176+W176</f>
        <v>0</v>
      </c>
      <c r="AD176" s="205">
        <f t="shared" si="186"/>
        <v>0</v>
      </c>
      <c r="AE176" s="206">
        <f t="shared" si="14"/>
        <v>0</v>
      </c>
      <c r="AF176" s="211">
        <f t="shared" si="63"/>
        <v>0</v>
      </c>
      <c r="AG176" s="211" t="b">
        <f t="shared" si="19"/>
        <v>1</v>
      </c>
      <c r="AH176" t="s">
        <v>657</v>
      </c>
      <c r="AI176" s="208">
        <v>0</v>
      </c>
      <c r="AJ176" s="208">
        <v>0</v>
      </c>
      <c r="AK176" s="208">
        <f t="shared" si="15"/>
        <v>0</v>
      </c>
      <c r="AL176" s="208"/>
      <c r="AM176" s="127">
        <v>0</v>
      </c>
      <c r="AN176" s="127">
        <f t="shared" si="16"/>
        <v>0</v>
      </c>
      <c r="AO176" s="127"/>
      <c r="AP176" s="127"/>
      <c r="AQ176" s="127"/>
      <c r="AR176" s="127"/>
      <c r="AS176" s="127"/>
      <c r="AT176" s="127"/>
      <c r="AU176" s="127"/>
      <c r="AV176" s="127"/>
      <c r="AW176" s="127"/>
      <c r="AX176" s="127"/>
      <c r="AY176" s="127"/>
      <c r="AZ176" s="127"/>
      <c r="BA176" s="127"/>
      <c r="BB176" s="127"/>
    </row>
    <row r="177" spans="1:54" ht="16.5" customHeight="1">
      <c r="A177" s="127"/>
      <c r="B177" s="203">
        <v>3431</v>
      </c>
      <c r="C177" s="204" t="s">
        <v>659</v>
      </c>
      <c r="D177" s="204">
        <v>0</v>
      </c>
      <c r="E177" s="204">
        <v>0</v>
      </c>
      <c r="F177" s="204">
        <v>0</v>
      </c>
      <c r="G177" s="204">
        <f t="shared" si="3"/>
        <v>0</v>
      </c>
      <c r="H177" s="204">
        <v>0</v>
      </c>
      <c r="I177" s="204">
        <f t="shared" si="4"/>
        <v>0</v>
      </c>
      <c r="J177" s="204">
        <v>0</v>
      </c>
      <c r="K177" s="204">
        <f t="shared" si="5"/>
        <v>0</v>
      </c>
      <c r="L177" s="204">
        <v>0</v>
      </c>
      <c r="M177" s="204">
        <v>0</v>
      </c>
      <c r="N177" s="204">
        <v>0</v>
      </c>
      <c r="O177" s="204">
        <f t="shared" si="6"/>
        <v>0</v>
      </c>
      <c r="P177" s="204">
        <v>0</v>
      </c>
      <c r="Q177" s="204">
        <f t="shared" si="7"/>
        <v>0</v>
      </c>
      <c r="R177" s="204">
        <v>0</v>
      </c>
      <c r="S177" s="204">
        <f t="shared" si="8"/>
        <v>0</v>
      </c>
      <c r="T177" s="204">
        <v>0</v>
      </c>
      <c r="U177" s="204">
        <v>0</v>
      </c>
      <c r="V177" s="204">
        <v>0</v>
      </c>
      <c r="W177" s="204">
        <f t="shared" si="9"/>
        <v>0</v>
      </c>
      <c r="X177" s="204">
        <v>0</v>
      </c>
      <c r="Y177" s="204">
        <f t="shared" si="10"/>
        <v>0</v>
      </c>
      <c r="Z177" s="204">
        <v>0</v>
      </c>
      <c r="AA177" s="204">
        <f t="shared" si="11"/>
        <v>0</v>
      </c>
      <c r="AB177" s="186">
        <f t="shared" si="12"/>
        <v>0</v>
      </c>
      <c r="AC177" s="205">
        <f t="shared" ref="AC177:AD177" si="187">G177+O177+W177</f>
        <v>0</v>
      </c>
      <c r="AD177" s="205">
        <f t="shared" si="187"/>
        <v>0</v>
      </c>
      <c r="AE177" s="206">
        <f t="shared" si="14"/>
        <v>0</v>
      </c>
      <c r="AF177" s="211">
        <f t="shared" si="63"/>
        <v>0</v>
      </c>
      <c r="AG177" s="211" t="b">
        <f t="shared" si="19"/>
        <v>1</v>
      </c>
      <c r="AH177" t="s">
        <v>657</v>
      </c>
      <c r="AI177" s="208">
        <v>0</v>
      </c>
      <c r="AJ177" s="208">
        <v>0</v>
      </c>
      <c r="AK177" s="208">
        <f t="shared" si="15"/>
        <v>0</v>
      </c>
      <c r="AL177" s="208"/>
      <c r="AM177" s="127">
        <v>0</v>
      </c>
      <c r="AN177" s="127">
        <f t="shared" si="16"/>
        <v>0</v>
      </c>
      <c r="AO177" s="127"/>
      <c r="AP177" s="127"/>
      <c r="AQ177" s="127"/>
      <c r="AR177" s="127"/>
      <c r="AS177" s="127"/>
      <c r="AT177" s="127"/>
      <c r="AU177" s="127"/>
      <c r="AV177" s="127"/>
      <c r="AW177" s="127"/>
      <c r="AX177" s="127"/>
      <c r="AY177" s="127"/>
      <c r="AZ177" s="127"/>
      <c r="BA177" s="127"/>
      <c r="BB177" s="127"/>
    </row>
    <row r="178" spans="1:54" ht="16.5" customHeight="1">
      <c r="A178" s="127"/>
      <c r="B178" s="203">
        <v>3441</v>
      </c>
      <c r="C178" s="204" t="s">
        <v>660</v>
      </c>
      <c r="D178" s="204">
        <v>0</v>
      </c>
      <c r="E178" s="204">
        <v>0</v>
      </c>
      <c r="F178" s="204">
        <v>0</v>
      </c>
      <c r="G178" s="204">
        <f t="shared" si="3"/>
        <v>0</v>
      </c>
      <c r="H178" s="204">
        <v>0</v>
      </c>
      <c r="I178" s="204">
        <f t="shared" si="4"/>
        <v>0</v>
      </c>
      <c r="J178" s="204">
        <v>0</v>
      </c>
      <c r="K178" s="204">
        <f t="shared" si="5"/>
        <v>0</v>
      </c>
      <c r="L178" s="204">
        <v>0</v>
      </c>
      <c r="M178" s="204">
        <v>0</v>
      </c>
      <c r="N178" s="204">
        <v>0</v>
      </c>
      <c r="O178" s="204">
        <f t="shared" si="6"/>
        <v>0</v>
      </c>
      <c r="P178" s="204">
        <v>0</v>
      </c>
      <c r="Q178" s="204">
        <f t="shared" si="7"/>
        <v>0</v>
      </c>
      <c r="R178" s="204">
        <v>0</v>
      </c>
      <c r="S178" s="204">
        <f t="shared" si="8"/>
        <v>0</v>
      </c>
      <c r="T178" s="204">
        <v>0</v>
      </c>
      <c r="U178" s="204">
        <v>0</v>
      </c>
      <c r="V178" s="204">
        <v>0</v>
      </c>
      <c r="W178" s="204">
        <f t="shared" si="9"/>
        <v>0</v>
      </c>
      <c r="X178" s="204">
        <v>0</v>
      </c>
      <c r="Y178" s="204">
        <f t="shared" si="10"/>
        <v>0</v>
      </c>
      <c r="Z178" s="204">
        <v>0</v>
      </c>
      <c r="AA178" s="204">
        <f t="shared" si="11"/>
        <v>0</v>
      </c>
      <c r="AB178" s="186">
        <f t="shared" si="12"/>
        <v>0</v>
      </c>
      <c r="AC178" s="205">
        <f t="shared" ref="AC178:AD178" si="188">G178+O178+W178</f>
        <v>0</v>
      </c>
      <c r="AD178" s="205">
        <f t="shared" si="188"/>
        <v>0</v>
      </c>
      <c r="AE178" s="206">
        <f t="shared" si="14"/>
        <v>0</v>
      </c>
      <c r="AF178" s="211">
        <f t="shared" si="63"/>
        <v>0</v>
      </c>
      <c r="AG178" s="211" t="b">
        <f t="shared" si="19"/>
        <v>1</v>
      </c>
      <c r="AH178" t="s">
        <v>657</v>
      </c>
      <c r="AI178" s="208">
        <v>0</v>
      </c>
      <c r="AJ178" s="208">
        <v>0</v>
      </c>
      <c r="AK178" s="208">
        <f t="shared" si="15"/>
        <v>0</v>
      </c>
      <c r="AL178" s="208"/>
      <c r="AM178" s="127">
        <v>0</v>
      </c>
      <c r="AN178" s="127">
        <f t="shared" si="16"/>
        <v>0</v>
      </c>
      <c r="AO178" s="127"/>
      <c r="AP178" s="127"/>
      <c r="AQ178" s="127"/>
      <c r="AR178" s="127"/>
      <c r="AS178" s="127"/>
      <c r="AT178" s="127"/>
      <c r="AU178" s="127"/>
      <c r="AV178" s="127"/>
      <c r="AW178" s="127"/>
      <c r="AX178" s="127"/>
      <c r="AY178" s="127"/>
      <c r="AZ178" s="127"/>
      <c r="BA178" s="127"/>
      <c r="BB178" s="127"/>
    </row>
    <row r="179" spans="1:54" ht="16.5" customHeight="1">
      <c r="A179" s="127"/>
      <c r="B179" s="203">
        <v>3451</v>
      </c>
      <c r="C179" s="204" t="s">
        <v>661</v>
      </c>
      <c r="D179" s="204">
        <v>0</v>
      </c>
      <c r="E179" s="204">
        <v>0</v>
      </c>
      <c r="F179" s="204">
        <v>0</v>
      </c>
      <c r="G179" s="204">
        <f t="shared" si="3"/>
        <v>0</v>
      </c>
      <c r="H179" s="204">
        <v>0</v>
      </c>
      <c r="I179" s="204">
        <f t="shared" si="4"/>
        <v>0</v>
      </c>
      <c r="J179" s="204">
        <v>0</v>
      </c>
      <c r="K179" s="204">
        <f t="shared" si="5"/>
        <v>0</v>
      </c>
      <c r="L179" s="204">
        <v>0</v>
      </c>
      <c r="M179" s="204">
        <v>0</v>
      </c>
      <c r="N179" s="204">
        <v>0</v>
      </c>
      <c r="O179" s="204">
        <f t="shared" si="6"/>
        <v>0</v>
      </c>
      <c r="P179" s="204">
        <v>0</v>
      </c>
      <c r="Q179" s="204">
        <f t="shared" si="7"/>
        <v>0</v>
      </c>
      <c r="R179" s="204">
        <v>0</v>
      </c>
      <c r="S179" s="204">
        <f t="shared" si="8"/>
        <v>0</v>
      </c>
      <c r="T179" s="204">
        <v>0</v>
      </c>
      <c r="U179" s="204">
        <v>0</v>
      </c>
      <c r="V179" s="204">
        <v>0</v>
      </c>
      <c r="W179" s="204">
        <f t="shared" si="9"/>
        <v>0</v>
      </c>
      <c r="X179" s="204">
        <v>0</v>
      </c>
      <c r="Y179" s="204">
        <f t="shared" si="10"/>
        <v>0</v>
      </c>
      <c r="Z179" s="204">
        <v>0</v>
      </c>
      <c r="AA179" s="204">
        <f t="shared" si="11"/>
        <v>0</v>
      </c>
      <c r="AB179" s="186">
        <f t="shared" si="12"/>
        <v>0</v>
      </c>
      <c r="AC179" s="205">
        <f t="shared" ref="AC179:AD179" si="189">G179+O179+W179</f>
        <v>0</v>
      </c>
      <c r="AD179" s="205">
        <f t="shared" si="189"/>
        <v>0</v>
      </c>
      <c r="AE179" s="206">
        <f t="shared" si="14"/>
        <v>0</v>
      </c>
      <c r="AF179" s="211">
        <f t="shared" si="63"/>
        <v>0</v>
      </c>
      <c r="AG179" s="211" t="b">
        <f t="shared" si="19"/>
        <v>1</v>
      </c>
      <c r="AH179" t="s">
        <v>657</v>
      </c>
      <c r="AI179" s="208">
        <v>0</v>
      </c>
      <c r="AJ179" s="208">
        <v>0</v>
      </c>
      <c r="AK179" s="208">
        <f t="shared" si="15"/>
        <v>0</v>
      </c>
      <c r="AL179" s="208"/>
      <c r="AM179" s="127">
        <v>0</v>
      </c>
      <c r="AN179" s="127">
        <f t="shared" si="16"/>
        <v>0</v>
      </c>
      <c r="AO179" s="127"/>
      <c r="AP179" s="127"/>
      <c r="AQ179" s="127"/>
      <c r="AR179" s="127"/>
      <c r="AS179" s="127"/>
      <c r="AT179" s="127"/>
      <c r="AU179" s="127"/>
      <c r="AV179" s="127"/>
      <c r="AW179" s="127"/>
      <c r="AX179" s="127"/>
      <c r="AY179" s="127"/>
      <c r="AZ179" s="127"/>
      <c r="BA179" s="127"/>
      <c r="BB179" s="127"/>
    </row>
    <row r="180" spans="1:54" ht="16.5" customHeight="1">
      <c r="A180" s="127"/>
      <c r="B180" s="203">
        <v>3461</v>
      </c>
      <c r="C180" s="204" t="s">
        <v>662</v>
      </c>
      <c r="D180" s="204">
        <v>0</v>
      </c>
      <c r="E180" s="204">
        <v>0</v>
      </c>
      <c r="F180" s="204">
        <v>0</v>
      </c>
      <c r="G180" s="204">
        <f t="shared" si="3"/>
        <v>0</v>
      </c>
      <c r="H180" s="204">
        <v>0</v>
      </c>
      <c r="I180" s="204">
        <f t="shared" si="4"/>
        <v>0</v>
      </c>
      <c r="J180" s="204">
        <v>0</v>
      </c>
      <c r="K180" s="204">
        <f t="shared" si="5"/>
        <v>0</v>
      </c>
      <c r="L180" s="204">
        <v>0</v>
      </c>
      <c r="M180" s="204">
        <v>0</v>
      </c>
      <c r="N180" s="204">
        <v>0</v>
      </c>
      <c r="O180" s="204">
        <f t="shared" si="6"/>
        <v>0</v>
      </c>
      <c r="P180" s="204">
        <v>0</v>
      </c>
      <c r="Q180" s="204">
        <f t="shared" si="7"/>
        <v>0</v>
      </c>
      <c r="R180" s="204">
        <v>0</v>
      </c>
      <c r="S180" s="204">
        <f t="shared" si="8"/>
        <v>0</v>
      </c>
      <c r="T180" s="204">
        <v>0</v>
      </c>
      <c r="U180" s="204">
        <v>0</v>
      </c>
      <c r="V180" s="204">
        <v>0</v>
      </c>
      <c r="W180" s="204">
        <f t="shared" si="9"/>
        <v>0</v>
      </c>
      <c r="X180" s="204">
        <v>0</v>
      </c>
      <c r="Y180" s="204">
        <f t="shared" si="10"/>
        <v>0</v>
      </c>
      <c r="Z180" s="204">
        <v>0</v>
      </c>
      <c r="AA180" s="204">
        <f t="shared" si="11"/>
        <v>0</v>
      </c>
      <c r="AB180" s="186">
        <f t="shared" si="12"/>
        <v>0</v>
      </c>
      <c r="AC180" s="205">
        <f t="shared" ref="AC180:AD180" si="190">G180+O180+W180</f>
        <v>0</v>
      </c>
      <c r="AD180" s="205">
        <f t="shared" si="190"/>
        <v>0</v>
      </c>
      <c r="AE180" s="206">
        <f t="shared" si="14"/>
        <v>0</v>
      </c>
      <c r="AF180" s="211">
        <f t="shared" si="63"/>
        <v>0</v>
      </c>
      <c r="AG180" s="211" t="b">
        <f t="shared" si="19"/>
        <v>1</v>
      </c>
      <c r="AH180" t="s">
        <v>657</v>
      </c>
      <c r="AI180" s="208">
        <v>0</v>
      </c>
      <c r="AJ180" s="208">
        <v>0</v>
      </c>
      <c r="AK180" s="208">
        <f t="shared" si="15"/>
        <v>0</v>
      </c>
      <c r="AL180" s="208"/>
      <c r="AM180" s="127">
        <v>0</v>
      </c>
      <c r="AN180" s="127">
        <f t="shared" si="16"/>
        <v>0</v>
      </c>
      <c r="AO180" s="127"/>
      <c r="AP180" s="127"/>
      <c r="AQ180" s="127"/>
      <c r="AR180" s="127"/>
      <c r="AS180" s="127"/>
      <c r="AT180" s="127"/>
      <c r="AU180" s="127"/>
      <c r="AV180" s="127"/>
      <c r="AW180" s="127"/>
      <c r="AX180" s="127"/>
      <c r="AY180" s="127"/>
      <c r="AZ180" s="127"/>
      <c r="BA180" s="127"/>
      <c r="BB180" s="127"/>
    </row>
    <row r="181" spans="1:54" ht="16.5" customHeight="1">
      <c r="A181" s="127"/>
      <c r="B181" s="203">
        <v>3471</v>
      </c>
      <c r="C181" s="204" t="s">
        <v>663</v>
      </c>
      <c r="D181" s="204">
        <v>0</v>
      </c>
      <c r="E181" s="204">
        <v>0</v>
      </c>
      <c r="F181" s="204">
        <v>0</v>
      </c>
      <c r="G181" s="204">
        <f t="shared" si="3"/>
        <v>0</v>
      </c>
      <c r="H181" s="204">
        <v>0</v>
      </c>
      <c r="I181" s="204">
        <f t="shared" si="4"/>
        <v>0</v>
      </c>
      <c r="J181" s="204">
        <v>0</v>
      </c>
      <c r="K181" s="204">
        <f t="shared" si="5"/>
        <v>0</v>
      </c>
      <c r="L181" s="204">
        <v>0</v>
      </c>
      <c r="M181" s="204">
        <v>0</v>
      </c>
      <c r="N181" s="204">
        <v>0</v>
      </c>
      <c r="O181" s="204">
        <f t="shared" si="6"/>
        <v>0</v>
      </c>
      <c r="P181" s="204">
        <v>0</v>
      </c>
      <c r="Q181" s="204">
        <f t="shared" si="7"/>
        <v>0</v>
      </c>
      <c r="R181" s="204">
        <v>0</v>
      </c>
      <c r="S181" s="204">
        <f t="shared" si="8"/>
        <v>0</v>
      </c>
      <c r="T181" s="204">
        <v>0</v>
      </c>
      <c r="U181" s="204">
        <v>0</v>
      </c>
      <c r="V181" s="204">
        <v>0</v>
      </c>
      <c r="W181" s="204">
        <f t="shared" si="9"/>
        <v>0</v>
      </c>
      <c r="X181" s="204">
        <v>0</v>
      </c>
      <c r="Y181" s="204">
        <f t="shared" si="10"/>
        <v>0</v>
      </c>
      <c r="Z181" s="204">
        <v>0</v>
      </c>
      <c r="AA181" s="204">
        <f t="shared" si="11"/>
        <v>0</v>
      </c>
      <c r="AB181" s="186">
        <f t="shared" si="12"/>
        <v>0</v>
      </c>
      <c r="AC181" s="205">
        <f t="shared" ref="AC181:AD181" si="191">G181+O181+W181</f>
        <v>0</v>
      </c>
      <c r="AD181" s="205">
        <f t="shared" si="191"/>
        <v>0</v>
      </c>
      <c r="AE181" s="206">
        <f t="shared" si="14"/>
        <v>0</v>
      </c>
      <c r="AF181" s="211">
        <f t="shared" si="63"/>
        <v>0</v>
      </c>
      <c r="AG181" s="211" t="b">
        <f t="shared" si="19"/>
        <v>1</v>
      </c>
      <c r="AH181" t="s">
        <v>657</v>
      </c>
      <c r="AI181" s="208">
        <v>0</v>
      </c>
      <c r="AJ181" s="208">
        <v>0</v>
      </c>
      <c r="AK181" s="208">
        <f t="shared" si="15"/>
        <v>0</v>
      </c>
      <c r="AL181" s="208"/>
      <c r="AM181" s="127">
        <v>0</v>
      </c>
      <c r="AN181" s="127">
        <f t="shared" si="16"/>
        <v>0</v>
      </c>
      <c r="AO181" s="127"/>
      <c r="AP181" s="127"/>
      <c r="AQ181" s="127"/>
      <c r="AR181" s="127"/>
      <c r="AS181" s="127"/>
      <c r="AT181" s="127"/>
      <c r="AU181" s="127"/>
      <c r="AV181" s="127"/>
      <c r="AW181" s="127"/>
      <c r="AX181" s="127"/>
      <c r="AY181" s="127"/>
      <c r="AZ181" s="127"/>
      <c r="BA181" s="127"/>
      <c r="BB181" s="127"/>
    </row>
    <row r="182" spans="1:54" ht="16.5" customHeight="1">
      <c r="A182" s="127"/>
      <c r="B182" s="203">
        <v>3481</v>
      </c>
      <c r="C182" s="204" t="s">
        <v>664</v>
      </c>
      <c r="D182" s="204">
        <v>0</v>
      </c>
      <c r="E182" s="204">
        <v>0</v>
      </c>
      <c r="F182" s="204">
        <v>0</v>
      </c>
      <c r="G182" s="204">
        <f t="shared" si="3"/>
        <v>0</v>
      </c>
      <c r="H182" s="204">
        <v>0</v>
      </c>
      <c r="I182" s="204">
        <f t="shared" si="4"/>
        <v>0</v>
      </c>
      <c r="J182" s="204">
        <v>0</v>
      </c>
      <c r="K182" s="204">
        <f t="shared" si="5"/>
        <v>0</v>
      </c>
      <c r="L182" s="204">
        <v>0</v>
      </c>
      <c r="M182" s="204">
        <v>0</v>
      </c>
      <c r="N182" s="204">
        <v>0</v>
      </c>
      <c r="O182" s="204">
        <f t="shared" si="6"/>
        <v>0</v>
      </c>
      <c r="P182" s="204">
        <v>0</v>
      </c>
      <c r="Q182" s="204">
        <f t="shared" si="7"/>
        <v>0</v>
      </c>
      <c r="R182" s="204">
        <v>0</v>
      </c>
      <c r="S182" s="204">
        <f t="shared" si="8"/>
        <v>0</v>
      </c>
      <c r="T182" s="204">
        <v>0</v>
      </c>
      <c r="U182" s="204">
        <v>0</v>
      </c>
      <c r="V182" s="204">
        <v>0</v>
      </c>
      <c r="W182" s="204">
        <f t="shared" si="9"/>
        <v>0</v>
      </c>
      <c r="X182" s="204">
        <v>0</v>
      </c>
      <c r="Y182" s="204">
        <f t="shared" si="10"/>
        <v>0</v>
      </c>
      <c r="Z182" s="204">
        <v>0</v>
      </c>
      <c r="AA182" s="204">
        <f t="shared" si="11"/>
        <v>0</v>
      </c>
      <c r="AB182" s="186">
        <f t="shared" si="12"/>
        <v>0</v>
      </c>
      <c r="AC182" s="205">
        <f t="shared" ref="AC182:AD182" si="192">G182+O182+W182</f>
        <v>0</v>
      </c>
      <c r="AD182" s="205">
        <f t="shared" si="192"/>
        <v>0</v>
      </c>
      <c r="AE182" s="206">
        <f t="shared" si="14"/>
        <v>0</v>
      </c>
      <c r="AF182" s="211">
        <f t="shared" si="63"/>
        <v>0</v>
      </c>
      <c r="AG182" s="211" t="b">
        <f t="shared" si="19"/>
        <v>1</v>
      </c>
      <c r="AH182" t="s">
        <v>657</v>
      </c>
      <c r="AI182" s="208">
        <v>0</v>
      </c>
      <c r="AJ182" s="208">
        <v>0</v>
      </c>
      <c r="AK182" s="208">
        <f t="shared" si="15"/>
        <v>0</v>
      </c>
      <c r="AL182" s="208"/>
      <c r="AM182" s="127">
        <v>0</v>
      </c>
      <c r="AN182" s="127">
        <f t="shared" si="16"/>
        <v>0</v>
      </c>
      <c r="AO182" s="127"/>
      <c r="AP182" s="127"/>
      <c r="AQ182" s="127"/>
      <c r="AR182" s="127"/>
      <c r="AS182" s="127"/>
      <c r="AT182" s="127"/>
      <c r="AU182" s="127"/>
      <c r="AV182" s="127"/>
      <c r="AW182" s="127"/>
      <c r="AX182" s="127"/>
      <c r="AY182" s="127"/>
      <c r="AZ182" s="127"/>
      <c r="BA182" s="127"/>
      <c r="BB182" s="127"/>
    </row>
    <row r="183" spans="1:54" ht="16.5" customHeight="1">
      <c r="A183" s="127"/>
      <c r="B183" s="203">
        <v>3491</v>
      </c>
      <c r="C183" s="204" t="s">
        <v>665</v>
      </c>
      <c r="D183" s="204">
        <v>0</v>
      </c>
      <c r="E183" s="204">
        <v>0</v>
      </c>
      <c r="F183" s="204">
        <v>0</v>
      </c>
      <c r="G183" s="204">
        <f t="shared" si="3"/>
        <v>0</v>
      </c>
      <c r="H183" s="204">
        <v>0</v>
      </c>
      <c r="I183" s="204">
        <f t="shared" si="4"/>
        <v>0</v>
      </c>
      <c r="J183" s="204">
        <v>0</v>
      </c>
      <c r="K183" s="204">
        <f t="shared" si="5"/>
        <v>0</v>
      </c>
      <c r="L183" s="204">
        <v>0</v>
      </c>
      <c r="M183" s="204">
        <v>0</v>
      </c>
      <c r="N183" s="204">
        <v>0</v>
      </c>
      <c r="O183" s="204">
        <f t="shared" si="6"/>
        <v>0</v>
      </c>
      <c r="P183" s="204">
        <v>0</v>
      </c>
      <c r="Q183" s="204">
        <f t="shared" si="7"/>
        <v>0</v>
      </c>
      <c r="R183" s="204">
        <v>0</v>
      </c>
      <c r="S183" s="204">
        <f t="shared" si="8"/>
        <v>0</v>
      </c>
      <c r="T183" s="204">
        <v>0</v>
      </c>
      <c r="U183" s="204">
        <v>0</v>
      </c>
      <c r="V183" s="204">
        <v>0</v>
      </c>
      <c r="W183" s="204">
        <f t="shared" si="9"/>
        <v>0</v>
      </c>
      <c r="X183" s="204">
        <v>0</v>
      </c>
      <c r="Y183" s="204">
        <f t="shared" si="10"/>
        <v>0</v>
      </c>
      <c r="Z183" s="204">
        <v>0</v>
      </c>
      <c r="AA183" s="204">
        <f t="shared" si="11"/>
        <v>0</v>
      </c>
      <c r="AB183" s="186">
        <f t="shared" si="12"/>
        <v>0</v>
      </c>
      <c r="AC183" s="205">
        <f t="shared" ref="AC183:AD183" si="193">G183+O183+W183</f>
        <v>0</v>
      </c>
      <c r="AD183" s="205">
        <f t="shared" si="193"/>
        <v>0</v>
      </c>
      <c r="AE183" s="206">
        <f t="shared" si="14"/>
        <v>0</v>
      </c>
      <c r="AF183" s="211">
        <f t="shared" si="63"/>
        <v>0</v>
      </c>
      <c r="AG183" s="211" t="b">
        <f t="shared" si="19"/>
        <v>1</v>
      </c>
      <c r="AH183" t="s">
        <v>657</v>
      </c>
      <c r="AI183" s="208">
        <v>0</v>
      </c>
      <c r="AJ183" s="208">
        <v>0</v>
      </c>
      <c r="AK183" s="208">
        <f t="shared" si="15"/>
        <v>0</v>
      </c>
      <c r="AL183" s="208"/>
      <c r="AM183" s="127">
        <v>0</v>
      </c>
      <c r="AN183" s="127">
        <f t="shared" si="16"/>
        <v>0</v>
      </c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7"/>
      <c r="AY183" s="127"/>
      <c r="AZ183" s="127"/>
      <c r="BA183" s="127"/>
      <c r="BB183" s="127"/>
    </row>
    <row r="184" spans="1:54" ht="16.5" customHeight="1">
      <c r="A184" s="127"/>
      <c r="B184" s="203">
        <v>3511</v>
      </c>
      <c r="C184" s="204" t="s">
        <v>666</v>
      </c>
      <c r="D184" s="204">
        <v>0</v>
      </c>
      <c r="E184" s="204">
        <v>0</v>
      </c>
      <c r="F184" s="204">
        <v>0</v>
      </c>
      <c r="G184" s="204">
        <f t="shared" si="3"/>
        <v>0</v>
      </c>
      <c r="H184" s="204">
        <v>0</v>
      </c>
      <c r="I184" s="204">
        <f t="shared" si="4"/>
        <v>0</v>
      </c>
      <c r="J184" s="204">
        <v>0</v>
      </c>
      <c r="K184" s="204">
        <f t="shared" si="5"/>
        <v>0</v>
      </c>
      <c r="L184" s="204">
        <v>0</v>
      </c>
      <c r="M184" s="204">
        <v>0</v>
      </c>
      <c r="N184" s="204">
        <v>0</v>
      </c>
      <c r="O184" s="204">
        <f t="shared" si="6"/>
        <v>0</v>
      </c>
      <c r="P184" s="204">
        <v>0</v>
      </c>
      <c r="Q184" s="204">
        <f t="shared" si="7"/>
        <v>0</v>
      </c>
      <c r="R184" s="204">
        <v>0</v>
      </c>
      <c r="S184" s="204">
        <f t="shared" si="8"/>
        <v>0</v>
      </c>
      <c r="T184" s="204">
        <v>0</v>
      </c>
      <c r="U184" s="204">
        <v>0</v>
      </c>
      <c r="V184" s="204">
        <v>0</v>
      </c>
      <c r="W184" s="204">
        <f t="shared" si="9"/>
        <v>0</v>
      </c>
      <c r="X184" s="204">
        <v>0</v>
      </c>
      <c r="Y184" s="204">
        <f t="shared" si="10"/>
        <v>0</v>
      </c>
      <c r="Z184" s="204">
        <v>0</v>
      </c>
      <c r="AA184" s="204">
        <f t="shared" si="11"/>
        <v>0</v>
      </c>
      <c r="AB184" s="186">
        <f t="shared" si="12"/>
        <v>0</v>
      </c>
      <c r="AC184" s="205">
        <f t="shared" ref="AC184:AD184" si="194">G184+O184+W184</f>
        <v>0</v>
      </c>
      <c r="AD184" s="205">
        <f t="shared" si="194"/>
        <v>0</v>
      </c>
      <c r="AE184" s="206">
        <f t="shared" si="14"/>
        <v>0</v>
      </c>
      <c r="AF184" s="211">
        <f t="shared" si="63"/>
        <v>0</v>
      </c>
      <c r="AG184" s="211" t="b">
        <f t="shared" si="19"/>
        <v>1</v>
      </c>
      <c r="AH184" t="s">
        <v>667</v>
      </c>
      <c r="AI184" s="208">
        <v>0</v>
      </c>
      <c r="AJ184" s="208">
        <v>0</v>
      </c>
      <c r="AK184" s="208">
        <f t="shared" si="15"/>
        <v>0</v>
      </c>
      <c r="AL184" s="208"/>
      <c r="AM184" s="127">
        <v>0</v>
      </c>
      <c r="AN184" s="127">
        <f t="shared" si="16"/>
        <v>0</v>
      </c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7"/>
      <c r="AY184" s="127"/>
      <c r="AZ184" s="127"/>
      <c r="BA184" s="127"/>
      <c r="BB184" s="127"/>
    </row>
    <row r="185" spans="1:54" ht="16.5" customHeight="1">
      <c r="A185" s="127"/>
      <c r="B185" s="203">
        <v>3512</v>
      </c>
      <c r="C185" s="204" t="s">
        <v>668</v>
      </c>
      <c r="D185" s="204">
        <v>0</v>
      </c>
      <c r="E185" s="204">
        <v>0</v>
      </c>
      <c r="F185" s="204">
        <v>0</v>
      </c>
      <c r="G185" s="204">
        <f t="shared" si="3"/>
        <v>0</v>
      </c>
      <c r="H185" s="204">
        <v>0</v>
      </c>
      <c r="I185" s="204">
        <f t="shared" si="4"/>
        <v>0</v>
      </c>
      <c r="J185" s="204">
        <v>0</v>
      </c>
      <c r="K185" s="204">
        <f t="shared" si="5"/>
        <v>0</v>
      </c>
      <c r="L185" s="204">
        <v>0</v>
      </c>
      <c r="M185" s="204">
        <v>0</v>
      </c>
      <c r="N185" s="204">
        <v>0</v>
      </c>
      <c r="O185" s="204">
        <f t="shared" si="6"/>
        <v>0</v>
      </c>
      <c r="P185" s="204">
        <v>0</v>
      </c>
      <c r="Q185" s="204">
        <f t="shared" si="7"/>
        <v>0</v>
      </c>
      <c r="R185" s="204">
        <v>0</v>
      </c>
      <c r="S185" s="204">
        <f t="shared" si="8"/>
        <v>0</v>
      </c>
      <c r="T185" s="204">
        <v>0</v>
      </c>
      <c r="U185" s="204">
        <v>0</v>
      </c>
      <c r="V185" s="204">
        <v>0</v>
      </c>
      <c r="W185" s="204">
        <f t="shared" si="9"/>
        <v>0</v>
      </c>
      <c r="X185" s="204">
        <v>0</v>
      </c>
      <c r="Y185" s="204">
        <f t="shared" si="10"/>
        <v>0</v>
      </c>
      <c r="Z185" s="204">
        <v>0</v>
      </c>
      <c r="AA185" s="204">
        <f t="shared" si="11"/>
        <v>0</v>
      </c>
      <c r="AB185" s="186">
        <f t="shared" si="12"/>
        <v>0</v>
      </c>
      <c r="AC185" s="205">
        <f t="shared" ref="AC185:AD185" si="195">G185+O185+W185</f>
        <v>0</v>
      </c>
      <c r="AD185" s="205">
        <f t="shared" si="195"/>
        <v>0</v>
      </c>
      <c r="AE185" s="206">
        <f t="shared" si="14"/>
        <v>0</v>
      </c>
      <c r="AF185" s="211">
        <f t="shared" si="63"/>
        <v>0</v>
      </c>
      <c r="AG185" s="211" t="b">
        <f t="shared" si="19"/>
        <v>1</v>
      </c>
      <c r="AH185" t="s">
        <v>667</v>
      </c>
      <c r="AI185" s="208">
        <v>0</v>
      </c>
      <c r="AJ185" s="208">
        <v>0</v>
      </c>
      <c r="AK185" s="208">
        <f t="shared" si="15"/>
        <v>0</v>
      </c>
      <c r="AL185" s="208"/>
      <c r="AM185" s="127">
        <v>0</v>
      </c>
      <c r="AN185" s="127">
        <f t="shared" si="16"/>
        <v>0</v>
      </c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7"/>
      <c r="AY185" s="127"/>
      <c r="AZ185" s="127"/>
      <c r="BA185" s="127"/>
      <c r="BB185" s="127"/>
    </row>
    <row r="186" spans="1:54" ht="16.5" customHeight="1">
      <c r="A186" s="127"/>
      <c r="B186" s="203">
        <v>3521</v>
      </c>
      <c r="C186" s="204" t="s">
        <v>669</v>
      </c>
      <c r="D186" s="204">
        <v>0</v>
      </c>
      <c r="E186" s="204">
        <v>0</v>
      </c>
      <c r="F186" s="204">
        <v>0</v>
      </c>
      <c r="G186" s="204">
        <f t="shared" si="3"/>
        <v>0</v>
      </c>
      <c r="H186" s="204">
        <v>0</v>
      </c>
      <c r="I186" s="204">
        <f t="shared" si="4"/>
        <v>0</v>
      </c>
      <c r="J186" s="204">
        <v>0</v>
      </c>
      <c r="K186" s="204">
        <f t="shared" si="5"/>
        <v>0</v>
      </c>
      <c r="L186" s="204">
        <v>0</v>
      </c>
      <c r="M186" s="204">
        <v>0</v>
      </c>
      <c r="N186" s="204">
        <v>0</v>
      </c>
      <c r="O186" s="204">
        <f t="shared" si="6"/>
        <v>0</v>
      </c>
      <c r="P186" s="204">
        <v>0</v>
      </c>
      <c r="Q186" s="204">
        <f t="shared" si="7"/>
        <v>0</v>
      </c>
      <c r="R186" s="204">
        <v>0</v>
      </c>
      <c r="S186" s="204">
        <f t="shared" si="8"/>
        <v>0</v>
      </c>
      <c r="T186" s="204">
        <v>0</v>
      </c>
      <c r="U186" s="204">
        <v>0</v>
      </c>
      <c r="V186" s="204">
        <v>0</v>
      </c>
      <c r="W186" s="204">
        <f t="shared" si="9"/>
        <v>0</v>
      </c>
      <c r="X186" s="204">
        <v>0</v>
      </c>
      <c r="Y186" s="204">
        <f t="shared" si="10"/>
        <v>0</v>
      </c>
      <c r="Z186" s="204">
        <v>0</v>
      </c>
      <c r="AA186" s="204">
        <f t="shared" si="11"/>
        <v>0</v>
      </c>
      <c r="AB186" s="186">
        <f t="shared" si="12"/>
        <v>0</v>
      </c>
      <c r="AC186" s="205">
        <f t="shared" ref="AC186:AD186" si="196">G186+O186+W186</f>
        <v>0</v>
      </c>
      <c r="AD186" s="205">
        <f t="shared" si="196"/>
        <v>0</v>
      </c>
      <c r="AE186" s="206">
        <f t="shared" si="14"/>
        <v>0</v>
      </c>
      <c r="AF186" s="211">
        <f t="shared" si="63"/>
        <v>0</v>
      </c>
      <c r="AG186" s="211" t="b">
        <f t="shared" si="19"/>
        <v>1</v>
      </c>
      <c r="AH186" t="s">
        <v>667</v>
      </c>
      <c r="AI186" s="208">
        <v>0</v>
      </c>
      <c r="AJ186" s="208">
        <v>0</v>
      </c>
      <c r="AK186" s="208">
        <f t="shared" si="15"/>
        <v>0</v>
      </c>
      <c r="AL186" s="208"/>
      <c r="AM186" s="127">
        <v>0</v>
      </c>
      <c r="AN186" s="127">
        <f t="shared" si="16"/>
        <v>0</v>
      </c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7"/>
      <c r="AY186" s="127"/>
      <c r="AZ186" s="127"/>
      <c r="BA186" s="127"/>
      <c r="BB186" s="127"/>
    </row>
    <row r="187" spans="1:54" ht="16.5" customHeight="1">
      <c r="A187" s="127"/>
      <c r="B187" s="203">
        <v>3531</v>
      </c>
      <c r="C187" s="204" t="s">
        <v>670</v>
      </c>
      <c r="D187" s="204">
        <v>0</v>
      </c>
      <c r="E187" s="204">
        <v>0</v>
      </c>
      <c r="F187" s="204">
        <v>0</v>
      </c>
      <c r="G187" s="204">
        <f t="shared" si="3"/>
        <v>0</v>
      </c>
      <c r="H187" s="204">
        <v>0</v>
      </c>
      <c r="I187" s="204">
        <f t="shared" si="4"/>
        <v>0</v>
      </c>
      <c r="J187" s="204">
        <v>0</v>
      </c>
      <c r="K187" s="204">
        <f t="shared" si="5"/>
        <v>0</v>
      </c>
      <c r="L187" s="204">
        <v>0</v>
      </c>
      <c r="M187" s="204">
        <v>0</v>
      </c>
      <c r="N187" s="204">
        <v>0</v>
      </c>
      <c r="O187" s="204">
        <f t="shared" si="6"/>
        <v>0</v>
      </c>
      <c r="P187" s="204">
        <v>0</v>
      </c>
      <c r="Q187" s="204">
        <f t="shared" si="7"/>
        <v>0</v>
      </c>
      <c r="R187" s="204">
        <v>0</v>
      </c>
      <c r="S187" s="204">
        <f t="shared" si="8"/>
        <v>0</v>
      </c>
      <c r="T187" s="204">
        <v>0</v>
      </c>
      <c r="U187" s="204">
        <v>0</v>
      </c>
      <c r="V187" s="204">
        <v>0</v>
      </c>
      <c r="W187" s="204">
        <f t="shared" si="9"/>
        <v>0</v>
      </c>
      <c r="X187" s="204">
        <v>0</v>
      </c>
      <c r="Y187" s="204">
        <f t="shared" si="10"/>
        <v>0</v>
      </c>
      <c r="Z187" s="204">
        <v>0</v>
      </c>
      <c r="AA187" s="204">
        <f t="shared" si="11"/>
        <v>0</v>
      </c>
      <c r="AB187" s="186">
        <f t="shared" si="12"/>
        <v>0</v>
      </c>
      <c r="AC187" s="205">
        <f t="shared" ref="AC187:AD187" si="197">G187+O187+W187</f>
        <v>0</v>
      </c>
      <c r="AD187" s="205">
        <f t="shared" si="197"/>
        <v>0</v>
      </c>
      <c r="AE187" s="206">
        <f t="shared" si="14"/>
        <v>0</v>
      </c>
      <c r="AF187" s="211">
        <f t="shared" si="63"/>
        <v>0</v>
      </c>
      <c r="AG187" s="211" t="b">
        <f t="shared" si="19"/>
        <v>1</v>
      </c>
      <c r="AH187" t="s">
        <v>667</v>
      </c>
      <c r="AI187" s="208">
        <v>0</v>
      </c>
      <c r="AJ187" s="208">
        <v>0</v>
      </c>
      <c r="AK187" s="208">
        <f t="shared" si="15"/>
        <v>0</v>
      </c>
      <c r="AL187" s="208"/>
      <c r="AM187" s="127">
        <v>0</v>
      </c>
      <c r="AN187" s="127">
        <f t="shared" si="16"/>
        <v>0</v>
      </c>
      <c r="AO187" s="127"/>
      <c r="AP187" s="127"/>
      <c r="AQ187" s="127"/>
      <c r="AR187" s="127"/>
      <c r="AS187" s="127"/>
      <c r="AT187" s="127"/>
      <c r="AU187" s="127"/>
      <c r="AV187" s="127"/>
      <c r="AW187" s="127"/>
      <c r="AX187" s="127"/>
      <c r="AY187" s="127"/>
      <c r="AZ187" s="127"/>
      <c r="BA187" s="127"/>
      <c r="BB187" s="127"/>
    </row>
    <row r="188" spans="1:54" ht="16.5" customHeight="1">
      <c r="A188" s="127"/>
      <c r="B188" s="203">
        <v>3541</v>
      </c>
      <c r="C188" s="204" t="s">
        <v>671</v>
      </c>
      <c r="D188" s="204">
        <v>0</v>
      </c>
      <c r="E188" s="204">
        <v>0</v>
      </c>
      <c r="F188" s="204">
        <v>0</v>
      </c>
      <c r="G188" s="204">
        <f t="shared" si="3"/>
        <v>0</v>
      </c>
      <c r="H188" s="204">
        <v>0</v>
      </c>
      <c r="I188" s="204">
        <f t="shared" si="4"/>
        <v>0</v>
      </c>
      <c r="J188" s="204">
        <v>0</v>
      </c>
      <c r="K188" s="204">
        <f t="shared" si="5"/>
        <v>0</v>
      </c>
      <c r="L188" s="204">
        <v>0</v>
      </c>
      <c r="M188" s="204">
        <v>0</v>
      </c>
      <c r="N188" s="204">
        <v>0</v>
      </c>
      <c r="O188" s="204">
        <f t="shared" si="6"/>
        <v>0</v>
      </c>
      <c r="P188" s="204">
        <v>0</v>
      </c>
      <c r="Q188" s="204">
        <f t="shared" si="7"/>
        <v>0</v>
      </c>
      <c r="R188" s="204">
        <v>0</v>
      </c>
      <c r="S188" s="204">
        <f t="shared" si="8"/>
        <v>0</v>
      </c>
      <c r="T188" s="204">
        <v>0</v>
      </c>
      <c r="U188" s="204">
        <v>0</v>
      </c>
      <c r="V188" s="204">
        <v>0</v>
      </c>
      <c r="W188" s="204">
        <f t="shared" si="9"/>
        <v>0</v>
      </c>
      <c r="X188" s="204">
        <v>0</v>
      </c>
      <c r="Y188" s="204">
        <f t="shared" si="10"/>
        <v>0</v>
      </c>
      <c r="Z188" s="204">
        <v>0</v>
      </c>
      <c r="AA188" s="204">
        <f t="shared" si="11"/>
        <v>0</v>
      </c>
      <c r="AB188" s="186">
        <f t="shared" si="12"/>
        <v>0</v>
      </c>
      <c r="AC188" s="205">
        <f t="shared" ref="AC188:AD188" si="198">G188+O188+W188</f>
        <v>0</v>
      </c>
      <c r="AD188" s="205">
        <f t="shared" si="198"/>
        <v>0</v>
      </c>
      <c r="AE188" s="206">
        <f t="shared" si="14"/>
        <v>0</v>
      </c>
      <c r="AF188" s="211">
        <f t="shared" si="63"/>
        <v>0</v>
      </c>
      <c r="AG188" s="211" t="b">
        <f t="shared" si="19"/>
        <v>1</v>
      </c>
      <c r="AH188" t="s">
        <v>667</v>
      </c>
      <c r="AI188" s="208">
        <v>0</v>
      </c>
      <c r="AJ188" s="208">
        <v>0</v>
      </c>
      <c r="AK188" s="208">
        <f t="shared" si="15"/>
        <v>0</v>
      </c>
      <c r="AL188" s="208"/>
      <c r="AM188" s="127">
        <v>0</v>
      </c>
      <c r="AN188" s="127">
        <f t="shared" si="16"/>
        <v>0</v>
      </c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7"/>
      <c r="AY188" s="127"/>
      <c r="AZ188" s="127"/>
      <c r="BA188" s="127"/>
      <c r="BB188" s="127"/>
    </row>
    <row r="189" spans="1:54" ht="16.5" customHeight="1">
      <c r="A189" s="127"/>
      <c r="B189" s="203">
        <v>3551</v>
      </c>
      <c r="C189" s="204" t="s">
        <v>672</v>
      </c>
      <c r="D189" s="204">
        <v>0</v>
      </c>
      <c r="E189" s="204">
        <v>0</v>
      </c>
      <c r="F189" s="204">
        <v>0</v>
      </c>
      <c r="G189" s="204">
        <f t="shared" si="3"/>
        <v>0</v>
      </c>
      <c r="H189" s="204">
        <v>0</v>
      </c>
      <c r="I189" s="204">
        <f t="shared" si="4"/>
        <v>0</v>
      </c>
      <c r="J189" s="204">
        <v>0</v>
      </c>
      <c r="K189" s="204">
        <f t="shared" si="5"/>
        <v>0</v>
      </c>
      <c r="L189" s="204">
        <v>0</v>
      </c>
      <c r="M189" s="204">
        <v>0</v>
      </c>
      <c r="N189" s="204">
        <v>0</v>
      </c>
      <c r="O189" s="204">
        <f t="shared" si="6"/>
        <v>0</v>
      </c>
      <c r="P189" s="204">
        <v>0</v>
      </c>
      <c r="Q189" s="204">
        <f t="shared" si="7"/>
        <v>0</v>
      </c>
      <c r="R189" s="204">
        <v>0</v>
      </c>
      <c r="S189" s="204">
        <f t="shared" si="8"/>
        <v>0</v>
      </c>
      <c r="T189" s="204">
        <v>0</v>
      </c>
      <c r="U189" s="204">
        <v>0</v>
      </c>
      <c r="V189" s="204">
        <v>0</v>
      </c>
      <c r="W189" s="204">
        <f t="shared" si="9"/>
        <v>0</v>
      </c>
      <c r="X189" s="204">
        <v>0</v>
      </c>
      <c r="Y189" s="204">
        <f t="shared" si="10"/>
        <v>0</v>
      </c>
      <c r="Z189" s="204">
        <v>0</v>
      </c>
      <c r="AA189" s="204">
        <f t="shared" si="11"/>
        <v>0</v>
      </c>
      <c r="AB189" s="186">
        <f t="shared" si="12"/>
        <v>0</v>
      </c>
      <c r="AC189" s="205">
        <f t="shared" ref="AC189:AD189" si="199">G189+O189+W189</f>
        <v>0</v>
      </c>
      <c r="AD189" s="205">
        <f t="shared" si="199"/>
        <v>0</v>
      </c>
      <c r="AE189" s="206">
        <f t="shared" si="14"/>
        <v>0</v>
      </c>
      <c r="AF189" s="211">
        <f t="shared" si="63"/>
        <v>0</v>
      </c>
      <c r="AG189" s="211" t="b">
        <f t="shared" si="19"/>
        <v>1</v>
      </c>
      <c r="AH189" t="s">
        <v>667</v>
      </c>
      <c r="AI189" s="208">
        <v>0</v>
      </c>
      <c r="AJ189" s="208">
        <v>0</v>
      </c>
      <c r="AK189" s="208">
        <f t="shared" si="15"/>
        <v>0</v>
      </c>
      <c r="AL189" s="208"/>
      <c r="AM189" s="127">
        <v>0</v>
      </c>
      <c r="AN189" s="127">
        <f t="shared" si="16"/>
        <v>0</v>
      </c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7"/>
      <c r="AY189" s="127"/>
      <c r="AZ189" s="127"/>
      <c r="BA189" s="127"/>
      <c r="BB189" s="127"/>
    </row>
    <row r="190" spans="1:54" ht="16.5" customHeight="1">
      <c r="A190" s="127"/>
      <c r="B190" s="203">
        <v>3561</v>
      </c>
      <c r="C190" s="204" t="s">
        <v>673</v>
      </c>
      <c r="D190" s="204">
        <v>0</v>
      </c>
      <c r="E190" s="204">
        <v>0</v>
      </c>
      <c r="F190" s="204">
        <v>0</v>
      </c>
      <c r="G190" s="204">
        <f t="shared" si="3"/>
        <v>0</v>
      </c>
      <c r="H190" s="204">
        <v>0</v>
      </c>
      <c r="I190" s="204">
        <f t="shared" si="4"/>
        <v>0</v>
      </c>
      <c r="J190" s="204">
        <v>0</v>
      </c>
      <c r="K190" s="204">
        <f t="shared" si="5"/>
        <v>0</v>
      </c>
      <c r="L190" s="204">
        <v>0</v>
      </c>
      <c r="M190" s="204">
        <v>0</v>
      </c>
      <c r="N190" s="204">
        <v>0</v>
      </c>
      <c r="O190" s="204">
        <f t="shared" si="6"/>
        <v>0</v>
      </c>
      <c r="P190" s="204">
        <v>0</v>
      </c>
      <c r="Q190" s="204">
        <f t="shared" si="7"/>
        <v>0</v>
      </c>
      <c r="R190" s="204">
        <v>0</v>
      </c>
      <c r="S190" s="204">
        <f t="shared" si="8"/>
        <v>0</v>
      </c>
      <c r="T190" s="204">
        <v>0</v>
      </c>
      <c r="U190" s="204">
        <v>0</v>
      </c>
      <c r="V190" s="204">
        <v>0</v>
      </c>
      <c r="W190" s="204">
        <f t="shared" si="9"/>
        <v>0</v>
      </c>
      <c r="X190" s="204">
        <v>0</v>
      </c>
      <c r="Y190" s="204">
        <f t="shared" si="10"/>
        <v>0</v>
      </c>
      <c r="Z190" s="204">
        <v>0</v>
      </c>
      <c r="AA190" s="204">
        <f t="shared" si="11"/>
        <v>0</v>
      </c>
      <c r="AB190" s="186">
        <f t="shared" si="12"/>
        <v>0</v>
      </c>
      <c r="AC190" s="205">
        <f t="shared" ref="AC190:AD190" si="200">G190+O190+W190</f>
        <v>0</v>
      </c>
      <c r="AD190" s="205">
        <f t="shared" si="200"/>
        <v>0</v>
      </c>
      <c r="AE190" s="206">
        <f t="shared" si="14"/>
        <v>0</v>
      </c>
      <c r="AF190" s="211">
        <f t="shared" si="63"/>
        <v>0</v>
      </c>
      <c r="AG190" s="211" t="b">
        <f t="shared" si="19"/>
        <v>1</v>
      </c>
      <c r="AH190" t="s">
        <v>667</v>
      </c>
      <c r="AI190" s="208">
        <v>0</v>
      </c>
      <c r="AJ190" s="208">
        <v>0</v>
      </c>
      <c r="AK190" s="208">
        <f t="shared" si="15"/>
        <v>0</v>
      </c>
      <c r="AL190" s="208"/>
      <c r="AM190" s="127">
        <v>0</v>
      </c>
      <c r="AN190" s="127">
        <f t="shared" si="16"/>
        <v>0</v>
      </c>
      <c r="AO190" s="127"/>
      <c r="AP190" s="127"/>
      <c r="AQ190" s="127"/>
      <c r="AR190" s="127"/>
      <c r="AS190" s="127"/>
      <c r="AT190" s="127"/>
      <c r="AU190" s="127"/>
      <c r="AV190" s="127"/>
      <c r="AW190" s="127"/>
      <c r="AX190" s="127"/>
      <c r="AY190" s="127"/>
      <c r="AZ190" s="127"/>
      <c r="BA190" s="127"/>
      <c r="BB190" s="127"/>
    </row>
    <row r="191" spans="1:54" ht="16.5" customHeight="1">
      <c r="A191" s="127"/>
      <c r="B191" s="203">
        <v>3571</v>
      </c>
      <c r="C191" s="204" t="s">
        <v>674</v>
      </c>
      <c r="D191" s="204">
        <v>0</v>
      </c>
      <c r="E191" s="204">
        <v>0</v>
      </c>
      <c r="F191" s="204">
        <v>0</v>
      </c>
      <c r="G191" s="204">
        <f t="shared" si="3"/>
        <v>0</v>
      </c>
      <c r="H191" s="204">
        <v>0</v>
      </c>
      <c r="I191" s="204">
        <f t="shared" si="4"/>
        <v>0</v>
      </c>
      <c r="J191" s="204">
        <v>0</v>
      </c>
      <c r="K191" s="204">
        <f t="shared" si="5"/>
        <v>0</v>
      </c>
      <c r="L191" s="204">
        <v>0</v>
      </c>
      <c r="M191" s="204">
        <v>0</v>
      </c>
      <c r="N191" s="204">
        <v>0</v>
      </c>
      <c r="O191" s="204">
        <f t="shared" si="6"/>
        <v>0</v>
      </c>
      <c r="P191" s="204">
        <v>0</v>
      </c>
      <c r="Q191" s="204">
        <f t="shared" si="7"/>
        <v>0</v>
      </c>
      <c r="R191" s="204">
        <v>0</v>
      </c>
      <c r="S191" s="204">
        <f t="shared" si="8"/>
        <v>0</v>
      </c>
      <c r="T191" s="204">
        <v>0</v>
      </c>
      <c r="U191" s="204">
        <v>0</v>
      </c>
      <c r="V191" s="204">
        <v>0</v>
      </c>
      <c r="W191" s="204">
        <f t="shared" si="9"/>
        <v>0</v>
      </c>
      <c r="X191" s="204">
        <v>0</v>
      </c>
      <c r="Y191" s="204">
        <f t="shared" si="10"/>
        <v>0</v>
      </c>
      <c r="Z191" s="204">
        <v>0</v>
      </c>
      <c r="AA191" s="204">
        <f t="shared" si="11"/>
        <v>0</v>
      </c>
      <c r="AB191" s="186">
        <f t="shared" si="12"/>
        <v>0</v>
      </c>
      <c r="AC191" s="205">
        <f t="shared" ref="AC191:AD191" si="201">G191+O191+W191</f>
        <v>0</v>
      </c>
      <c r="AD191" s="205">
        <f t="shared" si="201"/>
        <v>0</v>
      </c>
      <c r="AE191" s="206">
        <f t="shared" si="14"/>
        <v>0</v>
      </c>
      <c r="AF191" s="211">
        <f t="shared" si="63"/>
        <v>0</v>
      </c>
      <c r="AG191" s="211" t="b">
        <f t="shared" si="19"/>
        <v>1</v>
      </c>
      <c r="AH191" t="s">
        <v>667</v>
      </c>
      <c r="AI191" s="208">
        <v>0</v>
      </c>
      <c r="AJ191" s="208">
        <v>0</v>
      </c>
      <c r="AK191" s="208">
        <f t="shared" si="15"/>
        <v>0</v>
      </c>
      <c r="AL191" s="208"/>
      <c r="AM191" s="127">
        <v>0</v>
      </c>
      <c r="AN191" s="127">
        <f t="shared" si="16"/>
        <v>0</v>
      </c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7"/>
      <c r="AY191" s="127"/>
      <c r="AZ191" s="127"/>
      <c r="BA191" s="127"/>
      <c r="BB191" s="127"/>
    </row>
    <row r="192" spans="1:54" ht="16.5" customHeight="1">
      <c r="A192" s="127"/>
      <c r="B192" s="203">
        <v>3572</v>
      </c>
      <c r="C192" s="204" t="s">
        <v>675</v>
      </c>
      <c r="D192" s="204">
        <v>0</v>
      </c>
      <c r="E192" s="204">
        <v>0</v>
      </c>
      <c r="F192" s="204">
        <v>0</v>
      </c>
      <c r="G192" s="204">
        <f t="shared" si="3"/>
        <v>0</v>
      </c>
      <c r="H192" s="204">
        <v>0</v>
      </c>
      <c r="I192" s="204">
        <f t="shared" si="4"/>
        <v>0</v>
      </c>
      <c r="J192" s="204">
        <v>0</v>
      </c>
      <c r="K192" s="204">
        <f t="shared" si="5"/>
        <v>0</v>
      </c>
      <c r="L192" s="204">
        <v>0</v>
      </c>
      <c r="M192" s="204">
        <v>0</v>
      </c>
      <c r="N192" s="204">
        <v>0</v>
      </c>
      <c r="O192" s="204">
        <f t="shared" si="6"/>
        <v>0</v>
      </c>
      <c r="P192" s="204">
        <v>0</v>
      </c>
      <c r="Q192" s="204">
        <f t="shared" si="7"/>
        <v>0</v>
      </c>
      <c r="R192" s="204">
        <v>0</v>
      </c>
      <c r="S192" s="204">
        <f t="shared" si="8"/>
        <v>0</v>
      </c>
      <c r="T192" s="204">
        <v>0</v>
      </c>
      <c r="U192" s="204">
        <v>0</v>
      </c>
      <c r="V192" s="204">
        <v>0</v>
      </c>
      <c r="W192" s="204">
        <f t="shared" si="9"/>
        <v>0</v>
      </c>
      <c r="X192" s="204">
        <v>0</v>
      </c>
      <c r="Y192" s="204">
        <f t="shared" si="10"/>
        <v>0</v>
      </c>
      <c r="Z192" s="204">
        <v>0</v>
      </c>
      <c r="AA192" s="204">
        <f t="shared" si="11"/>
        <v>0</v>
      </c>
      <c r="AB192" s="186">
        <f t="shared" si="12"/>
        <v>0</v>
      </c>
      <c r="AC192" s="205">
        <f t="shared" ref="AC192:AD192" si="202">G192+O192+W192</f>
        <v>0</v>
      </c>
      <c r="AD192" s="205">
        <f t="shared" si="202"/>
        <v>0</v>
      </c>
      <c r="AE192" s="206">
        <f t="shared" si="14"/>
        <v>0</v>
      </c>
      <c r="AF192" s="211">
        <f t="shared" si="63"/>
        <v>0</v>
      </c>
      <c r="AG192" s="211" t="b">
        <f t="shared" si="19"/>
        <v>1</v>
      </c>
      <c r="AH192" t="s">
        <v>667</v>
      </c>
      <c r="AI192" s="208">
        <v>0</v>
      </c>
      <c r="AJ192" s="208">
        <v>0</v>
      </c>
      <c r="AK192" s="208">
        <f t="shared" si="15"/>
        <v>0</v>
      </c>
      <c r="AL192" s="208"/>
      <c r="AM192" s="127">
        <v>0</v>
      </c>
      <c r="AN192" s="127">
        <f t="shared" si="16"/>
        <v>0</v>
      </c>
      <c r="AO192" s="127"/>
      <c r="AP192" s="127"/>
      <c r="AQ192" s="127"/>
      <c r="AR192" s="127"/>
      <c r="AS192" s="127"/>
      <c r="AT192" s="127"/>
      <c r="AU192" s="127"/>
      <c r="AV192" s="127"/>
      <c r="AW192" s="127"/>
      <c r="AX192" s="127"/>
      <c r="AY192" s="127"/>
      <c r="AZ192" s="127"/>
      <c r="BA192" s="127"/>
      <c r="BB192" s="127"/>
    </row>
    <row r="193" spans="1:54" ht="16.5" customHeight="1">
      <c r="A193" s="127"/>
      <c r="B193" s="203">
        <v>3573</v>
      </c>
      <c r="C193" s="204" t="s">
        <v>676</v>
      </c>
      <c r="D193" s="204">
        <v>0</v>
      </c>
      <c r="E193" s="204">
        <v>0</v>
      </c>
      <c r="F193" s="204">
        <v>0</v>
      </c>
      <c r="G193" s="204">
        <f t="shared" si="3"/>
        <v>0</v>
      </c>
      <c r="H193" s="204">
        <v>0</v>
      </c>
      <c r="I193" s="204">
        <f t="shared" si="4"/>
        <v>0</v>
      </c>
      <c r="J193" s="204">
        <v>0</v>
      </c>
      <c r="K193" s="204">
        <f t="shared" si="5"/>
        <v>0</v>
      </c>
      <c r="L193" s="204">
        <v>0</v>
      </c>
      <c r="M193" s="204">
        <v>0</v>
      </c>
      <c r="N193" s="204">
        <v>0</v>
      </c>
      <c r="O193" s="204">
        <f t="shared" si="6"/>
        <v>0</v>
      </c>
      <c r="P193" s="204">
        <v>0</v>
      </c>
      <c r="Q193" s="204">
        <f t="shared" si="7"/>
        <v>0</v>
      </c>
      <c r="R193" s="204">
        <v>0</v>
      </c>
      <c r="S193" s="204">
        <f t="shared" si="8"/>
        <v>0</v>
      </c>
      <c r="T193" s="204">
        <v>0</v>
      </c>
      <c r="U193" s="204">
        <v>0</v>
      </c>
      <c r="V193" s="204">
        <v>0</v>
      </c>
      <c r="W193" s="204">
        <f t="shared" si="9"/>
        <v>0</v>
      </c>
      <c r="X193" s="204">
        <v>0</v>
      </c>
      <c r="Y193" s="204">
        <f t="shared" si="10"/>
        <v>0</v>
      </c>
      <c r="Z193" s="204">
        <v>0</v>
      </c>
      <c r="AA193" s="204">
        <f t="shared" si="11"/>
        <v>0</v>
      </c>
      <c r="AB193" s="186">
        <f t="shared" si="12"/>
        <v>0</v>
      </c>
      <c r="AC193" s="205">
        <f t="shared" ref="AC193:AD193" si="203">G193+O193+W193</f>
        <v>0</v>
      </c>
      <c r="AD193" s="205">
        <f t="shared" si="203"/>
        <v>0</v>
      </c>
      <c r="AE193" s="206">
        <f t="shared" si="14"/>
        <v>0</v>
      </c>
      <c r="AF193" s="211">
        <f t="shared" si="63"/>
        <v>0</v>
      </c>
      <c r="AG193" s="211" t="b">
        <f t="shared" si="19"/>
        <v>1</v>
      </c>
      <c r="AH193" t="s">
        <v>667</v>
      </c>
      <c r="AI193" s="208">
        <v>0</v>
      </c>
      <c r="AJ193" s="208">
        <v>0</v>
      </c>
      <c r="AK193" s="208">
        <f t="shared" si="15"/>
        <v>0</v>
      </c>
      <c r="AL193" s="208"/>
      <c r="AM193" s="127">
        <v>0</v>
      </c>
      <c r="AN193" s="127">
        <f t="shared" si="16"/>
        <v>0</v>
      </c>
      <c r="AO193" s="127"/>
      <c r="AP193" s="127"/>
      <c r="AQ193" s="127"/>
      <c r="AR193" s="127"/>
      <c r="AS193" s="127"/>
      <c r="AT193" s="127"/>
      <c r="AU193" s="127"/>
      <c r="AV193" s="127"/>
      <c r="AW193" s="127"/>
      <c r="AX193" s="127"/>
      <c r="AY193" s="127"/>
      <c r="AZ193" s="127"/>
      <c r="BA193" s="127"/>
      <c r="BB193" s="127"/>
    </row>
    <row r="194" spans="1:54" ht="16.5" customHeight="1">
      <c r="A194" s="127"/>
      <c r="B194" s="203">
        <v>3581</v>
      </c>
      <c r="C194" s="204" t="s">
        <v>677</v>
      </c>
      <c r="D194" s="204">
        <v>0</v>
      </c>
      <c r="E194" s="204">
        <v>0</v>
      </c>
      <c r="F194" s="204">
        <v>0</v>
      </c>
      <c r="G194" s="204">
        <f t="shared" si="3"/>
        <v>0</v>
      </c>
      <c r="H194" s="204">
        <v>0</v>
      </c>
      <c r="I194" s="204">
        <f t="shared" si="4"/>
        <v>0</v>
      </c>
      <c r="J194" s="204">
        <v>0</v>
      </c>
      <c r="K194" s="204">
        <f t="shared" si="5"/>
        <v>0</v>
      </c>
      <c r="L194" s="204">
        <v>0</v>
      </c>
      <c r="M194" s="204">
        <v>0</v>
      </c>
      <c r="N194" s="204">
        <v>0</v>
      </c>
      <c r="O194" s="204">
        <f t="shared" si="6"/>
        <v>0</v>
      </c>
      <c r="P194" s="204">
        <v>0</v>
      </c>
      <c r="Q194" s="204">
        <f t="shared" si="7"/>
        <v>0</v>
      </c>
      <c r="R194" s="204">
        <v>0</v>
      </c>
      <c r="S194" s="204">
        <f t="shared" si="8"/>
        <v>0</v>
      </c>
      <c r="T194" s="204">
        <v>0</v>
      </c>
      <c r="U194" s="204">
        <v>0</v>
      </c>
      <c r="V194" s="204">
        <v>0</v>
      </c>
      <c r="W194" s="204">
        <f t="shared" si="9"/>
        <v>0</v>
      </c>
      <c r="X194" s="204">
        <v>0</v>
      </c>
      <c r="Y194" s="204">
        <f t="shared" si="10"/>
        <v>0</v>
      </c>
      <c r="Z194" s="204">
        <v>0</v>
      </c>
      <c r="AA194" s="204">
        <f t="shared" si="11"/>
        <v>0</v>
      </c>
      <c r="AB194" s="186">
        <f t="shared" si="12"/>
        <v>0</v>
      </c>
      <c r="AC194" s="205">
        <f t="shared" ref="AC194:AD194" si="204">G194+O194+W194</f>
        <v>0</v>
      </c>
      <c r="AD194" s="205">
        <f t="shared" si="204"/>
        <v>0</v>
      </c>
      <c r="AE194" s="206">
        <f t="shared" si="14"/>
        <v>0</v>
      </c>
      <c r="AF194" s="211">
        <f t="shared" si="63"/>
        <v>0</v>
      </c>
      <c r="AG194" s="211" t="b">
        <f t="shared" si="19"/>
        <v>1</v>
      </c>
      <c r="AH194" t="s">
        <v>667</v>
      </c>
      <c r="AI194" s="208">
        <v>0</v>
      </c>
      <c r="AJ194" s="208">
        <v>0</v>
      </c>
      <c r="AK194" s="208">
        <f t="shared" si="15"/>
        <v>0</v>
      </c>
      <c r="AL194" s="208"/>
      <c r="AM194" s="127">
        <v>0</v>
      </c>
      <c r="AN194" s="127">
        <f t="shared" si="16"/>
        <v>0</v>
      </c>
      <c r="AO194" s="127"/>
      <c r="AP194" s="127"/>
      <c r="AQ194" s="127"/>
      <c r="AR194" s="127"/>
      <c r="AS194" s="127"/>
      <c r="AT194" s="127"/>
      <c r="AU194" s="127"/>
      <c r="AV194" s="127"/>
      <c r="AW194" s="127"/>
      <c r="AX194" s="127"/>
      <c r="AY194" s="127"/>
      <c r="AZ194" s="127"/>
      <c r="BA194" s="127"/>
      <c r="BB194" s="127"/>
    </row>
    <row r="195" spans="1:54" ht="16.5" customHeight="1">
      <c r="A195" s="127"/>
      <c r="B195" s="214">
        <v>3591</v>
      </c>
      <c r="C195" s="204" t="s">
        <v>678</v>
      </c>
      <c r="D195" s="204">
        <v>0</v>
      </c>
      <c r="E195" s="204">
        <v>0</v>
      </c>
      <c r="F195" s="204">
        <v>0</v>
      </c>
      <c r="G195" s="204">
        <f t="shared" si="3"/>
        <v>0</v>
      </c>
      <c r="H195" s="204">
        <v>0</v>
      </c>
      <c r="I195" s="204">
        <f t="shared" si="4"/>
        <v>0</v>
      </c>
      <c r="J195" s="204">
        <v>0</v>
      </c>
      <c r="K195" s="204">
        <f t="shared" si="5"/>
        <v>0</v>
      </c>
      <c r="L195" s="204">
        <v>0</v>
      </c>
      <c r="M195" s="204">
        <v>0</v>
      </c>
      <c r="N195" s="204">
        <v>0</v>
      </c>
      <c r="O195" s="204">
        <f t="shared" si="6"/>
        <v>0</v>
      </c>
      <c r="P195" s="204">
        <v>0</v>
      </c>
      <c r="Q195" s="204">
        <f t="shared" si="7"/>
        <v>0</v>
      </c>
      <c r="R195" s="204">
        <v>0</v>
      </c>
      <c r="S195" s="204">
        <f t="shared" si="8"/>
        <v>0</v>
      </c>
      <c r="T195" s="204">
        <v>0</v>
      </c>
      <c r="U195" s="204">
        <v>0</v>
      </c>
      <c r="V195" s="204">
        <v>0</v>
      </c>
      <c r="W195" s="204">
        <f t="shared" si="9"/>
        <v>0</v>
      </c>
      <c r="X195" s="204">
        <v>0</v>
      </c>
      <c r="Y195" s="204">
        <f t="shared" si="10"/>
        <v>0</v>
      </c>
      <c r="Z195" s="204">
        <v>0</v>
      </c>
      <c r="AA195" s="204">
        <f t="shared" si="11"/>
        <v>0</v>
      </c>
      <c r="AB195" s="186">
        <f t="shared" si="12"/>
        <v>0</v>
      </c>
      <c r="AC195" s="205">
        <f t="shared" ref="AC195:AD195" si="205">G195+O195+W195</f>
        <v>0</v>
      </c>
      <c r="AD195" s="205">
        <f t="shared" si="205"/>
        <v>0</v>
      </c>
      <c r="AE195" s="206">
        <f t="shared" si="14"/>
        <v>0</v>
      </c>
      <c r="AF195" s="211">
        <f t="shared" si="63"/>
        <v>0</v>
      </c>
      <c r="AG195" s="211" t="b">
        <f t="shared" si="19"/>
        <v>1</v>
      </c>
      <c r="AH195" t="s">
        <v>667</v>
      </c>
      <c r="AI195" s="208">
        <v>0</v>
      </c>
      <c r="AJ195" s="208">
        <v>0</v>
      </c>
      <c r="AK195" s="208">
        <f t="shared" si="15"/>
        <v>0</v>
      </c>
      <c r="AL195" s="208"/>
      <c r="AM195" s="127">
        <v>0</v>
      </c>
      <c r="AN195" s="127">
        <f t="shared" si="16"/>
        <v>0</v>
      </c>
      <c r="AO195" s="127"/>
      <c r="AP195" s="127"/>
      <c r="AQ195" s="127"/>
      <c r="AR195" s="127"/>
      <c r="AS195" s="127"/>
      <c r="AT195" s="127"/>
      <c r="AU195" s="127"/>
      <c r="AV195" s="127"/>
      <c r="AW195" s="127"/>
      <c r="AX195" s="127"/>
      <c r="AY195" s="127"/>
      <c r="AZ195" s="127"/>
      <c r="BA195" s="127"/>
      <c r="BB195" s="127"/>
    </row>
    <row r="196" spans="1:54" ht="18" customHeight="1">
      <c r="A196" s="127"/>
      <c r="B196" s="203">
        <v>3611</v>
      </c>
      <c r="C196" s="204" t="s">
        <v>679</v>
      </c>
      <c r="D196" s="204">
        <v>0</v>
      </c>
      <c r="E196" s="204">
        <v>0</v>
      </c>
      <c r="F196" s="204">
        <v>0</v>
      </c>
      <c r="G196" s="204">
        <f t="shared" si="3"/>
        <v>0</v>
      </c>
      <c r="H196" s="204">
        <v>0</v>
      </c>
      <c r="I196" s="204">
        <f t="shared" si="4"/>
        <v>0</v>
      </c>
      <c r="J196" s="204">
        <v>0</v>
      </c>
      <c r="K196" s="204">
        <f t="shared" si="5"/>
        <v>0</v>
      </c>
      <c r="L196" s="204">
        <v>0</v>
      </c>
      <c r="M196" s="204">
        <v>0</v>
      </c>
      <c r="N196" s="204">
        <v>0</v>
      </c>
      <c r="O196" s="204">
        <f t="shared" si="6"/>
        <v>0</v>
      </c>
      <c r="P196" s="204">
        <v>0</v>
      </c>
      <c r="Q196" s="204">
        <f t="shared" si="7"/>
        <v>0</v>
      </c>
      <c r="R196" s="204">
        <v>0</v>
      </c>
      <c r="S196" s="204">
        <f t="shared" si="8"/>
        <v>0</v>
      </c>
      <c r="T196" s="204">
        <v>0</v>
      </c>
      <c r="U196" s="204">
        <v>0</v>
      </c>
      <c r="V196" s="204">
        <v>0</v>
      </c>
      <c r="W196" s="204">
        <f t="shared" si="9"/>
        <v>0</v>
      </c>
      <c r="X196" s="204">
        <v>0</v>
      </c>
      <c r="Y196" s="204">
        <f t="shared" si="10"/>
        <v>0</v>
      </c>
      <c r="Z196" s="204">
        <v>0</v>
      </c>
      <c r="AA196" s="204">
        <f t="shared" si="11"/>
        <v>0</v>
      </c>
      <c r="AB196" s="186">
        <f t="shared" si="12"/>
        <v>0</v>
      </c>
      <c r="AC196" s="205">
        <f t="shared" ref="AC196:AD196" si="206">G196+O196+W196</f>
        <v>0</v>
      </c>
      <c r="AD196" s="205">
        <f t="shared" si="206"/>
        <v>0</v>
      </c>
      <c r="AE196" s="206">
        <f t="shared" si="14"/>
        <v>0</v>
      </c>
      <c r="AF196" s="211">
        <f t="shared" si="63"/>
        <v>0</v>
      </c>
      <c r="AG196" s="211" t="b">
        <f t="shared" si="19"/>
        <v>1</v>
      </c>
      <c r="AH196" t="s">
        <v>266</v>
      </c>
      <c r="AI196" s="208">
        <v>0</v>
      </c>
      <c r="AJ196" s="208">
        <v>0</v>
      </c>
      <c r="AK196" s="208">
        <f t="shared" si="15"/>
        <v>0</v>
      </c>
      <c r="AL196" s="208"/>
      <c r="AM196" s="127">
        <v>0</v>
      </c>
      <c r="AN196" s="127">
        <f t="shared" si="16"/>
        <v>0</v>
      </c>
      <c r="AO196" s="127"/>
      <c r="AP196" s="127"/>
      <c r="AQ196" s="127"/>
      <c r="AR196" s="127"/>
      <c r="AS196" s="127"/>
      <c r="AT196" s="127"/>
      <c r="AU196" s="127"/>
      <c r="AV196" s="127"/>
      <c r="AW196" s="127"/>
      <c r="AX196" s="127"/>
      <c r="AY196" s="127"/>
      <c r="AZ196" s="127"/>
      <c r="BA196" s="127"/>
      <c r="BB196" s="127"/>
    </row>
    <row r="197" spans="1:54" ht="18" customHeight="1">
      <c r="A197" s="127"/>
      <c r="B197" s="203">
        <v>3621</v>
      </c>
      <c r="C197" s="204" t="s">
        <v>680</v>
      </c>
      <c r="D197" s="204">
        <v>0</v>
      </c>
      <c r="E197" s="204">
        <v>0</v>
      </c>
      <c r="F197" s="204">
        <v>0</v>
      </c>
      <c r="G197" s="204">
        <f t="shared" si="3"/>
        <v>0</v>
      </c>
      <c r="H197" s="204">
        <v>0</v>
      </c>
      <c r="I197" s="204">
        <f t="shared" si="4"/>
        <v>0</v>
      </c>
      <c r="J197" s="204">
        <v>0</v>
      </c>
      <c r="K197" s="204">
        <f t="shared" si="5"/>
        <v>0</v>
      </c>
      <c r="L197" s="204">
        <v>0</v>
      </c>
      <c r="M197" s="204">
        <v>0</v>
      </c>
      <c r="N197" s="204">
        <v>0</v>
      </c>
      <c r="O197" s="204">
        <f t="shared" si="6"/>
        <v>0</v>
      </c>
      <c r="P197" s="204">
        <v>0</v>
      </c>
      <c r="Q197" s="204">
        <f t="shared" si="7"/>
        <v>0</v>
      </c>
      <c r="R197" s="204">
        <v>0</v>
      </c>
      <c r="S197" s="204">
        <f t="shared" si="8"/>
        <v>0</v>
      </c>
      <c r="T197" s="204">
        <v>0</v>
      </c>
      <c r="U197" s="204">
        <v>0</v>
      </c>
      <c r="V197" s="204">
        <v>0</v>
      </c>
      <c r="W197" s="204">
        <f t="shared" si="9"/>
        <v>0</v>
      </c>
      <c r="X197" s="204">
        <v>0</v>
      </c>
      <c r="Y197" s="204">
        <f t="shared" si="10"/>
        <v>0</v>
      </c>
      <c r="Z197" s="204">
        <v>0</v>
      </c>
      <c r="AA197" s="204">
        <f t="shared" si="11"/>
        <v>0</v>
      </c>
      <c r="AB197" s="186">
        <f t="shared" si="12"/>
        <v>0</v>
      </c>
      <c r="AC197" s="205">
        <f t="shared" ref="AC197:AD197" si="207">G197+O197+W197</f>
        <v>0</v>
      </c>
      <c r="AD197" s="205">
        <f t="shared" si="207"/>
        <v>0</v>
      </c>
      <c r="AE197" s="206">
        <f t="shared" si="14"/>
        <v>0</v>
      </c>
      <c r="AF197" s="211">
        <f t="shared" si="63"/>
        <v>0</v>
      </c>
      <c r="AG197" s="211" t="b">
        <f t="shared" si="19"/>
        <v>1</v>
      </c>
      <c r="AH197" t="s">
        <v>681</v>
      </c>
      <c r="AI197" s="208">
        <v>0</v>
      </c>
      <c r="AJ197" s="208">
        <v>0</v>
      </c>
      <c r="AK197" s="208">
        <f t="shared" si="15"/>
        <v>0</v>
      </c>
      <c r="AL197" s="208"/>
      <c r="AM197" s="127">
        <v>0</v>
      </c>
      <c r="AN197" s="127">
        <f t="shared" si="16"/>
        <v>0</v>
      </c>
      <c r="AO197" s="127"/>
      <c r="AP197" s="127"/>
      <c r="AQ197" s="127"/>
      <c r="AR197" s="127"/>
      <c r="AS197" s="127"/>
      <c r="AT197" s="127"/>
      <c r="AU197" s="127"/>
      <c r="AV197" s="127"/>
      <c r="AW197" s="127"/>
      <c r="AX197" s="127"/>
      <c r="AY197" s="127"/>
      <c r="AZ197" s="127"/>
      <c r="BA197" s="127"/>
      <c r="BB197" s="127"/>
    </row>
    <row r="198" spans="1:54" ht="18" customHeight="1">
      <c r="A198" s="127"/>
      <c r="B198" s="203">
        <v>3631</v>
      </c>
      <c r="C198" s="204" t="s">
        <v>682</v>
      </c>
      <c r="D198" s="204">
        <v>0</v>
      </c>
      <c r="E198" s="204">
        <v>0</v>
      </c>
      <c r="F198" s="204">
        <v>0</v>
      </c>
      <c r="G198" s="204">
        <f t="shared" si="3"/>
        <v>0</v>
      </c>
      <c r="H198" s="204">
        <v>0</v>
      </c>
      <c r="I198" s="204">
        <f t="shared" si="4"/>
        <v>0</v>
      </c>
      <c r="J198" s="204">
        <v>0</v>
      </c>
      <c r="K198" s="204">
        <f t="shared" si="5"/>
        <v>0</v>
      </c>
      <c r="L198" s="204">
        <v>0</v>
      </c>
      <c r="M198" s="204">
        <v>0</v>
      </c>
      <c r="N198" s="204">
        <v>0</v>
      </c>
      <c r="O198" s="204">
        <f t="shared" si="6"/>
        <v>0</v>
      </c>
      <c r="P198" s="204">
        <v>0</v>
      </c>
      <c r="Q198" s="204">
        <f t="shared" si="7"/>
        <v>0</v>
      </c>
      <c r="R198" s="204">
        <v>0</v>
      </c>
      <c r="S198" s="204">
        <f t="shared" si="8"/>
        <v>0</v>
      </c>
      <c r="T198" s="204">
        <v>0</v>
      </c>
      <c r="U198" s="204">
        <v>0</v>
      </c>
      <c r="V198" s="204">
        <v>0</v>
      </c>
      <c r="W198" s="204">
        <f t="shared" si="9"/>
        <v>0</v>
      </c>
      <c r="X198" s="204">
        <v>0</v>
      </c>
      <c r="Y198" s="204">
        <f t="shared" si="10"/>
        <v>0</v>
      </c>
      <c r="Z198" s="204">
        <v>0</v>
      </c>
      <c r="AA198" s="204">
        <f t="shared" si="11"/>
        <v>0</v>
      </c>
      <c r="AB198" s="186">
        <f t="shared" si="12"/>
        <v>0</v>
      </c>
      <c r="AC198" s="205">
        <f t="shared" ref="AC198:AD198" si="208">G198+O198+W198</f>
        <v>0</v>
      </c>
      <c r="AD198" s="205">
        <f t="shared" si="208"/>
        <v>0</v>
      </c>
      <c r="AE198" s="206">
        <f t="shared" si="14"/>
        <v>0</v>
      </c>
      <c r="AF198" s="211">
        <f t="shared" si="63"/>
        <v>0</v>
      </c>
      <c r="AG198" s="211" t="b">
        <f t="shared" si="19"/>
        <v>1</v>
      </c>
      <c r="AH198" t="s">
        <v>681</v>
      </c>
      <c r="AI198" s="208">
        <v>0</v>
      </c>
      <c r="AJ198" s="208">
        <v>0</v>
      </c>
      <c r="AK198" s="208">
        <f t="shared" si="15"/>
        <v>0</v>
      </c>
      <c r="AL198" s="208"/>
      <c r="AM198" s="127">
        <v>0</v>
      </c>
      <c r="AN198" s="127">
        <f t="shared" si="16"/>
        <v>0</v>
      </c>
      <c r="AO198" s="127"/>
      <c r="AP198" s="127"/>
      <c r="AQ198" s="127"/>
      <c r="AR198" s="127"/>
      <c r="AS198" s="127"/>
      <c r="AT198" s="127"/>
      <c r="AU198" s="127"/>
      <c r="AV198" s="127"/>
      <c r="AW198" s="127"/>
      <c r="AX198" s="127"/>
      <c r="AY198" s="127"/>
      <c r="AZ198" s="127"/>
      <c r="BA198" s="127"/>
      <c r="BB198" s="127"/>
    </row>
    <row r="199" spans="1:54" ht="18" customHeight="1">
      <c r="A199" s="127"/>
      <c r="B199" s="203">
        <v>3641</v>
      </c>
      <c r="C199" s="204" t="s">
        <v>683</v>
      </c>
      <c r="D199" s="204">
        <v>0</v>
      </c>
      <c r="E199" s="204">
        <v>0</v>
      </c>
      <c r="F199" s="204">
        <v>0</v>
      </c>
      <c r="G199" s="204">
        <f t="shared" si="3"/>
        <v>0</v>
      </c>
      <c r="H199" s="204">
        <v>0</v>
      </c>
      <c r="I199" s="204">
        <f t="shared" si="4"/>
        <v>0</v>
      </c>
      <c r="J199" s="204">
        <v>0</v>
      </c>
      <c r="K199" s="204">
        <f t="shared" si="5"/>
        <v>0</v>
      </c>
      <c r="L199" s="204">
        <v>0</v>
      </c>
      <c r="M199" s="204">
        <v>0</v>
      </c>
      <c r="N199" s="204">
        <v>0</v>
      </c>
      <c r="O199" s="204">
        <f t="shared" si="6"/>
        <v>0</v>
      </c>
      <c r="P199" s="204">
        <v>0</v>
      </c>
      <c r="Q199" s="204">
        <f t="shared" si="7"/>
        <v>0</v>
      </c>
      <c r="R199" s="204">
        <v>0</v>
      </c>
      <c r="S199" s="204">
        <f t="shared" si="8"/>
        <v>0</v>
      </c>
      <c r="T199" s="204">
        <v>0</v>
      </c>
      <c r="U199" s="204">
        <v>0</v>
      </c>
      <c r="V199" s="204">
        <v>0</v>
      </c>
      <c r="W199" s="204">
        <f t="shared" si="9"/>
        <v>0</v>
      </c>
      <c r="X199" s="204">
        <v>0</v>
      </c>
      <c r="Y199" s="204">
        <f t="shared" si="10"/>
        <v>0</v>
      </c>
      <c r="Z199" s="204">
        <v>0</v>
      </c>
      <c r="AA199" s="204">
        <f t="shared" si="11"/>
        <v>0</v>
      </c>
      <c r="AB199" s="186">
        <f t="shared" si="12"/>
        <v>0</v>
      </c>
      <c r="AC199" s="205">
        <f t="shared" ref="AC199:AD199" si="209">G199+O199+W199</f>
        <v>0</v>
      </c>
      <c r="AD199" s="205">
        <f t="shared" si="209"/>
        <v>0</v>
      </c>
      <c r="AE199" s="206">
        <f t="shared" si="14"/>
        <v>0</v>
      </c>
      <c r="AF199" s="211">
        <f t="shared" si="63"/>
        <v>0</v>
      </c>
      <c r="AG199" s="211" t="b">
        <f t="shared" si="19"/>
        <v>1</v>
      </c>
      <c r="AH199" t="s">
        <v>681</v>
      </c>
      <c r="AI199" s="208">
        <v>0</v>
      </c>
      <c r="AJ199" s="208">
        <v>0</v>
      </c>
      <c r="AK199" s="208">
        <f t="shared" si="15"/>
        <v>0</v>
      </c>
      <c r="AL199" s="208"/>
      <c r="AM199" s="127">
        <v>0</v>
      </c>
      <c r="AN199" s="127">
        <f t="shared" si="16"/>
        <v>0</v>
      </c>
      <c r="AO199" s="127"/>
      <c r="AP199" s="127"/>
      <c r="AQ199" s="127"/>
      <c r="AR199" s="127"/>
      <c r="AS199" s="127"/>
      <c r="AT199" s="127"/>
      <c r="AU199" s="127"/>
      <c r="AV199" s="127"/>
      <c r="AW199" s="127"/>
      <c r="AX199" s="127"/>
      <c r="AY199" s="127"/>
      <c r="AZ199" s="127"/>
      <c r="BA199" s="127"/>
      <c r="BB199" s="127"/>
    </row>
    <row r="200" spans="1:54" ht="18" customHeight="1">
      <c r="A200" s="127"/>
      <c r="B200" s="203">
        <v>3651</v>
      </c>
      <c r="C200" s="204" t="s">
        <v>684</v>
      </c>
      <c r="D200" s="204">
        <v>0</v>
      </c>
      <c r="E200" s="204">
        <v>0</v>
      </c>
      <c r="F200" s="204">
        <v>0</v>
      </c>
      <c r="G200" s="204">
        <f t="shared" si="3"/>
        <v>0</v>
      </c>
      <c r="H200" s="204">
        <v>0</v>
      </c>
      <c r="I200" s="204">
        <f t="shared" si="4"/>
        <v>0</v>
      </c>
      <c r="J200" s="204">
        <v>0</v>
      </c>
      <c r="K200" s="204">
        <f t="shared" si="5"/>
        <v>0</v>
      </c>
      <c r="L200" s="204">
        <v>0</v>
      </c>
      <c r="M200" s="204">
        <v>0</v>
      </c>
      <c r="N200" s="204">
        <v>0</v>
      </c>
      <c r="O200" s="204">
        <f t="shared" si="6"/>
        <v>0</v>
      </c>
      <c r="P200" s="204">
        <v>0</v>
      </c>
      <c r="Q200" s="204">
        <f t="shared" si="7"/>
        <v>0</v>
      </c>
      <c r="R200" s="204">
        <v>0</v>
      </c>
      <c r="S200" s="204">
        <f t="shared" si="8"/>
        <v>0</v>
      </c>
      <c r="T200" s="204">
        <v>0</v>
      </c>
      <c r="U200" s="204">
        <v>0</v>
      </c>
      <c r="V200" s="204">
        <v>0</v>
      </c>
      <c r="W200" s="204">
        <f t="shared" si="9"/>
        <v>0</v>
      </c>
      <c r="X200" s="204">
        <v>0</v>
      </c>
      <c r="Y200" s="204">
        <f t="shared" si="10"/>
        <v>0</v>
      </c>
      <c r="Z200" s="204">
        <v>0</v>
      </c>
      <c r="AA200" s="204">
        <f t="shared" si="11"/>
        <v>0</v>
      </c>
      <c r="AB200" s="186">
        <f t="shared" si="12"/>
        <v>0</v>
      </c>
      <c r="AC200" s="205">
        <f t="shared" ref="AC200:AD200" si="210">G200+O200+W200</f>
        <v>0</v>
      </c>
      <c r="AD200" s="205">
        <f t="shared" si="210"/>
        <v>0</v>
      </c>
      <c r="AE200" s="206">
        <f t="shared" si="14"/>
        <v>0</v>
      </c>
      <c r="AF200" s="211">
        <f t="shared" si="63"/>
        <v>0</v>
      </c>
      <c r="AG200" s="211" t="b">
        <f t="shared" si="19"/>
        <v>1</v>
      </c>
      <c r="AH200" t="s">
        <v>681</v>
      </c>
      <c r="AI200" s="208">
        <v>0</v>
      </c>
      <c r="AJ200" s="208">
        <v>0</v>
      </c>
      <c r="AK200" s="208">
        <f t="shared" si="15"/>
        <v>0</v>
      </c>
      <c r="AL200" s="208"/>
      <c r="AM200" s="127">
        <v>0</v>
      </c>
      <c r="AN200" s="127">
        <f t="shared" si="16"/>
        <v>0</v>
      </c>
      <c r="AO200" s="127"/>
      <c r="AP200" s="127"/>
      <c r="AQ200" s="127"/>
      <c r="AR200" s="127"/>
      <c r="AS200" s="127"/>
      <c r="AT200" s="127"/>
      <c r="AU200" s="127"/>
      <c r="AV200" s="127"/>
      <c r="AW200" s="127"/>
      <c r="AX200" s="127"/>
      <c r="AY200" s="127"/>
      <c r="AZ200" s="127"/>
      <c r="BA200" s="127"/>
      <c r="BB200" s="127"/>
    </row>
    <row r="201" spans="1:54" ht="18" customHeight="1">
      <c r="A201" s="127"/>
      <c r="B201" s="203">
        <v>3661</v>
      </c>
      <c r="C201" s="204" t="s">
        <v>685</v>
      </c>
      <c r="D201" s="204">
        <v>0</v>
      </c>
      <c r="E201" s="204">
        <v>0</v>
      </c>
      <c r="F201" s="204">
        <v>0</v>
      </c>
      <c r="G201" s="204">
        <f t="shared" si="3"/>
        <v>0</v>
      </c>
      <c r="H201" s="204">
        <v>0</v>
      </c>
      <c r="I201" s="204">
        <f t="shared" si="4"/>
        <v>0</v>
      </c>
      <c r="J201" s="204">
        <v>0</v>
      </c>
      <c r="K201" s="204">
        <f t="shared" si="5"/>
        <v>0</v>
      </c>
      <c r="L201" s="204">
        <v>0</v>
      </c>
      <c r="M201" s="204">
        <v>0</v>
      </c>
      <c r="N201" s="204">
        <v>0</v>
      </c>
      <c r="O201" s="204">
        <f t="shared" si="6"/>
        <v>0</v>
      </c>
      <c r="P201" s="204">
        <v>0</v>
      </c>
      <c r="Q201" s="204">
        <f t="shared" si="7"/>
        <v>0</v>
      </c>
      <c r="R201" s="204">
        <v>0</v>
      </c>
      <c r="S201" s="204">
        <f t="shared" si="8"/>
        <v>0</v>
      </c>
      <c r="T201" s="204">
        <v>0</v>
      </c>
      <c r="U201" s="204">
        <v>0</v>
      </c>
      <c r="V201" s="204">
        <v>0</v>
      </c>
      <c r="W201" s="204">
        <f t="shared" si="9"/>
        <v>0</v>
      </c>
      <c r="X201" s="204">
        <v>0</v>
      </c>
      <c r="Y201" s="204">
        <f t="shared" si="10"/>
        <v>0</v>
      </c>
      <c r="Z201" s="204">
        <v>0</v>
      </c>
      <c r="AA201" s="204">
        <f t="shared" si="11"/>
        <v>0</v>
      </c>
      <c r="AB201" s="186">
        <f t="shared" si="12"/>
        <v>0</v>
      </c>
      <c r="AC201" s="205">
        <f t="shared" ref="AC201:AD201" si="211">G201+O201+W201</f>
        <v>0</v>
      </c>
      <c r="AD201" s="205">
        <f t="shared" si="211"/>
        <v>0</v>
      </c>
      <c r="AE201" s="206">
        <f t="shared" si="14"/>
        <v>0</v>
      </c>
      <c r="AF201" s="211">
        <f t="shared" si="63"/>
        <v>0</v>
      </c>
      <c r="AG201" s="211" t="b">
        <f t="shared" si="19"/>
        <v>1</v>
      </c>
      <c r="AH201" t="s">
        <v>681</v>
      </c>
      <c r="AI201" s="208">
        <v>0</v>
      </c>
      <c r="AJ201" s="208">
        <v>0</v>
      </c>
      <c r="AK201" s="208">
        <f t="shared" si="15"/>
        <v>0</v>
      </c>
      <c r="AL201" s="208"/>
      <c r="AM201" s="127">
        <v>0</v>
      </c>
      <c r="AN201" s="127">
        <f t="shared" si="16"/>
        <v>0</v>
      </c>
      <c r="AO201" s="127"/>
      <c r="AP201" s="127"/>
      <c r="AQ201" s="127"/>
      <c r="AR201" s="127"/>
      <c r="AS201" s="127"/>
      <c r="AT201" s="127"/>
      <c r="AU201" s="127"/>
      <c r="AV201" s="127"/>
      <c r="AW201" s="127"/>
      <c r="AX201" s="127"/>
      <c r="AY201" s="127"/>
      <c r="AZ201" s="127"/>
      <c r="BA201" s="127"/>
      <c r="BB201" s="127"/>
    </row>
    <row r="202" spans="1:54" ht="18" customHeight="1">
      <c r="A202" s="127"/>
      <c r="B202" s="203">
        <v>3691</v>
      </c>
      <c r="C202" s="204" t="s">
        <v>686</v>
      </c>
      <c r="D202" s="204">
        <v>0</v>
      </c>
      <c r="E202" s="204">
        <v>0</v>
      </c>
      <c r="F202" s="204">
        <v>0</v>
      </c>
      <c r="G202" s="204">
        <f t="shared" si="3"/>
        <v>0</v>
      </c>
      <c r="H202" s="204">
        <v>0</v>
      </c>
      <c r="I202" s="204">
        <f t="shared" si="4"/>
        <v>0</v>
      </c>
      <c r="J202" s="204">
        <v>0</v>
      </c>
      <c r="K202" s="204">
        <f t="shared" si="5"/>
        <v>0</v>
      </c>
      <c r="L202" s="204">
        <v>0</v>
      </c>
      <c r="M202" s="204">
        <v>0</v>
      </c>
      <c r="N202" s="204">
        <v>0</v>
      </c>
      <c r="O202" s="204">
        <f t="shared" si="6"/>
        <v>0</v>
      </c>
      <c r="P202" s="204">
        <v>0</v>
      </c>
      <c r="Q202" s="204">
        <f t="shared" si="7"/>
        <v>0</v>
      </c>
      <c r="R202" s="204">
        <v>0</v>
      </c>
      <c r="S202" s="204">
        <f t="shared" si="8"/>
        <v>0</v>
      </c>
      <c r="T202" s="204">
        <v>0</v>
      </c>
      <c r="U202" s="204">
        <v>0</v>
      </c>
      <c r="V202" s="204">
        <v>0</v>
      </c>
      <c r="W202" s="204">
        <f t="shared" si="9"/>
        <v>0</v>
      </c>
      <c r="X202" s="204">
        <v>0</v>
      </c>
      <c r="Y202" s="204">
        <f t="shared" si="10"/>
        <v>0</v>
      </c>
      <c r="Z202" s="204">
        <v>0</v>
      </c>
      <c r="AA202" s="204">
        <f t="shared" si="11"/>
        <v>0</v>
      </c>
      <c r="AB202" s="186">
        <f t="shared" si="12"/>
        <v>0</v>
      </c>
      <c r="AC202" s="205">
        <f t="shared" ref="AC202:AD202" si="212">G202+O202+W202</f>
        <v>0</v>
      </c>
      <c r="AD202" s="205">
        <f t="shared" si="212"/>
        <v>0</v>
      </c>
      <c r="AE202" s="206">
        <f t="shared" si="14"/>
        <v>0</v>
      </c>
      <c r="AF202" s="211">
        <f t="shared" si="63"/>
        <v>0</v>
      </c>
      <c r="AG202" s="211" t="b">
        <f t="shared" si="19"/>
        <v>1</v>
      </c>
      <c r="AH202" t="s">
        <v>681</v>
      </c>
      <c r="AI202" s="208">
        <v>0</v>
      </c>
      <c r="AJ202" s="208">
        <v>0</v>
      </c>
      <c r="AK202" s="208">
        <f t="shared" si="15"/>
        <v>0</v>
      </c>
      <c r="AL202" s="208"/>
      <c r="AM202" s="127">
        <v>0</v>
      </c>
      <c r="AN202" s="127">
        <f t="shared" si="16"/>
        <v>0</v>
      </c>
      <c r="AO202" s="127"/>
      <c r="AP202" s="127"/>
      <c r="AQ202" s="127"/>
      <c r="AR202" s="127"/>
      <c r="AS202" s="127"/>
      <c r="AT202" s="127"/>
      <c r="AU202" s="127"/>
      <c r="AV202" s="127"/>
      <c r="AW202" s="127"/>
      <c r="AX202" s="127"/>
      <c r="AY202" s="127"/>
      <c r="AZ202" s="127"/>
      <c r="BA202" s="127"/>
      <c r="BB202" s="127"/>
    </row>
    <row r="203" spans="1:54" ht="18" customHeight="1">
      <c r="A203" s="127"/>
      <c r="B203" s="203">
        <v>3711</v>
      </c>
      <c r="C203" s="204" t="s">
        <v>687</v>
      </c>
      <c r="D203" s="204">
        <v>0</v>
      </c>
      <c r="E203" s="204">
        <v>0</v>
      </c>
      <c r="F203" s="204">
        <v>0</v>
      </c>
      <c r="G203" s="204">
        <f t="shared" si="3"/>
        <v>0</v>
      </c>
      <c r="H203" s="204">
        <v>0</v>
      </c>
      <c r="I203" s="204">
        <f t="shared" si="4"/>
        <v>0</v>
      </c>
      <c r="J203" s="204">
        <v>0</v>
      </c>
      <c r="K203" s="204">
        <f t="shared" si="5"/>
        <v>0</v>
      </c>
      <c r="L203" s="204">
        <v>0</v>
      </c>
      <c r="M203" s="204">
        <v>0</v>
      </c>
      <c r="N203" s="204">
        <v>0</v>
      </c>
      <c r="O203" s="204">
        <f t="shared" si="6"/>
        <v>0</v>
      </c>
      <c r="P203" s="204">
        <v>0</v>
      </c>
      <c r="Q203" s="204">
        <f t="shared" si="7"/>
        <v>0</v>
      </c>
      <c r="R203" s="204">
        <v>0</v>
      </c>
      <c r="S203" s="204">
        <f t="shared" si="8"/>
        <v>0</v>
      </c>
      <c r="T203" s="204">
        <v>0</v>
      </c>
      <c r="U203" s="204">
        <v>0</v>
      </c>
      <c r="V203" s="204">
        <v>0</v>
      </c>
      <c r="W203" s="204">
        <f t="shared" si="9"/>
        <v>0</v>
      </c>
      <c r="X203" s="204">
        <v>0</v>
      </c>
      <c r="Y203" s="204">
        <f t="shared" si="10"/>
        <v>0</v>
      </c>
      <c r="Z203" s="204">
        <v>0</v>
      </c>
      <c r="AA203" s="204">
        <f t="shared" si="11"/>
        <v>0</v>
      </c>
      <c r="AB203" s="186">
        <f t="shared" si="12"/>
        <v>0</v>
      </c>
      <c r="AC203" s="205">
        <f t="shared" ref="AC203:AD203" si="213">G203+O203+W203</f>
        <v>0</v>
      </c>
      <c r="AD203" s="205">
        <f t="shared" si="213"/>
        <v>0</v>
      </c>
      <c r="AE203" s="206">
        <f t="shared" si="14"/>
        <v>0</v>
      </c>
      <c r="AF203" s="211">
        <f t="shared" si="63"/>
        <v>0</v>
      </c>
      <c r="AG203" s="211" t="b">
        <f t="shared" si="19"/>
        <v>1</v>
      </c>
      <c r="AH203" t="s">
        <v>688</v>
      </c>
      <c r="AI203" s="208">
        <v>0</v>
      </c>
      <c r="AJ203" s="208">
        <v>0</v>
      </c>
      <c r="AK203" s="208">
        <f t="shared" si="15"/>
        <v>0</v>
      </c>
      <c r="AL203" s="208"/>
      <c r="AM203" s="127">
        <v>0</v>
      </c>
      <c r="AN203" s="127">
        <f t="shared" si="16"/>
        <v>0</v>
      </c>
      <c r="AO203" s="127"/>
      <c r="AP203" s="127"/>
      <c r="AQ203" s="127"/>
      <c r="AR203" s="127"/>
      <c r="AS203" s="127"/>
      <c r="AT203" s="127"/>
      <c r="AU203" s="127"/>
      <c r="AV203" s="127"/>
      <c r="AW203" s="127"/>
      <c r="AX203" s="127"/>
      <c r="AY203" s="127"/>
      <c r="AZ203" s="127"/>
      <c r="BA203" s="127"/>
      <c r="BB203" s="127"/>
    </row>
    <row r="204" spans="1:54" ht="18" customHeight="1">
      <c r="A204" s="127"/>
      <c r="B204" s="203">
        <v>3712</v>
      </c>
      <c r="C204" s="204" t="s">
        <v>689</v>
      </c>
      <c r="D204" s="204">
        <v>0</v>
      </c>
      <c r="E204" s="204">
        <v>0</v>
      </c>
      <c r="F204" s="204">
        <v>0</v>
      </c>
      <c r="G204" s="204">
        <f t="shared" si="3"/>
        <v>0</v>
      </c>
      <c r="H204" s="204">
        <v>0</v>
      </c>
      <c r="I204" s="204">
        <f t="shared" si="4"/>
        <v>0</v>
      </c>
      <c r="J204" s="204">
        <v>0</v>
      </c>
      <c r="K204" s="204">
        <f t="shared" si="5"/>
        <v>0</v>
      </c>
      <c r="L204" s="204">
        <v>0</v>
      </c>
      <c r="M204" s="204">
        <v>0</v>
      </c>
      <c r="N204" s="204">
        <v>0</v>
      </c>
      <c r="O204" s="204">
        <f t="shared" si="6"/>
        <v>0</v>
      </c>
      <c r="P204" s="204">
        <v>0</v>
      </c>
      <c r="Q204" s="204">
        <f t="shared" si="7"/>
        <v>0</v>
      </c>
      <c r="R204" s="204">
        <v>0</v>
      </c>
      <c r="S204" s="204">
        <f t="shared" si="8"/>
        <v>0</v>
      </c>
      <c r="T204" s="204">
        <v>0</v>
      </c>
      <c r="U204" s="204">
        <v>0</v>
      </c>
      <c r="V204" s="204">
        <v>0</v>
      </c>
      <c r="W204" s="204">
        <f t="shared" si="9"/>
        <v>0</v>
      </c>
      <c r="X204" s="204">
        <v>0</v>
      </c>
      <c r="Y204" s="204">
        <f t="shared" si="10"/>
        <v>0</v>
      </c>
      <c r="Z204" s="204">
        <v>0</v>
      </c>
      <c r="AA204" s="204">
        <f t="shared" si="11"/>
        <v>0</v>
      </c>
      <c r="AB204" s="186">
        <f t="shared" si="12"/>
        <v>0</v>
      </c>
      <c r="AC204" s="205">
        <f t="shared" ref="AC204:AD204" si="214">G204+O204+W204</f>
        <v>0</v>
      </c>
      <c r="AD204" s="205">
        <f t="shared" si="214"/>
        <v>0</v>
      </c>
      <c r="AE204" s="206">
        <f t="shared" si="14"/>
        <v>0</v>
      </c>
      <c r="AF204" s="211">
        <f t="shared" si="63"/>
        <v>0</v>
      </c>
      <c r="AG204" s="211" t="b">
        <f t="shared" si="19"/>
        <v>1</v>
      </c>
      <c r="AH204" t="s">
        <v>688</v>
      </c>
      <c r="AI204" s="208">
        <v>0</v>
      </c>
      <c r="AJ204" s="208">
        <v>0</v>
      </c>
      <c r="AK204" s="208">
        <f t="shared" si="15"/>
        <v>0</v>
      </c>
      <c r="AL204" s="208"/>
      <c r="AM204" s="127">
        <v>0</v>
      </c>
      <c r="AN204" s="127">
        <f t="shared" si="16"/>
        <v>0</v>
      </c>
      <c r="AO204" s="127"/>
      <c r="AP204" s="127"/>
      <c r="AQ204" s="127"/>
      <c r="AR204" s="127"/>
      <c r="AS204" s="127"/>
      <c r="AT204" s="127"/>
      <c r="AU204" s="127"/>
      <c r="AV204" s="127"/>
      <c r="AW204" s="127"/>
      <c r="AX204" s="127"/>
      <c r="AY204" s="127"/>
      <c r="AZ204" s="127"/>
      <c r="BA204" s="127"/>
      <c r="BB204" s="127"/>
    </row>
    <row r="205" spans="1:54" ht="18" customHeight="1">
      <c r="A205" s="127"/>
      <c r="B205" s="203">
        <v>3721</v>
      </c>
      <c r="C205" s="204" t="s">
        <v>690</v>
      </c>
      <c r="D205" s="204">
        <v>0</v>
      </c>
      <c r="E205" s="204">
        <v>0</v>
      </c>
      <c r="F205" s="204">
        <v>0</v>
      </c>
      <c r="G205" s="204">
        <f t="shared" si="3"/>
        <v>0</v>
      </c>
      <c r="H205" s="204">
        <v>0</v>
      </c>
      <c r="I205" s="204">
        <f t="shared" si="4"/>
        <v>0</v>
      </c>
      <c r="J205" s="204">
        <v>0</v>
      </c>
      <c r="K205" s="204">
        <f t="shared" si="5"/>
        <v>0</v>
      </c>
      <c r="L205" s="204">
        <v>0</v>
      </c>
      <c r="M205" s="204">
        <v>0</v>
      </c>
      <c r="N205" s="204">
        <v>0</v>
      </c>
      <c r="O205" s="204">
        <f t="shared" si="6"/>
        <v>0</v>
      </c>
      <c r="P205" s="204">
        <v>0</v>
      </c>
      <c r="Q205" s="204">
        <f t="shared" si="7"/>
        <v>0</v>
      </c>
      <c r="R205" s="204">
        <v>0</v>
      </c>
      <c r="S205" s="204">
        <f t="shared" si="8"/>
        <v>0</v>
      </c>
      <c r="T205" s="204">
        <v>0</v>
      </c>
      <c r="U205" s="204">
        <v>0</v>
      </c>
      <c r="V205" s="204">
        <v>0</v>
      </c>
      <c r="W205" s="204">
        <f t="shared" si="9"/>
        <v>0</v>
      </c>
      <c r="X205" s="204">
        <v>0</v>
      </c>
      <c r="Y205" s="204">
        <f t="shared" si="10"/>
        <v>0</v>
      </c>
      <c r="Z205" s="204">
        <v>0</v>
      </c>
      <c r="AA205" s="204">
        <f t="shared" si="11"/>
        <v>0</v>
      </c>
      <c r="AB205" s="186">
        <f t="shared" si="12"/>
        <v>0</v>
      </c>
      <c r="AC205" s="205">
        <f t="shared" ref="AC205:AD205" si="215">G205+O205+W205</f>
        <v>0</v>
      </c>
      <c r="AD205" s="205">
        <f t="shared" si="215"/>
        <v>0</v>
      </c>
      <c r="AE205" s="206">
        <f t="shared" si="14"/>
        <v>0</v>
      </c>
      <c r="AF205" s="211">
        <f t="shared" si="63"/>
        <v>0</v>
      </c>
      <c r="AG205" s="211" t="b">
        <f t="shared" si="19"/>
        <v>1</v>
      </c>
      <c r="AH205" t="s">
        <v>688</v>
      </c>
      <c r="AI205" s="208">
        <v>0</v>
      </c>
      <c r="AJ205" s="208">
        <v>0</v>
      </c>
      <c r="AK205" s="208">
        <f t="shared" si="15"/>
        <v>0</v>
      </c>
      <c r="AL205" s="208"/>
      <c r="AM205" s="127">
        <v>0</v>
      </c>
      <c r="AN205" s="127">
        <f t="shared" si="16"/>
        <v>0</v>
      </c>
      <c r="AO205" s="127"/>
      <c r="AP205" s="127"/>
      <c r="AQ205" s="127"/>
      <c r="AR205" s="127"/>
      <c r="AS205" s="127"/>
      <c r="AT205" s="127"/>
      <c r="AU205" s="127"/>
      <c r="AV205" s="127"/>
      <c r="AW205" s="127"/>
      <c r="AX205" s="127"/>
      <c r="AY205" s="127"/>
      <c r="AZ205" s="127"/>
      <c r="BA205" s="127"/>
      <c r="BB205" s="127"/>
    </row>
    <row r="206" spans="1:54" ht="18" customHeight="1">
      <c r="A206" s="127"/>
      <c r="B206" s="203">
        <v>3722</v>
      </c>
      <c r="C206" s="204" t="s">
        <v>691</v>
      </c>
      <c r="D206" s="204">
        <v>0</v>
      </c>
      <c r="E206" s="204">
        <v>0</v>
      </c>
      <c r="F206" s="204">
        <v>0</v>
      </c>
      <c r="G206" s="204">
        <f t="shared" si="3"/>
        <v>0</v>
      </c>
      <c r="H206" s="204">
        <v>0</v>
      </c>
      <c r="I206" s="204">
        <f t="shared" si="4"/>
        <v>0</v>
      </c>
      <c r="J206" s="204">
        <v>0</v>
      </c>
      <c r="K206" s="204">
        <f t="shared" si="5"/>
        <v>0</v>
      </c>
      <c r="L206" s="204">
        <v>0</v>
      </c>
      <c r="M206" s="204">
        <v>0</v>
      </c>
      <c r="N206" s="204">
        <v>0</v>
      </c>
      <c r="O206" s="204">
        <f t="shared" si="6"/>
        <v>0</v>
      </c>
      <c r="P206" s="204">
        <v>0</v>
      </c>
      <c r="Q206" s="204">
        <f t="shared" si="7"/>
        <v>0</v>
      </c>
      <c r="R206" s="204">
        <v>0</v>
      </c>
      <c r="S206" s="204">
        <f t="shared" si="8"/>
        <v>0</v>
      </c>
      <c r="T206" s="204">
        <v>0</v>
      </c>
      <c r="U206" s="204">
        <v>0</v>
      </c>
      <c r="V206" s="204">
        <v>0</v>
      </c>
      <c r="W206" s="204">
        <f t="shared" si="9"/>
        <v>0</v>
      </c>
      <c r="X206" s="204">
        <v>0</v>
      </c>
      <c r="Y206" s="204">
        <f t="shared" si="10"/>
        <v>0</v>
      </c>
      <c r="Z206" s="204">
        <v>0</v>
      </c>
      <c r="AA206" s="204">
        <f t="shared" si="11"/>
        <v>0</v>
      </c>
      <c r="AB206" s="186">
        <f t="shared" si="12"/>
        <v>0</v>
      </c>
      <c r="AC206" s="205">
        <f t="shared" ref="AC206:AD206" si="216">G206+O206+W206</f>
        <v>0</v>
      </c>
      <c r="AD206" s="205">
        <f t="shared" si="216"/>
        <v>0</v>
      </c>
      <c r="AE206" s="206">
        <f t="shared" si="14"/>
        <v>0</v>
      </c>
      <c r="AF206" s="211">
        <f t="shared" si="63"/>
        <v>0</v>
      </c>
      <c r="AG206" s="211" t="b">
        <f t="shared" si="19"/>
        <v>1</v>
      </c>
      <c r="AH206" t="s">
        <v>688</v>
      </c>
      <c r="AI206" s="208">
        <v>0</v>
      </c>
      <c r="AJ206" s="208">
        <v>0</v>
      </c>
      <c r="AK206" s="208">
        <f t="shared" si="15"/>
        <v>0</v>
      </c>
      <c r="AL206" s="208"/>
      <c r="AM206" s="127">
        <v>0</v>
      </c>
      <c r="AN206" s="127">
        <f t="shared" si="16"/>
        <v>0</v>
      </c>
      <c r="AO206" s="127"/>
      <c r="AP206" s="127"/>
      <c r="AQ206" s="127"/>
      <c r="AR206" s="127"/>
      <c r="AS206" s="127"/>
      <c r="AT206" s="127"/>
      <c r="AU206" s="127"/>
      <c r="AV206" s="127"/>
      <c r="AW206" s="127"/>
      <c r="AX206" s="127"/>
      <c r="AY206" s="127"/>
      <c r="AZ206" s="127"/>
      <c r="BA206" s="127"/>
      <c r="BB206" s="127"/>
    </row>
    <row r="207" spans="1:54" ht="18" customHeight="1">
      <c r="A207" s="127"/>
      <c r="B207" s="203">
        <v>3731</v>
      </c>
      <c r="C207" s="204" t="s">
        <v>692</v>
      </c>
      <c r="D207" s="204">
        <v>0</v>
      </c>
      <c r="E207" s="204">
        <v>0</v>
      </c>
      <c r="F207" s="204">
        <v>0</v>
      </c>
      <c r="G207" s="204">
        <f t="shared" si="3"/>
        <v>0</v>
      </c>
      <c r="H207" s="204">
        <v>0</v>
      </c>
      <c r="I207" s="204">
        <f t="shared" si="4"/>
        <v>0</v>
      </c>
      <c r="J207" s="204">
        <v>0</v>
      </c>
      <c r="K207" s="204">
        <f t="shared" si="5"/>
        <v>0</v>
      </c>
      <c r="L207" s="204">
        <v>0</v>
      </c>
      <c r="M207" s="204">
        <v>0</v>
      </c>
      <c r="N207" s="204">
        <v>0</v>
      </c>
      <c r="O207" s="204">
        <f t="shared" si="6"/>
        <v>0</v>
      </c>
      <c r="P207" s="204">
        <v>0</v>
      </c>
      <c r="Q207" s="204">
        <f t="shared" si="7"/>
        <v>0</v>
      </c>
      <c r="R207" s="204">
        <v>0</v>
      </c>
      <c r="S207" s="204">
        <f t="shared" si="8"/>
        <v>0</v>
      </c>
      <c r="T207" s="204">
        <v>0</v>
      </c>
      <c r="U207" s="204">
        <v>0</v>
      </c>
      <c r="V207" s="204">
        <v>0</v>
      </c>
      <c r="W207" s="204">
        <f t="shared" si="9"/>
        <v>0</v>
      </c>
      <c r="X207" s="204">
        <v>0</v>
      </c>
      <c r="Y207" s="204">
        <f t="shared" si="10"/>
        <v>0</v>
      </c>
      <c r="Z207" s="204">
        <v>0</v>
      </c>
      <c r="AA207" s="204">
        <f t="shared" si="11"/>
        <v>0</v>
      </c>
      <c r="AB207" s="186">
        <f t="shared" si="12"/>
        <v>0</v>
      </c>
      <c r="AC207" s="205">
        <f t="shared" ref="AC207:AD207" si="217">G207+O207+W207</f>
        <v>0</v>
      </c>
      <c r="AD207" s="205">
        <f t="shared" si="217"/>
        <v>0</v>
      </c>
      <c r="AE207" s="206">
        <f t="shared" si="14"/>
        <v>0</v>
      </c>
      <c r="AF207" s="211">
        <f t="shared" si="63"/>
        <v>0</v>
      </c>
      <c r="AG207" s="211" t="b">
        <f t="shared" si="19"/>
        <v>1</v>
      </c>
      <c r="AH207" t="s">
        <v>688</v>
      </c>
      <c r="AI207" s="208">
        <v>0</v>
      </c>
      <c r="AJ207" s="208">
        <v>0</v>
      </c>
      <c r="AK207" s="208">
        <f t="shared" si="15"/>
        <v>0</v>
      </c>
      <c r="AL207" s="208"/>
      <c r="AM207" s="127">
        <v>0</v>
      </c>
      <c r="AN207" s="127">
        <f t="shared" si="16"/>
        <v>0</v>
      </c>
      <c r="AO207" s="127"/>
      <c r="AP207" s="127"/>
      <c r="AQ207" s="127"/>
      <c r="AR207" s="127"/>
      <c r="AS207" s="127"/>
      <c r="AT207" s="127"/>
      <c r="AU207" s="127"/>
      <c r="AV207" s="127"/>
      <c r="AW207" s="127"/>
      <c r="AX207" s="127"/>
      <c r="AY207" s="127"/>
      <c r="AZ207" s="127"/>
      <c r="BA207" s="127"/>
      <c r="BB207" s="127"/>
    </row>
    <row r="208" spans="1:54" ht="18" customHeight="1">
      <c r="A208" s="127"/>
      <c r="B208" s="203">
        <v>3741</v>
      </c>
      <c r="C208" s="204" t="s">
        <v>693</v>
      </c>
      <c r="D208" s="204">
        <v>0</v>
      </c>
      <c r="E208" s="204">
        <v>0</v>
      </c>
      <c r="F208" s="204">
        <v>0</v>
      </c>
      <c r="G208" s="204">
        <f t="shared" si="3"/>
        <v>0</v>
      </c>
      <c r="H208" s="204">
        <v>0</v>
      </c>
      <c r="I208" s="204">
        <f t="shared" si="4"/>
        <v>0</v>
      </c>
      <c r="J208" s="204">
        <v>0</v>
      </c>
      <c r="K208" s="204">
        <f t="shared" si="5"/>
        <v>0</v>
      </c>
      <c r="L208" s="204">
        <v>0</v>
      </c>
      <c r="M208" s="204">
        <v>0</v>
      </c>
      <c r="N208" s="204">
        <v>0</v>
      </c>
      <c r="O208" s="204">
        <f t="shared" si="6"/>
        <v>0</v>
      </c>
      <c r="P208" s="204">
        <v>0</v>
      </c>
      <c r="Q208" s="204">
        <f t="shared" si="7"/>
        <v>0</v>
      </c>
      <c r="R208" s="204">
        <v>0</v>
      </c>
      <c r="S208" s="204">
        <f t="shared" si="8"/>
        <v>0</v>
      </c>
      <c r="T208" s="204">
        <v>0</v>
      </c>
      <c r="U208" s="204">
        <v>0</v>
      </c>
      <c r="V208" s="204">
        <v>0</v>
      </c>
      <c r="W208" s="204">
        <f t="shared" si="9"/>
        <v>0</v>
      </c>
      <c r="X208" s="204">
        <v>0</v>
      </c>
      <c r="Y208" s="204">
        <f t="shared" si="10"/>
        <v>0</v>
      </c>
      <c r="Z208" s="204">
        <v>0</v>
      </c>
      <c r="AA208" s="204">
        <f t="shared" si="11"/>
        <v>0</v>
      </c>
      <c r="AB208" s="186">
        <f t="shared" si="12"/>
        <v>0</v>
      </c>
      <c r="AC208" s="205">
        <f t="shared" ref="AC208:AD208" si="218">G208+O208+W208</f>
        <v>0</v>
      </c>
      <c r="AD208" s="205">
        <f t="shared" si="218"/>
        <v>0</v>
      </c>
      <c r="AE208" s="206">
        <f t="shared" si="14"/>
        <v>0</v>
      </c>
      <c r="AF208" s="211">
        <f t="shared" si="63"/>
        <v>0</v>
      </c>
      <c r="AG208" s="211" t="b">
        <f t="shared" si="19"/>
        <v>1</v>
      </c>
      <c r="AH208" t="s">
        <v>688</v>
      </c>
      <c r="AI208" s="208">
        <v>0</v>
      </c>
      <c r="AJ208" s="208">
        <v>0</v>
      </c>
      <c r="AK208" s="208">
        <f t="shared" si="15"/>
        <v>0</v>
      </c>
      <c r="AL208" s="208"/>
      <c r="AM208" s="127">
        <v>0</v>
      </c>
      <c r="AN208" s="127">
        <f t="shared" si="16"/>
        <v>0</v>
      </c>
      <c r="AO208" s="127"/>
      <c r="AP208" s="127"/>
      <c r="AQ208" s="127"/>
      <c r="AR208" s="127"/>
      <c r="AS208" s="127"/>
      <c r="AT208" s="127"/>
      <c r="AU208" s="127"/>
      <c r="AV208" s="127"/>
      <c r="AW208" s="127"/>
      <c r="AX208" s="127"/>
      <c r="AY208" s="127"/>
      <c r="AZ208" s="127"/>
      <c r="BA208" s="127"/>
      <c r="BB208" s="127"/>
    </row>
    <row r="209" spans="1:54" ht="18" customHeight="1">
      <c r="A209" s="127"/>
      <c r="B209" s="203">
        <v>3751</v>
      </c>
      <c r="C209" s="204" t="s">
        <v>694</v>
      </c>
      <c r="D209" s="204">
        <v>0</v>
      </c>
      <c r="E209" s="204">
        <v>0</v>
      </c>
      <c r="F209" s="204">
        <v>0</v>
      </c>
      <c r="G209" s="204">
        <f t="shared" si="3"/>
        <v>0</v>
      </c>
      <c r="H209" s="204">
        <v>0</v>
      </c>
      <c r="I209" s="204">
        <f t="shared" si="4"/>
        <v>0</v>
      </c>
      <c r="J209" s="204">
        <v>0</v>
      </c>
      <c r="K209" s="204">
        <f t="shared" si="5"/>
        <v>0</v>
      </c>
      <c r="L209" s="204">
        <v>0</v>
      </c>
      <c r="M209" s="204">
        <v>0</v>
      </c>
      <c r="N209" s="204">
        <v>0</v>
      </c>
      <c r="O209" s="204">
        <f t="shared" si="6"/>
        <v>0</v>
      </c>
      <c r="P209" s="204">
        <v>0</v>
      </c>
      <c r="Q209" s="204">
        <f t="shared" si="7"/>
        <v>0</v>
      </c>
      <c r="R209" s="204">
        <v>0</v>
      </c>
      <c r="S209" s="204">
        <f t="shared" si="8"/>
        <v>0</v>
      </c>
      <c r="T209" s="204">
        <v>0</v>
      </c>
      <c r="U209" s="204">
        <v>0</v>
      </c>
      <c r="V209" s="204">
        <v>0</v>
      </c>
      <c r="W209" s="204">
        <f t="shared" si="9"/>
        <v>0</v>
      </c>
      <c r="X209" s="204">
        <v>0</v>
      </c>
      <c r="Y209" s="204">
        <f t="shared" si="10"/>
        <v>0</v>
      </c>
      <c r="Z209" s="204">
        <v>0</v>
      </c>
      <c r="AA209" s="204">
        <f t="shared" si="11"/>
        <v>0</v>
      </c>
      <c r="AB209" s="186">
        <f t="shared" si="12"/>
        <v>0</v>
      </c>
      <c r="AC209" s="205">
        <f t="shared" ref="AC209:AD209" si="219">G209+O209+W209</f>
        <v>0</v>
      </c>
      <c r="AD209" s="205">
        <f t="shared" si="219"/>
        <v>0</v>
      </c>
      <c r="AE209" s="206">
        <f t="shared" si="14"/>
        <v>0</v>
      </c>
      <c r="AF209" s="211">
        <f t="shared" si="63"/>
        <v>0</v>
      </c>
      <c r="AG209" s="211" t="b">
        <f t="shared" si="19"/>
        <v>1</v>
      </c>
      <c r="AH209" t="s">
        <v>688</v>
      </c>
      <c r="AI209" s="208">
        <v>0</v>
      </c>
      <c r="AJ209" s="208">
        <v>0</v>
      </c>
      <c r="AK209" s="208">
        <f t="shared" si="15"/>
        <v>0</v>
      </c>
      <c r="AL209" s="208"/>
      <c r="AM209" s="127">
        <v>0</v>
      </c>
      <c r="AN209" s="127">
        <f t="shared" si="16"/>
        <v>0</v>
      </c>
      <c r="AO209" s="127"/>
      <c r="AP209" s="127"/>
      <c r="AQ209" s="127"/>
      <c r="AR209" s="127"/>
      <c r="AS209" s="127"/>
      <c r="AT209" s="127"/>
      <c r="AU209" s="127"/>
      <c r="AV209" s="127"/>
      <c r="AW209" s="127"/>
      <c r="AX209" s="127"/>
      <c r="AY209" s="127"/>
      <c r="AZ209" s="127"/>
      <c r="BA209" s="127"/>
      <c r="BB209" s="127"/>
    </row>
    <row r="210" spans="1:54" ht="18" customHeight="1">
      <c r="A210" s="127"/>
      <c r="B210" s="203">
        <v>3761</v>
      </c>
      <c r="C210" s="204" t="s">
        <v>695</v>
      </c>
      <c r="D210" s="204">
        <v>0</v>
      </c>
      <c r="E210" s="204">
        <v>0</v>
      </c>
      <c r="F210" s="204">
        <v>0</v>
      </c>
      <c r="G210" s="204">
        <f t="shared" si="3"/>
        <v>0</v>
      </c>
      <c r="H210" s="204">
        <v>0</v>
      </c>
      <c r="I210" s="204">
        <f t="shared" si="4"/>
        <v>0</v>
      </c>
      <c r="J210" s="204">
        <v>0</v>
      </c>
      <c r="K210" s="204">
        <f t="shared" si="5"/>
        <v>0</v>
      </c>
      <c r="L210" s="204">
        <v>0</v>
      </c>
      <c r="M210" s="204">
        <v>0</v>
      </c>
      <c r="N210" s="204">
        <v>0</v>
      </c>
      <c r="O210" s="204">
        <f t="shared" si="6"/>
        <v>0</v>
      </c>
      <c r="P210" s="204">
        <v>0</v>
      </c>
      <c r="Q210" s="204">
        <f t="shared" si="7"/>
        <v>0</v>
      </c>
      <c r="R210" s="204">
        <v>0</v>
      </c>
      <c r="S210" s="204">
        <f t="shared" si="8"/>
        <v>0</v>
      </c>
      <c r="T210" s="204">
        <v>0</v>
      </c>
      <c r="U210" s="204">
        <v>0</v>
      </c>
      <c r="V210" s="204">
        <v>0</v>
      </c>
      <c r="W210" s="204">
        <f t="shared" si="9"/>
        <v>0</v>
      </c>
      <c r="X210" s="204">
        <v>0</v>
      </c>
      <c r="Y210" s="204">
        <f t="shared" si="10"/>
        <v>0</v>
      </c>
      <c r="Z210" s="204">
        <v>0</v>
      </c>
      <c r="AA210" s="204">
        <f t="shared" si="11"/>
        <v>0</v>
      </c>
      <c r="AB210" s="186">
        <f t="shared" si="12"/>
        <v>0</v>
      </c>
      <c r="AC210" s="205">
        <f t="shared" ref="AC210:AD210" si="220">G210+O210+W210</f>
        <v>0</v>
      </c>
      <c r="AD210" s="205">
        <f t="shared" si="220"/>
        <v>0</v>
      </c>
      <c r="AE210" s="206">
        <f t="shared" si="14"/>
        <v>0</v>
      </c>
      <c r="AF210" s="211">
        <f t="shared" si="63"/>
        <v>0</v>
      </c>
      <c r="AG210" s="211" t="b">
        <f t="shared" si="19"/>
        <v>1</v>
      </c>
      <c r="AH210" t="s">
        <v>688</v>
      </c>
      <c r="AI210" s="208">
        <v>0</v>
      </c>
      <c r="AJ210" s="208">
        <v>0</v>
      </c>
      <c r="AK210" s="208">
        <f t="shared" si="15"/>
        <v>0</v>
      </c>
      <c r="AL210" s="208"/>
      <c r="AM210" s="127">
        <v>0</v>
      </c>
      <c r="AN210" s="127">
        <f t="shared" si="16"/>
        <v>0</v>
      </c>
      <c r="AO210" s="127"/>
      <c r="AP210" s="127"/>
      <c r="AQ210" s="127"/>
      <c r="AR210" s="127"/>
      <c r="AS210" s="127"/>
      <c r="AT210" s="127"/>
      <c r="AU210" s="127"/>
      <c r="AV210" s="127"/>
      <c r="AW210" s="127"/>
      <c r="AX210" s="127"/>
      <c r="AY210" s="127"/>
      <c r="AZ210" s="127"/>
      <c r="BA210" s="127"/>
      <c r="BB210" s="127"/>
    </row>
    <row r="211" spans="1:54" ht="18" customHeight="1">
      <c r="A211" s="127"/>
      <c r="B211" s="203">
        <v>3771</v>
      </c>
      <c r="C211" s="204" t="s">
        <v>696</v>
      </c>
      <c r="D211" s="204">
        <v>0</v>
      </c>
      <c r="E211" s="204">
        <v>0</v>
      </c>
      <c r="F211" s="204">
        <v>0</v>
      </c>
      <c r="G211" s="204">
        <f t="shared" si="3"/>
        <v>0</v>
      </c>
      <c r="H211" s="204">
        <v>0</v>
      </c>
      <c r="I211" s="204">
        <f t="shared" si="4"/>
        <v>0</v>
      </c>
      <c r="J211" s="204">
        <v>0</v>
      </c>
      <c r="K211" s="204">
        <f t="shared" si="5"/>
        <v>0</v>
      </c>
      <c r="L211" s="204">
        <v>0</v>
      </c>
      <c r="M211" s="204">
        <v>0</v>
      </c>
      <c r="N211" s="204">
        <v>0</v>
      </c>
      <c r="O211" s="204">
        <f t="shared" si="6"/>
        <v>0</v>
      </c>
      <c r="P211" s="204">
        <v>0</v>
      </c>
      <c r="Q211" s="204">
        <f t="shared" si="7"/>
        <v>0</v>
      </c>
      <c r="R211" s="204">
        <v>0</v>
      </c>
      <c r="S211" s="204">
        <f t="shared" si="8"/>
        <v>0</v>
      </c>
      <c r="T211" s="204">
        <v>0</v>
      </c>
      <c r="U211" s="204">
        <v>0</v>
      </c>
      <c r="V211" s="204">
        <v>0</v>
      </c>
      <c r="W211" s="204">
        <f t="shared" si="9"/>
        <v>0</v>
      </c>
      <c r="X211" s="204">
        <v>0</v>
      </c>
      <c r="Y211" s="204">
        <f t="shared" si="10"/>
        <v>0</v>
      </c>
      <c r="Z211" s="204">
        <v>0</v>
      </c>
      <c r="AA211" s="204">
        <f t="shared" si="11"/>
        <v>0</v>
      </c>
      <c r="AB211" s="186">
        <f t="shared" si="12"/>
        <v>0</v>
      </c>
      <c r="AC211" s="205">
        <f t="shared" ref="AC211:AD211" si="221">G211+O211+W211</f>
        <v>0</v>
      </c>
      <c r="AD211" s="205">
        <f t="shared" si="221"/>
        <v>0</v>
      </c>
      <c r="AE211" s="206">
        <f t="shared" si="14"/>
        <v>0</v>
      </c>
      <c r="AF211" s="211">
        <f t="shared" si="63"/>
        <v>0</v>
      </c>
      <c r="AG211" s="211" t="b">
        <f t="shared" si="19"/>
        <v>1</v>
      </c>
      <c r="AH211" t="s">
        <v>688</v>
      </c>
      <c r="AI211" s="208">
        <v>0</v>
      </c>
      <c r="AJ211" s="208">
        <v>0</v>
      </c>
      <c r="AK211" s="208">
        <f t="shared" si="15"/>
        <v>0</v>
      </c>
      <c r="AL211" s="208"/>
      <c r="AM211" s="127">
        <v>0</v>
      </c>
      <c r="AN211" s="127">
        <f t="shared" si="16"/>
        <v>0</v>
      </c>
      <c r="AO211" s="127"/>
      <c r="AP211" s="127"/>
      <c r="AQ211" s="127"/>
      <c r="AR211" s="127"/>
      <c r="AS211" s="127"/>
      <c r="AT211" s="127"/>
      <c r="AU211" s="127"/>
      <c r="AV211" s="127"/>
      <c r="AW211" s="127"/>
      <c r="AX211" s="127"/>
      <c r="AY211" s="127"/>
      <c r="AZ211" s="127"/>
      <c r="BA211" s="127"/>
      <c r="BB211" s="127"/>
    </row>
    <row r="212" spans="1:54" ht="18" customHeight="1">
      <c r="A212" s="127"/>
      <c r="B212" s="203">
        <v>3781</v>
      </c>
      <c r="C212" s="204" t="s">
        <v>697</v>
      </c>
      <c r="D212" s="204">
        <v>0</v>
      </c>
      <c r="E212" s="204">
        <v>0</v>
      </c>
      <c r="F212" s="204">
        <v>0</v>
      </c>
      <c r="G212" s="204">
        <f t="shared" si="3"/>
        <v>0</v>
      </c>
      <c r="H212" s="204">
        <v>0</v>
      </c>
      <c r="I212" s="204">
        <f t="shared" si="4"/>
        <v>0</v>
      </c>
      <c r="J212" s="204">
        <v>0</v>
      </c>
      <c r="K212" s="204">
        <f t="shared" si="5"/>
        <v>0</v>
      </c>
      <c r="L212" s="204">
        <v>0</v>
      </c>
      <c r="M212" s="204">
        <v>0</v>
      </c>
      <c r="N212" s="204">
        <v>0</v>
      </c>
      <c r="O212" s="204">
        <f t="shared" si="6"/>
        <v>0</v>
      </c>
      <c r="P212" s="204">
        <v>0</v>
      </c>
      <c r="Q212" s="204">
        <f t="shared" si="7"/>
        <v>0</v>
      </c>
      <c r="R212" s="204">
        <v>0</v>
      </c>
      <c r="S212" s="204">
        <f t="shared" si="8"/>
        <v>0</v>
      </c>
      <c r="T212" s="204">
        <v>0</v>
      </c>
      <c r="U212" s="204">
        <v>0</v>
      </c>
      <c r="V212" s="204">
        <v>0</v>
      </c>
      <c r="W212" s="204">
        <f t="shared" si="9"/>
        <v>0</v>
      </c>
      <c r="X212" s="204">
        <v>0</v>
      </c>
      <c r="Y212" s="204">
        <f t="shared" si="10"/>
        <v>0</v>
      </c>
      <c r="Z212" s="204">
        <v>0</v>
      </c>
      <c r="AA212" s="204">
        <f t="shared" si="11"/>
        <v>0</v>
      </c>
      <c r="AB212" s="186">
        <f t="shared" si="12"/>
        <v>0</v>
      </c>
      <c r="AC212" s="205">
        <f t="shared" ref="AC212:AD212" si="222">G212+O212+W212</f>
        <v>0</v>
      </c>
      <c r="AD212" s="205">
        <f t="shared" si="222"/>
        <v>0</v>
      </c>
      <c r="AE212" s="206">
        <f t="shared" si="14"/>
        <v>0</v>
      </c>
      <c r="AF212" s="211">
        <f t="shared" si="63"/>
        <v>0</v>
      </c>
      <c r="AG212" s="211" t="b">
        <f t="shared" si="19"/>
        <v>1</v>
      </c>
      <c r="AH212" t="s">
        <v>688</v>
      </c>
      <c r="AI212" s="208">
        <v>0</v>
      </c>
      <c r="AJ212" s="208">
        <v>0</v>
      </c>
      <c r="AK212" s="208">
        <f t="shared" si="15"/>
        <v>0</v>
      </c>
      <c r="AL212" s="208"/>
      <c r="AM212" s="127">
        <v>0</v>
      </c>
      <c r="AN212" s="127">
        <f t="shared" si="16"/>
        <v>0</v>
      </c>
      <c r="AO212" s="127"/>
      <c r="AP212" s="127"/>
      <c r="AQ212" s="127"/>
      <c r="AR212" s="127"/>
      <c r="AS212" s="127"/>
      <c r="AT212" s="127"/>
      <c r="AU212" s="127"/>
      <c r="AV212" s="127"/>
      <c r="AW212" s="127"/>
      <c r="AX212" s="127"/>
      <c r="AY212" s="127"/>
      <c r="AZ212" s="127"/>
      <c r="BA212" s="127"/>
      <c r="BB212" s="127"/>
    </row>
    <row r="213" spans="1:54" ht="18.75" customHeight="1">
      <c r="A213" s="127"/>
      <c r="B213" s="203">
        <v>3782</v>
      </c>
      <c r="C213" s="204" t="s">
        <v>698</v>
      </c>
      <c r="D213" s="204">
        <v>0</v>
      </c>
      <c r="E213" s="204">
        <v>0</v>
      </c>
      <c r="F213" s="204">
        <v>0</v>
      </c>
      <c r="G213" s="204">
        <f t="shared" si="3"/>
        <v>0</v>
      </c>
      <c r="H213" s="204">
        <v>0</v>
      </c>
      <c r="I213" s="204">
        <f t="shared" si="4"/>
        <v>0</v>
      </c>
      <c r="J213" s="204">
        <v>0</v>
      </c>
      <c r="K213" s="204">
        <f t="shared" si="5"/>
        <v>0</v>
      </c>
      <c r="L213" s="204">
        <v>0</v>
      </c>
      <c r="M213" s="204">
        <v>0</v>
      </c>
      <c r="N213" s="204">
        <v>0</v>
      </c>
      <c r="O213" s="204">
        <f t="shared" si="6"/>
        <v>0</v>
      </c>
      <c r="P213" s="204">
        <v>0</v>
      </c>
      <c r="Q213" s="204">
        <f t="shared" si="7"/>
        <v>0</v>
      </c>
      <c r="R213" s="204">
        <v>0</v>
      </c>
      <c r="S213" s="204">
        <f t="shared" si="8"/>
        <v>0</v>
      </c>
      <c r="T213" s="204">
        <v>0</v>
      </c>
      <c r="U213" s="204">
        <v>0</v>
      </c>
      <c r="V213" s="204">
        <v>0</v>
      </c>
      <c r="W213" s="204">
        <f t="shared" si="9"/>
        <v>0</v>
      </c>
      <c r="X213" s="204">
        <v>0</v>
      </c>
      <c r="Y213" s="204">
        <f t="shared" si="10"/>
        <v>0</v>
      </c>
      <c r="Z213" s="204">
        <v>0</v>
      </c>
      <c r="AA213" s="204">
        <f t="shared" si="11"/>
        <v>0</v>
      </c>
      <c r="AB213" s="186">
        <f t="shared" si="12"/>
        <v>0</v>
      </c>
      <c r="AC213" s="205">
        <f t="shared" ref="AC213:AD213" si="223">G213+O213+W213</f>
        <v>0</v>
      </c>
      <c r="AD213" s="205">
        <f t="shared" si="223"/>
        <v>0</v>
      </c>
      <c r="AE213" s="206">
        <f t="shared" si="14"/>
        <v>0</v>
      </c>
      <c r="AF213" s="211">
        <f t="shared" si="63"/>
        <v>0</v>
      </c>
      <c r="AG213" s="211" t="b">
        <f t="shared" si="19"/>
        <v>1</v>
      </c>
      <c r="AH213" t="s">
        <v>688</v>
      </c>
      <c r="AI213" s="208">
        <v>0</v>
      </c>
      <c r="AJ213" s="208">
        <v>0</v>
      </c>
      <c r="AK213" s="208">
        <f t="shared" si="15"/>
        <v>0</v>
      </c>
      <c r="AL213" s="208"/>
      <c r="AM213" s="127">
        <v>0</v>
      </c>
      <c r="AN213" s="127">
        <f t="shared" si="16"/>
        <v>0</v>
      </c>
      <c r="AO213" s="127"/>
      <c r="AP213" s="127"/>
      <c r="AQ213" s="127"/>
      <c r="AR213" s="127"/>
      <c r="AS213" s="127"/>
      <c r="AT213" s="127"/>
      <c r="AU213" s="127"/>
      <c r="AV213" s="127"/>
      <c r="AW213" s="127"/>
      <c r="AX213" s="127"/>
      <c r="AY213" s="127"/>
      <c r="AZ213" s="127"/>
      <c r="BA213" s="127"/>
      <c r="BB213" s="127"/>
    </row>
    <row r="214" spans="1:54" ht="18.75" customHeight="1">
      <c r="A214" s="127"/>
      <c r="B214" s="203">
        <v>3791</v>
      </c>
      <c r="C214" s="204" t="s">
        <v>699</v>
      </c>
      <c r="D214" s="204">
        <v>0</v>
      </c>
      <c r="E214" s="204">
        <v>0</v>
      </c>
      <c r="F214" s="204">
        <v>0</v>
      </c>
      <c r="G214" s="204">
        <f t="shared" si="3"/>
        <v>0</v>
      </c>
      <c r="H214" s="204">
        <v>0</v>
      </c>
      <c r="I214" s="204">
        <f t="shared" si="4"/>
        <v>0</v>
      </c>
      <c r="J214" s="204">
        <v>0</v>
      </c>
      <c r="K214" s="204">
        <f t="shared" si="5"/>
        <v>0</v>
      </c>
      <c r="L214" s="204">
        <v>0</v>
      </c>
      <c r="M214" s="204">
        <v>0</v>
      </c>
      <c r="N214" s="204">
        <v>0</v>
      </c>
      <c r="O214" s="204">
        <f t="shared" si="6"/>
        <v>0</v>
      </c>
      <c r="P214" s="204">
        <v>0</v>
      </c>
      <c r="Q214" s="204">
        <f t="shared" si="7"/>
        <v>0</v>
      </c>
      <c r="R214" s="204">
        <v>0</v>
      </c>
      <c r="S214" s="204">
        <f t="shared" si="8"/>
        <v>0</v>
      </c>
      <c r="T214" s="204">
        <v>0</v>
      </c>
      <c r="U214" s="204">
        <v>0</v>
      </c>
      <c r="V214" s="204">
        <v>0</v>
      </c>
      <c r="W214" s="204">
        <f t="shared" si="9"/>
        <v>0</v>
      </c>
      <c r="X214" s="204">
        <v>0</v>
      </c>
      <c r="Y214" s="204">
        <f t="shared" si="10"/>
        <v>0</v>
      </c>
      <c r="Z214" s="204">
        <v>0</v>
      </c>
      <c r="AA214" s="204">
        <f t="shared" si="11"/>
        <v>0</v>
      </c>
      <c r="AB214" s="186">
        <f t="shared" si="12"/>
        <v>0</v>
      </c>
      <c r="AC214" s="205">
        <f t="shared" ref="AC214:AD214" si="224">G214+O214+W214</f>
        <v>0</v>
      </c>
      <c r="AD214" s="205">
        <f t="shared" si="224"/>
        <v>0</v>
      </c>
      <c r="AE214" s="206">
        <f t="shared" si="14"/>
        <v>0</v>
      </c>
      <c r="AF214" s="211">
        <f t="shared" si="63"/>
        <v>0</v>
      </c>
      <c r="AG214" s="211" t="b">
        <f t="shared" si="19"/>
        <v>1</v>
      </c>
      <c r="AH214" t="s">
        <v>688</v>
      </c>
      <c r="AI214" s="208">
        <v>0</v>
      </c>
      <c r="AJ214" s="208">
        <v>0</v>
      </c>
      <c r="AK214" s="208">
        <f t="shared" si="15"/>
        <v>0</v>
      </c>
      <c r="AL214" s="208"/>
      <c r="AM214" s="127">
        <v>0</v>
      </c>
      <c r="AN214" s="127">
        <f t="shared" si="16"/>
        <v>0</v>
      </c>
      <c r="AO214" s="127"/>
      <c r="AP214" s="127"/>
      <c r="AQ214" s="127"/>
      <c r="AR214" s="127"/>
      <c r="AS214" s="127"/>
      <c r="AT214" s="127"/>
      <c r="AU214" s="127"/>
      <c r="AV214" s="127"/>
      <c r="AW214" s="127"/>
      <c r="AX214" s="127"/>
      <c r="AY214" s="127"/>
      <c r="AZ214" s="127"/>
      <c r="BA214" s="127"/>
      <c r="BB214" s="127"/>
    </row>
    <row r="215" spans="1:54" ht="18.75" customHeight="1">
      <c r="A215" s="127"/>
      <c r="B215" s="203">
        <v>3792</v>
      </c>
      <c r="C215" s="204" t="s">
        <v>700</v>
      </c>
      <c r="D215" s="204">
        <v>0</v>
      </c>
      <c r="E215" s="204">
        <v>0</v>
      </c>
      <c r="F215" s="204">
        <v>0</v>
      </c>
      <c r="G215" s="204">
        <f t="shared" si="3"/>
        <v>0</v>
      </c>
      <c r="H215" s="204">
        <v>0</v>
      </c>
      <c r="I215" s="204">
        <f t="shared" si="4"/>
        <v>0</v>
      </c>
      <c r="J215" s="204">
        <v>0</v>
      </c>
      <c r="K215" s="204">
        <f t="shared" si="5"/>
        <v>0</v>
      </c>
      <c r="L215" s="204">
        <v>0</v>
      </c>
      <c r="M215" s="204">
        <v>0</v>
      </c>
      <c r="N215" s="204">
        <v>0</v>
      </c>
      <c r="O215" s="204">
        <f t="shared" si="6"/>
        <v>0</v>
      </c>
      <c r="P215" s="204">
        <v>0</v>
      </c>
      <c r="Q215" s="204">
        <f t="shared" si="7"/>
        <v>0</v>
      </c>
      <c r="R215" s="204">
        <v>0</v>
      </c>
      <c r="S215" s="204">
        <f t="shared" si="8"/>
        <v>0</v>
      </c>
      <c r="T215" s="204">
        <v>0</v>
      </c>
      <c r="U215" s="204">
        <v>0</v>
      </c>
      <c r="V215" s="204">
        <v>0</v>
      </c>
      <c r="W215" s="204">
        <f t="shared" si="9"/>
        <v>0</v>
      </c>
      <c r="X215" s="204">
        <v>0</v>
      </c>
      <c r="Y215" s="204">
        <f t="shared" si="10"/>
        <v>0</v>
      </c>
      <c r="Z215" s="204">
        <v>0</v>
      </c>
      <c r="AA215" s="204">
        <f t="shared" si="11"/>
        <v>0</v>
      </c>
      <c r="AB215" s="186">
        <f t="shared" si="12"/>
        <v>0</v>
      </c>
      <c r="AC215" s="205">
        <f t="shared" ref="AC215:AD215" si="225">G215+O215+W215</f>
        <v>0</v>
      </c>
      <c r="AD215" s="205">
        <f t="shared" si="225"/>
        <v>0</v>
      </c>
      <c r="AE215" s="206">
        <f t="shared" si="14"/>
        <v>0</v>
      </c>
      <c r="AF215" s="211">
        <f t="shared" si="63"/>
        <v>0</v>
      </c>
      <c r="AG215" s="211" t="b">
        <f t="shared" si="19"/>
        <v>1</v>
      </c>
      <c r="AH215" t="s">
        <v>688</v>
      </c>
      <c r="AI215" s="208">
        <v>0</v>
      </c>
      <c r="AJ215" s="208">
        <v>0</v>
      </c>
      <c r="AK215" s="208">
        <f t="shared" si="15"/>
        <v>0</v>
      </c>
      <c r="AL215" s="208"/>
      <c r="AM215" s="127">
        <v>0</v>
      </c>
      <c r="AN215" s="127">
        <f t="shared" si="16"/>
        <v>0</v>
      </c>
      <c r="AO215" s="127"/>
      <c r="AP215" s="127"/>
      <c r="AQ215" s="127"/>
      <c r="AR215" s="127"/>
      <c r="AS215" s="127"/>
      <c r="AT215" s="127"/>
      <c r="AU215" s="127"/>
      <c r="AV215" s="127"/>
      <c r="AW215" s="127"/>
      <c r="AX215" s="127"/>
      <c r="AY215" s="127"/>
      <c r="AZ215" s="127"/>
      <c r="BA215" s="127"/>
      <c r="BB215" s="127"/>
    </row>
    <row r="216" spans="1:54" ht="18.75" customHeight="1">
      <c r="A216" s="127"/>
      <c r="B216" s="203">
        <v>3811</v>
      </c>
      <c r="C216" s="204" t="s">
        <v>701</v>
      </c>
      <c r="D216" s="204">
        <v>0</v>
      </c>
      <c r="E216" s="204">
        <v>0</v>
      </c>
      <c r="F216" s="204">
        <v>0</v>
      </c>
      <c r="G216" s="204">
        <f t="shared" si="3"/>
        <v>0</v>
      </c>
      <c r="H216" s="204">
        <v>0</v>
      </c>
      <c r="I216" s="204">
        <f t="shared" si="4"/>
        <v>0</v>
      </c>
      <c r="J216" s="204">
        <v>0</v>
      </c>
      <c r="K216" s="204">
        <f t="shared" si="5"/>
        <v>0</v>
      </c>
      <c r="L216" s="204">
        <v>0</v>
      </c>
      <c r="M216" s="204">
        <v>0</v>
      </c>
      <c r="N216" s="204">
        <v>0</v>
      </c>
      <c r="O216" s="204">
        <f t="shared" si="6"/>
        <v>0</v>
      </c>
      <c r="P216" s="204">
        <v>0</v>
      </c>
      <c r="Q216" s="204">
        <f t="shared" si="7"/>
        <v>0</v>
      </c>
      <c r="R216" s="204">
        <v>0</v>
      </c>
      <c r="S216" s="204">
        <f t="shared" si="8"/>
        <v>0</v>
      </c>
      <c r="T216" s="204">
        <v>0</v>
      </c>
      <c r="U216" s="204">
        <v>0</v>
      </c>
      <c r="V216" s="204">
        <v>0</v>
      </c>
      <c r="W216" s="204">
        <f t="shared" si="9"/>
        <v>0</v>
      </c>
      <c r="X216" s="204">
        <v>0</v>
      </c>
      <c r="Y216" s="204">
        <f t="shared" si="10"/>
        <v>0</v>
      </c>
      <c r="Z216" s="204">
        <v>0</v>
      </c>
      <c r="AA216" s="204">
        <f t="shared" si="11"/>
        <v>0</v>
      </c>
      <c r="AB216" s="186">
        <f t="shared" si="12"/>
        <v>0</v>
      </c>
      <c r="AC216" s="205">
        <f t="shared" ref="AC216:AD216" si="226">G216+O216+W216</f>
        <v>0</v>
      </c>
      <c r="AD216" s="205">
        <f t="shared" si="226"/>
        <v>0</v>
      </c>
      <c r="AE216" s="206">
        <f t="shared" si="14"/>
        <v>0</v>
      </c>
      <c r="AF216" s="211">
        <f t="shared" si="63"/>
        <v>0</v>
      </c>
      <c r="AG216" s="211" t="b">
        <f t="shared" si="19"/>
        <v>1</v>
      </c>
      <c r="AH216" t="s">
        <v>702</v>
      </c>
      <c r="AI216" s="208">
        <v>0</v>
      </c>
      <c r="AJ216" s="208">
        <v>0</v>
      </c>
      <c r="AK216" s="208">
        <f t="shared" si="15"/>
        <v>0</v>
      </c>
      <c r="AL216" s="208"/>
      <c r="AM216" s="127">
        <v>0</v>
      </c>
      <c r="AN216" s="127">
        <f t="shared" si="16"/>
        <v>0</v>
      </c>
      <c r="AO216" s="127"/>
      <c r="AP216" s="127"/>
      <c r="AQ216" s="127"/>
      <c r="AR216" s="127"/>
      <c r="AS216" s="127"/>
      <c r="AT216" s="127"/>
      <c r="AU216" s="127"/>
      <c r="AV216" s="127"/>
      <c r="AW216" s="127"/>
      <c r="AX216" s="127"/>
      <c r="AY216" s="127"/>
      <c r="AZ216" s="127"/>
      <c r="BA216" s="127"/>
      <c r="BB216" s="127"/>
    </row>
    <row r="217" spans="1:54" ht="18.75" customHeight="1">
      <c r="A217" s="127"/>
      <c r="B217" s="203">
        <v>3821</v>
      </c>
      <c r="C217" s="204" t="s">
        <v>703</v>
      </c>
      <c r="D217" s="204">
        <v>0</v>
      </c>
      <c r="E217" s="204">
        <v>0</v>
      </c>
      <c r="F217" s="204">
        <v>0</v>
      </c>
      <c r="G217" s="204">
        <f t="shared" si="3"/>
        <v>0</v>
      </c>
      <c r="H217" s="204">
        <v>0</v>
      </c>
      <c r="I217" s="204">
        <f t="shared" si="4"/>
        <v>0</v>
      </c>
      <c r="J217" s="204">
        <v>0</v>
      </c>
      <c r="K217" s="204">
        <f t="shared" si="5"/>
        <v>0</v>
      </c>
      <c r="L217" s="204">
        <v>0</v>
      </c>
      <c r="M217" s="204">
        <v>0</v>
      </c>
      <c r="N217" s="204">
        <v>0</v>
      </c>
      <c r="O217" s="204">
        <f t="shared" si="6"/>
        <v>0</v>
      </c>
      <c r="P217" s="204">
        <v>0</v>
      </c>
      <c r="Q217" s="204">
        <f t="shared" si="7"/>
        <v>0</v>
      </c>
      <c r="R217" s="204">
        <v>0</v>
      </c>
      <c r="S217" s="204">
        <f t="shared" si="8"/>
        <v>0</v>
      </c>
      <c r="T217" s="204">
        <v>0</v>
      </c>
      <c r="U217" s="204">
        <v>0</v>
      </c>
      <c r="V217" s="204">
        <v>0</v>
      </c>
      <c r="W217" s="204">
        <f t="shared" si="9"/>
        <v>0</v>
      </c>
      <c r="X217" s="204">
        <v>0</v>
      </c>
      <c r="Y217" s="204">
        <f t="shared" si="10"/>
        <v>0</v>
      </c>
      <c r="Z217" s="204">
        <v>0</v>
      </c>
      <c r="AA217" s="204">
        <f t="shared" si="11"/>
        <v>0</v>
      </c>
      <c r="AB217" s="186">
        <f t="shared" si="12"/>
        <v>0</v>
      </c>
      <c r="AC217" s="205">
        <f t="shared" ref="AC217:AD217" si="227">G217+O217+W217</f>
        <v>0</v>
      </c>
      <c r="AD217" s="205">
        <f t="shared" si="227"/>
        <v>0</v>
      </c>
      <c r="AE217" s="206">
        <f t="shared" si="14"/>
        <v>0</v>
      </c>
      <c r="AF217" s="211">
        <f t="shared" si="63"/>
        <v>0</v>
      </c>
      <c r="AG217" s="211" t="b">
        <f t="shared" si="19"/>
        <v>1</v>
      </c>
      <c r="AH217" t="s">
        <v>702</v>
      </c>
      <c r="AI217" s="208">
        <v>0</v>
      </c>
      <c r="AJ217" s="208">
        <v>0</v>
      </c>
      <c r="AK217" s="208">
        <f t="shared" si="15"/>
        <v>0</v>
      </c>
      <c r="AL217" s="208"/>
      <c r="AM217" s="127">
        <v>0</v>
      </c>
      <c r="AN217" s="127">
        <f t="shared" si="16"/>
        <v>0</v>
      </c>
      <c r="AO217" s="127"/>
      <c r="AP217" s="127"/>
      <c r="AQ217" s="127"/>
      <c r="AR217" s="127"/>
      <c r="AS217" s="127"/>
      <c r="AT217" s="127"/>
      <c r="AU217" s="127"/>
      <c r="AV217" s="127"/>
      <c r="AW217" s="127"/>
      <c r="AX217" s="127"/>
      <c r="AY217" s="127"/>
      <c r="AZ217" s="127"/>
      <c r="BA217" s="127"/>
      <c r="BB217" s="127"/>
    </row>
    <row r="218" spans="1:54" ht="18.75" customHeight="1">
      <c r="A218" s="127"/>
      <c r="B218" s="203">
        <v>3822</v>
      </c>
      <c r="C218" s="204" t="s">
        <v>704</v>
      </c>
      <c r="D218" s="204">
        <v>0</v>
      </c>
      <c r="E218" s="204">
        <v>0</v>
      </c>
      <c r="F218" s="204">
        <v>0</v>
      </c>
      <c r="G218" s="204">
        <f t="shared" si="3"/>
        <v>0</v>
      </c>
      <c r="H218" s="204">
        <v>0</v>
      </c>
      <c r="I218" s="204">
        <f t="shared" si="4"/>
        <v>0</v>
      </c>
      <c r="J218" s="204">
        <v>0</v>
      </c>
      <c r="K218" s="204">
        <f t="shared" si="5"/>
        <v>0</v>
      </c>
      <c r="L218" s="204">
        <v>0</v>
      </c>
      <c r="M218" s="204">
        <v>0</v>
      </c>
      <c r="N218" s="204">
        <v>0</v>
      </c>
      <c r="O218" s="204">
        <f t="shared" si="6"/>
        <v>0</v>
      </c>
      <c r="P218" s="204">
        <v>0</v>
      </c>
      <c r="Q218" s="204">
        <f t="shared" si="7"/>
        <v>0</v>
      </c>
      <c r="R218" s="204">
        <v>0</v>
      </c>
      <c r="S218" s="204">
        <f t="shared" si="8"/>
        <v>0</v>
      </c>
      <c r="T218" s="204">
        <v>0</v>
      </c>
      <c r="U218" s="204">
        <v>0</v>
      </c>
      <c r="V218" s="204">
        <v>0</v>
      </c>
      <c r="W218" s="204">
        <f t="shared" si="9"/>
        <v>0</v>
      </c>
      <c r="X218" s="204">
        <v>0</v>
      </c>
      <c r="Y218" s="204">
        <f t="shared" si="10"/>
        <v>0</v>
      </c>
      <c r="Z218" s="204">
        <v>0</v>
      </c>
      <c r="AA218" s="204">
        <f t="shared" si="11"/>
        <v>0</v>
      </c>
      <c r="AB218" s="186">
        <f t="shared" si="12"/>
        <v>0</v>
      </c>
      <c r="AC218" s="205">
        <f t="shared" ref="AC218:AD218" si="228">G218+O218+W218</f>
        <v>0</v>
      </c>
      <c r="AD218" s="205">
        <f t="shared" si="228"/>
        <v>0</v>
      </c>
      <c r="AE218" s="206">
        <f t="shared" si="14"/>
        <v>0</v>
      </c>
      <c r="AF218" s="211">
        <f t="shared" si="63"/>
        <v>0</v>
      </c>
      <c r="AG218" s="211" t="b">
        <f t="shared" si="19"/>
        <v>1</v>
      </c>
      <c r="AH218" t="s">
        <v>702</v>
      </c>
      <c r="AI218" s="208">
        <v>0</v>
      </c>
      <c r="AJ218" s="208">
        <v>0</v>
      </c>
      <c r="AK218" s="208">
        <f t="shared" si="15"/>
        <v>0</v>
      </c>
      <c r="AL218" s="208"/>
      <c r="AM218" s="127">
        <v>0</v>
      </c>
      <c r="AN218" s="127">
        <f t="shared" si="16"/>
        <v>0</v>
      </c>
      <c r="AO218" s="127"/>
      <c r="AP218" s="127"/>
      <c r="AQ218" s="127"/>
      <c r="AR218" s="127"/>
      <c r="AS218" s="127"/>
      <c r="AT218" s="127"/>
      <c r="AU218" s="127"/>
      <c r="AV218" s="127"/>
      <c r="AW218" s="127"/>
      <c r="AX218" s="127"/>
      <c r="AY218" s="127"/>
      <c r="AZ218" s="127"/>
      <c r="BA218" s="127"/>
      <c r="BB218" s="127"/>
    </row>
    <row r="219" spans="1:54" ht="18.75" customHeight="1">
      <c r="A219" s="127"/>
      <c r="B219" s="203">
        <v>3831</v>
      </c>
      <c r="C219" s="204" t="s">
        <v>705</v>
      </c>
      <c r="D219" s="204">
        <v>0</v>
      </c>
      <c r="E219" s="204">
        <v>0</v>
      </c>
      <c r="F219" s="204">
        <v>0</v>
      </c>
      <c r="G219" s="204">
        <f t="shared" si="3"/>
        <v>0</v>
      </c>
      <c r="H219" s="204">
        <v>0</v>
      </c>
      <c r="I219" s="204">
        <f t="shared" si="4"/>
        <v>0</v>
      </c>
      <c r="J219" s="204">
        <v>0</v>
      </c>
      <c r="K219" s="204">
        <f t="shared" si="5"/>
        <v>0</v>
      </c>
      <c r="L219" s="204">
        <v>0</v>
      </c>
      <c r="M219" s="204">
        <v>0</v>
      </c>
      <c r="N219" s="204">
        <v>0</v>
      </c>
      <c r="O219" s="204">
        <f t="shared" si="6"/>
        <v>0</v>
      </c>
      <c r="P219" s="204">
        <v>0</v>
      </c>
      <c r="Q219" s="204">
        <f t="shared" si="7"/>
        <v>0</v>
      </c>
      <c r="R219" s="204">
        <v>0</v>
      </c>
      <c r="S219" s="204">
        <f t="shared" si="8"/>
        <v>0</v>
      </c>
      <c r="T219" s="204">
        <v>0</v>
      </c>
      <c r="U219" s="204">
        <v>0</v>
      </c>
      <c r="V219" s="204">
        <v>0</v>
      </c>
      <c r="W219" s="204">
        <f t="shared" si="9"/>
        <v>0</v>
      </c>
      <c r="X219" s="204">
        <v>0</v>
      </c>
      <c r="Y219" s="204">
        <f t="shared" si="10"/>
        <v>0</v>
      </c>
      <c r="Z219" s="204">
        <v>0</v>
      </c>
      <c r="AA219" s="204">
        <f t="shared" si="11"/>
        <v>0</v>
      </c>
      <c r="AB219" s="186">
        <f t="shared" si="12"/>
        <v>0</v>
      </c>
      <c r="AC219" s="205">
        <f t="shared" ref="AC219:AD219" si="229">G219+O219+W219</f>
        <v>0</v>
      </c>
      <c r="AD219" s="205">
        <f t="shared" si="229"/>
        <v>0</v>
      </c>
      <c r="AE219" s="206">
        <f t="shared" si="14"/>
        <v>0</v>
      </c>
      <c r="AF219" s="211">
        <f t="shared" si="63"/>
        <v>0</v>
      </c>
      <c r="AG219" s="211" t="b">
        <f t="shared" si="19"/>
        <v>1</v>
      </c>
      <c r="AH219" t="s">
        <v>702</v>
      </c>
      <c r="AI219" s="208">
        <v>0</v>
      </c>
      <c r="AJ219" s="208">
        <v>0</v>
      </c>
      <c r="AK219" s="208">
        <f t="shared" si="15"/>
        <v>0</v>
      </c>
      <c r="AL219" s="208"/>
      <c r="AM219" s="127">
        <v>0</v>
      </c>
      <c r="AN219" s="127">
        <f t="shared" si="16"/>
        <v>0</v>
      </c>
      <c r="AO219" s="127"/>
      <c r="AP219" s="127"/>
      <c r="AQ219" s="127"/>
      <c r="AR219" s="127"/>
      <c r="AS219" s="127"/>
      <c r="AT219" s="127"/>
      <c r="AU219" s="127"/>
      <c r="AV219" s="127"/>
      <c r="AW219" s="127"/>
      <c r="AX219" s="127"/>
      <c r="AY219" s="127"/>
      <c r="AZ219" s="127"/>
      <c r="BA219" s="127"/>
      <c r="BB219" s="127"/>
    </row>
    <row r="220" spans="1:54" ht="18.75" customHeight="1">
      <c r="A220" s="127"/>
      <c r="B220" s="203">
        <v>3841</v>
      </c>
      <c r="C220" s="204" t="s">
        <v>706</v>
      </c>
      <c r="D220" s="204">
        <v>0</v>
      </c>
      <c r="E220" s="204">
        <v>0</v>
      </c>
      <c r="F220" s="204">
        <v>0</v>
      </c>
      <c r="G220" s="204">
        <f t="shared" si="3"/>
        <v>0</v>
      </c>
      <c r="H220" s="204">
        <v>0</v>
      </c>
      <c r="I220" s="204">
        <f t="shared" si="4"/>
        <v>0</v>
      </c>
      <c r="J220" s="204">
        <v>0</v>
      </c>
      <c r="K220" s="204">
        <f t="shared" si="5"/>
        <v>0</v>
      </c>
      <c r="L220" s="204">
        <v>0</v>
      </c>
      <c r="M220" s="204">
        <v>0</v>
      </c>
      <c r="N220" s="204">
        <v>0</v>
      </c>
      <c r="O220" s="204">
        <f t="shared" si="6"/>
        <v>0</v>
      </c>
      <c r="P220" s="204">
        <v>0</v>
      </c>
      <c r="Q220" s="204">
        <f t="shared" si="7"/>
        <v>0</v>
      </c>
      <c r="R220" s="204">
        <v>0</v>
      </c>
      <c r="S220" s="204">
        <f t="shared" si="8"/>
        <v>0</v>
      </c>
      <c r="T220" s="204">
        <v>0</v>
      </c>
      <c r="U220" s="204">
        <v>0</v>
      </c>
      <c r="V220" s="204">
        <v>0</v>
      </c>
      <c r="W220" s="204">
        <f t="shared" si="9"/>
        <v>0</v>
      </c>
      <c r="X220" s="204">
        <v>0</v>
      </c>
      <c r="Y220" s="204">
        <f t="shared" si="10"/>
        <v>0</v>
      </c>
      <c r="Z220" s="204">
        <v>0</v>
      </c>
      <c r="AA220" s="204">
        <f t="shared" si="11"/>
        <v>0</v>
      </c>
      <c r="AB220" s="186">
        <f t="shared" si="12"/>
        <v>0</v>
      </c>
      <c r="AC220" s="205">
        <f t="shared" ref="AC220:AD220" si="230">G220+O220+W220</f>
        <v>0</v>
      </c>
      <c r="AD220" s="205">
        <f t="shared" si="230"/>
        <v>0</v>
      </c>
      <c r="AE220" s="206">
        <f t="shared" si="14"/>
        <v>0</v>
      </c>
      <c r="AF220" s="211">
        <f t="shared" si="63"/>
        <v>0</v>
      </c>
      <c r="AG220" s="211" t="b">
        <f t="shared" si="19"/>
        <v>1</v>
      </c>
      <c r="AH220" t="s">
        <v>702</v>
      </c>
      <c r="AI220" s="208">
        <v>0</v>
      </c>
      <c r="AJ220" s="208">
        <v>0</v>
      </c>
      <c r="AK220" s="208">
        <f t="shared" si="15"/>
        <v>0</v>
      </c>
      <c r="AL220" s="208"/>
      <c r="AM220" s="127">
        <v>0</v>
      </c>
      <c r="AN220" s="127">
        <f t="shared" si="16"/>
        <v>0</v>
      </c>
      <c r="AO220" s="127"/>
      <c r="AP220" s="127"/>
      <c r="AQ220" s="127"/>
      <c r="AR220" s="127"/>
      <c r="AS220" s="127"/>
      <c r="AT220" s="127"/>
      <c r="AU220" s="127"/>
      <c r="AV220" s="127"/>
      <c r="AW220" s="127"/>
      <c r="AX220" s="127"/>
      <c r="AY220" s="127"/>
      <c r="AZ220" s="127"/>
      <c r="BA220" s="127"/>
      <c r="BB220" s="127"/>
    </row>
    <row r="221" spans="1:54" ht="18.75" customHeight="1">
      <c r="A221" s="127"/>
      <c r="B221" s="203">
        <v>3851</v>
      </c>
      <c r="C221" s="204" t="s">
        <v>707</v>
      </c>
      <c r="D221" s="204">
        <v>0</v>
      </c>
      <c r="E221" s="204">
        <v>0</v>
      </c>
      <c r="F221" s="204">
        <v>0</v>
      </c>
      <c r="G221" s="204">
        <f t="shared" si="3"/>
        <v>0</v>
      </c>
      <c r="H221" s="204">
        <v>0</v>
      </c>
      <c r="I221" s="204">
        <f t="shared" si="4"/>
        <v>0</v>
      </c>
      <c r="J221" s="204">
        <v>0</v>
      </c>
      <c r="K221" s="204">
        <f t="shared" si="5"/>
        <v>0</v>
      </c>
      <c r="L221" s="204">
        <v>0</v>
      </c>
      <c r="M221" s="204">
        <v>0</v>
      </c>
      <c r="N221" s="204">
        <v>0</v>
      </c>
      <c r="O221" s="204">
        <f t="shared" si="6"/>
        <v>0</v>
      </c>
      <c r="P221" s="204">
        <v>0</v>
      </c>
      <c r="Q221" s="204">
        <f t="shared" si="7"/>
        <v>0</v>
      </c>
      <c r="R221" s="204">
        <v>0</v>
      </c>
      <c r="S221" s="204">
        <f t="shared" si="8"/>
        <v>0</v>
      </c>
      <c r="T221" s="204">
        <v>0</v>
      </c>
      <c r="U221" s="204">
        <v>0</v>
      </c>
      <c r="V221" s="204">
        <v>0</v>
      </c>
      <c r="W221" s="204">
        <f t="shared" si="9"/>
        <v>0</v>
      </c>
      <c r="X221" s="204">
        <v>0</v>
      </c>
      <c r="Y221" s="204">
        <f t="shared" si="10"/>
        <v>0</v>
      </c>
      <c r="Z221" s="204">
        <v>0</v>
      </c>
      <c r="AA221" s="204">
        <f t="shared" si="11"/>
        <v>0</v>
      </c>
      <c r="AB221" s="186">
        <f t="shared" si="12"/>
        <v>0</v>
      </c>
      <c r="AC221" s="205">
        <f t="shared" ref="AC221:AD221" si="231">G221+O221+W221</f>
        <v>0</v>
      </c>
      <c r="AD221" s="205">
        <f t="shared" si="231"/>
        <v>0</v>
      </c>
      <c r="AE221" s="206">
        <f t="shared" si="14"/>
        <v>0</v>
      </c>
      <c r="AF221" s="211">
        <f t="shared" si="63"/>
        <v>0</v>
      </c>
      <c r="AG221" s="211" t="b">
        <f t="shared" si="19"/>
        <v>1</v>
      </c>
      <c r="AH221" t="s">
        <v>702</v>
      </c>
      <c r="AI221" s="208">
        <v>0</v>
      </c>
      <c r="AJ221" s="208">
        <v>0</v>
      </c>
      <c r="AK221" s="208">
        <f t="shared" si="15"/>
        <v>0</v>
      </c>
      <c r="AL221" s="208"/>
      <c r="AM221" s="127">
        <v>0</v>
      </c>
      <c r="AN221" s="127">
        <f t="shared" si="16"/>
        <v>0</v>
      </c>
      <c r="AO221" s="127"/>
      <c r="AP221" s="127"/>
      <c r="AQ221" s="127"/>
      <c r="AR221" s="127"/>
      <c r="AS221" s="127"/>
      <c r="AT221" s="127"/>
      <c r="AU221" s="127"/>
      <c r="AV221" s="127"/>
      <c r="AW221" s="127"/>
      <c r="AX221" s="127"/>
      <c r="AY221" s="127"/>
      <c r="AZ221" s="127"/>
      <c r="BA221" s="127"/>
      <c r="BB221" s="127"/>
    </row>
    <row r="222" spans="1:54" ht="18.75" customHeight="1">
      <c r="A222" s="127"/>
      <c r="B222" s="203">
        <v>3911</v>
      </c>
      <c r="C222" s="204" t="s">
        <v>708</v>
      </c>
      <c r="D222" s="204">
        <v>0</v>
      </c>
      <c r="E222" s="204">
        <v>0</v>
      </c>
      <c r="F222" s="204">
        <v>0</v>
      </c>
      <c r="G222" s="204">
        <f t="shared" si="3"/>
        <v>0</v>
      </c>
      <c r="H222" s="204">
        <v>0</v>
      </c>
      <c r="I222" s="204">
        <f t="shared" si="4"/>
        <v>0</v>
      </c>
      <c r="J222" s="204">
        <v>0</v>
      </c>
      <c r="K222" s="204">
        <f t="shared" si="5"/>
        <v>0</v>
      </c>
      <c r="L222" s="204">
        <v>0</v>
      </c>
      <c r="M222" s="204">
        <v>0</v>
      </c>
      <c r="N222" s="204">
        <v>0</v>
      </c>
      <c r="O222" s="204">
        <f t="shared" si="6"/>
        <v>0</v>
      </c>
      <c r="P222" s="204">
        <v>0</v>
      </c>
      <c r="Q222" s="204">
        <f t="shared" si="7"/>
        <v>0</v>
      </c>
      <c r="R222" s="204">
        <v>0</v>
      </c>
      <c r="S222" s="204">
        <f t="shared" si="8"/>
        <v>0</v>
      </c>
      <c r="T222" s="204">
        <v>0</v>
      </c>
      <c r="U222" s="204">
        <v>0</v>
      </c>
      <c r="V222" s="204">
        <v>0</v>
      </c>
      <c r="W222" s="204">
        <f t="shared" si="9"/>
        <v>0</v>
      </c>
      <c r="X222" s="204">
        <v>0</v>
      </c>
      <c r="Y222" s="204">
        <f t="shared" si="10"/>
        <v>0</v>
      </c>
      <c r="Z222" s="204">
        <v>0</v>
      </c>
      <c r="AA222" s="204">
        <f t="shared" si="11"/>
        <v>0</v>
      </c>
      <c r="AB222" s="186">
        <f t="shared" si="12"/>
        <v>0</v>
      </c>
      <c r="AC222" s="205">
        <f t="shared" ref="AC222:AD222" si="232">G222+O222+W222</f>
        <v>0</v>
      </c>
      <c r="AD222" s="205">
        <f t="shared" si="232"/>
        <v>0</v>
      </c>
      <c r="AE222" s="206">
        <f t="shared" si="14"/>
        <v>0</v>
      </c>
      <c r="AF222" s="211">
        <f t="shared" si="63"/>
        <v>0</v>
      </c>
      <c r="AG222" s="211" t="b">
        <f t="shared" si="19"/>
        <v>1</v>
      </c>
      <c r="AH222" t="s">
        <v>709</v>
      </c>
      <c r="AI222" s="208">
        <v>0</v>
      </c>
      <c r="AJ222" s="208">
        <v>0</v>
      </c>
      <c r="AK222" s="208">
        <f t="shared" si="15"/>
        <v>0</v>
      </c>
      <c r="AL222" s="208"/>
      <c r="AM222" s="127">
        <v>0</v>
      </c>
      <c r="AN222" s="127">
        <f t="shared" si="16"/>
        <v>0</v>
      </c>
      <c r="AO222" s="127"/>
      <c r="AP222" s="127"/>
      <c r="AQ222" s="127"/>
      <c r="AR222" s="127"/>
      <c r="AS222" s="127"/>
      <c r="AT222" s="127"/>
      <c r="AU222" s="127"/>
      <c r="AV222" s="127"/>
      <c r="AW222" s="127"/>
      <c r="AX222" s="127"/>
      <c r="AY222" s="127"/>
      <c r="AZ222" s="127"/>
      <c r="BA222" s="127"/>
      <c r="BB222" s="127"/>
    </row>
    <row r="223" spans="1:54" ht="18.75" customHeight="1">
      <c r="A223" s="127"/>
      <c r="B223" s="214">
        <v>3921</v>
      </c>
      <c r="C223" s="204" t="s">
        <v>710</v>
      </c>
      <c r="D223" s="204">
        <v>0</v>
      </c>
      <c r="E223" s="204">
        <v>0</v>
      </c>
      <c r="F223" s="204">
        <v>0</v>
      </c>
      <c r="G223" s="204">
        <f t="shared" si="3"/>
        <v>0</v>
      </c>
      <c r="H223" s="204">
        <v>0</v>
      </c>
      <c r="I223" s="204">
        <f t="shared" si="4"/>
        <v>0</v>
      </c>
      <c r="J223" s="204">
        <v>0</v>
      </c>
      <c r="K223" s="204">
        <f t="shared" si="5"/>
        <v>0</v>
      </c>
      <c r="L223" s="204">
        <v>0</v>
      </c>
      <c r="M223" s="204">
        <v>0</v>
      </c>
      <c r="N223" s="204">
        <v>0</v>
      </c>
      <c r="O223" s="204">
        <f t="shared" si="6"/>
        <v>0</v>
      </c>
      <c r="P223" s="204">
        <v>0</v>
      </c>
      <c r="Q223" s="204">
        <f t="shared" si="7"/>
        <v>0</v>
      </c>
      <c r="R223" s="204">
        <v>0</v>
      </c>
      <c r="S223" s="204">
        <f t="shared" si="8"/>
        <v>0</v>
      </c>
      <c r="T223" s="204">
        <v>0</v>
      </c>
      <c r="U223" s="204">
        <v>0</v>
      </c>
      <c r="V223" s="204">
        <v>0</v>
      </c>
      <c r="W223" s="204">
        <f t="shared" si="9"/>
        <v>0</v>
      </c>
      <c r="X223" s="204">
        <v>0</v>
      </c>
      <c r="Y223" s="204">
        <f t="shared" si="10"/>
        <v>0</v>
      </c>
      <c r="Z223" s="204">
        <v>0</v>
      </c>
      <c r="AA223" s="204">
        <f t="shared" si="11"/>
        <v>0</v>
      </c>
      <c r="AB223" s="186">
        <f t="shared" si="12"/>
        <v>0</v>
      </c>
      <c r="AC223" s="205">
        <f t="shared" ref="AC223:AD223" si="233">G223+O223+W223</f>
        <v>0</v>
      </c>
      <c r="AD223" s="205">
        <f t="shared" si="233"/>
        <v>0</v>
      </c>
      <c r="AE223" s="206">
        <f t="shared" si="14"/>
        <v>0</v>
      </c>
      <c r="AF223" s="211">
        <f t="shared" si="63"/>
        <v>0</v>
      </c>
      <c r="AG223" s="211" t="b">
        <f t="shared" si="19"/>
        <v>1</v>
      </c>
      <c r="AH223" t="s">
        <v>709</v>
      </c>
      <c r="AI223" s="208">
        <v>0</v>
      </c>
      <c r="AJ223" s="208">
        <v>0</v>
      </c>
      <c r="AK223" s="208">
        <f t="shared" si="15"/>
        <v>0</v>
      </c>
      <c r="AL223" s="208"/>
      <c r="AM223" s="127">
        <v>0</v>
      </c>
      <c r="AN223" s="127">
        <f t="shared" si="16"/>
        <v>0</v>
      </c>
      <c r="AO223" s="127"/>
      <c r="AP223" s="127"/>
      <c r="AQ223" s="127"/>
      <c r="AR223" s="127"/>
      <c r="AS223" s="127"/>
      <c r="AT223" s="127"/>
      <c r="AU223" s="127"/>
      <c r="AV223" s="127"/>
      <c r="AW223" s="127"/>
      <c r="AX223" s="127"/>
      <c r="AY223" s="127"/>
      <c r="AZ223" s="127"/>
      <c r="BA223" s="127"/>
      <c r="BB223" s="127"/>
    </row>
    <row r="224" spans="1:54" ht="18.75" customHeight="1">
      <c r="A224" s="127"/>
      <c r="B224" s="203">
        <v>3922</v>
      </c>
      <c r="C224" s="204" t="s">
        <v>711</v>
      </c>
      <c r="D224" s="204">
        <v>0</v>
      </c>
      <c r="E224" s="204">
        <v>0</v>
      </c>
      <c r="F224" s="204">
        <v>0</v>
      </c>
      <c r="G224" s="204">
        <f t="shared" si="3"/>
        <v>0</v>
      </c>
      <c r="H224" s="204">
        <v>0</v>
      </c>
      <c r="I224" s="204">
        <f t="shared" si="4"/>
        <v>0</v>
      </c>
      <c r="J224" s="204">
        <v>0</v>
      </c>
      <c r="K224" s="204">
        <f t="shared" si="5"/>
        <v>0</v>
      </c>
      <c r="L224" s="204">
        <v>0</v>
      </c>
      <c r="M224" s="204">
        <v>0</v>
      </c>
      <c r="N224" s="204">
        <v>0</v>
      </c>
      <c r="O224" s="204">
        <f t="shared" si="6"/>
        <v>0</v>
      </c>
      <c r="P224" s="204">
        <v>0</v>
      </c>
      <c r="Q224" s="204">
        <f t="shared" si="7"/>
        <v>0</v>
      </c>
      <c r="R224" s="204">
        <v>0</v>
      </c>
      <c r="S224" s="204">
        <f t="shared" si="8"/>
        <v>0</v>
      </c>
      <c r="T224" s="204">
        <v>0</v>
      </c>
      <c r="U224" s="204">
        <v>0</v>
      </c>
      <c r="V224" s="204">
        <v>0</v>
      </c>
      <c r="W224" s="204">
        <f t="shared" si="9"/>
        <v>0</v>
      </c>
      <c r="X224" s="204">
        <v>0</v>
      </c>
      <c r="Y224" s="204">
        <f t="shared" si="10"/>
        <v>0</v>
      </c>
      <c r="Z224" s="204">
        <v>0</v>
      </c>
      <c r="AA224" s="204">
        <f t="shared" si="11"/>
        <v>0</v>
      </c>
      <c r="AB224" s="186">
        <f t="shared" si="12"/>
        <v>0</v>
      </c>
      <c r="AC224" s="205">
        <f t="shared" ref="AC224:AD224" si="234">G224+O224+W224</f>
        <v>0</v>
      </c>
      <c r="AD224" s="205">
        <f t="shared" si="234"/>
        <v>0</v>
      </c>
      <c r="AE224" s="206">
        <f t="shared" si="14"/>
        <v>0</v>
      </c>
      <c r="AF224" s="211">
        <f t="shared" si="63"/>
        <v>0</v>
      </c>
      <c r="AG224" s="211" t="b">
        <f t="shared" si="19"/>
        <v>1</v>
      </c>
      <c r="AH224" t="s">
        <v>709</v>
      </c>
      <c r="AI224" s="208">
        <v>0</v>
      </c>
      <c r="AJ224" s="208">
        <v>0</v>
      </c>
      <c r="AK224" s="208">
        <f t="shared" si="15"/>
        <v>0</v>
      </c>
      <c r="AL224" s="208"/>
      <c r="AM224" s="127">
        <v>0</v>
      </c>
      <c r="AN224" s="127">
        <f t="shared" si="16"/>
        <v>0</v>
      </c>
      <c r="AO224" s="127"/>
      <c r="AP224" s="127"/>
      <c r="AQ224" s="127"/>
      <c r="AR224" s="127"/>
      <c r="AS224" s="127"/>
      <c r="AT224" s="127"/>
      <c r="AU224" s="127"/>
      <c r="AV224" s="127"/>
      <c r="AW224" s="127"/>
      <c r="AX224" s="127"/>
      <c r="AY224" s="127"/>
      <c r="AZ224" s="127"/>
      <c r="BA224" s="127"/>
      <c r="BB224" s="127"/>
    </row>
    <row r="225" spans="1:54" ht="18.75" customHeight="1">
      <c r="A225" s="127"/>
      <c r="B225" s="203">
        <v>3931</v>
      </c>
      <c r="C225" s="204" t="s">
        <v>712</v>
      </c>
      <c r="D225" s="204">
        <v>0</v>
      </c>
      <c r="E225" s="204">
        <v>0</v>
      </c>
      <c r="F225" s="204">
        <v>0</v>
      </c>
      <c r="G225" s="204">
        <f t="shared" si="3"/>
        <v>0</v>
      </c>
      <c r="H225" s="204">
        <v>0</v>
      </c>
      <c r="I225" s="204">
        <f t="shared" si="4"/>
        <v>0</v>
      </c>
      <c r="J225" s="204">
        <v>0</v>
      </c>
      <c r="K225" s="204">
        <f t="shared" si="5"/>
        <v>0</v>
      </c>
      <c r="L225" s="204">
        <v>0</v>
      </c>
      <c r="M225" s="204">
        <v>0</v>
      </c>
      <c r="N225" s="204">
        <v>0</v>
      </c>
      <c r="O225" s="204">
        <f t="shared" si="6"/>
        <v>0</v>
      </c>
      <c r="P225" s="204">
        <v>0</v>
      </c>
      <c r="Q225" s="204">
        <f t="shared" si="7"/>
        <v>0</v>
      </c>
      <c r="R225" s="204">
        <v>0</v>
      </c>
      <c r="S225" s="204">
        <f t="shared" si="8"/>
        <v>0</v>
      </c>
      <c r="T225" s="204">
        <v>0</v>
      </c>
      <c r="U225" s="204">
        <v>0</v>
      </c>
      <c r="V225" s="204">
        <v>0</v>
      </c>
      <c r="W225" s="204">
        <f t="shared" si="9"/>
        <v>0</v>
      </c>
      <c r="X225" s="204">
        <v>0</v>
      </c>
      <c r="Y225" s="204">
        <f t="shared" si="10"/>
        <v>0</v>
      </c>
      <c r="Z225" s="204">
        <v>0</v>
      </c>
      <c r="AA225" s="204">
        <f t="shared" si="11"/>
        <v>0</v>
      </c>
      <c r="AB225" s="186">
        <f t="shared" si="12"/>
        <v>0</v>
      </c>
      <c r="AC225" s="205">
        <f t="shared" ref="AC225:AD225" si="235">G225+O225+W225</f>
        <v>0</v>
      </c>
      <c r="AD225" s="205">
        <f t="shared" si="235"/>
        <v>0</v>
      </c>
      <c r="AE225" s="206">
        <f t="shared" si="14"/>
        <v>0</v>
      </c>
      <c r="AF225" s="211">
        <f t="shared" si="63"/>
        <v>0</v>
      </c>
      <c r="AG225" s="211" t="b">
        <f t="shared" si="19"/>
        <v>1</v>
      </c>
      <c r="AH225" t="s">
        <v>709</v>
      </c>
      <c r="AI225" s="208">
        <v>0</v>
      </c>
      <c r="AJ225" s="208">
        <v>0</v>
      </c>
      <c r="AK225" s="208">
        <f t="shared" si="15"/>
        <v>0</v>
      </c>
      <c r="AL225" s="208"/>
      <c r="AM225" s="127">
        <v>0</v>
      </c>
      <c r="AN225" s="127">
        <f t="shared" si="16"/>
        <v>0</v>
      </c>
      <c r="AO225" s="127"/>
      <c r="AP225" s="127"/>
      <c r="AQ225" s="127"/>
      <c r="AR225" s="127"/>
      <c r="AS225" s="127"/>
      <c r="AT225" s="127"/>
      <c r="AU225" s="127"/>
      <c r="AV225" s="127"/>
      <c r="AW225" s="127"/>
      <c r="AX225" s="127"/>
      <c r="AY225" s="127"/>
      <c r="AZ225" s="127"/>
      <c r="BA225" s="127"/>
      <c r="BB225" s="127"/>
    </row>
    <row r="226" spans="1:54" ht="18.75" customHeight="1">
      <c r="A226" s="127"/>
      <c r="B226" s="203">
        <v>3941</v>
      </c>
      <c r="C226" s="204" t="s">
        <v>713</v>
      </c>
      <c r="D226" s="204">
        <v>0</v>
      </c>
      <c r="E226" s="204">
        <v>0</v>
      </c>
      <c r="F226" s="204">
        <v>0</v>
      </c>
      <c r="G226" s="204">
        <f t="shared" si="3"/>
        <v>0</v>
      </c>
      <c r="H226" s="204">
        <v>0</v>
      </c>
      <c r="I226" s="204">
        <f t="shared" si="4"/>
        <v>0</v>
      </c>
      <c r="J226" s="204">
        <v>0</v>
      </c>
      <c r="K226" s="204">
        <f t="shared" si="5"/>
        <v>0</v>
      </c>
      <c r="L226" s="204">
        <v>0</v>
      </c>
      <c r="M226" s="204">
        <v>0</v>
      </c>
      <c r="N226" s="204">
        <v>0</v>
      </c>
      <c r="O226" s="204">
        <f t="shared" si="6"/>
        <v>0</v>
      </c>
      <c r="P226" s="204">
        <v>0</v>
      </c>
      <c r="Q226" s="204">
        <f t="shared" si="7"/>
        <v>0</v>
      </c>
      <c r="R226" s="204">
        <v>0</v>
      </c>
      <c r="S226" s="204">
        <f t="shared" si="8"/>
        <v>0</v>
      </c>
      <c r="T226" s="204">
        <v>0</v>
      </c>
      <c r="U226" s="204">
        <v>0</v>
      </c>
      <c r="V226" s="204">
        <v>0</v>
      </c>
      <c r="W226" s="204">
        <f t="shared" si="9"/>
        <v>0</v>
      </c>
      <c r="X226" s="204">
        <v>0</v>
      </c>
      <c r="Y226" s="204">
        <f t="shared" si="10"/>
        <v>0</v>
      </c>
      <c r="Z226" s="204">
        <v>0</v>
      </c>
      <c r="AA226" s="204">
        <f t="shared" si="11"/>
        <v>0</v>
      </c>
      <c r="AB226" s="186">
        <f t="shared" si="12"/>
        <v>0</v>
      </c>
      <c r="AC226" s="205">
        <f t="shared" ref="AC226:AD226" si="236">G226+O226+W226</f>
        <v>0</v>
      </c>
      <c r="AD226" s="205">
        <f t="shared" si="236"/>
        <v>0</v>
      </c>
      <c r="AE226" s="206">
        <f t="shared" si="14"/>
        <v>0</v>
      </c>
      <c r="AF226" s="211">
        <f t="shared" si="63"/>
        <v>0</v>
      </c>
      <c r="AG226" s="211" t="b">
        <f t="shared" si="19"/>
        <v>1</v>
      </c>
      <c r="AH226" t="s">
        <v>709</v>
      </c>
      <c r="AI226" s="208">
        <v>0</v>
      </c>
      <c r="AJ226" s="208">
        <v>0</v>
      </c>
      <c r="AK226" s="208">
        <f t="shared" si="15"/>
        <v>0</v>
      </c>
      <c r="AL226" s="208"/>
      <c r="AM226" s="127">
        <v>0</v>
      </c>
      <c r="AN226" s="127">
        <f t="shared" si="16"/>
        <v>0</v>
      </c>
      <c r="AO226" s="127"/>
      <c r="AP226" s="127"/>
      <c r="AQ226" s="127"/>
      <c r="AR226" s="127"/>
      <c r="AS226" s="127"/>
      <c r="AT226" s="127"/>
      <c r="AU226" s="127"/>
      <c r="AV226" s="127"/>
      <c r="AW226" s="127"/>
      <c r="AX226" s="127"/>
      <c r="AY226" s="127"/>
      <c r="AZ226" s="127"/>
      <c r="BA226" s="127"/>
      <c r="BB226" s="127"/>
    </row>
    <row r="227" spans="1:54" ht="18.75" customHeight="1">
      <c r="A227" s="127"/>
      <c r="B227" s="203">
        <v>3942</v>
      </c>
      <c r="C227" s="204" t="s">
        <v>714</v>
      </c>
      <c r="D227" s="204">
        <v>0</v>
      </c>
      <c r="E227" s="204">
        <v>0</v>
      </c>
      <c r="F227" s="204">
        <v>0</v>
      </c>
      <c r="G227" s="204">
        <f t="shared" si="3"/>
        <v>0</v>
      </c>
      <c r="H227" s="204">
        <v>0</v>
      </c>
      <c r="I227" s="204">
        <f t="shared" si="4"/>
        <v>0</v>
      </c>
      <c r="J227" s="204">
        <v>0</v>
      </c>
      <c r="K227" s="204">
        <f t="shared" si="5"/>
        <v>0</v>
      </c>
      <c r="L227" s="204">
        <v>0</v>
      </c>
      <c r="M227" s="204">
        <v>0</v>
      </c>
      <c r="N227" s="204">
        <v>0</v>
      </c>
      <c r="O227" s="204">
        <f t="shared" si="6"/>
        <v>0</v>
      </c>
      <c r="P227" s="204">
        <v>0</v>
      </c>
      <c r="Q227" s="204">
        <f t="shared" si="7"/>
        <v>0</v>
      </c>
      <c r="R227" s="204">
        <v>0</v>
      </c>
      <c r="S227" s="204">
        <f t="shared" si="8"/>
        <v>0</v>
      </c>
      <c r="T227" s="204">
        <v>0</v>
      </c>
      <c r="U227" s="204">
        <v>0</v>
      </c>
      <c r="V227" s="204">
        <v>0</v>
      </c>
      <c r="W227" s="204">
        <f t="shared" si="9"/>
        <v>0</v>
      </c>
      <c r="X227" s="204">
        <v>0</v>
      </c>
      <c r="Y227" s="204">
        <f t="shared" si="10"/>
        <v>0</v>
      </c>
      <c r="Z227" s="204">
        <v>0</v>
      </c>
      <c r="AA227" s="204">
        <f t="shared" si="11"/>
        <v>0</v>
      </c>
      <c r="AB227" s="186">
        <f t="shared" si="12"/>
        <v>0</v>
      </c>
      <c r="AC227" s="205">
        <f t="shared" ref="AC227:AD227" si="237">G227+O227+W227</f>
        <v>0</v>
      </c>
      <c r="AD227" s="205">
        <f t="shared" si="237"/>
        <v>0</v>
      </c>
      <c r="AE227" s="206">
        <f t="shared" si="14"/>
        <v>0</v>
      </c>
      <c r="AF227" s="211">
        <f t="shared" si="63"/>
        <v>0</v>
      </c>
      <c r="AG227" s="211" t="b">
        <f t="shared" si="19"/>
        <v>1</v>
      </c>
      <c r="AH227" t="s">
        <v>709</v>
      </c>
      <c r="AI227" s="208">
        <v>0</v>
      </c>
      <c r="AJ227" s="208">
        <v>0</v>
      </c>
      <c r="AK227" s="208">
        <f t="shared" si="15"/>
        <v>0</v>
      </c>
      <c r="AL227" s="208"/>
      <c r="AM227" s="127">
        <v>0</v>
      </c>
      <c r="AN227" s="127">
        <f t="shared" si="16"/>
        <v>0</v>
      </c>
      <c r="AO227" s="127"/>
      <c r="AP227" s="127"/>
      <c r="AQ227" s="127"/>
      <c r="AR227" s="127"/>
      <c r="AS227" s="127"/>
      <c r="AT227" s="127"/>
      <c r="AU227" s="127"/>
      <c r="AV227" s="127"/>
      <c r="AW227" s="127"/>
      <c r="AX227" s="127"/>
      <c r="AY227" s="127"/>
      <c r="AZ227" s="127"/>
      <c r="BA227" s="127"/>
      <c r="BB227" s="127"/>
    </row>
    <row r="228" spans="1:54" ht="18.75" customHeight="1">
      <c r="A228" s="127"/>
      <c r="B228" s="203">
        <v>3943</v>
      </c>
      <c r="C228" s="204" t="s">
        <v>715</v>
      </c>
      <c r="D228" s="204">
        <v>0</v>
      </c>
      <c r="E228" s="204">
        <v>0</v>
      </c>
      <c r="F228" s="204">
        <v>0</v>
      </c>
      <c r="G228" s="204">
        <f t="shared" si="3"/>
        <v>0</v>
      </c>
      <c r="H228" s="204">
        <v>0</v>
      </c>
      <c r="I228" s="204">
        <f t="shared" si="4"/>
        <v>0</v>
      </c>
      <c r="J228" s="204">
        <v>0</v>
      </c>
      <c r="K228" s="204">
        <f t="shared" si="5"/>
        <v>0</v>
      </c>
      <c r="L228" s="204">
        <v>0</v>
      </c>
      <c r="M228" s="204">
        <v>0</v>
      </c>
      <c r="N228" s="204">
        <v>0</v>
      </c>
      <c r="O228" s="204">
        <f t="shared" si="6"/>
        <v>0</v>
      </c>
      <c r="P228" s="204">
        <v>0</v>
      </c>
      <c r="Q228" s="204">
        <f t="shared" si="7"/>
        <v>0</v>
      </c>
      <c r="R228" s="204">
        <v>0</v>
      </c>
      <c r="S228" s="204">
        <f t="shared" si="8"/>
        <v>0</v>
      </c>
      <c r="T228" s="204">
        <v>0</v>
      </c>
      <c r="U228" s="204">
        <v>0</v>
      </c>
      <c r="V228" s="204">
        <v>0</v>
      </c>
      <c r="W228" s="204">
        <f t="shared" si="9"/>
        <v>0</v>
      </c>
      <c r="X228" s="204">
        <v>0</v>
      </c>
      <c r="Y228" s="204">
        <f t="shared" si="10"/>
        <v>0</v>
      </c>
      <c r="Z228" s="204">
        <v>0</v>
      </c>
      <c r="AA228" s="204">
        <f t="shared" si="11"/>
        <v>0</v>
      </c>
      <c r="AB228" s="186">
        <f t="shared" si="12"/>
        <v>0</v>
      </c>
      <c r="AC228" s="205">
        <f t="shared" ref="AC228:AD228" si="238">G228+O228+W228</f>
        <v>0</v>
      </c>
      <c r="AD228" s="205">
        <f t="shared" si="238"/>
        <v>0</v>
      </c>
      <c r="AE228" s="206">
        <f t="shared" si="14"/>
        <v>0</v>
      </c>
      <c r="AF228" s="211">
        <f t="shared" si="63"/>
        <v>0</v>
      </c>
      <c r="AG228" s="211" t="b">
        <f t="shared" si="19"/>
        <v>1</v>
      </c>
      <c r="AH228" t="s">
        <v>709</v>
      </c>
      <c r="AI228" s="208">
        <v>0</v>
      </c>
      <c r="AJ228" s="208">
        <v>0</v>
      </c>
      <c r="AK228" s="208">
        <f t="shared" si="15"/>
        <v>0</v>
      </c>
      <c r="AL228" s="208"/>
      <c r="AM228" s="127">
        <v>0</v>
      </c>
      <c r="AN228" s="127">
        <f t="shared" si="16"/>
        <v>0</v>
      </c>
      <c r="AO228" s="127"/>
      <c r="AP228" s="127"/>
      <c r="AQ228" s="127"/>
      <c r="AR228" s="127"/>
      <c r="AS228" s="127"/>
      <c r="AT228" s="127"/>
      <c r="AU228" s="127"/>
      <c r="AV228" s="127"/>
      <c r="AW228" s="127"/>
      <c r="AX228" s="127"/>
      <c r="AY228" s="127"/>
      <c r="AZ228" s="127"/>
      <c r="BA228" s="127"/>
      <c r="BB228" s="127"/>
    </row>
    <row r="229" spans="1:54" ht="18.75" customHeight="1">
      <c r="A229" s="213"/>
      <c r="B229" s="203">
        <v>3944</v>
      </c>
      <c r="C229" s="204" t="s">
        <v>716</v>
      </c>
      <c r="D229" s="204">
        <v>0</v>
      </c>
      <c r="E229" s="204">
        <v>0</v>
      </c>
      <c r="F229" s="204">
        <v>0</v>
      </c>
      <c r="G229" s="204">
        <f t="shared" si="3"/>
        <v>0</v>
      </c>
      <c r="H229" s="204">
        <v>0</v>
      </c>
      <c r="I229" s="204">
        <f t="shared" si="4"/>
        <v>0</v>
      </c>
      <c r="J229" s="204">
        <v>0</v>
      </c>
      <c r="K229" s="204">
        <f t="shared" si="5"/>
        <v>0</v>
      </c>
      <c r="L229" s="204">
        <v>0</v>
      </c>
      <c r="M229" s="204">
        <v>0</v>
      </c>
      <c r="N229" s="204">
        <v>0</v>
      </c>
      <c r="O229" s="204">
        <f t="shared" si="6"/>
        <v>0</v>
      </c>
      <c r="P229" s="204">
        <v>0</v>
      </c>
      <c r="Q229" s="204">
        <f t="shared" si="7"/>
        <v>0</v>
      </c>
      <c r="R229" s="204">
        <v>0</v>
      </c>
      <c r="S229" s="204">
        <f t="shared" si="8"/>
        <v>0</v>
      </c>
      <c r="T229" s="204">
        <v>0</v>
      </c>
      <c r="U229" s="204">
        <v>0</v>
      </c>
      <c r="V229" s="204">
        <v>0</v>
      </c>
      <c r="W229" s="204">
        <f t="shared" si="9"/>
        <v>0</v>
      </c>
      <c r="X229" s="204">
        <v>0</v>
      </c>
      <c r="Y229" s="204">
        <f t="shared" si="10"/>
        <v>0</v>
      </c>
      <c r="Z229" s="204">
        <v>0</v>
      </c>
      <c r="AA229" s="204">
        <f t="shared" si="11"/>
        <v>0</v>
      </c>
      <c r="AB229" s="186">
        <f t="shared" si="12"/>
        <v>0</v>
      </c>
      <c r="AC229" s="205">
        <f t="shared" ref="AC229:AD229" si="239">G229+O229+W229</f>
        <v>0</v>
      </c>
      <c r="AD229" s="205">
        <f t="shared" si="239"/>
        <v>0</v>
      </c>
      <c r="AE229" s="206">
        <f t="shared" si="14"/>
        <v>0</v>
      </c>
      <c r="AF229" s="211">
        <f t="shared" si="63"/>
        <v>0</v>
      </c>
      <c r="AG229" s="211" t="b">
        <f t="shared" si="19"/>
        <v>1</v>
      </c>
      <c r="AH229" t="s">
        <v>709</v>
      </c>
      <c r="AI229" s="208">
        <v>0</v>
      </c>
      <c r="AJ229" s="208">
        <v>0</v>
      </c>
      <c r="AK229" s="208">
        <f t="shared" si="15"/>
        <v>0</v>
      </c>
      <c r="AL229" s="208">
        <v>0</v>
      </c>
      <c r="AM229" s="127">
        <v>0</v>
      </c>
      <c r="AN229" s="127">
        <f t="shared" si="16"/>
        <v>0</v>
      </c>
      <c r="AO229" s="213" t="s">
        <v>424</v>
      </c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</row>
    <row r="230" spans="1:54" ht="18.75" customHeight="1">
      <c r="A230" s="127"/>
      <c r="B230" s="203">
        <v>3951</v>
      </c>
      <c r="C230" s="204" t="s">
        <v>717</v>
      </c>
      <c r="D230" s="204">
        <v>0</v>
      </c>
      <c r="E230" s="204">
        <v>0</v>
      </c>
      <c r="F230" s="204">
        <v>0</v>
      </c>
      <c r="G230" s="204">
        <f t="shared" si="3"/>
        <v>0</v>
      </c>
      <c r="H230" s="204">
        <v>0</v>
      </c>
      <c r="I230" s="204">
        <f t="shared" si="4"/>
        <v>0</v>
      </c>
      <c r="J230" s="204">
        <v>0</v>
      </c>
      <c r="K230" s="204">
        <f t="shared" si="5"/>
        <v>0</v>
      </c>
      <c r="L230" s="204">
        <v>0</v>
      </c>
      <c r="M230" s="204">
        <v>0</v>
      </c>
      <c r="N230" s="204">
        <v>0</v>
      </c>
      <c r="O230" s="204">
        <f t="shared" si="6"/>
        <v>0</v>
      </c>
      <c r="P230" s="204">
        <v>0</v>
      </c>
      <c r="Q230" s="204">
        <f t="shared" si="7"/>
        <v>0</v>
      </c>
      <c r="R230" s="204">
        <v>0</v>
      </c>
      <c r="S230" s="204">
        <f t="shared" si="8"/>
        <v>0</v>
      </c>
      <c r="T230" s="204">
        <v>0</v>
      </c>
      <c r="U230" s="204">
        <v>0</v>
      </c>
      <c r="V230" s="204">
        <v>0</v>
      </c>
      <c r="W230" s="204">
        <f t="shared" si="9"/>
        <v>0</v>
      </c>
      <c r="X230" s="204">
        <v>0</v>
      </c>
      <c r="Y230" s="204">
        <f t="shared" si="10"/>
        <v>0</v>
      </c>
      <c r="Z230" s="204">
        <v>0</v>
      </c>
      <c r="AA230" s="204">
        <f t="shared" si="11"/>
        <v>0</v>
      </c>
      <c r="AB230" s="186">
        <f t="shared" si="12"/>
        <v>0</v>
      </c>
      <c r="AC230" s="205">
        <f t="shared" ref="AC230:AD230" si="240">G230+O230+W230</f>
        <v>0</v>
      </c>
      <c r="AD230" s="205">
        <f t="shared" si="240"/>
        <v>0</v>
      </c>
      <c r="AE230" s="206">
        <f t="shared" si="14"/>
        <v>0</v>
      </c>
      <c r="AF230" s="211">
        <f t="shared" si="63"/>
        <v>0</v>
      </c>
      <c r="AG230" s="211" t="b">
        <f t="shared" si="19"/>
        <v>1</v>
      </c>
      <c r="AH230" t="s">
        <v>709</v>
      </c>
      <c r="AI230" s="208">
        <v>0</v>
      </c>
      <c r="AJ230" s="208">
        <v>0</v>
      </c>
      <c r="AK230" s="208">
        <f t="shared" si="15"/>
        <v>0</v>
      </c>
      <c r="AL230" s="208"/>
      <c r="AM230" s="127">
        <v>0</v>
      </c>
      <c r="AN230" s="127">
        <f t="shared" si="16"/>
        <v>0</v>
      </c>
      <c r="AO230" s="127"/>
      <c r="AP230" s="127"/>
      <c r="AQ230" s="127"/>
      <c r="AR230" s="127"/>
      <c r="AS230" s="127"/>
      <c r="AT230" s="127"/>
      <c r="AU230" s="127"/>
      <c r="AV230" s="127"/>
      <c r="AW230" s="127"/>
      <c r="AX230" s="127"/>
      <c r="AY230" s="127"/>
      <c r="AZ230" s="127"/>
      <c r="BA230" s="127"/>
      <c r="BB230" s="127"/>
    </row>
    <row r="231" spans="1:54" ht="18.75" customHeight="1">
      <c r="A231" s="127"/>
      <c r="B231" s="203">
        <v>3961</v>
      </c>
      <c r="C231" s="204" t="s">
        <v>718</v>
      </c>
      <c r="D231" s="204">
        <v>0</v>
      </c>
      <c r="E231" s="204">
        <v>0</v>
      </c>
      <c r="F231" s="204">
        <v>0</v>
      </c>
      <c r="G231" s="204">
        <f t="shared" si="3"/>
        <v>0</v>
      </c>
      <c r="H231" s="204">
        <v>0</v>
      </c>
      <c r="I231" s="204">
        <f t="shared" si="4"/>
        <v>0</v>
      </c>
      <c r="J231" s="204">
        <v>0</v>
      </c>
      <c r="K231" s="204">
        <f t="shared" si="5"/>
        <v>0</v>
      </c>
      <c r="L231" s="204">
        <v>0</v>
      </c>
      <c r="M231" s="204">
        <v>0</v>
      </c>
      <c r="N231" s="204">
        <v>0</v>
      </c>
      <c r="O231" s="204">
        <f t="shared" si="6"/>
        <v>0</v>
      </c>
      <c r="P231" s="204">
        <v>0</v>
      </c>
      <c r="Q231" s="204">
        <f t="shared" si="7"/>
        <v>0</v>
      </c>
      <c r="R231" s="204">
        <v>0</v>
      </c>
      <c r="S231" s="204">
        <f t="shared" si="8"/>
        <v>0</v>
      </c>
      <c r="T231" s="204">
        <v>0</v>
      </c>
      <c r="U231" s="204">
        <v>0</v>
      </c>
      <c r="V231" s="204">
        <v>0</v>
      </c>
      <c r="W231" s="204">
        <f t="shared" si="9"/>
        <v>0</v>
      </c>
      <c r="X231" s="204">
        <v>0</v>
      </c>
      <c r="Y231" s="204">
        <f t="shared" si="10"/>
        <v>0</v>
      </c>
      <c r="Z231" s="204">
        <v>0</v>
      </c>
      <c r="AA231" s="204">
        <f t="shared" si="11"/>
        <v>0</v>
      </c>
      <c r="AB231" s="186">
        <f t="shared" si="12"/>
        <v>0</v>
      </c>
      <c r="AC231" s="205">
        <f t="shared" ref="AC231:AD231" si="241">G231+O231+W231</f>
        <v>0</v>
      </c>
      <c r="AD231" s="205">
        <f t="shared" si="241"/>
        <v>0</v>
      </c>
      <c r="AE231" s="206">
        <f t="shared" si="14"/>
        <v>0</v>
      </c>
      <c r="AF231" s="211">
        <f t="shared" si="63"/>
        <v>0</v>
      </c>
      <c r="AG231" s="211" t="b">
        <f t="shared" si="19"/>
        <v>1</v>
      </c>
      <c r="AH231" t="s">
        <v>709</v>
      </c>
      <c r="AI231" s="208">
        <v>0</v>
      </c>
      <c r="AJ231" s="208">
        <v>0</v>
      </c>
      <c r="AK231" s="208">
        <f t="shared" si="15"/>
        <v>0</v>
      </c>
      <c r="AL231" s="208"/>
      <c r="AM231" s="127">
        <v>0</v>
      </c>
      <c r="AN231" s="127">
        <f t="shared" si="16"/>
        <v>0</v>
      </c>
      <c r="AO231" s="127"/>
      <c r="AP231" s="127"/>
      <c r="AQ231" s="127"/>
      <c r="AR231" s="127"/>
      <c r="AS231" s="127"/>
      <c r="AT231" s="127"/>
      <c r="AU231" s="127"/>
      <c r="AV231" s="127"/>
      <c r="AW231" s="127"/>
      <c r="AX231" s="127"/>
      <c r="AY231" s="127"/>
      <c r="AZ231" s="127"/>
      <c r="BA231" s="127"/>
      <c r="BB231" s="127"/>
    </row>
    <row r="232" spans="1:54" ht="18.75" customHeight="1">
      <c r="A232" s="127"/>
      <c r="B232" s="203">
        <v>3962</v>
      </c>
      <c r="C232" s="204" t="s">
        <v>719</v>
      </c>
      <c r="D232" s="204">
        <v>0</v>
      </c>
      <c r="E232" s="204">
        <v>0</v>
      </c>
      <c r="F232" s="204">
        <v>0</v>
      </c>
      <c r="G232" s="204">
        <f t="shared" si="3"/>
        <v>0</v>
      </c>
      <c r="H232" s="204">
        <v>0</v>
      </c>
      <c r="I232" s="204">
        <f t="shared" si="4"/>
        <v>0</v>
      </c>
      <c r="J232" s="204">
        <v>0</v>
      </c>
      <c r="K232" s="204">
        <f t="shared" si="5"/>
        <v>0</v>
      </c>
      <c r="L232" s="204">
        <v>0</v>
      </c>
      <c r="M232" s="204">
        <v>0</v>
      </c>
      <c r="N232" s="204">
        <v>0</v>
      </c>
      <c r="O232" s="204">
        <f t="shared" si="6"/>
        <v>0</v>
      </c>
      <c r="P232" s="204">
        <v>0</v>
      </c>
      <c r="Q232" s="204">
        <f t="shared" si="7"/>
        <v>0</v>
      </c>
      <c r="R232" s="204">
        <v>0</v>
      </c>
      <c r="S232" s="204">
        <f t="shared" si="8"/>
        <v>0</v>
      </c>
      <c r="T232" s="204">
        <v>0</v>
      </c>
      <c r="U232" s="204">
        <v>0</v>
      </c>
      <c r="V232" s="204">
        <v>0</v>
      </c>
      <c r="W232" s="204">
        <f t="shared" si="9"/>
        <v>0</v>
      </c>
      <c r="X232" s="204">
        <v>0</v>
      </c>
      <c r="Y232" s="204">
        <f t="shared" si="10"/>
        <v>0</v>
      </c>
      <c r="Z232" s="204">
        <v>0</v>
      </c>
      <c r="AA232" s="204">
        <f t="shared" si="11"/>
        <v>0</v>
      </c>
      <c r="AB232" s="186">
        <f t="shared" si="12"/>
        <v>0</v>
      </c>
      <c r="AC232" s="205">
        <f t="shared" ref="AC232:AD232" si="242">G232+O232+W232</f>
        <v>0</v>
      </c>
      <c r="AD232" s="205">
        <f t="shared" si="242"/>
        <v>0</v>
      </c>
      <c r="AE232" s="206">
        <f t="shared" si="14"/>
        <v>0</v>
      </c>
      <c r="AF232" s="211">
        <f t="shared" si="63"/>
        <v>0</v>
      </c>
      <c r="AG232" s="211" t="b">
        <f t="shared" si="19"/>
        <v>1</v>
      </c>
      <c r="AH232" t="s">
        <v>709</v>
      </c>
      <c r="AI232" s="208">
        <v>0</v>
      </c>
      <c r="AJ232" s="208">
        <v>0</v>
      </c>
      <c r="AK232" s="208">
        <f t="shared" si="15"/>
        <v>0</v>
      </c>
      <c r="AL232" s="208"/>
      <c r="AM232" s="127">
        <v>0</v>
      </c>
      <c r="AN232" s="127">
        <f t="shared" si="16"/>
        <v>0</v>
      </c>
      <c r="AO232" s="127"/>
      <c r="AP232" s="127"/>
      <c r="AQ232" s="127"/>
      <c r="AR232" s="127"/>
      <c r="AS232" s="127"/>
      <c r="AT232" s="127"/>
      <c r="AU232" s="127"/>
      <c r="AV232" s="127"/>
      <c r="AW232" s="127"/>
      <c r="AX232" s="127"/>
      <c r="AY232" s="127"/>
      <c r="AZ232" s="127"/>
      <c r="BA232" s="127"/>
      <c r="BB232" s="127"/>
    </row>
    <row r="233" spans="1:54" ht="18.75" customHeight="1">
      <c r="A233" s="127"/>
      <c r="B233" s="203">
        <v>3981</v>
      </c>
      <c r="C233" s="204" t="s">
        <v>720</v>
      </c>
      <c r="D233" s="204">
        <v>0</v>
      </c>
      <c r="E233" s="204">
        <v>0</v>
      </c>
      <c r="F233" s="204">
        <v>0</v>
      </c>
      <c r="G233" s="204">
        <f t="shared" si="3"/>
        <v>0</v>
      </c>
      <c r="H233" s="204">
        <v>0</v>
      </c>
      <c r="I233" s="204">
        <f t="shared" si="4"/>
        <v>0</v>
      </c>
      <c r="J233" s="204">
        <v>0</v>
      </c>
      <c r="K233" s="204">
        <f t="shared" si="5"/>
        <v>0</v>
      </c>
      <c r="L233" s="204">
        <v>0</v>
      </c>
      <c r="M233" s="204">
        <v>0</v>
      </c>
      <c r="N233" s="204">
        <v>0</v>
      </c>
      <c r="O233" s="204">
        <f t="shared" si="6"/>
        <v>0</v>
      </c>
      <c r="P233" s="204">
        <v>0</v>
      </c>
      <c r="Q233" s="204">
        <f t="shared" si="7"/>
        <v>0</v>
      </c>
      <c r="R233" s="204">
        <v>0</v>
      </c>
      <c r="S233" s="204">
        <f t="shared" si="8"/>
        <v>0</v>
      </c>
      <c r="T233" s="204">
        <v>0</v>
      </c>
      <c r="U233" s="204">
        <v>0</v>
      </c>
      <c r="V233" s="204">
        <v>0</v>
      </c>
      <c r="W233" s="204">
        <f t="shared" si="9"/>
        <v>0</v>
      </c>
      <c r="X233" s="204">
        <v>0</v>
      </c>
      <c r="Y233" s="204">
        <f t="shared" si="10"/>
        <v>0</v>
      </c>
      <c r="Z233" s="204">
        <v>0</v>
      </c>
      <c r="AA233" s="204">
        <f t="shared" si="11"/>
        <v>0</v>
      </c>
      <c r="AB233" s="186">
        <f t="shared" si="12"/>
        <v>0</v>
      </c>
      <c r="AC233" s="205">
        <f t="shared" ref="AC233:AD233" si="243">G233+O233+W233</f>
        <v>0</v>
      </c>
      <c r="AD233" s="205">
        <f t="shared" si="243"/>
        <v>0</v>
      </c>
      <c r="AE233" s="206">
        <f t="shared" si="14"/>
        <v>0</v>
      </c>
      <c r="AF233" s="211">
        <f t="shared" si="63"/>
        <v>0</v>
      </c>
      <c r="AG233" s="211" t="b">
        <f t="shared" si="19"/>
        <v>1</v>
      </c>
      <c r="AH233" t="s">
        <v>709</v>
      </c>
      <c r="AI233" s="208">
        <v>0</v>
      </c>
      <c r="AJ233" s="208">
        <v>0</v>
      </c>
      <c r="AK233" s="208">
        <f t="shared" si="15"/>
        <v>0</v>
      </c>
      <c r="AL233" s="208"/>
      <c r="AM233" s="127">
        <v>0</v>
      </c>
      <c r="AN233" s="127">
        <f t="shared" si="16"/>
        <v>0</v>
      </c>
      <c r="AO233" s="127"/>
      <c r="AP233" s="127"/>
      <c r="AQ233" s="127"/>
      <c r="AR233" s="127"/>
      <c r="AS233" s="127"/>
      <c r="AT233" s="127"/>
      <c r="AU233" s="127"/>
      <c r="AV233" s="127"/>
      <c r="AW233" s="127"/>
      <c r="AX233" s="127"/>
      <c r="AY233" s="127"/>
      <c r="AZ233" s="127"/>
      <c r="BA233" s="127"/>
      <c r="BB233" s="127"/>
    </row>
    <row r="234" spans="1:54" ht="18.75" customHeight="1">
      <c r="A234" s="127"/>
      <c r="B234" s="203">
        <v>3991</v>
      </c>
      <c r="C234" s="204" t="s">
        <v>721</v>
      </c>
      <c r="D234" s="204">
        <v>0</v>
      </c>
      <c r="E234" s="204">
        <v>0</v>
      </c>
      <c r="F234" s="204">
        <v>0</v>
      </c>
      <c r="G234" s="204">
        <f t="shared" si="3"/>
        <v>0</v>
      </c>
      <c r="H234" s="204">
        <v>0</v>
      </c>
      <c r="I234" s="204">
        <f t="shared" si="4"/>
        <v>0</v>
      </c>
      <c r="J234" s="204">
        <v>0</v>
      </c>
      <c r="K234" s="204">
        <f t="shared" si="5"/>
        <v>0</v>
      </c>
      <c r="L234" s="204">
        <v>0</v>
      </c>
      <c r="M234" s="204">
        <v>0</v>
      </c>
      <c r="N234" s="204">
        <v>0</v>
      </c>
      <c r="O234" s="204">
        <f t="shared" si="6"/>
        <v>0</v>
      </c>
      <c r="P234" s="204">
        <v>0</v>
      </c>
      <c r="Q234" s="204">
        <f t="shared" si="7"/>
        <v>0</v>
      </c>
      <c r="R234" s="204">
        <v>0</v>
      </c>
      <c r="S234" s="204">
        <f t="shared" si="8"/>
        <v>0</v>
      </c>
      <c r="T234" s="204">
        <v>0</v>
      </c>
      <c r="U234" s="204">
        <v>0</v>
      </c>
      <c r="V234" s="204">
        <v>0</v>
      </c>
      <c r="W234" s="204">
        <f t="shared" si="9"/>
        <v>0</v>
      </c>
      <c r="X234" s="204">
        <v>0</v>
      </c>
      <c r="Y234" s="204">
        <f t="shared" si="10"/>
        <v>0</v>
      </c>
      <c r="Z234" s="204">
        <v>0</v>
      </c>
      <c r="AA234" s="204">
        <f t="shared" si="11"/>
        <v>0</v>
      </c>
      <c r="AB234" s="186">
        <f t="shared" si="12"/>
        <v>0</v>
      </c>
      <c r="AC234" s="205">
        <f t="shared" ref="AC234:AD234" si="244">G234+O234+W234</f>
        <v>0</v>
      </c>
      <c r="AD234" s="205">
        <f t="shared" si="244"/>
        <v>0</v>
      </c>
      <c r="AE234" s="206">
        <f t="shared" si="14"/>
        <v>0</v>
      </c>
      <c r="AF234" s="211">
        <f t="shared" si="63"/>
        <v>0</v>
      </c>
      <c r="AG234" s="211" t="b">
        <f t="shared" si="19"/>
        <v>1</v>
      </c>
      <c r="AH234" t="s">
        <v>709</v>
      </c>
      <c r="AI234" s="208">
        <v>0</v>
      </c>
      <c r="AJ234" s="208">
        <v>0</v>
      </c>
      <c r="AK234" s="208">
        <f t="shared" si="15"/>
        <v>0</v>
      </c>
      <c r="AL234" s="208"/>
      <c r="AM234" s="127">
        <v>0</v>
      </c>
      <c r="AN234" s="127">
        <f t="shared" si="16"/>
        <v>0</v>
      </c>
      <c r="AO234" s="127"/>
      <c r="AP234" s="127"/>
      <c r="AQ234" s="127"/>
      <c r="AR234" s="127"/>
      <c r="AS234" s="127"/>
      <c r="AT234" s="127"/>
      <c r="AU234" s="127"/>
      <c r="AV234" s="127"/>
      <c r="AW234" s="127"/>
      <c r="AX234" s="127"/>
      <c r="AY234" s="127"/>
      <c r="AZ234" s="127"/>
      <c r="BA234" s="127"/>
      <c r="BB234" s="127"/>
    </row>
    <row r="235" spans="1:54" ht="18.75" customHeight="1">
      <c r="A235" s="127"/>
      <c r="B235" s="203">
        <v>3992</v>
      </c>
      <c r="C235" s="204" t="s">
        <v>722</v>
      </c>
      <c r="D235" s="204">
        <v>0</v>
      </c>
      <c r="E235" s="204">
        <v>0</v>
      </c>
      <c r="F235" s="204">
        <v>0</v>
      </c>
      <c r="G235" s="204">
        <f t="shared" si="3"/>
        <v>0</v>
      </c>
      <c r="H235" s="204">
        <v>0</v>
      </c>
      <c r="I235" s="204">
        <f t="shared" si="4"/>
        <v>0</v>
      </c>
      <c r="J235" s="204">
        <v>0</v>
      </c>
      <c r="K235" s="204">
        <f t="shared" si="5"/>
        <v>0</v>
      </c>
      <c r="L235" s="204">
        <v>0</v>
      </c>
      <c r="M235" s="204">
        <v>0</v>
      </c>
      <c r="N235" s="204">
        <v>0</v>
      </c>
      <c r="O235" s="204">
        <f t="shared" si="6"/>
        <v>0</v>
      </c>
      <c r="P235" s="204">
        <v>0</v>
      </c>
      <c r="Q235" s="204">
        <f t="shared" si="7"/>
        <v>0</v>
      </c>
      <c r="R235" s="204">
        <v>0</v>
      </c>
      <c r="S235" s="204">
        <f t="shared" si="8"/>
        <v>0</v>
      </c>
      <c r="T235" s="204">
        <v>0</v>
      </c>
      <c r="U235" s="204">
        <v>0</v>
      </c>
      <c r="V235" s="204">
        <v>0</v>
      </c>
      <c r="W235" s="204">
        <f t="shared" si="9"/>
        <v>0</v>
      </c>
      <c r="X235" s="204">
        <v>0</v>
      </c>
      <c r="Y235" s="204">
        <f t="shared" si="10"/>
        <v>0</v>
      </c>
      <c r="Z235" s="204">
        <v>0</v>
      </c>
      <c r="AA235" s="204">
        <f t="shared" si="11"/>
        <v>0</v>
      </c>
      <c r="AB235" s="186">
        <f t="shared" si="12"/>
        <v>0</v>
      </c>
      <c r="AC235" s="205">
        <f t="shared" ref="AC235:AD235" si="245">G235+O235+W235</f>
        <v>0</v>
      </c>
      <c r="AD235" s="205">
        <f t="shared" si="245"/>
        <v>0</v>
      </c>
      <c r="AE235" s="206">
        <f t="shared" si="14"/>
        <v>0</v>
      </c>
      <c r="AF235" s="211">
        <f t="shared" si="63"/>
        <v>0</v>
      </c>
      <c r="AG235" s="211" t="b">
        <f t="shared" si="19"/>
        <v>1</v>
      </c>
      <c r="AH235" t="s">
        <v>709</v>
      </c>
      <c r="AI235" s="208">
        <v>0</v>
      </c>
      <c r="AJ235" s="208">
        <v>0</v>
      </c>
      <c r="AK235" s="208">
        <f t="shared" si="15"/>
        <v>0</v>
      </c>
      <c r="AL235" s="208"/>
      <c r="AM235" s="127">
        <v>0</v>
      </c>
      <c r="AN235" s="127">
        <f t="shared" si="16"/>
        <v>0</v>
      </c>
      <c r="AO235" s="127"/>
      <c r="AP235" s="127"/>
      <c r="AQ235" s="127"/>
      <c r="AR235" s="127"/>
      <c r="AS235" s="127"/>
      <c r="AT235" s="127"/>
      <c r="AU235" s="127"/>
      <c r="AV235" s="127"/>
      <c r="AW235" s="127"/>
      <c r="AX235" s="127"/>
      <c r="AY235" s="127"/>
      <c r="AZ235" s="127"/>
      <c r="BA235" s="127"/>
      <c r="BB235" s="127"/>
    </row>
    <row r="236" spans="1:54" ht="18.75" customHeight="1">
      <c r="A236" s="127"/>
      <c r="B236" s="203">
        <v>3993</v>
      </c>
      <c r="C236" s="204" t="s">
        <v>723</v>
      </c>
      <c r="D236" s="204">
        <v>0</v>
      </c>
      <c r="E236" s="204">
        <v>0</v>
      </c>
      <c r="F236" s="204">
        <v>0</v>
      </c>
      <c r="G236" s="204">
        <f t="shared" si="3"/>
        <v>0</v>
      </c>
      <c r="H236" s="204">
        <v>0</v>
      </c>
      <c r="I236" s="204">
        <f t="shared" si="4"/>
        <v>0</v>
      </c>
      <c r="J236" s="204">
        <v>0</v>
      </c>
      <c r="K236" s="204">
        <f t="shared" si="5"/>
        <v>0</v>
      </c>
      <c r="L236" s="204">
        <v>0</v>
      </c>
      <c r="M236" s="204">
        <v>0</v>
      </c>
      <c r="N236" s="204">
        <v>0</v>
      </c>
      <c r="O236" s="204">
        <f t="shared" si="6"/>
        <v>0</v>
      </c>
      <c r="P236" s="204">
        <v>0</v>
      </c>
      <c r="Q236" s="204">
        <f t="shared" si="7"/>
        <v>0</v>
      </c>
      <c r="R236" s="204">
        <v>0</v>
      </c>
      <c r="S236" s="204">
        <f t="shared" si="8"/>
        <v>0</v>
      </c>
      <c r="T236" s="204">
        <v>0</v>
      </c>
      <c r="U236" s="204">
        <v>0</v>
      </c>
      <c r="V236" s="204">
        <v>0</v>
      </c>
      <c r="W236" s="204">
        <f t="shared" si="9"/>
        <v>0</v>
      </c>
      <c r="X236" s="204">
        <v>0</v>
      </c>
      <c r="Y236" s="204">
        <f t="shared" si="10"/>
        <v>0</v>
      </c>
      <c r="Z236" s="204">
        <v>0</v>
      </c>
      <c r="AA236" s="204">
        <f t="shared" si="11"/>
        <v>0</v>
      </c>
      <c r="AB236" s="186">
        <f t="shared" si="12"/>
        <v>0</v>
      </c>
      <c r="AC236" s="205">
        <f t="shared" ref="AC236:AD236" si="246">G236+O236+W236</f>
        <v>0</v>
      </c>
      <c r="AD236" s="205">
        <f t="shared" si="246"/>
        <v>0</v>
      </c>
      <c r="AE236" s="206">
        <f t="shared" si="14"/>
        <v>0</v>
      </c>
      <c r="AF236" s="211">
        <f t="shared" si="63"/>
        <v>0</v>
      </c>
      <c r="AG236" s="211" t="b">
        <f t="shared" si="19"/>
        <v>1</v>
      </c>
      <c r="AH236" t="s">
        <v>709</v>
      </c>
      <c r="AI236" s="208">
        <v>0</v>
      </c>
      <c r="AJ236" s="208">
        <v>0</v>
      </c>
      <c r="AK236" s="208">
        <f t="shared" si="15"/>
        <v>0</v>
      </c>
      <c r="AL236" s="208"/>
      <c r="AM236" s="127">
        <v>0</v>
      </c>
      <c r="AN236" s="127">
        <f t="shared" si="16"/>
        <v>0</v>
      </c>
      <c r="AO236" s="127"/>
      <c r="AP236" s="127"/>
      <c r="AQ236" s="127"/>
      <c r="AR236" s="127"/>
      <c r="AS236" s="127"/>
      <c r="AT236" s="127"/>
      <c r="AU236" s="127"/>
      <c r="AV236" s="127"/>
      <c r="AW236" s="127"/>
      <c r="AX236" s="127"/>
      <c r="AY236" s="127"/>
      <c r="AZ236" s="127"/>
      <c r="BA236" s="127"/>
      <c r="BB236" s="127"/>
    </row>
    <row r="237" spans="1:54" ht="18.75" customHeight="1">
      <c r="A237" s="127"/>
      <c r="B237" s="203">
        <v>3994</v>
      </c>
      <c r="C237" s="204" t="s">
        <v>724</v>
      </c>
      <c r="D237" s="204">
        <v>0</v>
      </c>
      <c r="E237" s="204">
        <v>0</v>
      </c>
      <c r="F237" s="204">
        <v>0</v>
      </c>
      <c r="G237" s="204">
        <f t="shared" si="3"/>
        <v>0</v>
      </c>
      <c r="H237" s="204">
        <v>0</v>
      </c>
      <c r="I237" s="204">
        <f t="shared" si="4"/>
        <v>0</v>
      </c>
      <c r="J237" s="204">
        <v>0</v>
      </c>
      <c r="K237" s="204">
        <f t="shared" si="5"/>
        <v>0</v>
      </c>
      <c r="L237" s="204">
        <v>0</v>
      </c>
      <c r="M237" s="204">
        <v>0</v>
      </c>
      <c r="N237" s="204">
        <v>0</v>
      </c>
      <c r="O237" s="204">
        <f t="shared" si="6"/>
        <v>0</v>
      </c>
      <c r="P237" s="204">
        <v>0</v>
      </c>
      <c r="Q237" s="204">
        <f t="shared" si="7"/>
        <v>0</v>
      </c>
      <c r="R237" s="204">
        <v>0</v>
      </c>
      <c r="S237" s="204">
        <f t="shared" si="8"/>
        <v>0</v>
      </c>
      <c r="T237" s="204">
        <v>0</v>
      </c>
      <c r="U237" s="204">
        <v>0</v>
      </c>
      <c r="V237" s="204">
        <v>0</v>
      </c>
      <c r="W237" s="204">
        <f t="shared" si="9"/>
        <v>0</v>
      </c>
      <c r="X237" s="204">
        <v>0</v>
      </c>
      <c r="Y237" s="204">
        <f t="shared" si="10"/>
        <v>0</v>
      </c>
      <c r="Z237" s="204">
        <v>0</v>
      </c>
      <c r="AA237" s="204">
        <f t="shared" si="11"/>
        <v>0</v>
      </c>
      <c r="AB237" s="186">
        <f t="shared" si="12"/>
        <v>0</v>
      </c>
      <c r="AC237" s="205">
        <f t="shared" ref="AC237:AD237" si="247">G237+O237+W237</f>
        <v>0</v>
      </c>
      <c r="AD237" s="205">
        <f t="shared" si="247"/>
        <v>0</v>
      </c>
      <c r="AE237" s="206">
        <f t="shared" si="14"/>
        <v>0</v>
      </c>
      <c r="AF237" s="211">
        <f t="shared" si="63"/>
        <v>0</v>
      </c>
      <c r="AG237" s="211" t="b">
        <f t="shared" si="19"/>
        <v>1</v>
      </c>
      <c r="AH237" t="s">
        <v>709</v>
      </c>
      <c r="AI237" s="208">
        <v>0</v>
      </c>
      <c r="AJ237" s="208">
        <v>0</v>
      </c>
      <c r="AK237" s="208">
        <f t="shared" si="15"/>
        <v>0</v>
      </c>
      <c r="AL237" s="208"/>
      <c r="AM237" s="127">
        <v>0</v>
      </c>
      <c r="AN237" s="127">
        <f t="shared" si="16"/>
        <v>0</v>
      </c>
      <c r="AO237" s="127"/>
      <c r="AP237" s="127"/>
      <c r="AQ237" s="127"/>
      <c r="AR237" s="127"/>
      <c r="AS237" s="127"/>
      <c r="AT237" s="127"/>
      <c r="AU237" s="127"/>
      <c r="AV237" s="127"/>
      <c r="AW237" s="127"/>
      <c r="AX237" s="127"/>
      <c r="AY237" s="127"/>
      <c r="AZ237" s="127"/>
      <c r="BA237" s="127"/>
      <c r="BB237" s="127"/>
    </row>
    <row r="238" spans="1:54" ht="18.75" customHeight="1">
      <c r="A238" s="127"/>
      <c r="B238" s="203">
        <v>3995</v>
      </c>
      <c r="C238" s="204" t="s">
        <v>725</v>
      </c>
      <c r="D238" s="204">
        <v>0</v>
      </c>
      <c r="E238" s="204">
        <v>0</v>
      </c>
      <c r="F238" s="204">
        <v>0</v>
      </c>
      <c r="G238" s="204">
        <f t="shared" si="3"/>
        <v>0</v>
      </c>
      <c r="H238" s="204">
        <v>0</v>
      </c>
      <c r="I238" s="204">
        <f t="shared" si="4"/>
        <v>0</v>
      </c>
      <c r="J238" s="204">
        <v>0</v>
      </c>
      <c r="K238" s="204">
        <f t="shared" si="5"/>
        <v>0</v>
      </c>
      <c r="L238" s="204">
        <v>0</v>
      </c>
      <c r="M238" s="204">
        <v>0</v>
      </c>
      <c r="N238" s="204">
        <v>0</v>
      </c>
      <c r="O238" s="204">
        <f t="shared" si="6"/>
        <v>0</v>
      </c>
      <c r="P238" s="204">
        <v>0</v>
      </c>
      <c r="Q238" s="204">
        <f t="shared" si="7"/>
        <v>0</v>
      </c>
      <c r="R238" s="204">
        <v>0</v>
      </c>
      <c r="S238" s="204">
        <f t="shared" si="8"/>
        <v>0</v>
      </c>
      <c r="T238" s="204">
        <v>0</v>
      </c>
      <c r="U238" s="204">
        <v>0</v>
      </c>
      <c r="V238" s="204">
        <v>0</v>
      </c>
      <c r="W238" s="204">
        <f t="shared" si="9"/>
        <v>0</v>
      </c>
      <c r="X238" s="204">
        <v>0</v>
      </c>
      <c r="Y238" s="204">
        <f t="shared" si="10"/>
        <v>0</v>
      </c>
      <c r="Z238" s="204">
        <v>0</v>
      </c>
      <c r="AA238" s="204">
        <f t="shared" si="11"/>
        <v>0</v>
      </c>
      <c r="AB238" s="186">
        <f t="shared" si="12"/>
        <v>0</v>
      </c>
      <c r="AC238" s="205">
        <f t="shared" ref="AC238:AD238" si="248">G238+O238+W238</f>
        <v>0</v>
      </c>
      <c r="AD238" s="205">
        <f t="shared" si="248"/>
        <v>0</v>
      </c>
      <c r="AE238" s="206">
        <f t="shared" si="14"/>
        <v>0</v>
      </c>
      <c r="AF238" s="211">
        <f t="shared" si="63"/>
        <v>0</v>
      </c>
      <c r="AG238" s="211" t="b">
        <f t="shared" si="19"/>
        <v>1</v>
      </c>
      <c r="AH238" t="s">
        <v>709</v>
      </c>
      <c r="AI238" s="208">
        <v>0</v>
      </c>
      <c r="AJ238" s="208">
        <v>0</v>
      </c>
      <c r="AK238" s="208">
        <f t="shared" si="15"/>
        <v>0</v>
      </c>
      <c r="AL238" s="208"/>
      <c r="AM238" s="127">
        <v>0</v>
      </c>
      <c r="AN238" s="127">
        <f t="shared" si="16"/>
        <v>0</v>
      </c>
      <c r="AO238" s="127"/>
      <c r="AP238" s="127"/>
      <c r="AQ238" s="127"/>
      <c r="AR238" s="127"/>
      <c r="AS238" s="127"/>
      <c r="AT238" s="127"/>
      <c r="AU238" s="127"/>
      <c r="AV238" s="127"/>
      <c r="AW238" s="127"/>
      <c r="AX238" s="127"/>
      <c r="AY238" s="127"/>
      <c r="AZ238" s="127"/>
      <c r="BA238" s="127"/>
      <c r="BB238" s="127"/>
    </row>
    <row r="239" spans="1:54" ht="18.75" customHeight="1">
      <c r="A239" s="127"/>
      <c r="B239" s="203">
        <v>3996</v>
      </c>
      <c r="C239" s="204" t="s">
        <v>726</v>
      </c>
      <c r="D239" s="204">
        <v>0</v>
      </c>
      <c r="E239" s="204">
        <v>0</v>
      </c>
      <c r="F239" s="204">
        <v>0</v>
      </c>
      <c r="G239" s="204">
        <f t="shared" si="3"/>
        <v>0</v>
      </c>
      <c r="H239" s="204">
        <v>0</v>
      </c>
      <c r="I239" s="204">
        <f t="shared" si="4"/>
        <v>0</v>
      </c>
      <c r="J239" s="204">
        <v>0</v>
      </c>
      <c r="K239" s="204">
        <f t="shared" si="5"/>
        <v>0</v>
      </c>
      <c r="L239" s="204">
        <v>0</v>
      </c>
      <c r="M239" s="204">
        <v>0</v>
      </c>
      <c r="N239" s="204">
        <v>0</v>
      </c>
      <c r="O239" s="204">
        <f t="shared" si="6"/>
        <v>0</v>
      </c>
      <c r="P239" s="204">
        <v>0</v>
      </c>
      <c r="Q239" s="204">
        <f t="shared" si="7"/>
        <v>0</v>
      </c>
      <c r="R239" s="204">
        <v>0</v>
      </c>
      <c r="S239" s="204">
        <f t="shared" si="8"/>
        <v>0</v>
      </c>
      <c r="T239" s="204">
        <v>0</v>
      </c>
      <c r="U239" s="204">
        <v>0</v>
      </c>
      <c r="V239" s="204">
        <v>0</v>
      </c>
      <c r="W239" s="204">
        <f t="shared" si="9"/>
        <v>0</v>
      </c>
      <c r="X239" s="204">
        <v>0</v>
      </c>
      <c r="Y239" s="204">
        <f t="shared" si="10"/>
        <v>0</v>
      </c>
      <c r="Z239" s="204">
        <v>0</v>
      </c>
      <c r="AA239" s="204">
        <f t="shared" si="11"/>
        <v>0</v>
      </c>
      <c r="AB239" s="186">
        <f t="shared" si="12"/>
        <v>0</v>
      </c>
      <c r="AC239" s="205">
        <f t="shared" ref="AC239:AD239" si="249">G239+O239+W239</f>
        <v>0</v>
      </c>
      <c r="AD239" s="205">
        <f t="shared" si="249"/>
        <v>0</v>
      </c>
      <c r="AE239" s="206">
        <f t="shared" si="14"/>
        <v>0</v>
      </c>
      <c r="AF239" s="211">
        <f t="shared" si="63"/>
        <v>0</v>
      </c>
      <c r="AG239" s="211" t="b">
        <f t="shared" si="19"/>
        <v>1</v>
      </c>
      <c r="AH239" t="s">
        <v>709</v>
      </c>
      <c r="AI239" s="208">
        <v>0</v>
      </c>
      <c r="AJ239" s="208">
        <v>0</v>
      </c>
      <c r="AK239" s="208">
        <f t="shared" si="15"/>
        <v>0</v>
      </c>
      <c r="AL239" s="208"/>
      <c r="AM239" s="127">
        <v>0</v>
      </c>
      <c r="AN239" s="127">
        <f t="shared" si="16"/>
        <v>0</v>
      </c>
      <c r="AO239" s="127"/>
      <c r="AP239" s="127"/>
      <c r="AQ239" s="127"/>
      <c r="AR239" s="127"/>
      <c r="AS239" s="127"/>
      <c r="AT239" s="127"/>
      <c r="AU239" s="127"/>
      <c r="AV239" s="127"/>
      <c r="AW239" s="127"/>
      <c r="AX239" s="127"/>
      <c r="AY239" s="127"/>
      <c r="AZ239" s="127"/>
      <c r="BA239" s="127"/>
      <c r="BB239" s="127"/>
    </row>
    <row r="240" spans="1:54" ht="18.75" customHeight="1">
      <c r="A240" s="127"/>
      <c r="B240" s="203">
        <v>4412</v>
      </c>
      <c r="C240" s="204" t="s">
        <v>727</v>
      </c>
      <c r="D240" s="204">
        <v>0</v>
      </c>
      <c r="E240" s="204">
        <v>0</v>
      </c>
      <c r="F240" s="204">
        <v>0</v>
      </c>
      <c r="G240" s="204">
        <f t="shared" si="3"/>
        <v>0</v>
      </c>
      <c r="H240" s="204">
        <v>0</v>
      </c>
      <c r="I240" s="204">
        <f t="shared" si="4"/>
        <v>0</v>
      </c>
      <c r="J240" s="204">
        <v>0</v>
      </c>
      <c r="K240" s="204">
        <f t="shared" si="5"/>
        <v>0</v>
      </c>
      <c r="L240" s="204">
        <v>0</v>
      </c>
      <c r="M240" s="204">
        <v>0</v>
      </c>
      <c r="N240" s="204">
        <v>0</v>
      </c>
      <c r="O240" s="204">
        <f t="shared" si="6"/>
        <v>0</v>
      </c>
      <c r="P240" s="204">
        <v>0</v>
      </c>
      <c r="Q240" s="204">
        <f t="shared" si="7"/>
        <v>0</v>
      </c>
      <c r="R240" s="204">
        <v>0</v>
      </c>
      <c r="S240" s="204">
        <f t="shared" si="8"/>
        <v>0</v>
      </c>
      <c r="T240" s="204">
        <v>0</v>
      </c>
      <c r="U240" s="204">
        <v>0</v>
      </c>
      <c r="V240" s="204">
        <v>0</v>
      </c>
      <c r="W240" s="204">
        <f t="shared" si="9"/>
        <v>0</v>
      </c>
      <c r="X240" s="204">
        <v>0</v>
      </c>
      <c r="Y240" s="204">
        <f t="shared" si="10"/>
        <v>0</v>
      </c>
      <c r="Z240" s="204">
        <v>0</v>
      </c>
      <c r="AA240" s="204">
        <f t="shared" si="11"/>
        <v>0</v>
      </c>
      <c r="AB240" s="186">
        <v>0</v>
      </c>
      <c r="AC240" s="205">
        <f t="shared" ref="AC240:AD240" si="250">G240+O240+W240</f>
        <v>0</v>
      </c>
      <c r="AD240" s="205">
        <f t="shared" si="250"/>
        <v>0</v>
      </c>
      <c r="AE240" s="206">
        <f t="shared" si="14"/>
        <v>0</v>
      </c>
      <c r="AF240" s="211">
        <f t="shared" si="63"/>
        <v>0</v>
      </c>
      <c r="AG240" s="211" t="b">
        <f t="shared" si="19"/>
        <v>1</v>
      </c>
      <c r="AH240" t="s">
        <v>51</v>
      </c>
      <c r="AI240" s="208">
        <v>0</v>
      </c>
      <c r="AJ240" s="208">
        <v>0</v>
      </c>
      <c r="AK240" s="208">
        <f t="shared" si="15"/>
        <v>0</v>
      </c>
      <c r="AL240" s="208"/>
      <c r="AM240" s="127">
        <v>0</v>
      </c>
      <c r="AN240" s="127">
        <f t="shared" si="16"/>
        <v>0</v>
      </c>
      <c r="AO240" s="127"/>
      <c r="AP240" s="127"/>
      <c r="AQ240" s="127"/>
      <c r="AR240" s="127"/>
      <c r="AS240" s="127"/>
      <c r="AT240" s="127"/>
      <c r="AU240" s="127"/>
      <c r="AV240" s="127"/>
      <c r="AW240" s="127"/>
      <c r="AX240" s="127"/>
      <c r="AY240" s="127"/>
      <c r="AZ240" s="127"/>
      <c r="BA240" s="127"/>
      <c r="BB240" s="127"/>
    </row>
    <row r="241" spans="1:54" ht="18.75" customHeight="1">
      <c r="A241" s="127"/>
      <c r="B241" s="203">
        <v>4421</v>
      </c>
      <c r="C241" s="204" t="s">
        <v>728</v>
      </c>
      <c r="D241" s="204">
        <v>0</v>
      </c>
      <c r="E241" s="204">
        <v>0</v>
      </c>
      <c r="F241" s="204">
        <v>0</v>
      </c>
      <c r="G241" s="204">
        <f t="shared" si="3"/>
        <v>0</v>
      </c>
      <c r="H241" s="204">
        <v>0</v>
      </c>
      <c r="I241" s="204">
        <f t="shared" si="4"/>
        <v>0</v>
      </c>
      <c r="J241" s="204">
        <v>0</v>
      </c>
      <c r="K241" s="204">
        <f t="shared" si="5"/>
        <v>0</v>
      </c>
      <c r="L241" s="204">
        <v>0</v>
      </c>
      <c r="M241" s="204">
        <v>0</v>
      </c>
      <c r="N241" s="204">
        <v>0</v>
      </c>
      <c r="O241" s="204">
        <f t="shared" si="6"/>
        <v>0</v>
      </c>
      <c r="P241" s="204">
        <v>0</v>
      </c>
      <c r="Q241" s="204">
        <f t="shared" si="7"/>
        <v>0</v>
      </c>
      <c r="R241" s="204">
        <v>0</v>
      </c>
      <c r="S241" s="204">
        <f t="shared" si="8"/>
        <v>0</v>
      </c>
      <c r="T241" s="204">
        <v>0</v>
      </c>
      <c r="U241" s="204">
        <v>0</v>
      </c>
      <c r="V241" s="204">
        <v>0</v>
      </c>
      <c r="W241" s="204">
        <f t="shared" si="9"/>
        <v>0</v>
      </c>
      <c r="X241" s="204">
        <v>0</v>
      </c>
      <c r="Y241" s="204">
        <f t="shared" si="10"/>
        <v>0</v>
      </c>
      <c r="Z241" s="204">
        <v>0</v>
      </c>
      <c r="AA241" s="204">
        <f t="shared" si="11"/>
        <v>0</v>
      </c>
      <c r="AB241" s="186">
        <v>0</v>
      </c>
      <c r="AC241" s="205">
        <f t="shared" ref="AC241:AD241" si="251">G241+O241+W241</f>
        <v>0</v>
      </c>
      <c r="AD241" s="205">
        <f t="shared" si="251"/>
        <v>0</v>
      </c>
      <c r="AE241" s="206">
        <f t="shared" si="14"/>
        <v>0</v>
      </c>
      <c r="AF241" s="211">
        <f t="shared" si="63"/>
        <v>0</v>
      </c>
      <c r="AG241" s="211" t="b">
        <f t="shared" si="19"/>
        <v>1</v>
      </c>
      <c r="AH241" t="s">
        <v>51</v>
      </c>
      <c r="AI241" s="208">
        <v>0</v>
      </c>
      <c r="AJ241" s="208">
        <v>0</v>
      </c>
      <c r="AK241" s="208">
        <f t="shared" si="15"/>
        <v>0</v>
      </c>
      <c r="AL241" s="208"/>
      <c r="AM241" s="127">
        <v>0</v>
      </c>
      <c r="AN241" s="127">
        <f t="shared" si="16"/>
        <v>0</v>
      </c>
      <c r="AO241" s="127"/>
      <c r="AP241" s="127"/>
      <c r="AQ241" s="127"/>
      <c r="AR241" s="127"/>
      <c r="AS241" s="127"/>
      <c r="AT241" s="127"/>
      <c r="AU241" s="127"/>
      <c r="AV241" s="127"/>
      <c r="AW241" s="127"/>
      <c r="AX241" s="127"/>
      <c r="AY241" s="127"/>
      <c r="AZ241" s="127"/>
      <c r="BA241" s="127"/>
      <c r="BB241" s="127"/>
    </row>
    <row r="242" spans="1:54" ht="18.75" customHeight="1">
      <c r="A242" s="127"/>
      <c r="B242" s="203">
        <v>4422</v>
      </c>
      <c r="C242" s="204" t="s">
        <v>729</v>
      </c>
      <c r="D242" s="204">
        <v>0</v>
      </c>
      <c r="E242" s="204">
        <v>0</v>
      </c>
      <c r="F242" s="204">
        <v>0</v>
      </c>
      <c r="G242" s="204">
        <f t="shared" si="3"/>
        <v>0</v>
      </c>
      <c r="H242" s="204">
        <v>0</v>
      </c>
      <c r="I242" s="204">
        <f t="shared" si="4"/>
        <v>0</v>
      </c>
      <c r="J242" s="204">
        <v>0</v>
      </c>
      <c r="K242" s="204">
        <f t="shared" si="5"/>
        <v>0</v>
      </c>
      <c r="L242" s="204">
        <v>0</v>
      </c>
      <c r="M242" s="204">
        <v>0</v>
      </c>
      <c r="N242" s="204">
        <v>0</v>
      </c>
      <c r="O242" s="204">
        <f t="shared" si="6"/>
        <v>0</v>
      </c>
      <c r="P242" s="204">
        <v>0</v>
      </c>
      <c r="Q242" s="204">
        <f t="shared" si="7"/>
        <v>0</v>
      </c>
      <c r="R242" s="204">
        <v>0</v>
      </c>
      <c r="S242" s="204">
        <f t="shared" si="8"/>
        <v>0</v>
      </c>
      <c r="T242" s="204">
        <v>0</v>
      </c>
      <c r="U242" s="204">
        <v>0</v>
      </c>
      <c r="V242" s="204">
        <v>0</v>
      </c>
      <c r="W242" s="204">
        <f t="shared" si="9"/>
        <v>0</v>
      </c>
      <c r="X242" s="204">
        <v>0</v>
      </c>
      <c r="Y242" s="204">
        <f t="shared" si="10"/>
        <v>0</v>
      </c>
      <c r="Z242" s="204">
        <v>0</v>
      </c>
      <c r="AA242" s="204">
        <f t="shared" si="11"/>
        <v>0</v>
      </c>
      <c r="AB242" s="186">
        <v>0</v>
      </c>
      <c r="AC242" s="205">
        <f t="shared" ref="AC242:AD242" si="252">G242+O242+W242</f>
        <v>0</v>
      </c>
      <c r="AD242" s="205">
        <f t="shared" si="252"/>
        <v>0</v>
      </c>
      <c r="AE242" s="206">
        <f t="shared" si="14"/>
        <v>0</v>
      </c>
      <c r="AF242" s="211">
        <f t="shared" si="63"/>
        <v>0</v>
      </c>
      <c r="AG242" s="211" t="b">
        <f t="shared" si="19"/>
        <v>1</v>
      </c>
      <c r="AH242" t="s">
        <v>51</v>
      </c>
      <c r="AI242" s="208">
        <v>0</v>
      </c>
      <c r="AJ242" s="208">
        <v>0</v>
      </c>
      <c r="AK242" s="208">
        <f t="shared" si="15"/>
        <v>0</v>
      </c>
      <c r="AL242" s="208"/>
      <c r="AM242" s="127">
        <v>0</v>
      </c>
      <c r="AN242" s="127">
        <f t="shared" si="16"/>
        <v>0</v>
      </c>
      <c r="AO242" s="127"/>
      <c r="AP242" s="127"/>
      <c r="AQ242" s="127"/>
      <c r="AR242" s="127"/>
      <c r="AS242" s="127"/>
      <c r="AT242" s="127"/>
      <c r="AU242" s="127"/>
      <c r="AV242" s="127"/>
      <c r="AW242" s="127"/>
      <c r="AX242" s="127"/>
      <c r="AY242" s="127"/>
      <c r="AZ242" s="127"/>
      <c r="BA242" s="127"/>
      <c r="BB242" s="127"/>
    </row>
    <row r="243" spans="1:54" ht="18.75" customHeight="1">
      <c r="A243" s="127"/>
      <c r="B243" s="203">
        <v>4424</v>
      </c>
      <c r="C243" s="204" t="s">
        <v>730</v>
      </c>
      <c r="D243" s="204">
        <v>0</v>
      </c>
      <c r="E243" s="204">
        <v>0</v>
      </c>
      <c r="F243" s="204">
        <v>0</v>
      </c>
      <c r="G243" s="204">
        <f t="shared" si="3"/>
        <v>0</v>
      </c>
      <c r="H243" s="204">
        <v>0</v>
      </c>
      <c r="I243" s="204">
        <f t="shared" si="4"/>
        <v>0</v>
      </c>
      <c r="J243" s="204">
        <v>0</v>
      </c>
      <c r="K243" s="204">
        <f t="shared" si="5"/>
        <v>0</v>
      </c>
      <c r="L243" s="204">
        <v>0</v>
      </c>
      <c r="M243" s="204">
        <v>0</v>
      </c>
      <c r="N243" s="204">
        <v>0</v>
      </c>
      <c r="O243" s="204">
        <f t="shared" si="6"/>
        <v>0</v>
      </c>
      <c r="P243" s="204">
        <v>0</v>
      </c>
      <c r="Q243" s="204">
        <f t="shared" si="7"/>
        <v>0</v>
      </c>
      <c r="R243" s="204">
        <v>0</v>
      </c>
      <c r="S243" s="204">
        <f t="shared" si="8"/>
        <v>0</v>
      </c>
      <c r="T243" s="204">
        <v>0</v>
      </c>
      <c r="U243" s="204">
        <v>0</v>
      </c>
      <c r="V243" s="204">
        <v>0</v>
      </c>
      <c r="W243" s="204">
        <f t="shared" si="9"/>
        <v>0</v>
      </c>
      <c r="X243" s="204">
        <v>0</v>
      </c>
      <c r="Y243" s="204">
        <f t="shared" si="10"/>
        <v>0</v>
      </c>
      <c r="Z243" s="204">
        <v>0</v>
      </c>
      <c r="AA243" s="204">
        <f t="shared" si="11"/>
        <v>0</v>
      </c>
      <c r="AB243" s="186">
        <v>0</v>
      </c>
      <c r="AC243" s="205">
        <f t="shared" ref="AC243:AD243" si="253">G243+O243+W243</f>
        <v>0</v>
      </c>
      <c r="AD243" s="205">
        <f t="shared" si="253"/>
        <v>0</v>
      </c>
      <c r="AE243" s="206">
        <f t="shared" si="14"/>
        <v>0</v>
      </c>
      <c r="AF243" s="211">
        <f t="shared" si="63"/>
        <v>0</v>
      </c>
      <c r="AG243" s="211" t="b">
        <f t="shared" si="19"/>
        <v>1</v>
      </c>
      <c r="AH243" t="s">
        <v>51</v>
      </c>
      <c r="AI243" s="208">
        <v>0</v>
      </c>
      <c r="AJ243" s="208">
        <v>0</v>
      </c>
      <c r="AK243" s="208">
        <f t="shared" si="15"/>
        <v>0</v>
      </c>
      <c r="AL243" s="208"/>
      <c r="AM243" s="127">
        <v>0</v>
      </c>
      <c r="AN243" s="127">
        <f t="shared" si="16"/>
        <v>0</v>
      </c>
      <c r="AO243" s="127"/>
      <c r="AP243" s="127"/>
      <c r="AQ243" s="127"/>
      <c r="AR243" s="127"/>
      <c r="AS243" s="127"/>
      <c r="AT243" s="127"/>
      <c r="AU243" s="127"/>
      <c r="AV243" s="127"/>
      <c r="AW243" s="127"/>
      <c r="AX243" s="127"/>
      <c r="AY243" s="127"/>
      <c r="AZ243" s="127"/>
      <c r="BA243" s="127"/>
      <c r="BB243" s="127"/>
    </row>
    <row r="244" spans="1:54" ht="18.75" customHeight="1">
      <c r="A244" s="127"/>
      <c r="B244" s="203">
        <v>4451</v>
      </c>
      <c r="C244" s="204" t="s">
        <v>731</v>
      </c>
      <c r="D244" s="204">
        <v>0</v>
      </c>
      <c r="E244" s="204">
        <v>0</v>
      </c>
      <c r="F244" s="204">
        <v>0</v>
      </c>
      <c r="G244" s="204">
        <f t="shared" si="3"/>
        <v>0</v>
      </c>
      <c r="H244" s="204">
        <v>0</v>
      </c>
      <c r="I244" s="204">
        <f t="shared" si="4"/>
        <v>0</v>
      </c>
      <c r="J244" s="204">
        <v>0</v>
      </c>
      <c r="K244" s="204">
        <f t="shared" si="5"/>
        <v>0</v>
      </c>
      <c r="L244" s="204">
        <v>0</v>
      </c>
      <c r="M244" s="204">
        <v>0</v>
      </c>
      <c r="N244" s="204">
        <v>0</v>
      </c>
      <c r="O244" s="204">
        <f t="shared" si="6"/>
        <v>0</v>
      </c>
      <c r="P244" s="204">
        <v>0</v>
      </c>
      <c r="Q244" s="204">
        <f t="shared" si="7"/>
        <v>0</v>
      </c>
      <c r="R244" s="204">
        <v>0</v>
      </c>
      <c r="S244" s="204">
        <f t="shared" si="8"/>
        <v>0</v>
      </c>
      <c r="T244" s="204">
        <v>0</v>
      </c>
      <c r="U244" s="204">
        <v>0</v>
      </c>
      <c r="V244" s="204">
        <v>0</v>
      </c>
      <c r="W244" s="204">
        <f t="shared" si="9"/>
        <v>0</v>
      </c>
      <c r="X244" s="204">
        <v>0</v>
      </c>
      <c r="Y244" s="204">
        <f t="shared" si="10"/>
        <v>0</v>
      </c>
      <c r="Z244" s="204">
        <v>0</v>
      </c>
      <c r="AA244" s="204">
        <f t="shared" si="11"/>
        <v>0</v>
      </c>
      <c r="AB244" s="186">
        <v>0</v>
      </c>
      <c r="AC244" s="205">
        <f t="shared" ref="AC244:AD244" si="254">G244+O244+W244</f>
        <v>0</v>
      </c>
      <c r="AD244" s="205">
        <f t="shared" si="254"/>
        <v>0</v>
      </c>
      <c r="AE244" s="206">
        <f t="shared" si="14"/>
        <v>0</v>
      </c>
      <c r="AF244" s="211">
        <f t="shared" si="63"/>
        <v>0</v>
      </c>
      <c r="AG244" s="211" t="b">
        <f t="shared" si="19"/>
        <v>1</v>
      </c>
      <c r="AH244" t="s">
        <v>51</v>
      </c>
      <c r="AI244" s="208">
        <v>0</v>
      </c>
      <c r="AJ244" s="208">
        <v>0</v>
      </c>
      <c r="AK244" s="208">
        <f t="shared" si="15"/>
        <v>0</v>
      </c>
      <c r="AL244" s="208"/>
      <c r="AM244" s="127">
        <v>0</v>
      </c>
      <c r="AN244" s="127">
        <f t="shared" si="16"/>
        <v>0</v>
      </c>
      <c r="AO244" s="127"/>
      <c r="AP244" s="127"/>
      <c r="AQ244" s="127"/>
      <c r="AR244" s="127"/>
      <c r="AS244" s="127"/>
      <c r="AT244" s="127"/>
      <c r="AU244" s="127"/>
      <c r="AV244" s="127"/>
      <c r="AW244" s="127"/>
      <c r="AX244" s="127"/>
      <c r="AY244" s="127"/>
      <c r="AZ244" s="127"/>
      <c r="BA244" s="127"/>
      <c r="BB244" s="127"/>
    </row>
    <row r="245" spans="1:54" ht="18.75" customHeight="1">
      <c r="A245" s="127"/>
      <c r="B245" s="203">
        <v>5111</v>
      </c>
      <c r="C245" s="204" t="s">
        <v>732</v>
      </c>
      <c r="D245" s="204">
        <v>0</v>
      </c>
      <c r="E245" s="204">
        <v>0</v>
      </c>
      <c r="F245" s="204">
        <v>0</v>
      </c>
      <c r="G245" s="204">
        <f t="shared" si="3"/>
        <v>0</v>
      </c>
      <c r="H245" s="204">
        <v>0</v>
      </c>
      <c r="I245" s="204">
        <f t="shared" si="4"/>
        <v>0</v>
      </c>
      <c r="J245" s="204">
        <v>0</v>
      </c>
      <c r="K245" s="204">
        <f t="shared" si="5"/>
        <v>0</v>
      </c>
      <c r="L245" s="204">
        <v>0</v>
      </c>
      <c r="M245" s="204">
        <v>0</v>
      </c>
      <c r="N245" s="204">
        <v>0</v>
      </c>
      <c r="O245" s="204">
        <f t="shared" si="6"/>
        <v>0</v>
      </c>
      <c r="P245" s="204">
        <v>0</v>
      </c>
      <c r="Q245" s="204">
        <f t="shared" si="7"/>
        <v>0</v>
      </c>
      <c r="R245" s="204">
        <v>0</v>
      </c>
      <c r="S245" s="204">
        <f t="shared" si="8"/>
        <v>0</v>
      </c>
      <c r="T245" s="204">
        <v>0</v>
      </c>
      <c r="U245" s="204">
        <v>0</v>
      </c>
      <c r="V245" s="204">
        <v>0</v>
      </c>
      <c r="W245" s="204">
        <f t="shared" si="9"/>
        <v>0</v>
      </c>
      <c r="X245" s="204">
        <v>0</v>
      </c>
      <c r="Y245" s="204">
        <f t="shared" si="10"/>
        <v>0</v>
      </c>
      <c r="Z245" s="204">
        <v>0</v>
      </c>
      <c r="AA245" s="204">
        <f t="shared" si="11"/>
        <v>0</v>
      </c>
      <c r="AB245" s="186">
        <f t="shared" ref="AB245:AB305" si="255">D245+L245+T245</f>
        <v>0</v>
      </c>
      <c r="AC245" s="205">
        <f t="shared" ref="AC245:AD245" si="256">G245+O245+W245</f>
        <v>0</v>
      </c>
      <c r="AD245" s="205">
        <f t="shared" si="256"/>
        <v>0</v>
      </c>
      <c r="AE245" s="206">
        <f t="shared" si="14"/>
        <v>0</v>
      </c>
      <c r="AF245" s="211">
        <f t="shared" si="63"/>
        <v>0</v>
      </c>
      <c r="AG245" s="211" t="b">
        <f t="shared" si="19"/>
        <v>1</v>
      </c>
      <c r="AH245" t="s">
        <v>733</v>
      </c>
      <c r="AI245" s="208">
        <v>0</v>
      </c>
      <c r="AJ245" s="208">
        <v>0</v>
      </c>
      <c r="AK245" s="208">
        <f t="shared" si="15"/>
        <v>0</v>
      </c>
      <c r="AL245" s="208"/>
      <c r="AM245" s="127">
        <v>0</v>
      </c>
      <c r="AN245" s="127">
        <f t="shared" si="16"/>
        <v>0</v>
      </c>
      <c r="AO245" s="127"/>
      <c r="AP245" s="127"/>
      <c r="AQ245" s="127"/>
      <c r="AR245" s="127"/>
      <c r="AS245" s="127"/>
      <c r="AT245" s="127"/>
      <c r="AU245" s="127"/>
      <c r="AV245" s="127"/>
      <c r="AW245" s="127"/>
      <c r="AX245" s="127"/>
      <c r="AY245" s="127"/>
      <c r="AZ245" s="127"/>
      <c r="BA245" s="127"/>
      <c r="BB245" s="127"/>
    </row>
    <row r="246" spans="1:54" ht="18.75" customHeight="1">
      <c r="A246" s="127"/>
      <c r="B246" s="203">
        <v>5121</v>
      </c>
      <c r="C246" s="204" t="s">
        <v>734</v>
      </c>
      <c r="D246" s="204">
        <v>0</v>
      </c>
      <c r="E246" s="204">
        <v>0</v>
      </c>
      <c r="F246" s="204">
        <v>0</v>
      </c>
      <c r="G246" s="204">
        <f t="shared" si="3"/>
        <v>0</v>
      </c>
      <c r="H246" s="204">
        <v>0</v>
      </c>
      <c r="I246" s="204">
        <f t="shared" si="4"/>
        <v>0</v>
      </c>
      <c r="J246" s="204">
        <v>0</v>
      </c>
      <c r="K246" s="204">
        <f t="shared" si="5"/>
        <v>0</v>
      </c>
      <c r="L246" s="204">
        <v>0</v>
      </c>
      <c r="M246" s="204">
        <v>0</v>
      </c>
      <c r="N246" s="204">
        <v>0</v>
      </c>
      <c r="O246" s="204">
        <f t="shared" si="6"/>
        <v>0</v>
      </c>
      <c r="P246" s="204">
        <v>0</v>
      </c>
      <c r="Q246" s="204">
        <f t="shared" si="7"/>
        <v>0</v>
      </c>
      <c r="R246" s="204">
        <v>0</v>
      </c>
      <c r="S246" s="204">
        <f t="shared" si="8"/>
        <v>0</v>
      </c>
      <c r="T246" s="204">
        <v>0</v>
      </c>
      <c r="U246" s="204">
        <v>0</v>
      </c>
      <c r="V246" s="204">
        <v>0</v>
      </c>
      <c r="W246" s="204">
        <f t="shared" si="9"/>
        <v>0</v>
      </c>
      <c r="X246" s="204">
        <v>0</v>
      </c>
      <c r="Y246" s="204">
        <f t="shared" si="10"/>
        <v>0</v>
      </c>
      <c r="Z246" s="204">
        <v>0</v>
      </c>
      <c r="AA246" s="204">
        <f t="shared" si="11"/>
        <v>0</v>
      </c>
      <c r="AB246" s="186">
        <f t="shared" si="255"/>
        <v>0</v>
      </c>
      <c r="AC246" s="205">
        <f t="shared" ref="AC246:AD246" si="257">G246+O246+W246</f>
        <v>0</v>
      </c>
      <c r="AD246" s="205">
        <f t="shared" si="257"/>
        <v>0</v>
      </c>
      <c r="AE246" s="206">
        <f t="shared" si="14"/>
        <v>0</v>
      </c>
      <c r="AF246" s="211">
        <f t="shared" si="63"/>
        <v>0</v>
      </c>
      <c r="AG246" s="211" t="b">
        <f t="shared" si="19"/>
        <v>1</v>
      </c>
      <c r="AH246" t="s">
        <v>733</v>
      </c>
      <c r="AI246" s="208">
        <v>0</v>
      </c>
      <c r="AJ246" s="208">
        <v>0</v>
      </c>
      <c r="AK246" s="208">
        <f t="shared" si="15"/>
        <v>0</v>
      </c>
      <c r="AL246" s="208"/>
      <c r="AM246" s="127">
        <v>0</v>
      </c>
      <c r="AN246" s="127">
        <f t="shared" si="16"/>
        <v>0</v>
      </c>
      <c r="AO246" s="127"/>
      <c r="AP246" s="127"/>
      <c r="AQ246" s="127"/>
      <c r="AR246" s="127"/>
      <c r="AS246" s="127"/>
      <c r="AT246" s="127"/>
      <c r="AU246" s="127"/>
      <c r="AV246" s="127"/>
      <c r="AW246" s="127"/>
      <c r="AX246" s="127"/>
      <c r="AY246" s="127"/>
      <c r="AZ246" s="127"/>
      <c r="BA246" s="127"/>
      <c r="BB246" s="127"/>
    </row>
    <row r="247" spans="1:54" ht="18.75" customHeight="1">
      <c r="A247" s="127"/>
      <c r="B247" s="203">
        <v>5131</v>
      </c>
      <c r="C247" s="204" t="s">
        <v>735</v>
      </c>
      <c r="D247" s="204">
        <v>0</v>
      </c>
      <c r="E247" s="204">
        <v>0</v>
      </c>
      <c r="F247" s="204">
        <v>0</v>
      </c>
      <c r="G247" s="204">
        <f t="shared" si="3"/>
        <v>0</v>
      </c>
      <c r="H247" s="204">
        <v>0</v>
      </c>
      <c r="I247" s="204">
        <f t="shared" si="4"/>
        <v>0</v>
      </c>
      <c r="J247" s="204">
        <v>0</v>
      </c>
      <c r="K247" s="204">
        <f t="shared" si="5"/>
        <v>0</v>
      </c>
      <c r="L247" s="204">
        <v>0</v>
      </c>
      <c r="M247" s="204">
        <v>0</v>
      </c>
      <c r="N247" s="204">
        <v>0</v>
      </c>
      <c r="O247" s="204">
        <f t="shared" si="6"/>
        <v>0</v>
      </c>
      <c r="P247" s="204">
        <v>0</v>
      </c>
      <c r="Q247" s="204">
        <f t="shared" si="7"/>
        <v>0</v>
      </c>
      <c r="R247" s="204">
        <v>0</v>
      </c>
      <c r="S247" s="204">
        <f t="shared" si="8"/>
        <v>0</v>
      </c>
      <c r="T247" s="204">
        <v>0</v>
      </c>
      <c r="U247" s="204">
        <v>0</v>
      </c>
      <c r="V247" s="204">
        <v>0</v>
      </c>
      <c r="W247" s="204">
        <f t="shared" si="9"/>
        <v>0</v>
      </c>
      <c r="X247" s="204">
        <v>0</v>
      </c>
      <c r="Y247" s="204">
        <f t="shared" si="10"/>
        <v>0</v>
      </c>
      <c r="Z247" s="204">
        <v>0</v>
      </c>
      <c r="AA247" s="204">
        <f t="shared" si="11"/>
        <v>0</v>
      </c>
      <c r="AB247" s="186">
        <f t="shared" si="255"/>
        <v>0</v>
      </c>
      <c r="AC247" s="205">
        <f t="shared" ref="AC247:AD247" si="258">G247+O247+W247</f>
        <v>0</v>
      </c>
      <c r="AD247" s="205">
        <f t="shared" si="258"/>
        <v>0</v>
      </c>
      <c r="AE247" s="206">
        <f t="shared" si="14"/>
        <v>0</v>
      </c>
      <c r="AF247" s="211">
        <f t="shared" si="63"/>
        <v>0</v>
      </c>
      <c r="AG247" s="211" t="b">
        <f t="shared" si="19"/>
        <v>1</v>
      </c>
      <c r="AH247" t="s">
        <v>733</v>
      </c>
      <c r="AI247" s="208">
        <v>0</v>
      </c>
      <c r="AJ247" s="208">
        <v>0</v>
      </c>
      <c r="AK247" s="208">
        <f t="shared" si="15"/>
        <v>0</v>
      </c>
      <c r="AL247" s="208"/>
      <c r="AM247" s="127">
        <v>0</v>
      </c>
      <c r="AN247" s="127">
        <f t="shared" si="16"/>
        <v>0</v>
      </c>
      <c r="AO247" s="127"/>
      <c r="AP247" s="127"/>
      <c r="AQ247" s="127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</row>
    <row r="248" spans="1:54" ht="18.75" customHeight="1">
      <c r="A248" s="127"/>
      <c r="B248" s="203">
        <v>5151</v>
      </c>
      <c r="C248" s="204" t="s">
        <v>736</v>
      </c>
      <c r="D248" s="204">
        <v>0</v>
      </c>
      <c r="E248" s="204">
        <v>0</v>
      </c>
      <c r="F248" s="204">
        <v>0</v>
      </c>
      <c r="G248" s="204">
        <f t="shared" si="3"/>
        <v>0</v>
      </c>
      <c r="H248" s="204">
        <v>0</v>
      </c>
      <c r="I248" s="204">
        <f t="shared" si="4"/>
        <v>0</v>
      </c>
      <c r="J248" s="204">
        <v>0</v>
      </c>
      <c r="K248" s="204">
        <f t="shared" si="5"/>
        <v>0</v>
      </c>
      <c r="L248" s="204">
        <v>0</v>
      </c>
      <c r="M248" s="204">
        <v>0</v>
      </c>
      <c r="N248" s="204">
        <v>0</v>
      </c>
      <c r="O248" s="204">
        <f t="shared" si="6"/>
        <v>0</v>
      </c>
      <c r="P248" s="204">
        <v>0</v>
      </c>
      <c r="Q248" s="204">
        <f t="shared" si="7"/>
        <v>0</v>
      </c>
      <c r="R248" s="204">
        <v>0</v>
      </c>
      <c r="S248" s="204">
        <f t="shared" si="8"/>
        <v>0</v>
      </c>
      <c r="T248" s="204">
        <v>0</v>
      </c>
      <c r="U248" s="204">
        <v>0</v>
      </c>
      <c r="V248" s="204">
        <v>0</v>
      </c>
      <c r="W248" s="204">
        <f t="shared" si="9"/>
        <v>0</v>
      </c>
      <c r="X248" s="204">
        <v>0</v>
      </c>
      <c r="Y248" s="204">
        <f t="shared" si="10"/>
        <v>0</v>
      </c>
      <c r="Z248" s="204">
        <v>0</v>
      </c>
      <c r="AA248" s="204">
        <f t="shared" si="11"/>
        <v>0</v>
      </c>
      <c r="AB248" s="186">
        <f t="shared" si="255"/>
        <v>0</v>
      </c>
      <c r="AC248" s="205">
        <f t="shared" ref="AC248:AD248" si="259">G248+O248+W248</f>
        <v>0</v>
      </c>
      <c r="AD248" s="205">
        <f t="shared" si="259"/>
        <v>0</v>
      </c>
      <c r="AE248" s="206">
        <f t="shared" si="14"/>
        <v>0</v>
      </c>
      <c r="AF248" s="211">
        <f t="shared" si="63"/>
        <v>0</v>
      </c>
      <c r="AG248" s="211" t="b">
        <f t="shared" si="19"/>
        <v>1</v>
      </c>
      <c r="AH248" t="s">
        <v>733</v>
      </c>
      <c r="AI248" s="208">
        <v>0</v>
      </c>
      <c r="AJ248" s="208">
        <v>0</v>
      </c>
      <c r="AK248" s="208">
        <f t="shared" si="15"/>
        <v>0</v>
      </c>
      <c r="AL248" s="208"/>
      <c r="AM248" s="127">
        <v>0</v>
      </c>
      <c r="AN248" s="127">
        <f t="shared" si="16"/>
        <v>0</v>
      </c>
      <c r="AO248" s="127"/>
      <c r="AP248" s="127"/>
      <c r="AQ248" s="127"/>
      <c r="AR248" s="127"/>
      <c r="AS248" s="127"/>
      <c r="AT248" s="127"/>
      <c r="AU248" s="127"/>
      <c r="AV248" s="127"/>
      <c r="AW248" s="127"/>
      <c r="AX248" s="127"/>
      <c r="AY248" s="127"/>
      <c r="AZ248" s="127"/>
      <c r="BA248" s="127"/>
      <c r="BB248" s="127"/>
    </row>
    <row r="249" spans="1:54" ht="18.75" customHeight="1">
      <c r="A249" s="127"/>
      <c r="B249" s="203">
        <v>5191</v>
      </c>
      <c r="C249" s="204" t="s">
        <v>737</v>
      </c>
      <c r="D249" s="204">
        <v>0</v>
      </c>
      <c r="E249" s="204">
        <v>0</v>
      </c>
      <c r="F249" s="204">
        <v>0</v>
      </c>
      <c r="G249" s="204">
        <f t="shared" si="3"/>
        <v>0</v>
      </c>
      <c r="H249" s="204">
        <v>0</v>
      </c>
      <c r="I249" s="204">
        <f t="shared" si="4"/>
        <v>0</v>
      </c>
      <c r="J249" s="204">
        <v>0</v>
      </c>
      <c r="K249" s="204">
        <f t="shared" si="5"/>
        <v>0</v>
      </c>
      <c r="L249" s="204">
        <v>0</v>
      </c>
      <c r="M249" s="204">
        <v>0</v>
      </c>
      <c r="N249" s="204">
        <v>0</v>
      </c>
      <c r="O249" s="204">
        <f t="shared" si="6"/>
        <v>0</v>
      </c>
      <c r="P249" s="204">
        <v>0</v>
      </c>
      <c r="Q249" s="204">
        <f t="shared" si="7"/>
        <v>0</v>
      </c>
      <c r="R249" s="204">
        <v>0</v>
      </c>
      <c r="S249" s="204">
        <f t="shared" si="8"/>
        <v>0</v>
      </c>
      <c r="T249" s="204">
        <v>0</v>
      </c>
      <c r="U249" s="204">
        <v>0</v>
      </c>
      <c r="V249" s="204">
        <v>0</v>
      </c>
      <c r="W249" s="204">
        <f t="shared" si="9"/>
        <v>0</v>
      </c>
      <c r="X249" s="204">
        <v>0</v>
      </c>
      <c r="Y249" s="204">
        <f t="shared" si="10"/>
        <v>0</v>
      </c>
      <c r="Z249" s="204">
        <v>0</v>
      </c>
      <c r="AA249" s="204">
        <f t="shared" si="11"/>
        <v>0</v>
      </c>
      <c r="AB249" s="186">
        <f t="shared" si="255"/>
        <v>0</v>
      </c>
      <c r="AC249" s="205">
        <f t="shared" ref="AC249:AD249" si="260">G249+O249+W249</f>
        <v>0</v>
      </c>
      <c r="AD249" s="205">
        <f t="shared" si="260"/>
        <v>0</v>
      </c>
      <c r="AE249" s="206">
        <f t="shared" si="14"/>
        <v>0</v>
      </c>
      <c r="AF249" s="211">
        <f t="shared" si="63"/>
        <v>0</v>
      </c>
      <c r="AG249" s="211" t="b">
        <f t="shared" si="19"/>
        <v>1</v>
      </c>
      <c r="AH249" t="s">
        <v>733</v>
      </c>
      <c r="AI249" s="208">
        <v>0</v>
      </c>
      <c r="AJ249" s="208">
        <v>0</v>
      </c>
      <c r="AK249" s="208">
        <f t="shared" si="15"/>
        <v>0</v>
      </c>
      <c r="AL249" s="208"/>
      <c r="AM249" s="127">
        <v>0</v>
      </c>
      <c r="AN249" s="127">
        <f t="shared" si="16"/>
        <v>0</v>
      </c>
      <c r="AO249" s="127"/>
      <c r="AP249" s="127"/>
      <c r="AQ249" s="127"/>
      <c r="AR249" s="127"/>
      <c r="AS249" s="127"/>
      <c r="AT249" s="127"/>
      <c r="AU249" s="127"/>
      <c r="AV249" s="127"/>
      <c r="AW249" s="127"/>
      <c r="AX249" s="127"/>
      <c r="AY249" s="127"/>
      <c r="AZ249" s="127"/>
      <c r="BA249" s="127"/>
      <c r="BB249" s="127"/>
    </row>
    <row r="250" spans="1:54" ht="18.75" customHeight="1">
      <c r="A250" s="127"/>
      <c r="B250" s="203">
        <v>5192</v>
      </c>
      <c r="C250" s="204" t="s">
        <v>738</v>
      </c>
      <c r="D250" s="204">
        <v>0</v>
      </c>
      <c r="E250" s="204">
        <v>0</v>
      </c>
      <c r="F250" s="204">
        <v>0</v>
      </c>
      <c r="G250" s="204">
        <f t="shared" si="3"/>
        <v>0</v>
      </c>
      <c r="H250" s="204">
        <v>0</v>
      </c>
      <c r="I250" s="204">
        <f t="shared" si="4"/>
        <v>0</v>
      </c>
      <c r="J250" s="204">
        <v>0</v>
      </c>
      <c r="K250" s="204">
        <f t="shared" si="5"/>
        <v>0</v>
      </c>
      <c r="L250" s="204">
        <v>0</v>
      </c>
      <c r="M250" s="204">
        <v>0</v>
      </c>
      <c r="N250" s="204">
        <v>0</v>
      </c>
      <c r="O250" s="204">
        <f t="shared" si="6"/>
        <v>0</v>
      </c>
      <c r="P250" s="204">
        <v>0</v>
      </c>
      <c r="Q250" s="204">
        <f t="shared" si="7"/>
        <v>0</v>
      </c>
      <c r="R250" s="204">
        <v>0</v>
      </c>
      <c r="S250" s="204">
        <f t="shared" si="8"/>
        <v>0</v>
      </c>
      <c r="T250" s="204">
        <v>0</v>
      </c>
      <c r="U250" s="204">
        <v>0</v>
      </c>
      <c r="V250" s="204">
        <v>0</v>
      </c>
      <c r="W250" s="204">
        <f t="shared" si="9"/>
        <v>0</v>
      </c>
      <c r="X250" s="204">
        <v>0</v>
      </c>
      <c r="Y250" s="204">
        <f t="shared" si="10"/>
        <v>0</v>
      </c>
      <c r="Z250" s="204">
        <v>0</v>
      </c>
      <c r="AA250" s="204">
        <f t="shared" si="11"/>
        <v>0</v>
      </c>
      <c r="AB250" s="186">
        <f t="shared" si="255"/>
        <v>0</v>
      </c>
      <c r="AC250" s="205">
        <f t="shared" ref="AC250:AD250" si="261">G250+O250+W250</f>
        <v>0</v>
      </c>
      <c r="AD250" s="205">
        <f t="shared" si="261"/>
        <v>0</v>
      </c>
      <c r="AE250" s="206">
        <f t="shared" si="14"/>
        <v>0</v>
      </c>
      <c r="AF250" s="211">
        <f t="shared" si="63"/>
        <v>0</v>
      </c>
      <c r="AG250" s="211" t="b">
        <f t="shared" si="19"/>
        <v>1</v>
      </c>
      <c r="AH250" t="s">
        <v>733</v>
      </c>
      <c r="AI250" s="208">
        <v>0</v>
      </c>
      <c r="AJ250" s="208">
        <v>0</v>
      </c>
      <c r="AK250" s="208">
        <f t="shared" si="15"/>
        <v>0</v>
      </c>
      <c r="AL250" s="208"/>
      <c r="AM250" s="127">
        <v>0</v>
      </c>
      <c r="AN250" s="127">
        <f t="shared" si="16"/>
        <v>0</v>
      </c>
      <c r="AO250" s="127"/>
      <c r="AP250" s="127"/>
      <c r="AQ250" s="127"/>
      <c r="AR250" s="127"/>
      <c r="AS250" s="127"/>
      <c r="AT250" s="127"/>
      <c r="AU250" s="127"/>
      <c r="AV250" s="127"/>
      <c r="AW250" s="127"/>
      <c r="AX250" s="127"/>
      <c r="AY250" s="127"/>
      <c r="AZ250" s="127"/>
      <c r="BA250" s="127"/>
      <c r="BB250" s="127"/>
    </row>
    <row r="251" spans="1:54" ht="12.75" customHeight="1">
      <c r="A251" s="127"/>
      <c r="B251" s="203">
        <v>5211</v>
      </c>
      <c r="C251" s="204" t="s">
        <v>739</v>
      </c>
      <c r="D251" s="204">
        <v>0</v>
      </c>
      <c r="E251" s="204">
        <v>0</v>
      </c>
      <c r="F251" s="204">
        <v>0</v>
      </c>
      <c r="G251" s="204">
        <f t="shared" si="3"/>
        <v>0</v>
      </c>
      <c r="H251" s="204">
        <v>0</v>
      </c>
      <c r="I251" s="204">
        <f t="shared" si="4"/>
        <v>0</v>
      </c>
      <c r="J251" s="204">
        <v>0</v>
      </c>
      <c r="K251" s="204">
        <f t="shared" si="5"/>
        <v>0</v>
      </c>
      <c r="L251" s="204">
        <v>0</v>
      </c>
      <c r="M251" s="204">
        <v>0</v>
      </c>
      <c r="N251" s="204">
        <v>0</v>
      </c>
      <c r="O251" s="204">
        <f t="shared" si="6"/>
        <v>0</v>
      </c>
      <c r="P251" s="204">
        <v>0</v>
      </c>
      <c r="Q251" s="204">
        <f t="shared" si="7"/>
        <v>0</v>
      </c>
      <c r="R251" s="204">
        <v>0</v>
      </c>
      <c r="S251" s="204">
        <f t="shared" si="8"/>
        <v>0</v>
      </c>
      <c r="T251" s="204">
        <v>0</v>
      </c>
      <c r="U251" s="204">
        <v>0</v>
      </c>
      <c r="V251" s="204">
        <v>0</v>
      </c>
      <c r="W251" s="204">
        <f t="shared" si="9"/>
        <v>0</v>
      </c>
      <c r="X251" s="204">
        <v>0</v>
      </c>
      <c r="Y251" s="204">
        <f t="shared" si="10"/>
        <v>0</v>
      </c>
      <c r="Z251" s="204">
        <v>0</v>
      </c>
      <c r="AA251" s="204">
        <f t="shared" si="11"/>
        <v>0</v>
      </c>
      <c r="AB251" s="186">
        <f t="shared" si="255"/>
        <v>0</v>
      </c>
      <c r="AC251" s="205">
        <f t="shared" ref="AC251:AD251" si="262">G251+O251+W251</f>
        <v>0</v>
      </c>
      <c r="AD251" s="205">
        <f t="shared" si="262"/>
        <v>0</v>
      </c>
      <c r="AE251" s="206">
        <f t="shared" si="14"/>
        <v>0</v>
      </c>
      <c r="AF251" s="211">
        <f t="shared" si="63"/>
        <v>0</v>
      </c>
      <c r="AG251" s="211" t="b">
        <f t="shared" si="19"/>
        <v>1</v>
      </c>
      <c r="AH251" t="s">
        <v>740</v>
      </c>
      <c r="AI251" s="208">
        <v>0</v>
      </c>
      <c r="AJ251" s="208">
        <v>0</v>
      </c>
      <c r="AK251" s="208">
        <f t="shared" si="15"/>
        <v>0</v>
      </c>
      <c r="AL251" s="208"/>
      <c r="AM251" s="127">
        <v>0</v>
      </c>
      <c r="AN251" s="127">
        <f t="shared" si="16"/>
        <v>0</v>
      </c>
      <c r="AO251" s="127"/>
      <c r="AP251" s="127"/>
      <c r="AQ251" s="127"/>
      <c r="AR251" s="127"/>
      <c r="AS251" s="127"/>
      <c r="AT251" s="127"/>
      <c r="AU251" s="127"/>
      <c r="AV251" s="127"/>
      <c r="AW251" s="127"/>
      <c r="AX251" s="127"/>
      <c r="AY251" s="127"/>
      <c r="AZ251" s="127"/>
      <c r="BA251" s="127"/>
      <c r="BB251" s="127"/>
    </row>
    <row r="252" spans="1:54" ht="16.5" customHeight="1">
      <c r="A252" s="127"/>
      <c r="B252" s="203">
        <v>5221</v>
      </c>
      <c r="C252" s="204" t="s">
        <v>741</v>
      </c>
      <c r="D252" s="204">
        <v>0</v>
      </c>
      <c r="E252" s="204">
        <v>0</v>
      </c>
      <c r="F252" s="204">
        <v>0</v>
      </c>
      <c r="G252" s="204">
        <f t="shared" si="3"/>
        <v>0</v>
      </c>
      <c r="H252" s="204">
        <v>0</v>
      </c>
      <c r="I252" s="204">
        <f t="shared" si="4"/>
        <v>0</v>
      </c>
      <c r="J252" s="204">
        <v>0</v>
      </c>
      <c r="K252" s="204">
        <f t="shared" si="5"/>
        <v>0</v>
      </c>
      <c r="L252" s="204">
        <v>0</v>
      </c>
      <c r="M252" s="204">
        <v>0</v>
      </c>
      <c r="N252" s="204">
        <v>0</v>
      </c>
      <c r="O252" s="204">
        <f t="shared" si="6"/>
        <v>0</v>
      </c>
      <c r="P252" s="204">
        <v>0</v>
      </c>
      <c r="Q252" s="204">
        <f t="shared" si="7"/>
        <v>0</v>
      </c>
      <c r="R252" s="204">
        <v>0</v>
      </c>
      <c r="S252" s="204">
        <f t="shared" si="8"/>
        <v>0</v>
      </c>
      <c r="T252" s="204">
        <v>0</v>
      </c>
      <c r="U252" s="204">
        <v>0</v>
      </c>
      <c r="V252" s="204">
        <v>0</v>
      </c>
      <c r="W252" s="204">
        <f t="shared" si="9"/>
        <v>0</v>
      </c>
      <c r="X252" s="204">
        <v>0</v>
      </c>
      <c r="Y252" s="204">
        <f t="shared" si="10"/>
        <v>0</v>
      </c>
      <c r="Z252" s="204">
        <v>0</v>
      </c>
      <c r="AA252" s="204">
        <f t="shared" si="11"/>
        <v>0</v>
      </c>
      <c r="AB252" s="186">
        <f t="shared" si="255"/>
        <v>0</v>
      </c>
      <c r="AC252" s="205">
        <f t="shared" ref="AC252:AD252" si="263">G252+O252+W252</f>
        <v>0</v>
      </c>
      <c r="AD252" s="205">
        <f t="shared" si="263"/>
        <v>0</v>
      </c>
      <c r="AE252" s="206">
        <f t="shared" si="14"/>
        <v>0</v>
      </c>
      <c r="AF252" s="211">
        <f t="shared" si="63"/>
        <v>0</v>
      </c>
      <c r="AG252" s="211" t="b">
        <f t="shared" si="19"/>
        <v>1</v>
      </c>
      <c r="AH252" t="s">
        <v>740</v>
      </c>
      <c r="AI252" s="208">
        <v>0</v>
      </c>
      <c r="AJ252" s="208">
        <v>0</v>
      </c>
      <c r="AK252" s="208">
        <f t="shared" si="15"/>
        <v>0</v>
      </c>
      <c r="AL252" s="208"/>
      <c r="AM252" s="127">
        <v>0</v>
      </c>
      <c r="AN252" s="127">
        <f t="shared" si="16"/>
        <v>0</v>
      </c>
      <c r="AO252" s="127"/>
      <c r="AP252" s="127"/>
      <c r="AQ252" s="127"/>
      <c r="AR252" s="127"/>
      <c r="AS252" s="127"/>
      <c r="AT252" s="127"/>
      <c r="AU252" s="127"/>
      <c r="AV252" s="127"/>
      <c r="AW252" s="127"/>
      <c r="AX252" s="127"/>
      <c r="AY252" s="127"/>
      <c r="AZ252" s="127"/>
      <c r="BA252" s="127"/>
      <c r="BB252" s="127"/>
    </row>
    <row r="253" spans="1:54" ht="16.5" customHeight="1">
      <c r="A253" s="127"/>
      <c r="B253" s="203">
        <v>5231</v>
      </c>
      <c r="C253" s="204" t="s">
        <v>742</v>
      </c>
      <c r="D253" s="204">
        <v>0</v>
      </c>
      <c r="E253" s="204">
        <v>0</v>
      </c>
      <c r="F253" s="204">
        <v>0</v>
      </c>
      <c r="G253" s="204">
        <f t="shared" si="3"/>
        <v>0</v>
      </c>
      <c r="H253" s="204">
        <v>0</v>
      </c>
      <c r="I253" s="204">
        <f t="shared" si="4"/>
        <v>0</v>
      </c>
      <c r="J253" s="204">
        <v>0</v>
      </c>
      <c r="K253" s="204">
        <f t="shared" si="5"/>
        <v>0</v>
      </c>
      <c r="L253" s="204">
        <v>0</v>
      </c>
      <c r="M253" s="204">
        <v>0</v>
      </c>
      <c r="N253" s="204">
        <v>0</v>
      </c>
      <c r="O253" s="204">
        <f t="shared" si="6"/>
        <v>0</v>
      </c>
      <c r="P253" s="204">
        <v>0</v>
      </c>
      <c r="Q253" s="204">
        <f t="shared" si="7"/>
        <v>0</v>
      </c>
      <c r="R253" s="204">
        <v>0</v>
      </c>
      <c r="S253" s="204">
        <f t="shared" si="8"/>
        <v>0</v>
      </c>
      <c r="T253" s="204">
        <v>0</v>
      </c>
      <c r="U253" s="204">
        <v>0</v>
      </c>
      <c r="V253" s="204">
        <v>0</v>
      </c>
      <c r="W253" s="204">
        <f t="shared" si="9"/>
        <v>0</v>
      </c>
      <c r="X253" s="204">
        <v>0</v>
      </c>
      <c r="Y253" s="204">
        <f t="shared" si="10"/>
        <v>0</v>
      </c>
      <c r="Z253" s="204">
        <v>0</v>
      </c>
      <c r="AA253" s="204">
        <f t="shared" si="11"/>
        <v>0</v>
      </c>
      <c r="AB253" s="186">
        <f t="shared" si="255"/>
        <v>0</v>
      </c>
      <c r="AC253" s="205">
        <f t="shared" ref="AC253:AD253" si="264">G253+O253+W253</f>
        <v>0</v>
      </c>
      <c r="AD253" s="205">
        <f t="shared" si="264"/>
        <v>0</v>
      </c>
      <c r="AE253" s="206">
        <f t="shared" si="14"/>
        <v>0</v>
      </c>
      <c r="AF253" s="211">
        <f t="shared" si="63"/>
        <v>0</v>
      </c>
      <c r="AG253" s="211" t="b">
        <f t="shared" si="19"/>
        <v>1</v>
      </c>
      <c r="AH253" t="s">
        <v>740</v>
      </c>
      <c r="AI253" s="208">
        <v>0</v>
      </c>
      <c r="AJ253" s="208">
        <v>0</v>
      </c>
      <c r="AK253" s="208">
        <f t="shared" si="15"/>
        <v>0</v>
      </c>
      <c r="AL253" s="208"/>
      <c r="AM253" s="127">
        <v>0</v>
      </c>
      <c r="AN253" s="127">
        <f t="shared" si="16"/>
        <v>0</v>
      </c>
      <c r="AO253" s="127"/>
      <c r="AP253" s="127"/>
      <c r="AQ253" s="127"/>
      <c r="AR253" s="127"/>
      <c r="AS253" s="127"/>
      <c r="AT253" s="127"/>
      <c r="AU253" s="127"/>
      <c r="AV253" s="127"/>
      <c r="AW253" s="127"/>
      <c r="AX253" s="127"/>
      <c r="AY253" s="127"/>
      <c r="AZ253" s="127"/>
      <c r="BA253" s="127"/>
      <c r="BB253" s="127"/>
    </row>
    <row r="254" spans="1:54" ht="16.5" customHeight="1">
      <c r="A254" s="127"/>
      <c r="B254" s="203">
        <v>5291</v>
      </c>
      <c r="C254" s="204" t="s">
        <v>743</v>
      </c>
      <c r="D254" s="204">
        <v>0</v>
      </c>
      <c r="E254" s="204">
        <v>0</v>
      </c>
      <c r="F254" s="204">
        <v>0</v>
      </c>
      <c r="G254" s="204">
        <f t="shared" si="3"/>
        <v>0</v>
      </c>
      <c r="H254" s="204">
        <v>0</v>
      </c>
      <c r="I254" s="204">
        <f t="shared" si="4"/>
        <v>0</v>
      </c>
      <c r="J254" s="204">
        <v>0</v>
      </c>
      <c r="K254" s="204">
        <f t="shared" si="5"/>
        <v>0</v>
      </c>
      <c r="L254" s="204">
        <v>0</v>
      </c>
      <c r="M254" s="204">
        <v>0</v>
      </c>
      <c r="N254" s="204">
        <v>0</v>
      </c>
      <c r="O254" s="204">
        <f t="shared" si="6"/>
        <v>0</v>
      </c>
      <c r="P254" s="204">
        <v>0</v>
      </c>
      <c r="Q254" s="204">
        <f t="shared" si="7"/>
        <v>0</v>
      </c>
      <c r="R254" s="204">
        <v>0</v>
      </c>
      <c r="S254" s="204">
        <f t="shared" si="8"/>
        <v>0</v>
      </c>
      <c r="T254" s="204">
        <v>0</v>
      </c>
      <c r="U254" s="204">
        <v>0</v>
      </c>
      <c r="V254" s="204">
        <v>0</v>
      </c>
      <c r="W254" s="204">
        <f t="shared" si="9"/>
        <v>0</v>
      </c>
      <c r="X254" s="204">
        <v>0</v>
      </c>
      <c r="Y254" s="204">
        <f t="shared" si="10"/>
        <v>0</v>
      </c>
      <c r="Z254" s="204">
        <v>0</v>
      </c>
      <c r="AA254" s="204">
        <f t="shared" si="11"/>
        <v>0</v>
      </c>
      <c r="AB254" s="186">
        <f t="shared" si="255"/>
        <v>0</v>
      </c>
      <c r="AC254" s="205">
        <f t="shared" ref="AC254:AD254" si="265">G254+O254+W254</f>
        <v>0</v>
      </c>
      <c r="AD254" s="205">
        <f t="shared" si="265"/>
        <v>0</v>
      </c>
      <c r="AE254" s="206">
        <f t="shared" si="14"/>
        <v>0</v>
      </c>
      <c r="AF254" s="211">
        <f t="shared" si="63"/>
        <v>0</v>
      </c>
      <c r="AG254" s="211" t="b">
        <f t="shared" si="19"/>
        <v>1</v>
      </c>
      <c r="AH254" t="s">
        <v>740</v>
      </c>
      <c r="AI254" s="208">
        <v>0</v>
      </c>
      <c r="AJ254" s="208">
        <v>0</v>
      </c>
      <c r="AK254" s="208">
        <f t="shared" si="15"/>
        <v>0</v>
      </c>
      <c r="AL254" s="208"/>
      <c r="AM254" s="127">
        <v>0</v>
      </c>
      <c r="AN254" s="127">
        <f t="shared" si="16"/>
        <v>0</v>
      </c>
      <c r="AO254" s="127"/>
      <c r="AP254" s="127"/>
      <c r="AQ254" s="127"/>
      <c r="AR254" s="127"/>
      <c r="AS254" s="127"/>
      <c r="AT254" s="127"/>
      <c r="AU254" s="127"/>
      <c r="AV254" s="127"/>
      <c r="AW254" s="127"/>
      <c r="AX254" s="127"/>
      <c r="AY254" s="127"/>
      <c r="AZ254" s="127"/>
      <c r="BA254" s="127"/>
      <c r="BB254" s="127"/>
    </row>
    <row r="255" spans="1:54" ht="16.5" customHeight="1">
      <c r="A255" s="127"/>
      <c r="B255" s="203">
        <v>5311</v>
      </c>
      <c r="C255" s="204" t="s">
        <v>744</v>
      </c>
      <c r="D255" s="204">
        <v>0</v>
      </c>
      <c r="E255" s="204">
        <v>0</v>
      </c>
      <c r="F255" s="204">
        <v>0</v>
      </c>
      <c r="G255" s="204">
        <f t="shared" si="3"/>
        <v>0</v>
      </c>
      <c r="H255" s="204">
        <v>0</v>
      </c>
      <c r="I255" s="204">
        <f t="shared" si="4"/>
        <v>0</v>
      </c>
      <c r="J255" s="204">
        <v>0</v>
      </c>
      <c r="K255" s="204">
        <f t="shared" si="5"/>
        <v>0</v>
      </c>
      <c r="L255" s="204">
        <v>0</v>
      </c>
      <c r="M255" s="204">
        <v>0</v>
      </c>
      <c r="N255" s="204">
        <v>0</v>
      </c>
      <c r="O255" s="204">
        <f t="shared" si="6"/>
        <v>0</v>
      </c>
      <c r="P255" s="204">
        <v>0</v>
      </c>
      <c r="Q255" s="204">
        <f t="shared" si="7"/>
        <v>0</v>
      </c>
      <c r="R255" s="204">
        <v>0</v>
      </c>
      <c r="S255" s="204">
        <f t="shared" si="8"/>
        <v>0</v>
      </c>
      <c r="T255" s="204">
        <v>0</v>
      </c>
      <c r="U255" s="204">
        <v>0</v>
      </c>
      <c r="V255" s="204">
        <v>0</v>
      </c>
      <c r="W255" s="204">
        <f t="shared" si="9"/>
        <v>0</v>
      </c>
      <c r="X255" s="204">
        <v>0</v>
      </c>
      <c r="Y255" s="204">
        <f t="shared" si="10"/>
        <v>0</v>
      </c>
      <c r="Z255" s="204">
        <v>0</v>
      </c>
      <c r="AA255" s="204">
        <f t="shared" si="11"/>
        <v>0</v>
      </c>
      <c r="AB255" s="186">
        <f t="shared" si="255"/>
        <v>0</v>
      </c>
      <c r="AC255" s="205">
        <f t="shared" ref="AC255:AD255" si="266">G255+O255+W255</f>
        <v>0</v>
      </c>
      <c r="AD255" s="205">
        <f t="shared" si="266"/>
        <v>0</v>
      </c>
      <c r="AE255" s="206">
        <f t="shared" si="14"/>
        <v>0</v>
      </c>
      <c r="AF255" s="211">
        <f t="shared" si="63"/>
        <v>0</v>
      </c>
      <c r="AG255" s="211" t="b">
        <f t="shared" si="19"/>
        <v>1</v>
      </c>
      <c r="AH255" t="s">
        <v>745</v>
      </c>
      <c r="AI255" s="208">
        <v>0</v>
      </c>
      <c r="AJ255" s="208">
        <v>0</v>
      </c>
      <c r="AK255" s="208">
        <f t="shared" si="15"/>
        <v>0</v>
      </c>
      <c r="AL255" s="208"/>
      <c r="AM255" s="127">
        <v>0</v>
      </c>
      <c r="AN255" s="127">
        <f t="shared" si="16"/>
        <v>0</v>
      </c>
      <c r="AO255" s="127"/>
      <c r="AP255" s="127"/>
      <c r="AQ255" s="127"/>
      <c r="AR255" s="127"/>
      <c r="AS255" s="127"/>
      <c r="AT255" s="127"/>
      <c r="AU255" s="127"/>
      <c r="AV255" s="127"/>
      <c r="AW255" s="127"/>
      <c r="AX255" s="127"/>
      <c r="AY255" s="127"/>
      <c r="AZ255" s="127"/>
      <c r="BA255" s="127"/>
      <c r="BB255" s="127"/>
    </row>
    <row r="256" spans="1:54" ht="16.5" customHeight="1">
      <c r="A256" s="127"/>
      <c r="B256" s="203">
        <v>5321</v>
      </c>
      <c r="C256" s="204" t="s">
        <v>746</v>
      </c>
      <c r="D256" s="204">
        <v>0</v>
      </c>
      <c r="E256" s="204">
        <v>0</v>
      </c>
      <c r="F256" s="204">
        <v>0</v>
      </c>
      <c r="G256" s="204">
        <f t="shared" si="3"/>
        <v>0</v>
      </c>
      <c r="H256" s="204">
        <v>0</v>
      </c>
      <c r="I256" s="204">
        <f t="shared" si="4"/>
        <v>0</v>
      </c>
      <c r="J256" s="204">
        <v>0</v>
      </c>
      <c r="K256" s="204">
        <f t="shared" si="5"/>
        <v>0</v>
      </c>
      <c r="L256" s="204">
        <v>0</v>
      </c>
      <c r="M256" s="204">
        <v>0</v>
      </c>
      <c r="N256" s="204">
        <v>0</v>
      </c>
      <c r="O256" s="204">
        <f t="shared" si="6"/>
        <v>0</v>
      </c>
      <c r="P256" s="204">
        <v>0</v>
      </c>
      <c r="Q256" s="204">
        <f t="shared" si="7"/>
        <v>0</v>
      </c>
      <c r="R256" s="204">
        <v>0</v>
      </c>
      <c r="S256" s="204">
        <f t="shared" si="8"/>
        <v>0</v>
      </c>
      <c r="T256" s="204">
        <v>0</v>
      </c>
      <c r="U256" s="204">
        <v>0</v>
      </c>
      <c r="V256" s="204">
        <v>0</v>
      </c>
      <c r="W256" s="204">
        <f t="shared" si="9"/>
        <v>0</v>
      </c>
      <c r="X256" s="204">
        <v>0</v>
      </c>
      <c r="Y256" s="204">
        <f t="shared" si="10"/>
        <v>0</v>
      </c>
      <c r="Z256" s="204">
        <v>0</v>
      </c>
      <c r="AA256" s="204">
        <f t="shared" si="11"/>
        <v>0</v>
      </c>
      <c r="AB256" s="186">
        <f t="shared" si="255"/>
        <v>0</v>
      </c>
      <c r="AC256" s="205">
        <f t="shared" ref="AC256:AD256" si="267">G256+O256+W256</f>
        <v>0</v>
      </c>
      <c r="AD256" s="205">
        <f t="shared" si="267"/>
        <v>0</v>
      </c>
      <c r="AE256" s="206">
        <f t="shared" si="14"/>
        <v>0</v>
      </c>
      <c r="AF256" s="211">
        <f t="shared" si="63"/>
        <v>0</v>
      </c>
      <c r="AG256" s="211" t="b">
        <f t="shared" si="19"/>
        <v>1</v>
      </c>
      <c r="AH256" t="s">
        <v>745</v>
      </c>
      <c r="AI256" s="208">
        <v>0</v>
      </c>
      <c r="AJ256" s="208">
        <v>0</v>
      </c>
      <c r="AK256" s="208">
        <f t="shared" si="15"/>
        <v>0</v>
      </c>
      <c r="AL256" s="208"/>
      <c r="AM256" s="127">
        <v>0</v>
      </c>
      <c r="AN256" s="127">
        <f t="shared" si="16"/>
        <v>0</v>
      </c>
      <c r="AO256" s="127"/>
      <c r="AP256" s="127"/>
      <c r="AQ256" s="127"/>
      <c r="AR256" s="127"/>
      <c r="AS256" s="127"/>
      <c r="AT256" s="127"/>
      <c r="AU256" s="127"/>
      <c r="AV256" s="127"/>
      <c r="AW256" s="127"/>
      <c r="AX256" s="127"/>
      <c r="AY256" s="127"/>
      <c r="AZ256" s="127"/>
      <c r="BA256" s="127"/>
      <c r="BB256" s="127"/>
    </row>
    <row r="257" spans="1:54" ht="16.5" customHeight="1">
      <c r="A257" s="127"/>
      <c r="B257" s="203">
        <v>5411</v>
      </c>
      <c r="C257" s="204" t="s">
        <v>747</v>
      </c>
      <c r="D257" s="204">
        <v>0</v>
      </c>
      <c r="E257" s="204">
        <v>0</v>
      </c>
      <c r="F257" s="204">
        <v>0</v>
      </c>
      <c r="G257" s="204">
        <f t="shared" si="3"/>
        <v>0</v>
      </c>
      <c r="H257" s="204">
        <v>0</v>
      </c>
      <c r="I257" s="204">
        <f t="shared" si="4"/>
        <v>0</v>
      </c>
      <c r="J257" s="204">
        <v>0</v>
      </c>
      <c r="K257" s="204">
        <f t="shared" si="5"/>
        <v>0</v>
      </c>
      <c r="L257" s="204">
        <v>0</v>
      </c>
      <c r="M257" s="204">
        <v>0</v>
      </c>
      <c r="N257" s="204">
        <v>0</v>
      </c>
      <c r="O257" s="204">
        <f t="shared" si="6"/>
        <v>0</v>
      </c>
      <c r="P257" s="204">
        <v>0</v>
      </c>
      <c r="Q257" s="204">
        <f t="shared" si="7"/>
        <v>0</v>
      </c>
      <c r="R257" s="204">
        <v>0</v>
      </c>
      <c r="S257" s="204">
        <f t="shared" si="8"/>
        <v>0</v>
      </c>
      <c r="T257" s="204">
        <v>0</v>
      </c>
      <c r="U257" s="204">
        <v>0</v>
      </c>
      <c r="V257" s="204">
        <v>0</v>
      </c>
      <c r="W257" s="204">
        <f t="shared" si="9"/>
        <v>0</v>
      </c>
      <c r="X257" s="204">
        <v>0</v>
      </c>
      <c r="Y257" s="204">
        <f t="shared" si="10"/>
        <v>0</v>
      </c>
      <c r="Z257" s="204">
        <v>0</v>
      </c>
      <c r="AA257" s="204">
        <f t="shared" si="11"/>
        <v>0</v>
      </c>
      <c r="AB257" s="186">
        <f t="shared" si="255"/>
        <v>0</v>
      </c>
      <c r="AC257" s="205">
        <f t="shared" ref="AC257:AD257" si="268">G257+O257+W257</f>
        <v>0</v>
      </c>
      <c r="AD257" s="205">
        <f t="shared" si="268"/>
        <v>0</v>
      </c>
      <c r="AE257" s="206">
        <f t="shared" si="14"/>
        <v>0</v>
      </c>
      <c r="AF257" s="211">
        <f t="shared" si="63"/>
        <v>0</v>
      </c>
      <c r="AG257" s="211" t="b">
        <f t="shared" si="19"/>
        <v>1</v>
      </c>
      <c r="AH257" t="s">
        <v>748</v>
      </c>
      <c r="AI257" s="208">
        <v>0</v>
      </c>
      <c r="AJ257" s="208">
        <v>0</v>
      </c>
      <c r="AK257" s="208">
        <f t="shared" si="15"/>
        <v>0</v>
      </c>
      <c r="AL257" s="208"/>
      <c r="AM257" s="127">
        <v>0</v>
      </c>
      <c r="AN257" s="127">
        <f t="shared" si="16"/>
        <v>0</v>
      </c>
      <c r="AO257" s="127"/>
      <c r="AP257" s="127"/>
      <c r="AQ257" s="127"/>
      <c r="AR257" s="127"/>
      <c r="AS257" s="127"/>
      <c r="AT257" s="127"/>
      <c r="AU257" s="127"/>
      <c r="AV257" s="127"/>
      <c r="AW257" s="127"/>
      <c r="AX257" s="127"/>
      <c r="AY257" s="127"/>
      <c r="AZ257" s="127"/>
      <c r="BA257" s="127"/>
      <c r="BB257" s="127"/>
    </row>
    <row r="258" spans="1:54" ht="16.5" customHeight="1">
      <c r="A258" s="127"/>
      <c r="B258" s="203">
        <v>5412</v>
      </c>
      <c r="C258" s="204" t="s">
        <v>749</v>
      </c>
      <c r="D258" s="204">
        <v>0</v>
      </c>
      <c r="E258" s="204">
        <v>0</v>
      </c>
      <c r="F258" s="204">
        <v>0</v>
      </c>
      <c r="G258" s="204">
        <f t="shared" si="3"/>
        <v>0</v>
      </c>
      <c r="H258" s="204">
        <v>0</v>
      </c>
      <c r="I258" s="204">
        <f t="shared" si="4"/>
        <v>0</v>
      </c>
      <c r="J258" s="204">
        <v>0</v>
      </c>
      <c r="K258" s="204">
        <f t="shared" si="5"/>
        <v>0</v>
      </c>
      <c r="L258" s="204">
        <v>0</v>
      </c>
      <c r="M258" s="204">
        <v>0</v>
      </c>
      <c r="N258" s="204">
        <v>0</v>
      </c>
      <c r="O258" s="204">
        <f t="shared" si="6"/>
        <v>0</v>
      </c>
      <c r="P258" s="204">
        <v>0</v>
      </c>
      <c r="Q258" s="204">
        <f t="shared" si="7"/>
        <v>0</v>
      </c>
      <c r="R258" s="204">
        <v>0</v>
      </c>
      <c r="S258" s="204">
        <f t="shared" si="8"/>
        <v>0</v>
      </c>
      <c r="T258" s="204">
        <v>0</v>
      </c>
      <c r="U258" s="204">
        <v>0</v>
      </c>
      <c r="V258" s="204">
        <v>0</v>
      </c>
      <c r="W258" s="204">
        <f t="shared" si="9"/>
        <v>0</v>
      </c>
      <c r="X258" s="204">
        <v>0</v>
      </c>
      <c r="Y258" s="204">
        <f t="shared" si="10"/>
        <v>0</v>
      </c>
      <c r="Z258" s="204">
        <v>0</v>
      </c>
      <c r="AA258" s="204">
        <f t="shared" si="11"/>
        <v>0</v>
      </c>
      <c r="AB258" s="186">
        <f t="shared" si="255"/>
        <v>0</v>
      </c>
      <c r="AC258" s="205">
        <f t="shared" ref="AC258:AD258" si="269">G258+O258+W258</f>
        <v>0</v>
      </c>
      <c r="AD258" s="205">
        <f t="shared" si="269"/>
        <v>0</v>
      </c>
      <c r="AE258" s="206">
        <f t="shared" si="14"/>
        <v>0</v>
      </c>
      <c r="AF258" s="211">
        <f t="shared" si="63"/>
        <v>0</v>
      </c>
      <c r="AG258" s="211" t="b">
        <f t="shared" si="19"/>
        <v>1</v>
      </c>
      <c r="AH258" t="s">
        <v>748</v>
      </c>
      <c r="AI258" s="208">
        <v>0</v>
      </c>
      <c r="AJ258" s="208">
        <v>0</v>
      </c>
      <c r="AK258" s="208">
        <f t="shared" si="15"/>
        <v>0</v>
      </c>
      <c r="AL258" s="208"/>
      <c r="AM258" s="127">
        <v>0</v>
      </c>
      <c r="AN258" s="127">
        <f t="shared" si="16"/>
        <v>0</v>
      </c>
      <c r="AO258" s="127"/>
      <c r="AP258" s="127"/>
      <c r="AQ258" s="127"/>
      <c r="AR258" s="127"/>
      <c r="AS258" s="127"/>
      <c r="AT258" s="127"/>
      <c r="AU258" s="127"/>
      <c r="AV258" s="127"/>
      <c r="AW258" s="127"/>
      <c r="AX258" s="127"/>
      <c r="AY258" s="127"/>
      <c r="AZ258" s="127"/>
      <c r="BA258" s="127"/>
      <c r="BB258" s="127"/>
    </row>
    <row r="259" spans="1:54" ht="16.5" customHeight="1">
      <c r="A259" s="127"/>
      <c r="B259" s="203">
        <v>5413</v>
      </c>
      <c r="C259" s="204" t="s">
        <v>750</v>
      </c>
      <c r="D259" s="204">
        <v>0</v>
      </c>
      <c r="E259" s="204">
        <v>0</v>
      </c>
      <c r="F259" s="204">
        <v>0</v>
      </c>
      <c r="G259" s="204">
        <f t="shared" si="3"/>
        <v>0</v>
      </c>
      <c r="H259" s="204">
        <v>0</v>
      </c>
      <c r="I259" s="204">
        <f t="shared" si="4"/>
        <v>0</v>
      </c>
      <c r="J259" s="204">
        <v>0</v>
      </c>
      <c r="K259" s="204">
        <f t="shared" si="5"/>
        <v>0</v>
      </c>
      <c r="L259" s="204">
        <v>0</v>
      </c>
      <c r="M259" s="204">
        <v>0</v>
      </c>
      <c r="N259" s="204">
        <v>0</v>
      </c>
      <c r="O259" s="204">
        <f t="shared" si="6"/>
        <v>0</v>
      </c>
      <c r="P259" s="204">
        <v>0</v>
      </c>
      <c r="Q259" s="204">
        <f t="shared" si="7"/>
        <v>0</v>
      </c>
      <c r="R259" s="204">
        <v>0</v>
      </c>
      <c r="S259" s="204">
        <f t="shared" si="8"/>
        <v>0</v>
      </c>
      <c r="T259" s="204">
        <v>0</v>
      </c>
      <c r="U259" s="204">
        <v>0</v>
      </c>
      <c r="V259" s="204">
        <v>0</v>
      </c>
      <c r="W259" s="204">
        <f t="shared" si="9"/>
        <v>0</v>
      </c>
      <c r="X259" s="204">
        <v>0</v>
      </c>
      <c r="Y259" s="204">
        <f t="shared" si="10"/>
        <v>0</v>
      </c>
      <c r="Z259" s="204">
        <v>0</v>
      </c>
      <c r="AA259" s="204">
        <f t="shared" si="11"/>
        <v>0</v>
      </c>
      <c r="AB259" s="186">
        <f t="shared" si="255"/>
        <v>0</v>
      </c>
      <c r="AC259" s="205">
        <f t="shared" ref="AC259:AD259" si="270">G259+O259+W259</f>
        <v>0</v>
      </c>
      <c r="AD259" s="205">
        <f t="shared" si="270"/>
        <v>0</v>
      </c>
      <c r="AE259" s="206">
        <f t="shared" si="14"/>
        <v>0</v>
      </c>
      <c r="AF259" s="211">
        <f t="shared" si="63"/>
        <v>0</v>
      </c>
      <c r="AG259" s="211" t="b">
        <f t="shared" si="19"/>
        <v>1</v>
      </c>
      <c r="AH259" t="s">
        <v>748</v>
      </c>
      <c r="AI259" s="208">
        <v>0</v>
      </c>
      <c r="AJ259" s="208">
        <v>0</v>
      </c>
      <c r="AK259" s="208">
        <f t="shared" si="15"/>
        <v>0</v>
      </c>
      <c r="AL259" s="208"/>
      <c r="AM259" s="127">
        <v>0</v>
      </c>
      <c r="AN259" s="127">
        <f t="shared" si="16"/>
        <v>0</v>
      </c>
      <c r="AO259" s="127"/>
      <c r="AP259" s="127"/>
      <c r="AQ259" s="127"/>
      <c r="AR259" s="127"/>
      <c r="AS259" s="127"/>
      <c r="AT259" s="127"/>
      <c r="AU259" s="127"/>
      <c r="AV259" s="127"/>
      <c r="AW259" s="127"/>
      <c r="AX259" s="127"/>
      <c r="AY259" s="127"/>
      <c r="AZ259" s="127"/>
      <c r="BA259" s="127"/>
      <c r="BB259" s="127"/>
    </row>
    <row r="260" spans="1:54" ht="16.5" customHeight="1">
      <c r="A260" s="127"/>
      <c r="B260" s="203">
        <v>5414</v>
      </c>
      <c r="C260" s="204" t="s">
        <v>751</v>
      </c>
      <c r="D260" s="204">
        <v>0</v>
      </c>
      <c r="E260" s="204">
        <v>0</v>
      </c>
      <c r="F260" s="204">
        <v>0</v>
      </c>
      <c r="G260" s="204">
        <f t="shared" si="3"/>
        <v>0</v>
      </c>
      <c r="H260" s="204">
        <v>0</v>
      </c>
      <c r="I260" s="204">
        <f t="shared" si="4"/>
        <v>0</v>
      </c>
      <c r="J260" s="204">
        <v>0</v>
      </c>
      <c r="K260" s="204">
        <f t="shared" si="5"/>
        <v>0</v>
      </c>
      <c r="L260" s="204">
        <v>0</v>
      </c>
      <c r="M260" s="204">
        <v>0</v>
      </c>
      <c r="N260" s="204">
        <v>0</v>
      </c>
      <c r="O260" s="204">
        <f t="shared" si="6"/>
        <v>0</v>
      </c>
      <c r="P260" s="204">
        <v>0</v>
      </c>
      <c r="Q260" s="204">
        <f t="shared" si="7"/>
        <v>0</v>
      </c>
      <c r="R260" s="204">
        <v>0</v>
      </c>
      <c r="S260" s="204">
        <f t="shared" si="8"/>
        <v>0</v>
      </c>
      <c r="T260" s="204">
        <v>0</v>
      </c>
      <c r="U260" s="204">
        <v>0</v>
      </c>
      <c r="V260" s="204">
        <v>0</v>
      </c>
      <c r="W260" s="204">
        <f t="shared" si="9"/>
        <v>0</v>
      </c>
      <c r="X260" s="204">
        <v>0</v>
      </c>
      <c r="Y260" s="204">
        <f t="shared" si="10"/>
        <v>0</v>
      </c>
      <c r="Z260" s="204">
        <v>0</v>
      </c>
      <c r="AA260" s="204">
        <f t="shared" si="11"/>
        <v>0</v>
      </c>
      <c r="AB260" s="186">
        <f t="shared" si="255"/>
        <v>0</v>
      </c>
      <c r="AC260" s="205">
        <f t="shared" ref="AC260:AD260" si="271">G260+O260+W260</f>
        <v>0</v>
      </c>
      <c r="AD260" s="205">
        <f t="shared" si="271"/>
        <v>0</v>
      </c>
      <c r="AE260" s="206">
        <f t="shared" si="14"/>
        <v>0</v>
      </c>
      <c r="AF260" s="211">
        <f t="shared" si="63"/>
        <v>0</v>
      </c>
      <c r="AG260" s="211" t="b">
        <f t="shared" si="19"/>
        <v>1</v>
      </c>
      <c r="AH260" t="s">
        <v>748</v>
      </c>
      <c r="AI260" s="208">
        <v>0</v>
      </c>
      <c r="AJ260" s="208">
        <v>0</v>
      </c>
      <c r="AK260" s="208">
        <f t="shared" si="15"/>
        <v>0</v>
      </c>
      <c r="AL260" s="208"/>
      <c r="AM260" s="127">
        <v>0</v>
      </c>
      <c r="AN260" s="127">
        <f t="shared" si="16"/>
        <v>0</v>
      </c>
      <c r="AO260" s="127"/>
      <c r="AP260" s="127"/>
      <c r="AQ260" s="127"/>
      <c r="AR260" s="127"/>
      <c r="AS260" s="127"/>
      <c r="AT260" s="127"/>
      <c r="AU260" s="127"/>
      <c r="AV260" s="127"/>
      <c r="AW260" s="127"/>
      <c r="AX260" s="127"/>
      <c r="AY260" s="127"/>
      <c r="AZ260" s="127"/>
      <c r="BA260" s="127"/>
      <c r="BB260" s="127"/>
    </row>
    <row r="261" spans="1:54" ht="16.5" customHeight="1">
      <c r="A261" s="127"/>
      <c r="B261" s="203">
        <v>5421</v>
      </c>
      <c r="C261" s="204" t="s">
        <v>752</v>
      </c>
      <c r="D261" s="204">
        <v>0</v>
      </c>
      <c r="E261" s="204">
        <v>0</v>
      </c>
      <c r="F261" s="204">
        <v>0</v>
      </c>
      <c r="G261" s="204">
        <f t="shared" si="3"/>
        <v>0</v>
      </c>
      <c r="H261" s="204">
        <v>0</v>
      </c>
      <c r="I261" s="204">
        <f t="shared" si="4"/>
        <v>0</v>
      </c>
      <c r="J261" s="204">
        <v>0</v>
      </c>
      <c r="K261" s="204">
        <f t="shared" si="5"/>
        <v>0</v>
      </c>
      <c r="L261" s="204">
        <v>0</v>
      </c>
      <c r="M261" s="204">
        <v>0</v>
      </c>
      <c r="N261" s="204">
        <v>0</v>
      </c>
      <c r="O261" s="204">
        <f t="shared" si="6"/>
        <v>0</v>
      </c>
      <c r="P261" s="204">
        <v>0</v>
      </c>
      <c r="Q261" s="204">
        <f t="shared" si="7"/>
        <v>0</v>
      </c>
      <c r="R261" s="204">
        <v>0</v>
      </c>
      <c r="S261" s="204">
        <f t="shared" si="8"/>
        <v>0</v>
      </c>
      <c r="T261" s="204">
        <v>0</v>
      </c>
      <c r="U261" s="204">
        <v>0</v>
      </c>
      <c r="V261" s="204">
        <v>0</v>
      </c>
      <c r="W261" s="204">
        <f t="shared" si="9"/>
        <v>0</v>
      </c>
      <c r="X261" s="204">
        <v>0</v>
      </c>
      <c r="Y261" s="204">
        <f t="shared" si="10"/>
        <v>0</v>
      </c>
      <c r="Z261" s="204">
        <v>0</v>
      </c>
      <c r="AA261" s="204">
        <f t="shared" si="11"/>
        <v>0</v>
      </c>
      <c r="AB261" s="186">
        <f t="shared" si="255"/>
        <v>0</v>
      </c>
      <c r="AC261" s="205">
        <f t="shared" ref="AC261:AD261" si="272">G261+O261+W261</f>
        <v>0</v>
      </c>
      <c r="AD261" s="205">
        <f t="shared" si="272"/>
        <v>0</v>
      </c>
      <c r="AE261" s="206">
        <f t="shared" si="14"/>
        <v>0</v>
      </c>
      <c r="AF261" s="211">
        <f t="shared" si="63"/>
        <v>0</v>
      </c>
      <c r="AG261" s="211" t="b">
        <f t="shared" si="19"/>
        <v>1</v>
      </c>
      <c r="AH261" t="s">
        <v>748</v>
      </c>
      <c r="AI261" s="208">
        <v>0</v>
      </c>
      <c r="AJ261" s="208">
        <v>0</v>
      </c>
      <c r="AK261" s="208">
        <f t="shared" si="15"/>
        <v>0</v>
      </c>
      <c r="AL261" s="208"/>
      <c r="AM261" s="127">
        <v>0</v>
      </c>
      <c r="AN261" s="127">
        <f t="shared" si="16"/>
        <v>0</v>
      </c>
      <c r="AO261" s="127"/>
      <c r="AP261" s="127"/>
      <c r="AQ261" s="127"/>
      <c r="AR261" s="127"/>
      <c r="AS261" s="127"/>
      <c r="AT261" s="127"/>
      <c r="AU261" s="127"/>
      <c r="AV261" s="127"/>
      <c r="AW261" s="127"/>
      <c r="AX261" s="127"/>
      <c r="AY261" s="127"/>
      <c r="AZ261" s="127"/>
      <c r="BA261" s="127"/>
      <c r="BB261" s="127"/>
    </row>
    <row r="262" spans="1:54" ht="16.5" customHeight="1">
      <c r="A262" s="127"/>
      <c r="B262" s="203">
        <v>5431</v>
      </c>
      <c r="C262" s="204" t="s">
        <v>753</v>
      </c>
      <c r="D262" s="204">
        <v>0</v>
      </c>
      <c r="E262" s="204">
        <v>0</v>
      </c>
      <c r="F262" s="204">
        <v>0</v>
      </c>
      <c r="G262" s="204">
        <f t="shared" si="3"/>
        <v>0</v>
      </c>
      <c r="H262" s="204">
        <v>0</v>
      </c>
      <c r="I262" s="204">
        <f t="shared" si="4"/>
        <v>0</v>
      </c>
      <c r="J262" s="204">
        <v>0</v>
      </c>
      <c r="K262" s="204">
        <f t="shared" si="5"/>
        <v>0</v>
      </c>
      <c r="L262" s="204">
        <v>0</v>
      </c>
      <c r="M262" s="204">
        <v>0</v>
      </c>
      <c r="N262" s="204">
        <v>0</v>
      </c>
      <c r="O262" s="204">
        <f t="shared" si="6"/>
        <v>0</v>
      </c>
      <c r="P262" s="204">
        <v>0</v>
      </c>
      <c r="Q262" s="204">
        <f t="shared" si="7"/>
        <v>0</v>
      </c>
      <c r="R262" s="204">
        <v>0</v>
      </c>
      <c r="S262" s="204">
        <f t="shared" si="8"/>
        <v>0</v>
      </c>
      <c r="T262" s="204">
        <v>0</v>
      </c>
      <c r="U262" s="204">
        <v>0</v>
      </c>
      <c r="V262" s="204">
        <v>0</v>
      </c>
      <c r="W262" s="204">
        <f t="shared" si="9"/>
        <v>0</v>
      </c>
      <c r="X262" s="204">
        <v>0</v>
      </c>
      <c r="Y262" s="204">
        <f t="shared" si="10"/>
        <v>0</v>
      </c>
      <c r="Z262" s="204">
        <v>0</v>
      </c>
      <c r="AA262" s="204">
        <f t="shared" si="11"/>
        <v>0</v>
      </c>
      <c r="AB262" s="186">
        <f t="shared" si="255"/>
        <v>0</v>
      </c>
      <c r="AC262" s="205">
        <f t="shared" ref="AC262:AD262" si="273">G262+O262+W262</f>
        <v>0</v>
      </c>
      <c r="AD262" s="205">
        <f t="shared" si="273"/>
        <v>0</v>
      </c>
      <c r="AE262" s="206">
        <f t="shared" si="14"/>
        <v>0</v>
      </c>
      <c r="AF262" s="211">
        <f t="shared" si="63"/>
        <v>0</v>
      </c>
      <c r="AG262" s="211" t="b">
        <f t="shared" si="19"/>
        <v>1</v>
      </c>
      <c r="AH262" t="s">
        <v>748</v>
      </c>
      <c r="AI262" s="208">
        <v>0</v>
      </c>
      <c r="AJ262" s="208">
        <v>0</v>
      </c>
      <c r="AK262" s="208">
        <f t="shared" si="15"/>
        <v>0</v>
      </c>
      <c r="AL262" s="208"/>
      <c r="AM262" s="127">
        <v>0</v>
      </c>
      <c r="AN262" s="127">
        <f t="shared" si="16"/>
        <v>0</v>
      </c>
      <c r="AO262" s="127"/>
      <c r="AP262" s="127"/>
      <c r="AQ262" s="127"/>
      <c r="AR262" s="127"/>
      <c r="AS262" s="127"/>
      <c r="AT262" s="127"/>
      <c r="AU262" s="127"/>
      <c r="AV262" s="127"/>
      <c r="AW262" s="127"/>
      <c r="AX262" s="127"/>
      <c r="AY262" s="127"/>
      <c r="AZ262" s="127"/>
      <c r="BA262" s="127"/>
      <c r="BB262" s="127"/>
    </row>
    <row r="263" spans="1:54" ht="16.5" customHeight="1">
      <c r="A263" s="127"/>
      <c r="B263" s="203">
        <v>5432</v>
      </c>
      <c r="C263" s="204" t="s">
        <v>754</v>
      </c>
      <c r="D263" s="204">
        <v>0</v>
      </c>
      <c r="E263" s="204">
        <v>0</v>
      </c>
      <c r="F263" s="204">
        <v>0</v>
      </c>
      <c r="G263" s="204">
        <f t="shared" si="3"/>
        <v>0</v>
      </c>
      <c r="H263" s="204">
        <v>0</v>
      </c>
      <c r="I263" s="204">
        <f t="shared" si="4"/>
        <v>0</v>
      </c>
      <c r="J263" s="204">
        <v>0</v>
      </c>
      <c r="K263" s="204">
        <f t="shared" si="5"/>
        <v>0</v>
      </c>
      <c r="L263" s="204">
        <v>0</v>
      </c>
      <c r="M263" s="204">
        <v>0</v>
      </c>
      <c r="N263" s="204">
        <v>0</v>
      </c>
      <c r="O263" s="204">
        <f t="shared" si="6"/>
        <v>0</v>
      </c>
      <c r="P263" s="204">
        <v>0</v>
      </c>
      <c r="Q263" s="204">
        <f t="shared" si="7"/>
        <v>0</v>
      </c>
      <c r="R263" s="204">
        <v>0</v>
      </c>
      <c r="S263" s="204">
        <f t="shared" si="8"/>
        <v>0</v>
      </c>
      <c r="T263" s="204">
        <v>0</v>
      </c>
      <c r="U263" s="204">
        <v>0</v>
      </c>
      <c r="V263" s="204">
        <v>0</v>
      </c>
      <c r="W263" s="204">
        <f t="shared" si="9"/>
        <v>0</v>
      </c>
      <c r="X263" s="204">
        <v>0</v>
      </c>
      <c r="Y263" s="204">
        <f t="shared" si="10"/>
        <v>0</v>
      </c>
      <c r="Z263" s="204">
        <v>0</v>
      </c>
      <c r="AA263" s="204">
        <f t="shared" si="11"/>
        <v>0</v>
      </c>
      <c r="AB263" s="186">
        <f t="shared" si="255"/>
        <v>0</v>
      </c>
      <c r="AC263" s="205">
        <f t="shared" ref="AC263:AD263" si="274">G263+O263+W263</f>
        <v>0</v>
      </c>
      <c r="AD263" s="205">
        <f t="shared" si="274"/>
        <v>0</v>
      </c>
      <c r="AE263" s="206">
        <f t="shared" si="14"/>
        <v>0</v>
      </c>
      <c r="AF263" s="211">
        <f t="shared" si="63"/>
        <v>0</v>
      </c>
      <c r="AG263" s="211" t="b">
        <f t="shared" si="19"/>
        <v>1</v>
      </c>
      <c r="AH263" t="s">
        <v>748</v>
      </c>
      <c r="AI263" s="208">
        <v>0</v>
      </c>
      <c r="AJ263" s="208">
        <v>0</v>
      </c>
      <c r="AK263" s="208">
        <f t="shared" si="15"/>
        <v>0</v>
      </c>
      <c r="AL263" s="208"/>
      <c r="AM263" s="127">
        <v>0</v>
      </c>
      <c r="AN263" s="127">
        <f t="shared" si="16"/>
        <v>0</v>
      </c>
      <c r="AO263" s="127"/>
      <c r="AP263" s="127"/>
      <c r="AQ263" s="127"/>
      <c r="AR263" s="127"/>
      <c r="AS263" s="127"/>
      <c r="AT263" s="127"/>
      <c r="AU263" s="127"/>
      <c r="AV263" s="127"/>
      <c r="AW263" s="127"/>
      <c r="AX263" s="127"/>
      <c r="AY263" s="127"/>
      <c r="AZ263" s="127"/>
      <c r="BA263" s="127"/>
      <c r="BB263" s="127"/>
    </row>
    <row r="264" spans="1:54" ht="16.5" customHeight="1">
      <c r="A264" s="127"/>
      <c r="B264" s="203">
        <v>5441</v>
      </c>
      <c r="C264" s="204" t="s">
        <v>755</v>
      </c>
      <c r="D264" s="204">
        <v>0</v>
      </c>
      <c r="E264" s="204">
        <v>0</v>
      </c>
      <c r="F264" s="204">
        <v>0</v>
      </c>
      <c r="G264" s="204">
        <f t="shared" ref="G264:G305" si="275">E264+F264</f>
        <v>0</v>
      </c>
      <c r="H264" s="204">
        <v>0</v>
      </c>
      <c r="I264" s="204">
        <f t="shared" ref="I264:I305" si="276">D264-G264+H264</f>
        <v>0</v>
      </c>
      <c r="J264" s="204">
        <v>0</v>
      </c>
      <c r="K264" s="204">
        <f t="shared" ref="K264:K305" si="277">I264-J264</f>
        <v>0</v>
      </c>
      <c r="L264" s="204">
        <v>0</v>
      </c>
      <c r="M264" s="204">
        <v>0</v>
      </c>
      <c r="N264" s="204">
        <v>0</v>
      </c>
      <c r="O264" s="204">
        <f t="shared" ref="O264:O305" si="278">M264+N264</f>
        <v>0</v>
      </c>
      <c r="P264" s="204">
        <v>0</v>
      </c>
      <c r="Q264" s="204">
        <f t="shared" ref="Q264:Q305" si="279">L264-O264+P264</f>
        <v>0</v>
      </c>
      <c r="R264" s="204">
        <v>0</v>
      </c>
      <c r="S264" s="204">
        <f t="shared" ref="S264:S305" si="280">Q264-R264</f>
        <v>0</v>
      </c>
      <c r="T264" s="204">
        <v>0</v>
      </c>
      <c r="U264" s="204">
        <v>0</v>
      </c>
      <c r="V264" s="204">
        <v>0</v>
      </c>
      <c r="W264" s="204">
        <f t="shared" ref="W264:W305" si="281">U264+V264</f>
        <v>0</v>
      </c>
      <c r="X264" s="204">
        <v>0</v>
      </c>
      <c r="Y264" s="204">
        <f t="shared" ref="Y264:Y305" si="282">T264-W264+X264</f>
        <v>0</v>
      </c>
      <c r="Z264" s="204">
        <v>0</v>
      </c>
      <c r="AA264" s="204">
        <f t="shared" ref="AA264:AA305" si="283">Y264-Z264</f>
        <v>0</v>
      </c>
      <c r="AB264" s="186">
        <f t="shared" si="255"/>
        <v>0</v>
      </c>
      <c r="AC264" s="205">
        <f t="shared" ref="AC264:AD264" si="284">G264+O264+W264</f>
        <v>0</v>
      </c>
      <c r="AD264" s="205">
        <f t="shared" si="284"/>
        <v>0</v>
      </c>
      <c r="AE264" s="206">
        <f t="shared" ref="AE264:AE313" si="285">AD264-AC264</f>
        <v>0</v>
      </c>
      <c r="AF264" s="211">
        <f t="shared" si="63"/>
        <v>0</v>
      </c>
      <c r="AG264" s="211" t="b">
        <f t="shared" si="19"/>
        <v>1</v>
      </c>
      <c r="AH264" t="s">
        <v>748</v>
      </c>
      <c r="AI264" s="208">
        <v>0</v>
      </c>
      <c r="AJ264" s="208">
        <v>0</v>
      </c>
      <c r="AK264" s="208">
        <f t="shared" ref="AK264:AK305" si="286">AI264-AJ264</f>
        <v>0</v>
      </c>
      <c r="AL264" s="208"/>
      <c r="AM264" s="127">
        <v>0</v>
      </c>
      <c r="AN264" s="127">
        <f t="shared" ref="AN264:AN305" si="287">AI264-AM264</f>
        <v>0</v>
      </c>
      <c r="AO264" s="127"/>
      <c r="AP264" s="127"/>
      <c r="AQ264" s="127"/>
      <c r="AR264" s="127"/>
      <c r="AS264" s="127"/>
      <c r="AT264" s="127"/>
      <c r="AU264" s="127"/>
      <c r="AV264" s="127"/>
      <c r="AW264" s="127"/>
      <c r="AX264" s="127"/>
      <c r="AY264" s="127"/>
      <c r="AZ264" s="127"/>
      <c r="BA264" s="127"/>
      <c r="BB264" s="127"/>
    </row>
    <row r="265" spans="1:54" ht="16.5" customHeight="1">
      <c r="A265" s="127"/>
      <c r="B265" s="203">
        <v>5451</v>
      </c>
      <c r="C265" s="204" t="s">
        <v>756</v>
      </c>
      <c r="D265" s="204">
        <v>0</v>
      </c>
      <c r="E265" s="204">
        <v>0</v>
      </c>
      <c r="F265" s="204">
        <v>0</v>
      </c>
      <c r="G265" s="204">
        <f t="shared" si="275"/>
        <v>0</v>
      </c>
      <c r="H265" s="204">
        <v>0</v>
      </c>
      <c r="I265" s="204">
        <f t="shared" si="276"/>
        <v>0</v>
      </c>
      <c r="J265" s="204">
        <v>0</v>
      </c>
      <c r="K265" s="204">
        <f t="shared" si="277"/>
        <v>0</v>
      </c>
      <c r="L265" s="204">
        <v>0</v>
      </c>
      <c r="M265" s="204">
        <v>0</v>
      </c>
      <c r="N265" s="204">
        <v>0</v>
      </c>
      <c r="O265" s="204">
        <f t="shared" si="278"/>
        <v>0</v>
      </c>
      <c r="P265" s="204">
        <v>0</v>
      </c>
      <c r="Q265" s="204">
        <f t="shared" si="279"/>
        <v>0</v>
      </c>
      <c r="R265" s="204">
        <v>0</v>
      </c>
      <c r="S265" s="204">
        <f t="shared" si="280"/>
        <v>0</v>
      </c>
      <c r="T265" s="204">
        <v>0</v>
      </c>
      <c r="U265" s="204">
        <v>0</v>
      </c>
      <c r="V265" s="204">
        <v>0</v>
      </c>
      <c r="W265" s="204">
        <f t="shared" si="281"/>
        <v>0</v>
      </c>
      <c r="X265" s="204">
        <v>0</v>
      </c>
      <c r="Y265" s="204">
        <f t="shared" si="282"/>
        <v>0</v>
      </c>
      <c r="Z265" s="204">
        <v>0</v>
      </c>
      <c r="AA265" s="204">
        <f t="shared" si="283"/>
        <v>0</v>
      </c>
      <c r="AB265" s="186">
        <f t="shared" si="255"/>
        <v>0</v>
      </c>
      <c r="AC265" s="205">
        <f t="shared" ref="AC265:AD265" si="288">G265+O265+W265</f>
        <v>0</v>
      </c>
      <c r="AD265" s="205">
        <f t="shared" si="288"/>
        <v>0</v>
      </c>
      <c r="AE265" s="206">
        <f t="shared" si="285"/>
        <v>0</v>
      </c>
      <c r="AF265" s="211">
        <f t="shared" si="63"/>
        <v>0</v>
      </c>
      <c r="AG265" s="211" t="b">
        <f t="shared" ref="AG265:AG313" si="289">AF265=AI265</f>
        <v>1</v>
      </c>
      <c r="AH265" t="s">
        <v>748</v>
      </c>
      <c r="AI265" s="208">
        <v>0</v>
      </c>
      <c r="AJ265" s="208">
        <v>0</v>
      </c>
      <c r="AK265" s="208">
        <f t="shared" si="286"/>
        <v>0</v>
      </c>
      <c r="AL265" s="208"/>
      <c r="AM265" s="127">
        <v>0</v>
      </c>
      <c r="AN265" s="127">
        <f t="shared" si="287"/>
        <v>0</v>
      </c>
      <c r="AO265" s="127"/>
      <c r="AP265" s="127"/>
      <c r="AQ265" s="127"/>
      <c r="AR265" s="127"/>
      <c r="AS265" s="127"/>
      <c r="AT265" s="127"/>
      <c r="AU265" s="127"/>
      <c r="AV265" s="127"/>
      <c r="AW265" s="127"/>
      <c r="AX265" s="127"/>
      <c r="AY265" s="127"/>
      <c r="AZ265" s="127"/>
      <c r="BA265" s="127"/>
      <c r="BB265" s="127"/>
    </row>
    <row r="266" spans="1:54" ht="16.5" customHeight="1">
      <c r="A266" s="127"/>
      <c r="B266" s="203">
        <v>5452</v>
      </c>
      <c r="C266" s="204" t="s">
        <v>757</v>
      </c>
      <c r="D266" s="204">
        <v>0</v>
      </c>
      <c r="E266" s="204">
        <v>0</v>
      </c>
      <c r="F266" s="204">
        <v>0</v>
      </c>
      <c r="G266" s="204">
        <f t="shared" si="275"/>
        <v>0</v>
      </c>
      <c r="H266" s="204">
        <v>0</v>
      </c>
      <c r="I266" s="204">
        <f t="shared" si="276"/>
        <v>0</v>
      </c>
      <c r="J266" s="204">
        <v>0</v>
      </c>
      <c r="K266" s="204">
        <f t="shared" si="277"/>
        <v>0</v>
      </c>
      <c r="L266" s="204">
        <v>0</v>
      </c>
      <c r="M266" s="204">
        <v>0</v>
      </c>
      <c r="N266" s="204">
        <v>0</v>
      </c>
      <c r="O266" s="204">
        <f t="shared" si="278"/>
        <v>0</v>
      </c>
      <c r="P266" s="204">
        <v>0</v>
      </c>
      <c r="Q266" s="204">
        <f t="shared" si="279"/>
        <v>0</v>
      </c>
      <c r="R266" s="204">
        <v>0</v>
      </c>
      <c r="S266" s="204">
        <f t="shared" si="280"/>
        <v>0</v>
      </c>
      <c r="T266" s="204">
        <v>0</v>
      </c>
      <c r="U266" s="204">
        <v>0</v>
      </c>
      <c r="V266" s="204">
        <v>0</v>
      </c>
      <c r="W266" s="204">
        <f t="shared" si="281"/>
        <v>0</v>
      </c>
      <c r="X266" s="204">
        <v>0</v>
      </c>
      <c r="Y266" s="204">
        <f t="shared" si="282"/>
        <v>0</v>
      </c>
      <c r="Z266" s="204">
        <v>0</v>
      </c>
      <c r="AA266" s="204">
        <f t="shared" si="283"/>
        <v>0</v>
      </c>
      <c r="AB266" s="186">
        <f t="shared" si="255"/>
        <v>0</v>
      </c>
      <c r="AC266" s="205">
        <f t="shared" ref="AC266:AD266" si="290">G266+O266+W266</f>
        <v>0</v>
      </c>
      <c r="AD266" s="205">
        <f t="shared" si="290"/>
        <v>0</v>
      </c>
      <c r="AE266" s="206">
        <f t="shared" si="285"/>
        <v>0</v>
      </c>
      <c r="AF266" s="211">
        <f t="shared" si="63"/>
        <v>0</v>
      </c>
      <c r="AG266" s="211" t="b">
        <f t="shared" si="289"/>
        <v>1</v>
      </c>
      <c r="AH266" t="s">
        <v>748</v>
      </c>
      <c r="AI266" s="208">
        <v>0</v>
      </c>
      <c r="AJ266" s="208">
        <v>0</v>
      </c>
      <c r="AK266" s="208">
        <f t="shared" si="286"/>
        <v>0</v>
      </c>
      <c r="AL266" s="208"/>
      <c r="AM266" s="127">
        <v>0</v>
      </c>
      <c r="AN266" s="127">
        <f t="shared" si="287"/>
        <v>0</v>
      </c>
      <c r="AO266" s="127"/>
      <c r="AP266" s="127"/>
      <c r="AQ266" s="127"/>
      <c r="AR266" s="127"/>
      <c r="AS266" s="127"/>
      <c r="AT266" s="127"/>
      <c r="AU266" s="127"/>
      <c r="AV266" s="127"/>
      <c r="AW266" s="127"/>
      <c r="AX266" s="127"/>
      <c r="AY266" s="127"/>
      <c r="AZ266" s="127"/>
      <c r="BA266" s="127"/>
      <c r="BB266" s="127"/>
    </row>
    <row r="267" spans="1:54" ht="16.5" customHeight="1">
      <c r="A267" s="127"/>
      <c r="B267" s="203">
        <v>5491</v>
      </c>
      <c r="C267" s="204" t="s">
        <v>758</v>
      </c>
      <c r="D267" s="204">
        <v>0</v>
      </c>
      <c r="E267" s="204">
        <v>0</v>
      </c>
      <c r="F267" s="204">
        <v>0</v>
      </c>
      <c r="G267" s="204">
        <f t="shared" si="275"/>
        <v>0</v>
      </c>
      <c r="H267" s="204">
        <v>0</v>
      </c>
      <c r="I267" s="204">
        <f t="shared" si="276"/>
        <v>0</v>
      </c>
      <c r="J267" s="204">
        <v>0</v>
      </c>
      <c r="K267" s="204">
        <f t="shared" si="277"/>
        <v>0</v>
      </c>
      <c r="L267" s="204">
        <v>0</v>
      </c>
      <c r="M267" s="204">
        <v>0</v>
      </c>
      <c r="N267" s="204">
        <v>0</v>
      </c>
      <c r="O267" s="204">
        <f t="shared" si="278"/>
        <v>0</v>
      </c>
      <c r="P267" s="204">
        <v>0</v>
      </c>
      <c r="Q267" s="204">
        <f t="shared" si="279"/>
        <v>0</v>
      </c>
      <c r="R267" s="204">
        <v>0</v>
      </c>
      <c r="S267" s="204">
        <f t="shared" si="280"/>
        <v>0</v>
      </c>
      <c r="T267" s="204">
        <v>0</v>
      </c>
      <c r="U267" s="204">
        <v>0</v>
      </c>
      <c r="V267" s="204">
        <v>0</v>
      </c>
      <c r="W267" s="204">
        <f t="shared" si="281"/>
        <v>0</v>
      </c>
      <c r="X267" s="204">
        <v>0</v>
      </c>
      <c r="Y267" s="204">
        <f t="shared" si="282"/>
        <v>0</v>
      </c>
      <c r="Z267" s="204">
        <v>0</v>
      </c>
      <c r="AA267" s="204">
        <f t="shared" si="283"/>
        <v>0</v>
      </c>
      <c r="AB267" s="186">
        <f t="shared" si="255"/>
        <v>0</v>
      </c>
      <c r="AC267" s="205">
        <f t="shared" ref="AC267:AD267" si="291">G267+O267+W267</f>
        <v>0</v>
      </c>
      <c r="AD267" s="205">
        <f t="shared" si="291"/>
        <v>0</v>
      </c>
      <c r="AE267" s="206">
        <f t="shared" si="285"/>
        <v>0</v>
      </c>
      <c r="AF267" s="211">
        <f t="shared" si="63"/>
        <v>0</v>
      </c>
      <c r="AG267" s="211" t="b">
        <f t="shared" si="289"/>
        <v>1</v>
      </c>
      <c r="AH267" t="s">
        <v>748</v>
      </c>
      <c r="AI267" s="208">
        <v>0</v>
      </c>
      <c r="AJ267" s="208">
        <v>0</v>
      </c>
      <c r="AK267" s="208">
        <f t="shared" si="286"/>
        <v>0</v>
      </c>
      <c r="AL267" s="208"/>
      <c r="AM267" s="127">
        <v>0</v>
      </c>
      <c r="AN267" s="127">
        <f t="shared" si="287"/>
        <v>0</v>
      </c>
      <c r="AO267" s="127"/>
      <c r="AP267" s="127"/>
      <c r="AQ267" s="127"/>
      <c r="AR267" s="127"/>
      <c r="AS267" s="127"/>
      <c r="AT267" s="127"/>
      <c r="AU267" s="127"/>
      <c r="AV267" s="127"/>
      <c r="AW267" s="127"/>
      <c r="AX267" s="127"/>
      <c r="AY267" s="127"/>
      <c r="AZ267" s="127"/>
      <c r="BA267" s="127"/>
      <c r="BB267" s="127"/>
    </row>
    <row r="268" spans="1:54" ht="16.5" customHeight="1">
      <c r="A268" s="127"/>
      <c r="B268" s="203">
        <v>5511</v>
      </c>
      <c r="C268" s="204" t="s">
        <v>759</v>
      </c>
      <c r="D268" s="204">
        <v>0</v>
      </c>
      <c r="E268" s="204">
        <v>0</v>
      </c>
      <c r="F268" s="204">
        <v>0</v>
      </c>
      <c r="G268" s="204">
        <f t="shared" si="275"/>
        <v>0</v>
      </c>
      <c r="H268" s="204">
        <v>0</v>
      </c>
      <c r="I268" s="204">
        <f t="shared" si="276"/>
        <v>0</v>
      </c>
      <c r="J268" s="204">
        <v>0</v>
      </c>
      <c r="K268" s="204">
        <f t="shared" si="277"/>
        <v>0</v>
      </c>
      <c r="L268" s="204">
        <v>0</v>
      </c>
      <c r="M268" s="204">
        <v>0</v>
      </c>
      <c r="N268" s="204">
        <v>0</v>
      </c>
      <c r="O268" s="204">
        <f t="shared" si="278"/>
        <v>0</v>
      </c>
      <c r="P268" s="204">
        <v>0</v>
      </c>
      <c r="Q268" s="204">
        <f t="shared" si="279"/>
        <v>0</v>
      </c>
      <c r="R268" s="204">
        <v>0</v>
      </c>
      <c r="S268" s="204">
        <f t="shared" si="280"/>
        <v>0</v>
      </c>
      <c r="T268" s="204">
        <v>0</v>
      </c>
      <c r="U268" s="204">
        <v>0</v>
      </c>
      <c r="V268" s="204">
        <v>0</v>
      </c>
      <c r="W268" s="204">
        <f t="shared" si="281"/>
        <v>0</v>
      </c>
      <c r="X268" s="204">
        <v>0</v>
      </c>
      <c r="Y268" s="204">
        <f t="shared" si="282"/>
        <v>0</v>
      </c>
      <c r="Z268" s="204">
        <v>0</v>
      </c>
      <c r="AA268" s="204">
        <f t="shared" si="283"/>
        <v>0</v>
      </c>
      <c r="AB268" s="186">
        <f t="shared" si="255"/>
        <v>0</v>
      </c>
      <c r="AC268" s="205">
        <f t="shared" ref="AC268:AD268" si="292">G268+O268+W268</f>
        <v>0</v>
      </c>
      <c r="AD268" s="205">
        <f t="shared" si="292"/>
        <v>0</v>
      </c>
      <c r="AE268" s="206">
        <f t="shared" si="285"/>
        <v>0</v>
      </c>
      <c r="AF268" s="211">
        <f t="shared" si="63"/>
        <v>0</v>
      </c>
      <c r="AG268" s="211" t="b">
        <f t="shared" si="289"/>
        <v>1</v>
      </c>
      <c r="AH268" t="s">
        <v>760</v>
      </c>
      <c r="AI268" s="208">
        <v>0</v>
      </c>
      <c r="AJ268" s="208">
        <v>0</v>
      </c>
      <c r="AK268" s="208">
        <f t="shared" si="286"/>
        <v>0</v>
      </c>
      <c r="AL268" s="208"/>
      <c r="AM268" s="127">
        <v>0</v>
      </c>
      <c r="AN268" s="127">
        <f t="shared" si="287"/>
        <v>0</v>
      </c>
      <c r="AO268" s="127"/>
      <c r="AP268" s="127"/>
      <c r="AQ268" s="127"/>
      <c r="AR268" s="127"/>
      <c r="AS268" s="127"/>
      <c r="AT268" s="127"/>
      <c r="AU268" s="127"/>
      <c r="AV268" s="127"/>
      <c r="AW268" s="127"/>
      <c r="AX268" s="127"/>
      <c r="AY268" s="127"/>
      <c r="AZ268" s="127"/>
      <c r="BA268" s="127"/>
      <c r="BB268" s="127"/>
    </row>
    <row r="269" spans="1:54" ht="16.5" customHeight="1">
      <c r="A269" s="127"/>
      <c r="B269" s="203">
        <v>5611</v>
      </c>
      <c r="C269" s="204" t="s">
        <v>761</v>
      </c>
      <c r="D269" s="204">
        <v>0</v>
      </c>
      <c r="E269" s="204">
        <v>0</v>
      </c>
      <c r="F269" s="204">
        <v>0</v>
      </c>
      <c r="G269" s="204">
        <f t="shared" si="275"/>
        <v>0</v>
      </c>
      <c r="H269" s="204">
        <v>0</v>
      </c>
      <c r="I269" s="204">
        <f t="shared" si="276"/>
        <v>0</v>
      </c>
      <c r="J269" s="204">
        <v>0</v>
      </c>
      <c r="K269" s="204">
        <f t="shared" si="277"/>
        <v>0</v>
      </c>
      <c r="L269" s="204">
        <v>0</v>
      </c>
      <c r="M269" s="204">
        <v>0</v>
      </c>
      <c r="N269" s="204">
        <v>0</v>
      </c>
      <c r="O269" s="204">
        <f t="shared" si="278"/>
        <v>0</v>
      </c>
      <c r="P269" s="204">
        <v>0</v>
      </c>
      <c r="Q269" s="204">
        <f t="shared" si="279"/>
        <v>0</v>
      </c>
      <c r="R269" s="204">
        <v>0</v>
      </c>
      <c r="S269" s="204">
        <f t="shared" si="280"/>
        <v>0</v>
      </c>
      <c r="T269" s="204">
        <v>0</v>
      </c>
      <c r="U269" s="204">
        <v>0</v>
      </c>
      <c r="V269" s="204">
        <v>0</v>
      </c>
      <c r="W269" s="204">
        <f t="shared" si="281"/>
        <v>0</v>
      </c>
      <c r="X269" s="204">
        <v>0</v>
      </c>
      <c r="Y269" s="204">
        <f t="shared" si="282"/>
        <v>0</v>
      </c>
      <c r="Z269" s="204">
        <v>0</v>
      </c>
      <c r="AA269" s="204">
        <f t="shared" si="283"/>
        <v>0</v>
      </c>
      <c r="AB269" s="186">
        <f t="shared" si="255"/>
        <v>0</v>
      </c>
      <c r="AC269" s="205">
        <f t="shared" ref="AC269:AD269" si="293">G269+O269+W269</f>
        <v>0</v>
      </c>
      <c r="AD269" s="205">
        <f t="shared" si="293"/>
        <v>0</v>
      </c>
      <c r="AE269" s="206">
        <f t="shared" si="285"/>
        <v>0</v>
      </c>
      <c r="AF269" s="211">
        <f t="shared" si="63"/>
        <v>0</v>
      </c>
      <c r="AG269" s="211" t="b">
        <f t="shared" si="289"/>
        <v>1</v>
      </c>
      <c r="AH269" t="s">
        <v>762</v>
      </c>
      <c r="AI269" s="208">
        <v>0</v>
      </c>
      <c r="AJ269" s="208">
        <v>0</v>
      </c>
      <c r="AK269" s="208">
        <f t="shared" si="286"/>
        <v>0</v>
      </c>
      <c r="AL269" s="208"/>
      <c r="AM269" s="127">
        <v>0</v>
      </c>
      <c r="AN269" s="127">
        <f t="shared" si="287"/>
        <v>0</v>
      </c>
      <c r="AO269" s="127"/>
      <c r="AP269" s="127"/>
      <c r="AQ269" s="127"/>
      <c r="AR269" s="127"/>
      <c r="AS269" s="127"/>
      <c r="AT269" s="127"/>
      <c r="AU269" s="127"/>
      <c r="AV269" s="127"/>
      <c r="AW269" s="127"/>
      <c r="AX269" s="127"/>
      <c r="AY269" s="127"/>
      <c r="AZ269" s="127"/>
      <c r="BA269" s="127"/>
      <c r="BB269" s="127"/>
    </row>
    <row r="270" spans="1:54" ht="16.5" customHeight="1">
      <c r="A270" s="127"/>
      <c r="B270" s="203">
        <v>5621</v>
      </c>
      <c r="C270" s="204" t="s">
        <v>763</v>
      </c>
      <c r="D270" s="204">
        <v>0</v>
      </c>
      <c r="E270" s="204">
        <v>0</v>
      </c>
      <c r="F270" s="204">
        <v>0</v>
      </c>
      <c r="G270" s="204">
        <f t="shared" si="275"/>
        <v>0</v>
      </c>
      <c r="H270" s="204">
        <v>0</v>
      </c>
      <c r="I270" s="204">
        <f t="shared" si="276"/>
        <v>0</v>
      </c>
      <c r="J270" s="204">
        <v>0</v>
      </c>
      <c r="K270" s="204">
        <f t="shared" si="277"/>
        <v>0</v>
      </c>
      <c r="L270" s="204">
        <v>0</v>
      </c>
      <c r="M270" s="204">
        <v>0</v>
      </c>
      <c r="N270" s="204">
        <v>0</v>
      </c>
      <c r="O270" s="204">
        <f t="shared" si="278"/>
        <v>0</v>
      </c>
      <c r="P270" s="204">
        <v>0</v>
      </c>
      <c r="Q270" s="204">
        <f t="shared" si="279"/>
        <v>0</v>
      </c>
      <c r="R270" s="204">
        <v>0</v>
      </c>
      <c r="S270" s="204">
        <f t="shared" si="280"/>
        <v>0</v>
      </c>
      <c r="T270" s="204">
        <v>0</v>
      </c>
      <c r="U270" s="204">
        <v>0</v>
      </c>
      <c r="V270" s="204">
        <v>0</v>
      </c>
      <c r="W270" s="204">
        <f t="shared" si="281"/>
        <v>0</v>
      </c>
      <c r="X270" s="204">
        <v>0</v>
      </c>
      <c r="Y270" s="204">
        <f t="shared" si="282"/>
        <v>0</v>
      </c>
      <c r="Z270" s="204">
        <v>0</v>
      </c>
      <c r="AA270" s="204">
        <f t="shared" si="283"/>
        <v>0</v>
      </c>
      <c r="AB270" s="186">
        <f t="shared" si="255"/>
        <v>0</v>
      </c>
      <c r="AC270" s="205">
        <f t="shared" ref="AC270:AD270" si="294">G270+O270+W270</f>
        <v>0</v>
      </c>
      <c r="AD270" s="205">
        <f t="shared" si="294"/>
        <v>0</v>
      </c>
      <c r="AE270" s="206">
        <f t="shared" si="285"/>
        <v>0</v>
      </c>
      <c r="AF270" s="211">
        <f t="shared" si="63"/>
        <v>0</v>
      </c>
      <c r="AG270" s="211" t="b">
        <f t="shared" si="289"/>
        <v>1</v>
      </c>
      <c r="AH270" t="s">
        <v>762</v>
      </c>
      <c r="AI270" s="208">
        <v>0</v>
      </c>
      <c r="AJ270" s="208">
        <v>0</v>
      </c>
      <c r="AK270" s="208">
        <f t="shared" si="286"/>
        <v>0</v>
      </c>
      <c r="AL270" s="208"/>
      <c r="AM270" s="127">
        <v>0</v>
      </c>
      <c r="AN270" s="127">
        <f t="shared" si="287"/>
        <v>0</v>
      </c>
      <c r="AO270" s="127"/>
      <c r="AP270" s="127"/>
      <c r="AQ270" s="127"/>
      <c r="AR270" s="127"/>
      <c r="AS270" s="127"/>
      <c r="AT270" s="127"/>
      <c r="AU270" s="127"/>
      <c r="AV270" s="127"/>
      <c r="AW270" s="127"/>
      <c r="AX270" s="127"/>
      <c r="AY270" s="127"/>
      <c r="AZ270" s="127"/>
      <c r="BA270" s="127"/>
      <c r="BB270" s="127"/>
    </row>
    <row r="271" spans="1:54" ht="16.5" customHeight="1">
      <c r="A271" s="127"/>
      <c r="B271" s="203">
        <v>5631</v>
      </c>
      <c r="C271" s="204" t="s">
        <v>764</v>
      </c>
      <c r="D271" s="204">
        <v>0</v>
      </c>
      <c r="E271" s="204">
        <v>0</v>
      </c>
      <c r="F271" s="204">
        <v>0</v>
      </c>
      <c r="G271" s="204">
        <f t="shared" si="275"/>
        <v>0</v>
      </c>
      <c r="H271" s="204">
        <v>0</v>
      </c>
      <c r="I271" s="204">
        <f t="shared" si="276"/>
        <v>0</v>
      </c>
      <c r="J271" s="204">
        <v>0</v>
      </c>
      <c r="K271" s="204">
        <f t="shared" si="277"/>
        <v>0</v>
      </c>
      <c r="L271" s="204">
        <v>0</v>
      </c>
      <c r="M271" s="204">
        <v>0</v>
      </c>
      <c r="N271" s="204">
        <v>0</v>
      </c>
      <c r="O271" s="204">
        <f t="shared" si="278"/>
        <v>0</v>
      </c>
      <c r="P271" s="204">
        <v>0</v>
      </c>
      <c r="Q271" s="204">
        <f t="shared" si="279"/>
        <v>0</v>
      </c>
      <c r="R271" s="204">
        <v>0</v>
      </c>
      <c r="S271" s="204">
        <f t="shared" si="280"/>
        <v>0</v>
      </c>
      <c r="T271" s="204">
        <v>0</v>
      </c>
      <c r="U271" s="204">
        <v>0</v>
      </c>
      <c r="V271" s="204">
        <v>0</v>
      </c>
      <c r="W271" s="204">
        <f t="shared" si="281"/>
        <v>0</v>
      </c>
      <c r="X271" s="204">
        <v>0</v>
      </c>
      <c r="Y271" s="204">
        <f t="shared" si="282"/>
        <v>0</v>
      </c>
      <c r="Z271" s="204">
        <v>0</v>
      </c>
      <c r="AA271" s="204">
        <f t="shared" si="283"/>
        <v>0</v>
      </c>
      <c r="AB271" s="186">
        <f t="shared" si="255"/>
        <v>0</v>
      </c>
      <c r="AC271" s="205">
        <f t="shared" ref="AC271:AD271" si="295">G271+O271+W271</f>
        <v>0</v>
      </c>
      <c r="AD271" s="205">
        <f t="shared" si="295"/>
        <v>0</v>
      </c>
      <c r="AE271" s="206">
        <f t="shared" si="285"/>
        <v>0</v>
      </c>
      <c r="AF271" s="211">
        <f t="shared" si="63"/>
        <v>0</v>
      </c>
      <c r="AG271" s="211" t="b">
        <f t="shared" si="289"/>
        <v>1</v>
      </c>
      <c r="AH271" t="s">
        <v>762</v>
      </c>
      <c r="AI271" s="208">
        <v>0</v>
      </c>
      <c r="AJ271" s="208">
        <v>0</v>
      </c>
      <c r="AK271" s="208">
        <f t="shared" si="286"/>
        <v>0</v>
      </c>
      <c r="AL271" s="208"/>
      <c r="AM271" s="127">
        <v>0</v>
      </c>
      <c r="AN271" s="127">
        <f t="shared" si="287"/>
        <v>0</v>
      </c>
      <c r="AO271" s="127"/>
      <c r="AP271" s="127"/>
      <c r="AQ271" s="127"/>
      <c r="AR271" s="127"/>
      <c r="AS271" s="127"/>
      <c r="AT271" s="127"/>
      <c r="AU271" s="127"/>
      <c r="AV271" s="127"/>
      <c r="AW271" s="127"/>
      <c r="AX271" s="127"/>
      <c r="AY271" s="127"/>
      <c r="AZ271" s="127"/>
      <c r="BA271" s="127"/>
      <c r="BB271" s="127"/>
    </row>
    <row r="272" spans="1:54" ht="16.5" customHeight="1">
      <c r="A272" s="127"/>
      <c r="B272" s="203">
        <v>5641</v>
      </c>
      <c r="C272" s="204" t="s">
        <v>765</v>
      </c>
      <c r="D272" s="204">
        <v>0</v>
      </c>
      <c r="E272" s="204">
        <v>0</v>
      </c>
      <c r="F272" s="204">
        <v>0</v>
      </c>
      <c r="G272" s="204">
        <f t="shared" si="275"/>
        <v>0</v>
      </c>
      <c r="H272" s="204">
        <v>0</v>
      </c>
      <c r="I272" s="204">
        <f t="shared" si="276"/>
        <v>0</v>
      </c>
      <c r="J272" s="204">
        <v>0</v>
      </c>
      <c r="K272" s="204">
        <f t="shared" si="277"/>
        <v>0</v>
      </c>
      <c r="L272" s="204">
        <v>0</v>
      </c>
      <c r="M272" s="204">
        <v>0</v>
      </c>
      <c r="N272" s="204">
        <v>0</v>
      </c>
      <c r="O272" s="204">
        <f t="shared" si="278"/>
        <v>0</v>
      </c>
      <c r="P272" s="204">
        <v>0</v>
      </c>
      <c r="Q272" s="204">
        <f t="shared" si="279"/>
        <v>0</v>
      </c>
      <c r="R272" s="204">
        <v>0</v>
      </c>
      <c r="S272" s="204">
        <f t="shared" si="280"/>
        <v>0</v>
      </c>
      <c r="T272" s="204">
        <v>0</v>
      </c>
      <c r="U272" s="204">
        <v>0</v>
      </c>
      <c r="V272" s="204">
        <v>0</v>
      </c>
      <c r="W272" s="204">
        <f t="shared" si="281"/>
        <v>0</v>
      </c>
      <c r="X272" s="204">
        <v>0</v>
      </c>
      <c r="Y272" s="204">
        <f t="shared" si="282"/>
        <v>0</v>
      </c>
      <c r="Z272" s="204">
        <v>0</v>
      </c>
      <c r="AA272" s="204">
        <f t="shared" si="283"/>
        <v>0</v>
      </c>
      <c r="AB272" s="186">
        <f t="shared" si="255"/>
        <v>0</v>
      </c>
      <c r="AC272" s="205">
        <f t="shared" ref="AC272:AD272" si="296">G272+O272+W272</f>
        <v>0</v>
      </c>
      <c r="AD272" s="205">
        <f t="shared" si="296"/>
        <v>0</v>
      </c>
      <c r="AE272" s="206">
        <f t="shared" si="285"/>
        <v>0</v>
      </c>
      <c r="AF272" s="211">
        <f t="shared" si="63"/>
        <v>0</v>
      </c>
      <c r="AG272" s="211" t="b">
        <f t="shared" si="289"/>
        <v>1</v>
      </c>
      <c r="AH272" t="s">
        <v>762</v>
      </c>
      <c r="AI272" s="208">
        <v>0</v>
      </c>
      <c r="AJ272" s="208">
        <v>0</v>
      </c>
      <c r="AK272" s="208">
        <f t="shared" si="286"/>
        <v>0</v>
      </c>
      <c r="AL272" s="208"/>
      <c r="AM272" s="127">
        <v>0</v>
      </c>
      <c r="AN272" s="127">
        <f t="shared" si="287"/>
        <v>0</v>
      </c>
      <c r="AO272" s="127"/>
      <c r="AP272" s="127"/>
      <c r="AQ272" s="127"/>
      <c r="AR272" s="127"/>
      <c r="AS272" s="127"/>
      <c r="AT272" s="127"/>
      <c r="AU272" s="127"/>
      <c r="AV272" s="127"/>
      <c r="AW272" s="127"/>
      <c r="AX272" s="127"/>
      <c r="AY272" s="127"/>
      <c r="AZ272" s="127"/>
      <c r="BA272" s="127"/>
      <c r="BB272" s="127"/>
    </row>
    <row r="273" spans="1:54" ht="16.5" customHeight="1">
      <c r="A273" s="127"/>
      <c r="B273" s="203">
        <v>5651</v>
      </c>
      <c r="C273" s="204" t="s">
        <v>766</v>
      </c>
      <c r="D273" s="204">
        <v>0</v>
      </c>
      <c r="E273" s="204">
        <v>0</v>
      </c>
      <c r="F273" s="204">
        <v>0</v>
      </c>
      <c r="G273" s="204">
        <f t="shared" si="275"/>
        <v>0</v>
      </c>
      <c r="H273" s="204">
        <v>0</v>
      </c>
      <c r="I273" s="204">
        <f t="shared" si="276"/>
        <v>0</v>
      </c>
      <c r="J273" s="204">
        <v>0</v>
      </c>
      <c r="K273" s="204">
        <f t="shared" si="277"/>
        <v>0</v>
      </c>
      <c r="L273" s="204">
        <v>0</v>
      </c>
      <c r="M273" s="204">
        <v>0</v>
      </c>
      <c r="N273" s="204">
        <v>0</v>
      </c>
      <c r="O273" s="204">
        <f t="shared" si="278"/>
        <v>0</v>
      </c>
      <c r="P273" s="204">
        <v>0</v>
      </c>
      <c r="Q273" s="204">
        <f t="shared" si="279"/>
        <v>0</v>
      </c>
      <c r="R273" s="204">
        <v>0</v>
      </c>
      <c r="S273" s="204">
        <f t="shared" si="280"/>
        <v>0</v>
      </c>
      <c r="T273" s="204">
        <v>0</v>
      </c>
      <c r="U273" s="204">
        <v>0</v>
      </c>
      <c r="V273" s="204">
        <v>0</v>
      </c>
      <c r="W273" s="204">
        <f t="shared" si="281"/>
        <v>0</v>
      </c>
      <c r="X273" s="204">
        <v>0</v>
      </c>
      <c r="Y273" s="204">
        <f t="shared" si="282"/>
        <v>0</v>
      </c>
      <c r="Z273" s="204">
        <v>0</v>
      </c>
      <c r="AA273" s="204">
        <f t="shared" si="283"/>
        <v>0</v>
      </c>
      <c r="AB273" s="186">
        <f t="shared" si="255"/>
        <v>0</v>
      </c>
      <c r="AC273" s="205">
        <f t="shared" ref="AC273:AD273" si="297">G273+O273+W273</f>
        <v>0</v>
      </c>
      <c r="AD273" s="205">
        <f t="shared" si="297"/>
        <v>0</v>
      </c>
      <c r="AE273" s="206">
        <f t="shared" si="285"/>
        <v>0</v>
      </c>
      <c r="AF273" s="211">
        <f t="shared" si="63"/>
        <v>0</v>
      </c>
      <c r="AG273" s="211" t="b">
        <f t="shared" si="289"/>
        <v>1</v>
      </c>
      <c r="AH273" t="s">
        <v>762</v>
      </c>
      <c r="AI273" s="208">
        <v>0</v>
      </c>
      <c r="AJ273" s="208">
        <v>0</v>
      </c>
      <c r="AK273" s="208">
        <f t="shared" si="286"/>
        <v>0</v>
      </c>
      <c r="AL273" s="208"/>
      <c r="AM273" s="127">
        <v>0</v>
      </c>
      <c r="AN273" s="127">
        <f t="shared" si="287"/>
        <v>0</v>
      </c>
      <c r="AO273" s="127"/>
      <c r="AP273" s="127"/>
      <c r="AQ273" s="127"/>
      <c r="AR273" s="127"/>
      <c r="AS273" s="127"/>
      <c r="AT273" s="127"/>
      <c r="AU273" s="127"/>
      <c r="AV273" s="127"/>
      <c r="AW273" s="127"/>
      <c r="AX273" s="127"/>
      <c r="AY273" s="127"/>
      <c r="AZ273" s="127"/>
      <c r="BA273" s="127"/>
      <c r="BB273" s="127"/>
    </row>
    <row r="274" spans="1:54" ht="16.5" customHeight="1">
      <c r="A274" s="127"/>
      <c r="B274" s="203">
        <v>5661</v>
      </c>
      <c r="C274" s="204" t="s">
        <v>767</v>
      </c>
      <c r="D274" s="204">
        <v>0</v>
      </c>
      <c r="E274" s="204">
        <v>0</v>
      </c>
      <c r="F274" s="204">
        <v>0</v>
      </c>
      <c r="G274" s="204">
        <f t="shared" si="275"/>
        <v>0</v>
      </c>
      <c r="H274" s="204">
        <v>0</v>
      </c>
      <c r="I274" s="204">
        <f t="shared" si="276"/>
        <v>0</v>
      </c>
      <c r="J274" s="204">
        <v>0</v>
      </c>
      <c r="K274" s="204">
        <f t="shared" si="277"/>
        <v>0</v>
      </c>
      <c r="L274" s="204">
        <v>0</v>
      </c>
      <c r="M274" s="204">
        <v>0</v>
      </c>
      <c r="N274" s="204">
        <v>0</v>
      </c>
      <c r="O274" s="204">
        <f t="shared" si="278"/>
        <v>0</v>
      </c>
      <c r="P274" s="204">
        <v>0</v>
      </c>
      <c r="Q274" s="204">
        <f t="shared" si="279"/>
        <v>0</v>
      </c>
      <c r="R274" s="204">
        <v>0</v>
      </c>
      <c r="S274" s="204">
        <f t="shared" si="280"/>
        <v>0</v>
      </c>
      <c r="T274" s="204">
        <v>0</v>
      </c>
      <c r="U274" s="204">
        <v>0</v>
      </c>
      <c r="V274" s="204">
        <v>0</v>
      </c>
      <c r="W274" s="204">
        <f t="shared" si="281"/>
        <v>0</v>
      </c>
      <c r="X274" s="204">
        <v>0</v>
      </c>
      <c r="Y274" s="204">
        <f t="shared" si="282"/>
        <v>0</v>
      </c>
      <c r="Z274" s="204">
        <v>0</v>
      </c>
      <c r="AA274" s="204">
        <f t="shared" si="283"/>
        <v>0</v>
      </c>
      <c r="AB274" s="186">
        <f t="shared" si="255"/>
        <v>0</v>
      </c>
      <c r="AC274" s="205">
        <f t="shared" ref="AC274:AD274" si="298">G274+O274+W274</f>
        <v>0</v>
      </c>
      <c r="AD274" s="205">
        <f t="shared" si="298"/>
        <v>0</v>
      </c>
      <c r="AE274" s="206">
        <f t="shared" si="285"/>
        <v>0</v>
      </c>
      <c r="AF274" s="211">
        <f t="shared" si="63"/>
        <v>0</v>
      </c>
      <c r="AG274" s="211" t="b">
        <f t="shared" si="289"/>
        <v>1</v>
      </c>
      <c r="AH274" t="s">
        <v>762</v>
      </c>
      <c r="AI274" s="208">
        <v>0</v>
      </c>
      <c r="AJ274" s="208">
        <v>0</v>
      </c>
      <c r="AK274" s="208">
        <f t="shared" si="286"/>
        <v>0</v>
      </c>
      <c r="AL274" s="208"/>
      <c r="AM274" s="127">
        <v>0</v>
      </c>
      <c r="AN274" s="127">
        <f t="shared" si="287"/>
        <v>0</v>
      </c>
      <c r="AO274" s="127"/>
      <c r="AP274" s="127"/>
      <c r="AQ274" s="127"/>
      <c r="AR274" s="127"/>
      <c r="AS274" s="127"/>
      <c r="AT274" s="127"/>
      <c r="AU274" s="127"/>
      <c r="AV274" s="127"/>
      <c r="AW274" s="127"/>
      <c r="AX274" s="127"/>
      <c r="AY274" s="127"/>
      <c r="AZ274" s="127"/>
      <c r="BA274" s="127"/>
      <c r="BB274" s="127"/>
    </row>
    <row r="275" spans="1:54" ht="16.5" customHeight="1">
      <c r="A275" s="127"/>
      <c r="B275" s="203">
        <v>5671</v>
      </c>
      <c r="C275" s="204" t="s">
        <v>768</v>
      </c>
      <c r="D275" s="204">
        <v>0</v>
      </c>
      <c r="E275" s="204">
        <v>0</v>
      </c>
      <c r="F275" s="204">
        <v>0</v>
      </c>
      <c r="G275" s="204">
        <f t="shared" si="275"/>
        <v>0</v>
      </c>
      <c r="H275" s="204">
        <v>0</v>
      </c>
      <c r="I275" s="204">
        <f t="shared" si="276"/>
        <v>0</v>
      </c>
      <c r="J275" s="204">
        <v>0</v>
      </c>
      <c r="K275" s="204">
        <f t="shared" si="277"/>
        <v>0</v>
      </c>
      <c r="L275" s="204">
        <v>0</v>
      </c>
      <c r="M275" s="204">
        <v>0</v>
      </c>
      <c r="N275" s="204">
        <v>0</v>
      </c>
      <c r="O275" s="204">
        <f t="shared" si="278"/>
        <v>0</v>
      </c>
      <c r="P275" s="204">
        <v>0</v>
      </c>
      <c r="Q275" s="204">
        <f t="shared" si="279"/>
        <v>0</v>
      </c>
      <c r="R275" s="204">
        <v>0</v>
      </c>
      <c r="S275" s="204">
        <f t="shared" si="280"/>
        <v>0</v>
      </c>
      <c r="T275" s="204">
        <v>0</v>
      </c>
      <c r="U275" s="204">
        <v>0</v>
      </c>
      <c r="V275" s="204">
        <v>0</v>
      </c>
      <c r="W275" s="204">
        <f t="shared" si="281"/>
        <v>0</v>
      </c>
      <c r="X275" s="204">
        <v>0</v>
      </c>
      <c r="Y275" s="204">
        <f t="shared" si="282"/>
        <v>0</v>
      </c>
      <c r="Z275" s="204">
        <v>0</v>
      </c>
      <c r="AA275" s="204">
        <f t="shared" si="283"/>
        <v>0</v>
      </c>
      <c r="AB275" s="186">
        <f t="shared" si="255"/>
        <v>0</v>
      </c>
      <c r="AC275" s="205">
        <f t="shared" ref="AC275:AD275" si="299">G275+O275+W275</f>
        <v>0</v>
      </c>
      <c r="AD275" s="205">
        <f t="shared" si="299"/>
        <v>0</v>
      </c>
      <c r="AE275" s="206">
        <f t="shared" si="285"/>
        <v>0</v>
      </c>
      <c r="AF275" s="211">
        <f t="shared" si="63"/>
        <v>0</v>
      </c>
      <c r="AG275" s="211" t="b">
        <f t="shared" si="289"/>
        <v>1</v>
      </c>
      <c r="AH275" t="s">
        <v>762</v>
      </c>
      <c r="AI275" s="208">
        <v>0</v>
      </c>
      <c r="AJ275" s="208">
        <v>0</v>
      </c>
      <c r="AK275" s="208">
        <f t="shared" si="286"/>
        <v>0</v>
      </c>
      <c r="AL275" s="208"/>
      <c r="AM275" s="127">
        <v>0</v>
      </c>
      <c r="AN275" s="127">
        <f t="shared" si="287"/>
        <v>0</v>
      </c>
      <c r="AO275" s="127"/>
      <c r="AP275" s="127"/>
      <c r="AQ275" s="127"/>
      <c r="AR275" s="127"/>
      <c r="AS275" s="127"/>
      <c r="AT275" s="127"/>
      <c r="AU275" s="127"/>
      <c r="AV275" s="127"/>
      <c r="AW275" s="127"/>
      <c r="AX275" s="127"/>
      <c r="AY275" s="127"/>
      <c r="AZ275" s="127"/>
      <c r="BA275" s="127"/>
      <c r="BB275" s="127"/>
    </row>
    <row r="276" spans="1:54" ht="16.5" customHeight="1">
      <c r="A276" s="127"/>
      <c r="B276" s="203">
        <v>5672</v>
      </c>
      <c r="C276" s="204" t="s">
        <v>769</v>
      </c>
      <c r="D276" s="204">
        <v>0</v>
      </c>
      <c r="E276" s="204">
        <v>0</v>
      </c>
      <c r="F276" s="204">
        <v>0</v>
      </c>
      <c r="G276" s="204">
        <f t="shared" si="275"/>
        <v>0</v>
      </c>
      <c r="H276" s="204">
        <v>0</v>
      </c>
      <c r="I276" s="204">
        <f t="shared" si="276"/>
        <v>0</v>
      </c>
      <c r="J276" s="204">
        <v>0</v>
      </c>
      <c r="K276" s="204">
        <f t="shared" si="277"/>
        <v>0</v>
      </c>
      <c r="L276" s="204">
        <v>0</v>
      </c>
      <c r="M276" s="204">
        <v>0</v>
      </c>
      <c r="N276" s="204">
        <v>0</v>
      </c>
      <c r="O276" s="204">
        <f t="shared" si="278"/>
        <v>0</v>
      </c>
      <c r="P276" s="204">
        <v>0</v>
      </c>
      <c r="Q276" s="204">
        <f t="shared" si="279"/>
        <v>0</v>
      </c>
      <c r="R276" s="204">
        <v>0</v>
      </c>
      <c r="S276" s="204">
        <f t="shared" si="280"/>
        <v>0</v>
      </c>
      <c r="T276" s="204">
        <v>0</v>
      </c>
      <c r="U276" s="204">
        <v>0</v>
      </c>
      <c r="V276" s="204">
        <v>0</v>
      </c>
      <c r="W276" s="204">
        <f t="shared" si="281"/>
        <v>0</v>
      </c>
      <c r="X276" s="204">
        <v>0</v>
      </c>
      <c r="Y276" s="204">
        <f t="shared" si="282"/>
        <v>0</v>
      </c>
      <c r="Z276" s="204">
        <v>0</v>
      </c>
      <c r="AA276" s="204">
        <f t="shared" si="283"/>
        <v>0</v>
      </c>
      <c r="AB276" s="186">
        <f t="shared" si="255"/>
        <v>0</v>
      </c>
      <c r="AC276" s="205">
        <f t="shared" ref="AC276:AD276" si="300">G276+O276+W276</f>
        <v>0</v>
      </c>
      <c r="AD276" s="205">
        <f t="shared" si="300"/>
        <v>0</v>
      </c>
      <c r="AE276" s="206">
        <f t="shared" si="285"/>
        <v>0</v>
      </c>
      <c r="AF276" s="211">
        <f t="shared" si="63"/>
        <v>0</v>
      </c>
      <c r="AG276" s="211" t="b">
        <f t="shared" si="289"/>
        <v>1</v>
      </c>
      <c r="AH276" t="s">
        <v>762</v>
      </c>
      <c r="AI276" s="208">
        <v>0</v>
      </c>
      <c r="AJ276" s="208">
        <v>0</v>
      </c>
      <c r="AK276" s="208">
        <f t="shared" si="286"/>
        <v>0</v>
      </c>
      <c r="AL276" s="208"/>
      <c r="AM276" s="127">
        <v>0</v>
      </c>
      <c r="AN276" s="127">
        <f t="shared" si="287"/>
        <v>0</v>
      </c>
      <c r="AO276" s="127"/>
      <c r="AP276" s="127"/>
      <c r="AQ276" s="127"/>
      <c r="AR276" s="127"/>
      <c r="AS276" s="127"/>
      <c r="AT276" s="127"/>
      <c r="AU276" s="127"/>
      <c r="AV276" s="127"/>
      <c r="AW276" s="127"/>
      <c r="AX276" s="127"/>
      <c r="AY276" s="127"/>
      <c r="AZ276" s="127"/>
      <c r="BA276" s="127"/>
      <c r="BB276" s="127"/>
    </row>
    <row r="277" spans="1:54" ht="16.5" customHeight="1">
      <c r="A277" s="127"/>
      <c r="B277" s="203">
        <v>5691</v>
      </c>
      <c r="C277" s="204" t="s">
        <v>770</v>
      </c>
      <c r="D277" s="204">
        <v>0</v>
      </c>
      <c r="E277" s="204">
        <v>0</v>
      </c>
      <c r="F277" s="204">
        <v>0</v>
      </c>
      <c r="G277" s="204">
        <f t="shared" si="275"/>
        <v>0</v>
      </c>
      <c r="H277" s="204">
        <v>0</v>
      </c>
      <c r="I277" s="204">
        <f t="shared" si="276"/>
        <v>0</v>
      </c>
      <c r="J277" s="204">
        <v>0</v>
      </c>
      <c r="K277" s="204">
        <f t="shared" si="277"/>
        <v>0</v>
      </c>
      <c r="L277" s="204">
        <v>0</v>
      </c>
      <c r="M277" s="204">
        <v>0</v>
      </c>
      <c r="N277" s="204">
        <v>0</v>
      </c>
      <c r="O277" s="204">
        <f t="shared" si="278"/>
        <v>0</v>
      </c>
      <c r="P277" s="204">
        <v>0</v>
      </c>
      <c r="Q277" s="204">
        <f t="shared" si="279"/>
        <v>0</v>
      </c>
      <c r="R277" s="204">
        <v>0</v>
      </c>
      <c r="S277" s="204">
        <f t="shared" si="280"/>
        <v>0</v>
      </c>
      <c r="T277" s="204">
        <v>0</v>
      </c>
      <c r="U277" s="204">
        <v>0</v>
      </c>
      <c r="V277" s="204">
        <v>0</v>
      </c>
      <c r="W277" s="204">
        <f t="shared" si="281"/>
        <v>0</v>
      </c>
      <c r="X277" s="204">
        <v>0</v>
      </c>
      <c r="Y277" s="204">
        <f t="shared" si="282"/>
        <v>0</v>
      </c>
      <c r="Z277" s="204">
        <v>0</v>
      </c>
      <c r="AA277" s="204">
        <f t="shared" si="283"/>
        <v>0</v>
      </c>
      <c r="AB277" s="186">
        <f t="shared" si="255"/>
        <v>0</v>
      </c>
      <c r="AC277" s="205">
        <f t="shared" ref="AC277:AD277" si="301">G277+O277+W277</f>
        <v>0</v>
      </c>
      <c r="AD277" s="205">
        <f t="shared" si="301"/>
        <v>0</v>
      </c>
      <c r="AE277" s="206">
        <f t="shared" si="285"/>
        <v>0</v>
      </c>
      <c r="AF277" s="211">
        <f t="shared" si="63"/>
        <v>0</v>
      </c>
      <c r="AG277" s="211" t="b">
        <f t="shared" si="289"/>
        <v>1</v>
      </c>
      <c r="AH277" t="s">
        <v>762</v>
      </c>
      <c r="AI277" s="208">
        <v>0</v>
      </c>
      <c r="AJ277" s="208">
        <v>0</v>
      </c>
      <c r="AK277" s="208">
        <f t="shared" si="286"/>
        <v>0</v>
      </c>
      <c r="AL277" s="208"/>
      <c r="AM277" s="127">
        <v>0</v>
      </c>
      <c r="AN277" s="127">
        <f t="shared" si="287"/>
        <v>0</v>
      </c>
      <c r="AO277" s="127"/>
      <c r="AP277" s="127"/>
      <c r="AQ277" s="127"/>
      <c r="AR277" s="127"/>
      <c r="AS277" s="127"/>
      <c r="AT277" s="127"/>
      <c r="AU277" s="127"/>
      <c r="AV277" s="127"/>
      <c r="AW277" s="127"/>
      <c r="AX277" s="127"/>
      <c r="AY277" s="127"/>
      <c r="AZ277" s="127"/>
      <c r="BA277" s="127"/>
      <c r="BB277" s="127"/>
    </row>
    <row r="278" spans="1:54" ht="16.5" customHeight="1">
      <c r="A278" s="127"/>
      <c r="B278" s="203">
        <v>5692</v>
      </c>
      <c r="C278" s="204" t="s">
        <v>771</v>
      </c>
      <c r="D278" s="204">
        <v>0</v>
      </c>
      <c r="E278" s="204">
        <v>0</v>
      </c>
      <c r="F278" s="204">
        <v>0</v>
      </c>
      <c r="G278" s="204">
        <f t="shared" si="275"/>
        <v>0</v>
      </c>
      <c r="H278" s="204">
        <v>0</v>
      </c>
      <c r="I278" s="204">
        <f t="shared" si="276"/>
        <v>0</v>
      </c>
      <c r="J278" s="204">
        <v>0</v>
      </c>
      <c r="K278" s="204">
        <f t="shared" si="277"/>
        <v>0</v>
      </c>
      <c r="L278" s="204">
        <v>0</v>
      </c>
      <c r="M278" s="204">
        <v>0</v>
      </c>
      <c r="N278" s="204">
        <v>0</v>
      </c>
      <c r="O278" s="204">
        <f t="shared" si="278"/>
        <v>0</v>
      </c>
      <c r="P278" s="204">
        <v>0</v>
      </c>
      <c r="Q278" s="204">
        <f t="shared" si="279"/>
        <v>0</v>
      </c>
      <c r="R278" s="204">
        <v>0</v>
      </c>
      <c r="S278" s="204">
        <f t="shared" si="280"/>
        <v>0</v>
      </c>
      <c r="T278" s="204">
        <v>0</v>
      </c>
      <c r="U278" s="204">
        <v>0</v>
      </c>
      <c r="V278" s="204">
        <v>0</v>
      </c>
      <c r="W278" s="204">
        <f t="shared" si="281"/>
        <v>0</v>
      </c>
      <c r="X278" s="204">
        <v>0</v>
      </c>
      <c r="Y278" s="204">
        <f t="shared" si="282"/>
        <v>0</v>
      </c>
      <c r="Z278" s="204">
        <v>0</v>
      </c>
      <c r="AA278" s="204">
        <f t="shared" si="283"/>
        <v>0</v>
      </c>
      <c r="AB278" s="186">
        <f t="shared" si="255"/>
        <v>0</v>
      </c>
      <c r="AC278" s="205">
        <f t="shared" ref="AC278:AD278" si="302">G278+O278+W278</f>
        <v>0</v>
      </c>
      <c r="AD278" s="205">
        <f t="shared" si="302"/>
        <v>0</v>
      </c>
      <c r="AE278" s="206">
        <f t="shared" si="285"/>
        <v>0</v>
      </c>
      <c r="AF278" s="211">
        <f t="shared" si="63"/>
        <v>0</v>
      </c>
      <c r="AG278" s="211" t="b">
        <f t="shared" si="289"/>
        <v>1</v>
      </c>
      <c r="AH278" t="s">
        <v>762</v>
      </c>
      <c r="AI278" s="208">
        <v>0</v>
      </c>
      <c r="AJ278" s="208">
        <v>0</v>
      </c>
      <c r="AK278" s="208">
        <f t="shared" si="286"/>
        <v>0</v>
      </c>
      <c r="AL278" s="208"/>
      <c r="AM278" s="127">
        <v>0</v>
      </c>
      <c r="AN278" s="127">
        <f t="shared" si="287"/>
        <v>0</v>
      </c>
      <c r="AO278" s="127"/>
      <c r="AP278" s="127"/>
      <c r="AQ278" s="127"/>
      <c r="AR278" s="127"/>
      <c r="AS278" s="127"/>
      <c r="AT278" s="127"/>
      <c r="AU278" s="127"/>
      <c r="AV278" s="127"/>
      <c r="AW278" s="127"/>
      <c r="AX278" s="127"/>
      <c r="AY278" s="127"/>
      <c r="AZ278" s="127"/>
      <c r="BA278" s="127"/>
      <c r="BB278" s="127"/>
    </row>
    <row r="279" spans="1:54" ht="16.5" customHeight="1">
      <c r="A279" s="127"/>
      <c r="B279" s="203">
        <v>5693</v>
      </c>
      <c r="C279" s="204" t="s">
        <v>772</v>
      </c>
      <c r="D279" s="204">
        <v>0</v>
      </c>
      <c r="E279" s="204">
        <v>0</v>
      </c>
      <c r="F279" s="204">
        <v>0</v>
      </c>
      <c r="G279" s="204">
        <f t="shared" si="275"/>
        <v>0</v>
      </c>
      <c r="H279" s="204">
        <v>0</v>
      </c>
      <c r="I279" s="204">
        <f t="shared" si="276"/>
        <v>0</v>
      </c>
      <c r="J279" s="204">
        <v>0</v>
      </c>
      <c r="K279" s="204">
        <f t="shared" si="277"/>
        <v>0</v>
      </c>
      <c r="L279" s="204">
        <v>0</v>
      </c>
      <c r="M279" s="204">
        <v>0</v>
      </c>
      <c r="N279" s="204">
        <v>0</v>
      </c>
      <c r="O279" s="204">
        <f t="shared" si="278"/>
        <v>0</v>
      </c>
      <c r="P279" s="204">
        <v>0</v>
      </c>
      <c r="Q279" s="204">
        <f t="shared" si="279"/>
        <v>0</v>
      </c>
      <c r="R279" s="204">
        <v>0</v>
      </c>
      <c r="S279" s="204">
        <f t="shared" si="280"/>
        <v>0</v>
      </c>
      <c r="T279" s="204">
        <v>0</v>
      </c>
      <c r="U279" s="204">
        <v>0</v>
      </c>
      <c r="V279" s="204">
        <v>0</v>
      </c>
      <c r="W279" s="204">
        <f t="shared" si="281"/>
        <v>0</v>
      </c>
      <c r="X279" s="204">
        <v>0</v>
      </c>
      <c r="Y279" s="204">
        <f t="shared" si="282"/>
        <v>0</v>
      </c>
      <c r="Z279" s="204">
        <v>0</v>
      </c>
      <c r="AA279" s="204">
        <f t="shared" si="283"/>
        <v>0</v>
      </c>
      <c r="AB279" s="186">
        <f t="shared" si="255"/>
        <v>0</v>
      </c>
      <c r="AC279" s="205">
        <f t="shared" ref="AC279:AD279" si="303">G279+O279+W279</f>
        <v>0</v>
      </c>
      <c r="AD279" s="205">
        <f t="shared" si="303"/>
        <v>0</v>
      </c>
      <c r="AE279" s="206">
        <f t="shared" si="285"/>
        <v>0</v>
      </c>
      <c r="AF279" s="211">
        <f t="shared" si="63"/>
        <v>0</v>
      </c>
      <c r="AG279" s="211" t="b">
        <f t="shared" si="289"/>
        <v>1</v>
      </c>
      <c r="AH279" t="s">
        <v>762</v>
      </c>
      <c r="AI279" s="208">
        <v>0</v>
      </c>
      <c r="AJ279" s="208">
        <v>0</v>
      </c>
      <c r="AK279" s="208">
        <f t="shared" si="286"/>
        <v>0</v>
      </c>
      <c r="AL279" s="208"/>
      <c r="AM279" s="127">
        <v>0</v>
      </c>
      <c r="AN279" s="127">
        <f t="shared" si="287"/>
        <v>0</v>
      </c>
      <c r="AO279" s="127"/>
      <c r="AP279" s="127"/>
      <c r="AQ279" s="127"/>
      <c r="AR279" s="127"/>
      <c r="AS279" s="127"/>
      <c r="AT279" s="127"/>
      <c r="AU279" s="127"/>
      <c r="AV279" s="127"/>
      <c r="AW279" s="127"/>
      <c r="AX279" s="127"/>
      <c r="AY279" s="127"/>
      <c r="AZ279" s="127"/>
      <c r="BA279" s="127"/>
      <c r="BB279" s="127"/>
    </row>
    <row r="280" spans="1:54" ht="15.75" customHeight="1">
      <c r="A280" s="127"/>
      <c r="B280" s="203">
        <v>5694</v>
      </c>
      <c r="C280" s="204" t="s">
        <v>773</v>
      </c>
      <c r="D280" s="204">
        <v>0</v>
      </c>
      <c r="E280" s="204">
        <v>0</v>
      </c>
      <c r="F280" s="204">
        <v>0</v>
      </c>
      <c r="G280" s="204">
        <f t="shared" si="275"/>
        <v>0</v>
      </c>
      <c r="H280" s="204">
        <v>0</v>
      </c>
      <c r="I280" s="204">
        <f t="shared" si="276"/>
        <v>0</v>
      </c>
      <c r="J280" s="204">
        <v>0</v>
      </c>
      <c r="K280" s="204">
        <f t="shared" si="277"/>
        <v>0</v>
      </c>
      <c r="L280" s="204">
        <v>0</v>
      </c>
      <c r="M280" s="204">
        <v>0</v>
      </c>
      <c r="N280" s="204">
        <v>0</v>
      </c>
      <c r="O280" s="204">
        <f t="shared" si="278"/>
        <v>0</v>
      </c>
      <c r="P280" s="204">
        <v>0</v>
      </c>
      <c r="Q280" s="204">
        <f t="shared" si="279"/>
        <v>0</v>
      </c>
      <c r="R280" s="204">
        <v>0</v>
      </c>
      <c r="S280" s="204">
        <f t="shared" si="280"/>
        <v>0</v>
      </c>
      <c r="T280" s="204">
        <v>0</v>
      </c>
      <c r="U280" s="204">
        <v>0</v>
      </c>
      <c r="V280" s="204">
        <v>0</v>
      </c>
      <c r="W280" s="204">
        <f t="shared" si="281"/>
        <v>0</v>
      </c>
      <c r="X280" s="204">
        <v>0</v>
      </c>
      <c r="Y280" s="204">
        <f t="shared" si="282"/>
        <v>0</v>
      </c>
      <c r="Z280" s="204">
        <v>0</v>
      </c>
      <c r="AA280" s="204">
        <f t="shared" si="283"/>
        <v>0</v>
      </c>
      <c r="AB280" s="186">
        <f t="shared" si="255"/>
        <v>0</v>
      </c>
      <c r="AC280" s="205">
        <f t="shared" ref="AC280:AD280" si="304">G280+O280+W280</f>
        <v>0</v>
      </c>
      <c r="AD280" s="205">
        <f t="shared" si="304"/>
        <v>0</v>
      </c>
      <c r="AE280" s="206">
        <f t="shared" si="285"/>
        <v>0</v>
      </c>
      <c r="AF280" s="211">
        <f t="shared" si="63"/>
        <v>0</v>
      </c>
      <c r="AG280" s="211" t="b">
        <f t="shared" si="289"/>
        <v>1</v>
      </c>
      <c r="AH280" t="s">
        <v>762</v>
      </c>
      <c r="AI280" s="208">
        <v>0</v>
      </c>
      <c r="AJ280" s="208">
        <v>0</v>
      </c>
      <c r="AK280" s="208">
        <f t="shared" si="286"/>
        <v>0</v>
      </c>
      <c r="AL280" s="208"/>
      <c r="AM280" s="127">
        <v>0</v>
      </c>
      <c r="AN280" s="127">
        <f t="shared" si="287"/>
        <v>0</v>
      </c>
      <c r="AO280" s="127"/>
      <c r="AP280" s="127"/>
      <c r="AQ280" s="127"/>
      <c r="AR280" s="127"/>
      <c r="AS280" s="127"/>
      <c r="AT280" s="127"/>
      <c r="AU280" s="127"/>
      <c r="AV280" s="127"/>
      <c r="AW280" s="127"/>
      <c r="AX280" s="127"/>
      <c r="AY280" s="127"/>
      <c r="AZ280" s="127"/>
      <c r="BA280" s="127"/>
      <c r="BB280" s="127"/>
    </row>
    <row r="281" spans="1:54" ht="12.75" customHeight="1">
      <c r="A281" s="127"/>
      <c r="B281" s="203">
        <v>5711</v>
      </c>
      <c r="C281" s="204" t="s">
        <v>774</v>
      </c>
      <c r="D281" s="204">
        <v>0</v>
      </c>
      <c r="E281" s="204">
        <v>0</v>
      </c>
      <c r="F281" s="204">
        <v>0</v>
      </c>
      <c r="G281" s="204">
        <f t="shared" si="275"/>
        <v>0</v>
      </c>
      <c r="H281" s="204">
        <v>0</v>
      </c>
      <c r="I281" s="204">
        <f t="shared" si="276"/>
        <v>0</v>
      </c>
      <c r="J281" s="204">
        <v>0</v>
      </c>
      <c r="K281" s="204">
        <f t="shared" si="277"/>
        <v>0</v>
      </c>
      <c r="L281" s="204">
        <v>0</v>
      </c>
      <c r="M281" s="204">
        <v>0</v>
      </c>
      <c r="N281" s="204">
        <v>0</v>
      </c>
      <c r="O281" s="204">
        <f t="shared" si="278"/>
        <v>0</v>
      </c>
      <c r="P281" s="204">
        <v>0</v>
      </c>
      <c r="Q281" s="204">
        <f t="shared" si="279"/>
        <v>0</v>
      </c>
      <c r="R281" s="204">
        <v>0</v>
      </c>
      <c r="S281" s="204">
        <f t="shared" si="280"/>
        <v>0</v>
      </c>
      <c r="T281" s="204">
        <v>0</v>
      </c>
      <c r="U281" s="204">
        <v>0</v>
      </c>
      <c r="V281" s="204">
        <v>0</v>
      </c>
      <c r="W281" s="204">
        <f t="shared" si="281"/>
        <v>0</v>
      </c>
      <c r="X281" s="204">
        <v>0</v>
      </c>
      <c r="Y281" s="204">
        <f t="shared" si="282"/>
        <v>0</v>
      </c>
      <c r="Z281" s="204">
        <v>0</v>
      </c>
      <c r="AA281" s="204">
        <f t="shared" si="283"/>
        <v>0</v>
      </c>
      <c r="AB281" s="186">
        <f t="shared" si="255"/>
        <v>0</v>
      </c>
      <c r="AC281" s="205">
        <f t="shared" ref="AC281:AD281" si="305">G281+O281+W281</f>
        <v>0</v>
      </c>
      <c r="AD281" s="205">
        <f t="shared" si="305"/>
        <v>0</v>
      </c>
      <c r="AE281" s="206">
        <f t="shared" si="285"/>
        <v>0</v>
      </c>
      <c r="AF281" s="211">
        <f t="shared" si="63"/>
        <v>0</v>
      </c>
      <c r="AG281" s="211" t="b">
        <f t="shared" si="289"/>
        <v>1</v>
      </c>
      <c r="AH281" t="s">
        <v>775</v>
      </c>
      <c r="AI281" s="208">
        <v>0</v>
      </c>
      <c r="AJ281" s="208">
        <v>0</v>
      </c>
      <c r="AK281" s="208">
        <f t="shared" si="286"/>
        <v>0</v>
      </c>
      <c r="AL281" s="208"/>
      <c r="AM281" s="127">
        <v>0</v>
      </c>
      <c r="AN281" s="127">
        <f t="shared" si="287"/>
        <v>0</v>
      </c>
      <c r="AO281" s="127"/>
      <c r="AP281" s="127"/>
      <c r="AQ281" s="127"/>
      <c r="AR281" s="127"/>
      <c r="AS281" s="127"/>
      <c r="AT281" s="127"/>
      <c r="AU281" s="127"/>
      <c r="AV281" s="127"/>
      <c r="AW281" s="127"/>
      <c r="AX281" s="127"/>
      <c r="AY281" s="127"/>
      <c r="AZ281" s="127"/>
      <c r="BA281" s="127"/>
      <c r="BB281" s="127"/>
    </row>
    <row r="282" spans="1:54" ht="19.5" customHeight="1">
      <c r="A282" s="127"/>
      <c r="B282" s="203">
        <v>5721</v>
      </c>
      <c r="C282" s="204" t="s">
        <v>776</v>
      </c>
      <c r="D282" s="204">
        <v>0</v>
      </c>
      <c r="E282" s="204">
        <v>0</v>
      </c>
      <c r="F282" s="204">
        <v>0</v>
      </c>
      <c r="G282" s="204">
        <f t="shared" si="275"/>
        <v>0</v>
      </c>
      <c r="H282" s="204">
        <v>0</v>
      </c>
      <c r="I282" s="204">
        <f t="shared" si="276"/>
        <v>0</v>
      </c>
      <c r="J282" s="204">
        <v>0</v>
      </c>
      <c r="K282" s="204">
        <f t="shared" si="277"/>
        <v>0</v>
      </c>
      <c r="L282" s="204">
        <v>0</v>
      </c>
      <c r="M282" s="204">
        <v>0</v>
      </c>
      <c r="N282" s="204">
        <v>0</v>
      </c>
      <c r="O282" s="204">
        <f t="shared" si="278"/>
        <v>0</v>
      </c>
      <c r="P282" s="204">
        <v>0</v>
      </c>
      <c r="Q282" s="204">
        <f t="shared" si="279"/>
        <v>0</v>
      </c>
      <c r="R282" s="204">
        <v>0</v>
      </c>
      <c r="S282" s="204">
        <f t="shared" si="280"/>
        <v>0</v>
      </c>
      <c r="T282" s="204">
        <v>0</v>
      </c>
      <c r="U282" s="204">
        <v>0</v>
      </c>
      <c r="V282" s="204">
        <v>0</v>
      </c>
      <c r="W282" s="204">
        <f t="shared" si="281"/>
        <v>0</v>
      </c>
      <c r="X282" s="204">
        <v>0</v>
      </c>
      <c r="Y282" s="204">
        <f t="shared" si="282"/>
        <v>0</v>
      </c>
      <c r="Z282" s="204">
        <v>0</v>
      </c>
      <c r="AA282" s="204">
        <f t="shared" si="283"/>
        <v>0</v>
      </c>
      <c r="AB282" s="186">
        <f t="shared" si="255"/>
        <v>0</v>
      </c>
      <c r="AC282" s="205">
        <f t="shared" ref="AC282:AD282" si="306">G282+O282+W282</f>
        <v>0</v>
      </c>
      <c r="AD282" s="205">
        <f t="shared" si="306"/>
        <v>0</v>
      </c>
      <c r="AE282" s="206">
        <f t="shared" si="285"/>
        <v>0</v>
      </c>
      <c r="AF282" s="211">
        <f t="shared" si="63"/>
        <v>0</v>
      </c>
      <c r="AG282" s="211" t="b">
        <f t="shared" si="289"/>
        <v>1</v>
      </c>
      <c r="AH282" t="s">
        <v>775</v>
      </c>
      <c r="AI282" s="208">
        <v>0</v>
      </c>
      <c r="AJ282" s="208">
        <v>0</v>
      </c>
      <c r="AK282" s="208">
        <f t="shared" si="286"/>
        <v>0</v>
      </c>
      <c r="AL282" s="208"/>
      <c r="AM282" s="127">
        <v>0</v>
      </c>
      <c r="AN282" s="127">
        <f t="shared" si="287"/>
        <v>0</v>
      </c>
      <c r="AO282" s="127"/>
      <c r="AP282" s="127"/>
      <c r="AQ282" s="127"/>
      <c r="AR282" s="127"/>
      <c r="AS282" s="127"/>
      <c r="AT282" s="127"/>
      <c r="AU282" s="127"/>
      <c r="AV282" s="127"/>
      <c r="AW282" s="127"/>
      <c r="AX282" s="127"/>
      <c r="AY282" s="127"/>
      <c r="AZ282" s="127"/>
      <c r="BA282" s="127"/>
      <c r="BB282" s="127"/>
    </row>
    <row r="283" spans="1:54" ht="19.5" customHeight="1">
      <c r="A283" s="127"/>
      <c r="B283" s="203">
        <v>5731</v>
      </c>
      <c r="C283" s="204" t="s">
        <v>777</v>
      </c>
      <c r="D283" s="204">
        <v>0</v>
      </c>
      <c r="E283" s="204">
        <v>0</v>
      </c>
      <c r="F283" s="204">
        <v>0</v>
      </c>
      <c r="G283" s="204">
        <f t="shared" si="275"/>
        <v>0</v>
      </c>
      <c r="H283" s="204">
        <v>0</v>
      </c>
      <c r="I283" s="204">
        <f t="shared" si="276"/>
        <v>0</v>
      </c>
      <c r="J283" s="204">
        <v>0</v>
      </c>
      <c r="K283" s="204">
        <f t="shared" si="277"/>
        <v>0</v>
      </c>
      <c r="L283" s="204">
        <v>0</v>
      </c>
      <c r="M283" s="204">
        <v>0</v>
      </c>
      <c r="N283" s="204">
        <v>0</v>
      </c>
      <c r="O283" s="204">
        <f t="shared" si="278"/>
        <v>0</v>
      </c>
      <c r="P283" s="204">
        <v>0</v>
      </c>
      <c r="Q283" s="204">
        <f t="shared" si="279"/>
        <v>0</v>
      </c>
      <c r="R283" s="204">
        <v>0</v>
      </c>
      <c r="S283" s="204">
        <f t="shared" si="280"/>
        <v>0</v>
      </c>
      <c r="T283" s="204">
        <v>0</v>
      </c>
      <c r="U283" s="204">
        <v>0</v>
      </c>
      <c r="V283" s="204">
        <v>0</v>
      </c>
      <c r="W283" s="204">
        <f t="shared" si="281"/>
        <v>0</v>
      </c>
      <c r="X283" s="204">
        <v>0</v>
      </c>
      <c r="Y283" s="204">
        <f t="shared" si="282"/>
        <v>0</v>
      </c>
      <c r="Z283" s="204">
        <v>0</v>
      </c>
      <c r="AA283" s="204">
        <f t="shared" si="283"/>
        <v>0</v>
      </c>
      <c r="AB283" s="186">
        <f t="shared" si="255"/>
        <v>0</v>
      </c>
      <c r="AC283" s="205">
        <f t="shared" ref="AC283:AD283" si="307">G283+O283+W283</f>
        <v>0</v>
      </c>
      <c r="AD283" s="205">
        <f t="shared" si="307"/>
        <v>0</v>
      </c>
      <c r="AE283" s="206">
        <f t="shared" si="285"/>
        <v>0</v>
      </c>
      <c r="AF283" s="211">
        <f t="shared" si="63"/>
        <v>0</v>
      </c>
      <c r="AG283" s="211" t="b">
        <f t="shared" si="289"/>
        <v>1</v>
      </c>
      <c r="AH283" t="s">
        <v>775</v>
      </c>
      <c r="AI283" s="208">
        <v>0</v>
      </c>
      <c r="AJ283" s="208">
        <v>0</v>
      </c>
      <c r="AK283" s="208">
        <f t="shared" si="286"/>
        <v>0</v>
      </c>
      <c r="AL283" s="208"/>
      <c r="AM283" s="127">
        <v>0</v>
      </c>
      <c r="AN283" s="127">
        <f t="shared" si="287"/>
        <v>0</v>
      </c>
      <c r="AO283" s="127"/>
      <c r="AP283" s="127"/>
      <c r="AQ283" s="127"/>
      <c r="AR283" s="127"/>
      <c r="AS283" s="127"/>
      <c r="AT283" s="127"/>
      <c r="AU283" s="127"/>
      <c r="AV283" s="127"/>
      <c r="AW283" s="127"/>
      <c r="AX283" s="127"/>
      <c r="AY283" s="127"/>
      <c r="AZ283" s="127"/>
      <c r="BA283" s="127"/>
      <c r="BB283" s="127"/>
    </row>
    <row r="284" spans="1:54" ht="19.5" customHeight="1">
      <c r="A284" s="127"/>
      <c r="B284" s="203">
        <v>5741</v>
      </c>
      <c r="C284" s="204" t="s">
        <v>778</v>
      </c>
      <c r="D284" s="204">
        <v>0</v>
      </c>
      <c r="E284" s="204">
        <v>0</v>
      </c>
      <c r="F284" s="204">
        <v>0</v>
      </c>
      <c r="G284" s="204">
        <f t="shared" si="275"/>
        <v>0</v>
      </c>
      <c r="H284" s="204">
        <v>0</v>
      </c>
      <c r="I284" s="204">
        <f t="shared" si="276"/>
        <v>0</v>
      </c>
      <c r="J284" s="204">
        <v>0</v>
      </c>
      <c r="K284" s="204">
        <f t="shared" si="277"/>
        <v>0</v>
      </c>
      <c r="L284" s="204">
        <v>0</v>
      </c>
      <c r="M284" s="204">
        <v>0</v>
      </c>
      <c r="N284" s="204">
        <v>0</v>
      </c>
      <c r="O284" s="204">
        <f t="shared" si="278"/>
        <v>0</v>
      </c>
      <c r="P284" s="204">
        <v>0</v>
      </c>
      <c r="Q284" s="204">
        <f t="shared" si="279"/>
        <v>0</v>
      </c>
      <c r="R284" s="204">
        <v>0</v>
      </c>
      <c r="S284" s="204">
        <f t="shared" si="280"/>
        <v>0</v>
      </c>
      <c r="T284" s="204">
        <v>0</v>
      </c>
      <c r="U284" s="204">
        <v>0</v>
      </c>
      <c r="V284" s="204">
        <v>0</v>
      </c>
      <c r="W284" s="204">
        <f t="shared" si="281"/>
        <v>0</v>
      </c>
      <c r="X284" s="204">
        <v>0</v>
      </c>
      <c r="Y284" s="204">
        <f t="shared" si="282"/>
        <v>0</v>
      </c>
      <c r="Z284" s="204">
        <v>0</v>
      </c>
      <c r="AA284" s="204">
        <f t="shared" si="283"/>
        <v>0</v>
      </c>
      <c r="AB284" s="186">
        <f t="shared" si="255"/>
        <v>0</v>
      </c>
      <c r="AC284" s="205">
        <f t="shared" ref="AC284:AD284" si="308">G284+O284+W284</f>
        <v>0</v>
      </c>
      <c r="AD284" s="205">
        <f t="shared" si="308"/>
        <v>0</v>
      </c>
      <c r="AE284" s="206">
        <f t="shared" si="285"/>
        <v>0</v>
      </c>
      <c r="AF284" s="211">
        <f t="shared" si="63"/>
        <v>0</v>
      </c>
      <c r="AG284" s="211" t="b">
        <f t="shared" si="289"/>
        <v>1</v>
      </c>
      <c r="AH284" t="s">
        <v>775</v>
      </c>
      <c r="AI284" s="208">
        <v>0</v>
      </c>
      <c r="AJ284" s="208">
        <v>0</v>
      </c>
      <c r="AK284" s="208">
        <f t="shared" si="286"/>
        <v>0</v>
      </c>
      <c r="AL284" s="208"/>
      <c r="AM284" s="127">
        <v>0</v>
      </c>
      <c r="AN284" s="127">
        <f t="shared" si="287"/>
        <v>0</v>
      </c>
      <c r="AO284" s="127"/>
      <c r="AP284" s="127"/>
      <c r="AQ284" s="127"/>
      <c r="AR284" s="127"/>
      <c r="AS284" s="127"/>
      <c r="AT284" s="127"/>
      <c r="AU284" s="127"/>
      <c r="AV284" s="127"/>
      <c r="AW284" s="127"/>
      <c r="AX284" s="127"/>
      <c r="AY284" s="127"/>
      <c r="AZ284" s="127"/>
      <c r="BA284" s="127"/>
      <c r="BB284" s="127"/>
    </row>
    <row r="285" spans="1:54" ht="19.5" customHeight="1">
      <c r="A285" s="127"/>
      <c r="B285" s="203">
        <v>5751</v>
      </c>
      <c r="C285" s="204" t="s">
        <v>779</v>
      </c>
      <c r="D285" s="204">
        <v>0</v>
      </c>
      <c r="E285" s="204">
        <v>0</v>
      </c>
      <c r="F285" s="204">
        <v>0</v>
      </c>
      <c r="G285" s="204">
        <f t="shared" si="275"/>
        <v>0</v>
      </c>
      <c r="H285" s="204">
        <v>0</v>
      </c>
      <c r="I285" s="204">
        <f t="shared" si="276"/>
        <v>0</v>
      </c>
      <c r="J285" s="204">
        <v>0</v>
      </c>
      <c r="K285" s="204">
        <f t="shared" si="277"/>
        <v>0</v>
      </c>
      <c r="L285" s="204">
        <v>0</v>
      </c>
      <c r="M285" s="204">
        <v>0</v>
      </c>
      <c r="N285" s="204">
        <v>0</v>
      </c>
      <c r="O285" s="204">
        <f t="shared" si="278"/>
        <v>0</v>
      </c>
      <c r="P285" s="204">
        <v>0</v>
      </c>
      <c r="Q285" s="204">
        <f t="shared" si="279"/>
        <v>0</v>
      </c>
      <c r="R285" s="204">
        <v>0</v>
      </c>
      <c r="S285" s="204">
        <f t="shared" si="280"/>
        <v>0</v>
      </c>
      <c r="T285" s="204">
        <v>0</v>
      </c>
      <c r="U285" s="204">
        <v>0</v>
      </c>
      <c r="V285" s="204">
        <v>0</v>
      </c>
      <c r="W285" s="204">
        <f t="shared" si="281"/>
        <v>0</v>
      </c>
      <c r="X285" s="204">
        <v>0</v>
      </c>
      <c r="Y285" s="204">
        <f t="shared" si="282"/>
        <v>0</v>
      </c>
      <c r="Z285" s="204">
        <v>0</v>
      </c>
      <c r="AA285" s="204">
        <f t="shared" si="283"/>
        <v>0</v>
      </c>
      <c r="AB285" s="186">
        <f t="shared" si="255"/>
        <v>0</v>
      </c>
      <c r="AC285" s="205">
        <f t="shared" ref="AC285:AD285" si="309">G285+O285+W285</f>
        <v>0</v>
      </c>
      <c r="AD285" s="205">
        <f t="shared" si="309"/>
        <v>0</v>
      </c>
      <c r="AE285" s="206">
        <f t="shared" si="285"/>
        <v>0</v>
      </c>
      <c r="AF285" s="211">
        <f t="shared" si="63"/>
        <v>0</v>
      </c>
      <c r="AG285" s="211" t="b">
        <f t="shared" si="289"/>
        <v>1</v>
      </c>
      <c r="AH285" t="s">
        <v>775</v>
      </c>
      <c r="AI285" s="208">
        <v>0</v>
      </c>
      <c r="AJ285" s="208">
        <v>0</v>
      </c>
      <c r="AK285" s="208">
        <f t="shared" si="286"/>
        <v>0</v>
      </c>
      <c r="AL285" s="208"/>
      <c r="AM285" s="127">
        <v>0</v>
      </c>
      <c r="AN285" s="127">
        <f t="shared" si="287"/>
        <v>0</v>
      </c>
      <c r="AO285" s="127"/>
      <c r="AP285" s="127"/>
      <c r="AQ285" s="127"/>
      <c r="AR285" s="127"/>
      <c r="AS285" s="127"/>
      <c r="AT285" s="127"/>
      <c r="AU285" s="127"/>
      <c r="AV285" s="127"/>
      <c r="AW285" s="127"/>
      <c r="AX285" s="127"/>
      <c r="AY285" s="127"/>
      <c r="AZ285" s="127"/>
      <c r="BA285" s="127"/>
      <c r="BB285" s="127"/>
    </row>
    <row r="286" spans="1:54" ht="19.5" customHeight="1">
      <c r="A286" s="127"/>
      <c r="B286" s="203">
        <v>5761</v>
      </c>
      <c r="C286" s="204" t="s">
        <v>780</v>
      </c>
      <c r="D286" s="204">
        <v>0</v>
      </c>
      <c r="E286" s="204">
        <v>0</v>
      </c>
      <c r="F286" s="204">
        <v>0</v>
      </c>
      <c r="G286" s="204">
        <f t="shared" si="275"/>
        <v>0</v>
      </c>
      <c r="H286" s="204">
        <v>0</v>
      </c>
      <c r="I286" s="204">
        <f t="shared" si="276"/>
        <v>0</v>
      </c>
      <c r="J286" s="204">
        <v>0</v>
      </c>
      <c r="K286" s="204">
        <f t="shared" si="277"/>
        <v>0</v>
      </c>
      <c r="L286" s="204">
        <v>0</v>
      </c>
      <c r="M286" s="204">
        <v>0</v>
      </c>
      <c r="N286" s="204">
        <v>0</v>
      </c>
      <c r="O286" s="204">
        <f t="shared" si="278"/>
        <v>0</v>
      </c>
      <c r="P286" s="204">
        <v>0</v>
      </c>
      <c r="Q286" s="204">
        <f t="shared" si="279"/>
        <v>0</v>
      </c>
      <c r="R286" s="204">
        <v>0</v>
      </c>
      <c r="S286" s="204">
        <f t="shared" si="280"/>
        <v>0</v>
      </c>
      <c r="T286" s="204">
        <v>0</v>
      </c>
      <c r="U286" s="204">
        <v>0</v>
      </c>
      <c r="V286" s="204">
        <v>0</v>
      </c>
      <c r="W286" s="204">
        <f t="shared" si="281"/>
        <v>0</v>
      </c>
      <c r="X286" s="204">
        <v>0</v>
      </c>
      <c r="Y286" s="204">
        <f t="shared" si="282"/>
        <v>0</v>
      </c>
      <c r="Z286" s="204">
        <v>0</v>
      </c>
      <c r="AA286" s="204">
        <f t="shared" si="283"/>
        <v>0</v>
      </c>
      <c r="AB286" s="186">
        <f t="shared" si="255"/>
        <v>0</v>
      </c>
      <c r="AC286" s="205">
        <f t="shared" ref="AC286:AD286" si="310">G286+O286+W286</f>
        <v>0</v>
      </c>
      <c r="AD286" s="205">
        <f t="shared" si="310"/>
        <v>0</v>
      </c>
      <c r="AE286" s="206">
        <f t="shared" si="285"/>
        <v>0</v>
      </c>
      <c r="AF286" s="211">
        <f t="shared" si="63"/>
        <v>0</v>
      </c>
      <c r="AG286" s="211" t="b">
        <f t="shared" si="289"/>
        <v>1</v>
      </c>
      <c r="AH286" t="s">
        <v>775</v>
      </c>
      <c r="AI286" s="208">
        <v>0</v>
      </c>
      <c r="AJ286" s="208">
        <v>0</v>
      </c>
      <c r="AK286" s="208">
        <f t="shared" si="286"/>
        <v>0</v>
      </c>
      <c r="AL286" s="208"/>
      <c r="AM286" s="127">
        <v>0</v>
      </c>
      <c r="AN286" s="127">
        <f t="shared" si="287"/>
        <v>0</v>
      </c>
      <c r="AO286" s="127"/>
      <c r="AP286" s="127"/>
      <c r="AQ286" s="127"/>
      <c r="AR286" s="127"/>
      <c r="AS286" s="127"/>
      <c r="AT286" s="127"/>
      <c r="AU286" s="127"/>
      <c r="AV286" s="127"/>
      <c r="AW286" s="127"/>
      <c r="AX286" s="127"/>
      <c r="AY286" s="127"/>
      <c r="AZ286" s="127"/>
      <c r="BA286" s="127"/>
      <c r="BB286" s="127"/>
    </row>
    <row r="287" spans="1:54" ht="19.5" customHeight="1">
      <c r="A287" s="127"/>
      <c r="B287" s="203">
        <v>5771</v>
      </c>
      <c r="C287" s="204" t="s">
        <v>781</v>
      </c>
      <c r="D287" s="204">
        <v>0</v>
      </c>
      <c r="E287" s="204">
        <v>0</v>
      </c>
      <c r="F287" s="204">
        <v>0</v>
      </c>
      <c r="G287" s="204">
        <f t="shared" si="275"/>
        <v>0</v>
      </c>
      <c r="H287" s="204">
        <v>0</v>
      </c>
      <c r="I287" s="204">
        <f t="shared" si="276"/>
        <v>0</v>
      </c>
      <c r="J287" s="204">
        <v>0</v>
      </c>
      <c r="K287" s="204">
        <f t="shared" si="277"/>
        <v>0</v>
      </c>
      <c r="L287" s="204">
        <v>0</v>
      </c>
      <c r="M287" s="204">
        <v>0</v>
      </c>
      <c r="N287" s="204">
        <v>0</v>
      </c>
      <c r="O287" s="204">
        <f t="shared" si="278"/>
        <v>0</v>
      </c>
      <c r="P287" s="204">
        <v>0</v>
      </c>
      <c r="Q287" s="204">
        <f t="shared" si="279"/>
        <v>0</v>
      </c>
      <c r="R287" s="204">
        <v>0</v>
      </c>
      <c r="S287" s="204">
        <f t="shared" si="280"/>
        <v>0</v>
      </c>
      <c r="T287" s="204">
        <v>0</v>
      </c>
      <c r="U287" s="204">
        <v>0</v>
      </c>
      <c r="V287" s="204">
        <v>0</v>
      </c>
      <c r="W287" s="204">
        <f t="shared" si="281"/>
        <v>0</v>
      </c>
      <c r="X287" s="204">
        <v>0</v>
      </c>
      <c r="Y287" s="204">
        <f t="shared" si="282"/>
        <v>0</v>
      </c>
      <c r="Z287" s="204">
        <v>0</v>
      </c>
      <c r="AA287" s="204">
        <f t="shared" si="283"/>
        <v>0</v>
      </c>
      <c r="AB287" s="186">
        <f t="shared" si="255"/>
        <v>0</v>
      </c>
      <c r="AC287" s="205">
        <f t="shared" ref="AC287:AD287" si="311">G287+O287+W287</f>
        <v>0</v>
      </c>
      <c r="AD287" s="205">
        <f t="shared" si="311"/>
        <v>0</v>
      </c>
      <c r="AE287" s="206">
        <f t="shared" si="285"/>
        <v>0</v>
      </c>
      <c r="AF287" s="211">
        <f t="shared" si="63"/>
        <v>0</v>
      </c>
      <c r="AG287" s="211" t="b">
        <f t="shared" si="289"/>
        <v>1</v>
      </c>
      <c r="AH287" t="s">
        <v>775</v>
      </c>
      <c r="AI287" s="208">
        <v>0</v>
      </c>
      <c r="AJ287" s="208">
        <v>0</v>
      </c>
      <c r="AK287" s="208">
        <f t="shared" si="286"/>
        <v>0</v>
      </c>
      <c r="AL287" s="208"/>
      <c r="AM287" s="127">
        <v>0</v>
      </c>
      <c r="AN287" s="127">
        <f t="shared" si="287"/>
        <v>0</v>
      </c>
      <c r="AO287" s="127"/>
      <c r="AP287" s="127"/>
      <c r="AQ287" s="127"/>
      <c r="AR287" s="127"/>
      <c r="AS287" s="127"/>
      <c r="AT287" s="127"/>
      <c r="AU287" s="127"/>
      <c r="AV287" s="127"/>
      <c r="AW287" s="127"/>
      <c r="AX287" s="127"/>
      <c r="AY287" s="127"/>
      <c r="AZ287" s="127"/>
      <c r="BA287" s="127"/>
      <c r="BB287" s="127"/>
    </row>
    <row r="288" spans="1:54" ht="19.5" customHeight="1">
      <c r="A288" s="127"/>
      <c r="B288" s="203">
        <v>5781</v>
      </c>
      <c r="C288" s="204" t="s">
        <v>782</v>
      </c>
      <c r="D288" s="204">
        <v>0</v>
      </c>
      <c r="E288" s="204">
        <v>0</v>
      </c>
      <c r="F288" s="204">
        <v>0</v>
      </c>
      <c r="G288" s="204">
        <f t="shared" si="275"/>
        <v>0</v>
      </c>
      <c r="H288" s="204">
        <v>0</v>
      </c>
      <c r="I288" s="204">
        <f t="shared" si="276"/>
        <v>0</v>
      </c>
      <c r="J288" s="204">
        <v>0</v>
      </c>
      <c r="K288" s="204">
        <f t="shared" si="277"/>
        <v>0</v>
      </c>
      <c r="L288" s="204">
        <v>0</v>
      </c>
      <c r="M288" s="204">
        <v>0</v>
      </c>
      <c r="N288" s="204">
        <v>0</v>
      </c>
      <c r="O288" s="204">
        <f t="shared" si="278"/>
        <v>0</v>
      </c>
      <c r="P288" s="204">
        <v>0</v>
      </c>
      <c r="Q288" s="204">
        <f t="shared" si="279"/>
        <v>0</v>
      </c>
      <c r="R288" s="204">
        <v>0</v>
      </c>
      <c r="S288" s="204">
        <f t="shared" si="280"/>
        <v>0</v>
      </c>
      <c r="T288" s="204">
        <v>0</v>
      </c>
      <c r="U288" s="204">
        <v>0</v>
      </c>
      <c r="V288" s="204">
        <v>0</v>
      </c>
      <c r="W288" s="204">
        <f t="shared" si="281"/>
        <v>0</v>
      </c>
      <c r="X288" s="204">
        <v>0</v>
      </c>
      <c r="Y288" s="204">
        <f t="shared" si="282"/>
        <v>0</v>
      </c>
      <c r="Z288" s="204">
        <v>0</v>
      </c>
      <c r="AA288" s="204">
        <f t="shared" si="283"/>
        <v>0</v>
      </c>
      <c r="AB288" s="186">
        <f t="shared" si="255"/>
        <v>0</v>
      </c>
      <c r="AC288" s="205">
        <f t="shared" ref="AC288:AD288" si="312">G288+O288+W288</f>
        <v>0</v>
      </c>
      <c r="AD288" s="205">
        <f t="shared" si="312"/>
        <v>0</v>
      </c>
      <c r="AE288" s="206">
        <f t="shared" si="285"/>
        <v>0</v>
      </c>
      <c r="AF288" s="211">
        <f t="shared" si="63"/>
        <v>0</v>
      </c>
      <c r="AG288" s="211" t="b">
        <f t="shared" si="289"/>
        <v>1</v>
      </c>
      <c r="AH288" t="s">
        <v>775</v>
      </c>
      <c r="AI288" s="208">
        <v>0</v>
      </c>
      <c r="AJ288" s="208">
        <v>0</v>
      </c>
      <c r="AK288" s="208">
        <f t="shared" si="286"/>
        <v>0</v>
      </c>
      <c r="AL288" s="208"/>
      <c r="AM288" s="127">
        <v>0</v>
      </c>
      <c r="AN288" s="127">
        <f t="shared" si="287"/>
        <v>0</v>
      </c>
      <c r="AO288" s="127"/>
      <c r="AP288" s="127"/>
      <c r="AQ288" s="127"/>
      <c r="AR288" s="127"/>
      <c r="AS288" s="127"/>
      <c r="AT288" s="127"/>
      <c r="AU288" s="127"/>
      <c r="AV288" s="127"/>
      <c r="AW288" s="127"/>
      <c r="AX288" s="127"/>
      <c r="AY288" s="127"/>
      <c r="AZ288" s="127"/>
      <c r="BA288" s="127"/>
      <c r="BB288" s="127"/>
    </row>
    <row r="289" spans="1:54" ht="19.5" customHeight="1">
      <c r="A289" s="127"/>
      <c r="B289" s="203">
        <v>5791</v>
      </c>
      <c r="C289" s="204" t="s">
        <v>783</v>
      </c>
      <c r="D289" s="204">
        <v>0</v>
      </c>
      <c r="E289" s="204">
        <v>0</v>
      </c>
      <c r="F289" s="204">
        <v>0</v>
      </c>
      <c r="G289" s="204">
        <f t="shared" si="275"/>
        <v>0</v>
      </c>
      <c r="H289" s="204">
        <v>0</v>
      </c>
      <c r="I289" s="204">
        <f t="shared" si="276"/>
        <v>0</v>
      </c>
      <c r="J289" s="204">
        <v>0</v>
      </c>
      <c r="K289" s="204">
        <f t="shared" si="277"/>
        <v>0</v>
      </c>
      <c r="L289" s="204">
        <v>0</v>
      </c>
      <c r="M289" s="204">
        <v>0</v>
      </c>
      <c r="N289" s="204">
        <v>0</v>
      </c>
      <c r="O289" s="204">
        <f t="shared" si="278"/>
        <v>0</v>
      </c>
      <c r="P289" s="204">
        <v>0</v>
      </c>
      <c r="Q289" s="204">
        <f t="shared" si="279"/>
        <v>0</v>
      </c>
      <c r="R289" s="204">
        <v>0</v>
      </c>
      <c r="S289" s="204">
        <f t="shared" si="280"/>
        <v>0</v>
      </c>
      <c r="T289" s="204">
        <v>0</v>
      </c>
      <c r="U289" s="204">
        <v>0</v>
      </c>
      <c r="V289" s="204">
        <v>0</v>
      </c>
      <c r="W289" s="204">
        <f t="shared" si="281"/>
        <v>0</v>
      </c>
      <c r="X289" s="204">
        <v>0</v>
      </c>
      <c r="Y289" s="204">
        <f t="shared" si="282"/>
        <v>0</v>
      </c>
      <c r="Z289" s="204">
        <v>0</v>
      </c>
      <c r="AA289" s="204">
        <f t="shared" si="283"/>
        <v>0</v>
      </c>
      <c r="AB289" s="186">
        <f t="shared" si="255"/>
        <v>0</v>
      </c>
      <c r="AC289" s="205">
        <f t="shared" ref="AC289:AD289" si="313">G289+O289+W289</f>
        <v>0</v>
      </c>
      <c r="AD289" s="205">
        <f t="shared" si="313"/>
        <v>0</v>
      </c>
      <c r="AE289" s="206">
        <f t="shared" si="285"/>
        <v>0</v>
      </c>
      <c r="AF289" s="211">
        <f t="shared" si="63"/>
        <v>0</v>
      </c>
      <c r="AG289" s="211" t="b">
        <f t="shared" si="289"/>
        <v>1</v>
      </c>
      <c r="AH289" t="s">
        <v>775</v>
      </c>
      <c r="AI289" s="208">
        <v>0</v>
      </c>
      <c r="AJ289" s="208">
        <v>0</v>
      </c>
      <c r="AK289" s="208">
        <f t="shared" si="286"/>
        <v>0</v>
      </c>
      <c r="AL289" s="208"/>
      <c r="AM289" s="127">
        <v>0</v>
      </c>
      <c r="AN289" s="127">
        <f t="shared" si="287"/>
        <v>0</v>
      </c>
      <c r="AO289" s="127"/>
      <c r="AP289" s="127"/>
      <c r="AQ289" s="127"/>
      <c r="AR289" s="127"/>
      <c r="AS289" s="127"/>
      <c r="AT289" s="127"/>
      <c r="AU289" s="127"/>
      <c r="AV289" s="127"/>
      <c r="AW289" s="127"/>
      <c r="AX289" s="127"/>
      <c r="AY289" s="127"/>
      <c r="AZ289" s="127"/>
      <c r="BA289" s="127"/>
      <c r="BB289" s="127"/>
    </row>
    <row r="290" spans="1:54" ht="19.5" customHeight="1">
      <c r="A290" s="127"/>
      <c r="B290" s="203">
        <v>5811</v>
      </c>
      <c r="C290" s="204" t="s">
        <v>784</v>
      </c>
      <c r="D290" s="204">
        <v>0</v>
      </c>
      <c r="E290" s="204">
        <v>0</v>
      </c>
      <c r="F290" s="204">
        <v>0</v>
      </c>
      <c r="G290" s="204">
        <f t="shared" si="275"/>
        <v>0</v>
      </c>
      <c r="H290" s="204">
        <v>0</v>
      </c>
      <c r="I290" s="204">
        <f t="shared" si="276"/>
        <v>0</v>
      </c>
      <c r="J290" s="204">
        <v>0</v>
      </c>
      <c r="K290" s="204">
        <f t="shared" si="277"/>
        <v>0</v>
      </c>
      <c r="L290" s="204">
        <v>0</v>
      </c>
      <c r="M290" s="204">
        <v>0</v>
      </c>
      <c r="N290" s="204">
        <v>0</v>
      </c>
      <c r="O290" s="204">
        <f t="shared" si="278"/>
        <v>0</v>
      </c>
      <c r="P290" s="204">
        <v>0</v>
      </c>
      <c r="Q290" s="204">
        <f t="shared" si="279"/>
        <v>0</v>
      </c>
      <c r="R290" s="204">
        <v>0</v>
      </c>
      <c r="S290" s="204">
        <f t="shared" si="280"/>
        <v>0</v>
      </c>
      <c r="T290" s="204">
        <v>0</v>
      </c>
      <c r="U290" s="204">
        <v>0</v>
      </c>
      <c r="V290" s="204">
        <v>0</v>
      </c>
      <c r="W290" s="204">
        <f t="shared" si="281"/>
        <v>0</v>
      </c>
      <c r="X290" s="204">
        <v>0</v>
      </c>
      <c r="Y290" s="204">
        <f t="shared" si="282"/>
        <v>0</v>
      </c>
      <c r="Z290" s="204">
        <v>0</v>
      </c>
      <c r="AA290" s="204">
        <f t="shared" si="283"/>
        <v>0</v>
      </c>
      <c r="AB290" s="186">
        <f t="shared" si="255"/>
        <v>0</v>
      </c>
      <c r="AC290" s="205">
        <f t="shared" ref="AC290:AD290" si="314">G290+O290+W290</f>
        <v>0</v>
      </c>
      <c r="AD290" s="205">
        <f t="shared" si="314"/>
        <v>0</v>
      </c>
      <c r="AE290" s="206">
        <f t="shared" si="285"/>
        <v>0</v>
      </c>
      <c r="AF290" s="211">
        <f t="shared" si="63"/>
        <v>0</v>
      </c>
      <c r="AG290" s="211" t="b">
        <f t="shared" si="289"/>
        <v>1</v>
      </c>
      <c r="AH290" t="s">
        <v>785</v>
      </c>
      <c r="AI290" s="208">
        <v>0</v>
      </c>
      <c r="AJ290" s="208">
        <v>0</v>
      </c>
      <c r="AK290" s="208">
        <f t="shared" si="286"/>
        <v>0</v>
      </c>
      <c r="AL290" s="208"/>
      <c r="AM290" s="127">
        <v>0</v>
      </c>
      <c r="AN290" s="127">
        <f t="shared" si="287"/>
        <v>0</v>
      </c>
      <c r="AO290" s="127"/>
      <c r="AP290" s="127"/>
      <c r="AQ290" s="127"/>
      <c r="AR290" s="127"/>
      <c r="AS290" s="127"/>
      <c r="AT290" s="127"/>
      <c r="AU290" s="127"/>
      <c r="AV290" s="127"/>
      <c r="AW290" s="127"/>
      <c r="AX290" s="127"/>
      <c r="AY290" s="127"/>
      <c r="AZ290" s="127"/>
      <c r="BA290" s="127"/>
      <c r="BB290" s="127"/>
    </row>
    <row r="291" spans="1:54" ht="19.5" customHeight="1">
      <c r="A291" s="127"/>
      <c r="B291" s="203">
        <v>5821</v>
      </c>
      <c r="C291" s="204" t="s">
        <v>786</v>
      </c>
      <c r="D291" s="204">
        <v>0</v>
      </c>
      <c r="E291" s="204">
        <v>0</v>
      </c>
      <c r="F291" s="204">
        <v>0</v>
      </c>
      <c r="G291" s="204">
        <f t="shared" si="275"/>
        <v>0</v>
      </c>
      <c r="H291" s="204">
        <v>0</v>
      </c>
      <c r="I291" s="204">
        <f t="shared" si="276"/>
        <v>0</v>
      </c>
      <c r="J291" s="204">
        <v>0</v>
      </c>
      <c r="K291" s="204">
        <f t="shared" si="277"/>
        <v>0</v>
      </c>
      <c r="L291" s="204">
        <v>0</v>
      </c>
      <c r="M291" s="204">
        <v>0</v>
      </c>
      <c r="N291" s="204">
        <v>0</v>
      </c>
      <c r="O291" s="204">
        <f t="shared" si="278"/>
        <v>0</v>
      </c>
      <c r="P291" s="204">
        <v>0</v>
      </c>
      <c r="Q291" s="204">
        <f t="shared" si="279"/>
        <v>0</v>
      </c>
      <c r="R291" s="204">
        <v>0</v>
      </c>
      <c r="S291" s="204">
        <f t="shared" si="280"/>
        <v>0</v>
      </c>
      <c r="T291" s="204">
        <v>0</v>
      </c>
      <c r="U291" s="204">
        <v>0</v>
      </c>
      <c r="V291" s="204">
        <v>0</v>
      </c>
      <c r="W291" s="204">
        <f t="shared" si="281"/>
        <v>0</v>
      </c>
      <c r="X291" s="204">
        <v>0</v>
      </c>
      <c r="Y291" s="204">
        <f t="shared" si="282"/>
        <v>0</v>
      </c>
      <c r="Z291" s="204">
        <v>0</v>
      </c>
      <c r="AA291" s="204">
        <f t="shared" si="283"/>
        <v>0</v>
      </c>
      <c r="AB291" s="186">
        <f t="shared" si="255"/>
        <v>0</v>
      </c>
      <c r="AC291" s="205">
        <f t="shared" ref="AC291:AD291" si="315">G291+O291+W291</f>
        <v>0</v>
      </c>
      <c r="AD291" s="205">
        <f t="shared" si="315"/>
        <v>0</v>
      </c>
      <c r="AE291" s="206">
        <f t="shared" si="285"/>
        <v>0</v>
      </c>
      <c r="AF291" s="211">
        <f t="shared" si="63"/>
        <v>0</v>
      </c>
      <c r="AG291" s="211" t="b">
        <f t="shared" si="289"/>
        <v>1</v>
      </c>
      <c r="AH291" t="s">
        <v>785</v>
      </c>
      <c r="AI291" s="208">
        <v>0</v>
      </c>
      <c r="AJ291" s="208">
        <v>0</v>
      </c>
      <c r="AK291" s="208">
        <f t="shared" si="286"/>
        <v>0</v>
      </c>
      <c r="AL291" s="208"/>
      <c r="AM291" s="127">
        <v>0</v>
      </c>
      <c r="AN291" s="127">
        <f t="shared" si="287"/>
        <v>0</v>
      </c>
      <c r="AO291" s="127"/>
      <c r="AP291" s="127"/>
      <c r="AQ291" s="127"/>
      <c r="AR291" s="127"/>
      <c r="AS291" s="127"/>
      <c r="AT291" s="127"/>
      <c r="AU291" s="127"/>
      <c r="AV291" s="127"/>
      <c r="AW291" s="127"/>
      <c r="AX291" s="127"/>
      <c r="AY291" s="127"/>
      <c r="AZ291" s="127"/>
      <c r="BA291" s="127"/>
      <c r="BB291" s="127"/>
    </row>
    <row r="292" spans="1:54" ht="19.5" customHeight="1">
      <c r="A292" s="127"/>
      <c r="B292" s="203">
        <v>5831</v>
      </c>
      <c r="C292" s="204" t="s">
        <v>787</v>
      </c>
      <c r="D292" s="204">
        <v>0</v>
      </c>
      <c r="E292" s="204">
        <v>0</v>
      </c>
      <c r="F292" s="204">
        <v>0</v>
      </c>
      <c r="G292" s="204">
        <f t="shared" si="275"/>
        <v>0</v>
      </c>
      <c r="H292" s="204">
        <v>0</v>
      </c>
      <c r="I292" s="204">
        <f t="shared" si="276"/>
        <v>0</v>
      </c>
      <c r="J292" s="204">
        <v>0</v>
      </c>
      <c r="K292" s="204">
        <f t="shared" si="277"/>
        <v>0</v>
      </c>
      <c r="L292" s="204">
        <v>0</v>
      </c>
      <c r="M292" s="204">
        <v>0</v>
      </c>
      <c r="N292" s="204">
        <v>0</v>
      </c>
      <c r="O292" s="204">
        <f t="shared" si="278"/>
        <v>0</v>
      </c>
      <c r="P292" s="204">
        <v>0</v>
      </c>
      <c r="Q292" s="204">
        <f t="shared" si="279"/>
        <v>0</v>
      </c>
      <c r="R292" s="204">
        <v>0</v>
      </c>
      <c r="S292" s="204">
        <f t="shared" si="280"/>
        <v>0</v>
      </c>
      <c r="T292" s="204">
        <v>0</v>
      </c>
      <c r="U292" s="204">
        <v>0</v>
      </c>
      <c r="V292" s="204">
        <v>0</v>
      </c>
      <c r="W292" s="204">
        <f t="shared" si="281"/>
        <v>0</v>
      </c>
      <c r="X292" s="204">
        <v>0</v>
      </c>
      <c r="Y292" s="204">
        <f t="shared" si="282"/>
        <v>0</v>
      </c>
      <c r="Z292" s="204">
        <v>0</v>
      </c>
      <c r="AA292" s="204">
        <f t="shared" si="283"/>
        <v>0</v>
      </c>
      <c r="AB292" s="186">
        <f t="shared" si="255"/>
        <v>0</v>
      </c>
      <c r="AC292" s="205">
        <f t="shared" ref="AC292:AD292" si="316">G292+O292+W292</f>
        <v>0</v>
      </c>
      <c r="AD292" s="205">
        <f t="shared" si="316"/>
        <v>0</v>
      </c>
      <c r="AE292" s="206">
        <f t="shared" si="285"/>
        <v>0</v>
      </c>
      <c r="AF292" s="211">
        <f t="shared" si="63"/>
        <v>0</v>
      </c>
      <c r="AG292" s="211" t="b">
        <f t="shared" si="289"/>
        <v>1</v>
      </c>
      <c r="AH292" t="s">
        <v>785</v>
      </c>
      <c r="AI292" s="208">
        <v>0</v>
      </c>
      <c r="AJ292" s="208">
        <v>0</v>
      </c>
      <c r="AK292" s="208">
        <f t="shared" si="286"/>
        <v>0</v>
      </c>
      <c r="AL292" s="208"/>
      <c r="AM292" s="127">
        <v>0</v>
      </c>
      <c r="AN292" s="127">
        <f t="shared" si="287"/>
        <v>0</v>
      </c>
      <c r="AO292" s="127"/>
      <c r="AP292" s="127"/>
      <c r="AQ292" s="127"/>
      <c r="AR292" s="127"/>
      <c r="AS292" s="127"/>
      <c r="AT292" s="127"/>
      <c r="AU292" s="127"/>
      <c r="AV292" s="127"/>
      <c r="AW292" s="127"/>
      <c r="AX292" s="127"/>
      <c r="AY292" s="127"/>
      <c r="AZ292" s="127"/>
      <c r="BA292" s="127"/>
      <c r="BB292" s="127"/>
    </row>
    <row r="293" spans="1:54" ht="19.5" customHeight="1">
      <c r="A293" s="127"/>
      <c r="B293" s="203">
        <v>5891</v>
      </c>
      <c r="C293" s="204" t="s">
        <v>788</v>
      </c>
      <c r="D293" s="204">
        <v>0</v>
      </c>
      <c r="E293" s="204">
        <v>0</v>
      </c>
      <c r="F293" s="204">
        <v>0</v>
      </c>
      <c r="G293" s="204">
        <f t="shared" si="275"/>
        <v>0</v>
      </c>
      <c r="H293" s="204">
        <v>0</v>
      </c>
      <c r="I293" s="204">
        <f t="shared" si="276"/>
        <v>0</v>
      </c>
      <c r="J293" s="204">
        <v>0</v>
      </c>
      <c r="K293" s="204">
        <f t="shared" si="277"/>
        <v>0</v>
      </c>
      <c r="L293" s="204">
        <v>0</v>
      </c>
      <c r="M293" s="204">
        <v>0</v>
      </c>
      <c r="N293" s="204">
        <v>0</v>
      </c>
      <c r="O293" s="204">
        <f t="shared" si="278"/>
        <v>0</v>
      </c>
      <c r="P293" s="204">
        <v>0</v>
      </c>
      <c r="Q293" s="204">
        <f t="shared" si="279"/>
        <v>0</v>
      </c>
      <c r="R293" s="204">
        <v>0</v>
      </c>
      <c r="S293" s="204">
        <f t="shared" si="280"/>
        <v>0</v>
      </c>
      <c r="T293" s="204">
        <v>0</v>
      </c>
      <c r="U293" s="204">
        <v>0</v>
      </c>
      <c r="V293" s="204">
        <v>0</v>
      </c>
      <c r="W293" s="204">
        <f t="shared" si="281"/>
        <v>0</v>
      </c>
      <c r="X293" s="204">
        <v>0</v>
      </c>
      <c r="Y293" s="204">
        <f t="shared" si="282"/>
        <v>0</v>
      </c>
      <c r="Z293" s="204">
        <v>0</v>
      </c>
      <c r="AA293" s="204">
        <f t="shared" si="283"/>
        <v>0</v>
      </c>
      <c r="AB293" s="186">
        <f t="shared" si="255"/>
        <v>0</v>
      </c>
      <c r="AC293" s="205">
        <f t="shared" ref="AC293:AD293" si="317">G293+O293+W293</f>
        <v>0</v>
      </c>
      <c r="AD293" s="205">
        <f t="shared" si="317"/>
        <v>0</v>
      </c>
      <c r="AE293" s="206">
        <f t="shared" si="285"/>
        <v>0</v>
      </c>
      <c r="AF293" s="211">
        <f t="shared" si="63"/>
        <v>0</v>
      </c>
      <c r="AG293" s="211" t="b">
        <f t="shared" si="289"/>
        <v>1</v>
      </c>
      <c r="AH293" t="s">
        <v>785</v>
      </c>
      <c r="AI293" s="208">
        <v>0</v>
      </c>
      <c r="AJ293" s="208">
        <v>0</v>
      </c>
      <c r="AK293" s="208">
        <f t="shared" si="286"/>
        <v>0</v>
      </c>
      <c r="AL293" s="208"/>
      <c r="AM293" s="127">
        <v>0</v>
      </c>
      <c r="AN293" s="127">
        <f t="shared" si="287"/>
        <v>0</v>
      </c>
      <c r="AO293" s="127"/>
      <c r="AP293" s="127"/>
      <c r="AQ293" s="127"/>
      <c r="AR293" s="127"/>
      <c r="AS293" s="127"/>
      <c r="AT293" s="127"/>
      <c r="AU293" s="127"/>
      <c r="AV293" s="127"/>
      <c r="AW293" s="127"/>
      <c r="AX293" s="127"/>
      <c r="AY293" s="127"/>
      <c r="AZ293" s="127"/>
      <c r="BA293" s="127"/>
      <c r="BB293" s="127"/>
    </row>
    <row r="294" spans="1:54" ht="19.5" customHeight="1">
      <c r="A294" s="127"/>
      <c r="B294" s="203">
        <v>5892</v>
      </c>
      <c r="C294" s="204" t="s">
        <v>789</v>
      </c>
      <c r="D294" s="204">
        <v>0</v>
      </c>
      <c r="E294" s="204">
        <v>0</v>
      </c>
      <c r="F294" s="204">
        <v>0</v>
      </c>
      <c r="G294" s="204">
        <f t="shared" si="275"/>
        <v>0</v>
      </c>
      <c r="H294" s="204">
        <v>0</v>
      </c>
      <c r="I294" s="204">
        <f t="shared" si="276"/>
        <v>0</v>
      </c>
      <c r="J294" s="204">
        <v>0</v>
      </c>
      <c r="K294" s="204">
        <f t="shared" si="277"/>
        <v>0</v>
      </c>
      <c r="L294" s="204">
        <v>0</v>
      </c>
      <c r="M294" s="204">
        <v>0</v>
      </c>
      <c r="N294" s="204">
        <v>0</v>
      </c>
      <c r="O294" s="204">
        <f t="shared" si="278"/>
        <v>0</v>
      </c>
      <c r="P294" s="204">
        <v>0</v>
      </c>
      <c r="Q294" s="204">
        <f t="shared" si="279"/>
        <v>0</v>
      </c>
      <c r="R294" s="204">
        <v>0</v>
      </c>
      <c r="S294" s="204">
        <f t="shared" si="280"/>
        <v>0</v>
      </c>
      <c r="T294" s="204">
        <v>0</v>
      </c>
      <c r="U294" s="204">
        <v>0</v>
      </c>
      <c r="V294" s="204">
        <v>0</v>
      </c>
      <c r="W294" s="204">
        <f t="shared" si="281"/>
        <v>0</v>
      </c>
      <c r="X294" s="204">
        <v>0</v>
      </c>
      <c r="Y294" s="204">
        <f t="shared" si="282"/>
        <v>0</v>
      </c>
      <c r="Z294" s="204">
        <v>0</v>
      </c>
      <c r="AA294" s="204">
        <f t="shared" si="283"/>
        <v>0</v>
      </c>
      <c r="AB294" s="186">
        <f t="shared" si="255"/>
        <v>0</v>
      </c>
      <c r="AC294" s="205">
        <f t="shared" ref="AC294:AD294" si="318">G294+O294+W294</f>
        <v>0</v>
      </c>
      <c r="AD294" s="205">
        <f t="shared" si="318"/>
        <v>0</v>
      </c>
      <c r="AE294" s="206">
        <f t="shared" si="285"/>
        <v>0</v>
      </c>
      <c r="AF294" s="211">
        <f t="shared" si="63"/>
        <v>0</v>
      </c>
      <c r="AG294" s="211" t="b">
        <f t="shared" si="289"/>
        <v>1</v>
      </c>
      <c r="AH294" t="s">
        <v>785</v>
      </c>
      <c r="AI294" s="208">
        <v>0</v>
      </c>
      <c r="AJ294" s="208">
        <v>0</v>
      </c>
      <c r="AK294" s="208">
        <f t="shared" si="286"/>
        <v>0</v>
      </c>
      <c r="AL294" s="208"/>
      <c r="AM294" s="127">
        <v>0</v>
      </c>
      <c r="AN294" s="127">
        <f t="shared" si="287"/>
        <v>0</v>
      </c>
      <c r="AO294" s="127"/>
      <c r="AP294" s="127"/>
      <c r="AQ294" s="127"/>
      <c r="AR294" s="127"/>
      <c r="AS294" s="127"/>
      <c r="AT294" s="127"/>
      <c r="AU294" s="127"/>
      <c r="AV294" s="127"/>
      <c r="AW294" s="127"/>
      <c r="AX294" s="127"/>
      <c r="AY294" s="127"/>
      <c r="AZ294" s="127"/>
      <c r="BA294" s="127"/>
      <c r="BB294" s="127"/>
    </row>
    <row r="295" spans="1:54" ht="15" customHeight="1">
      <c r="A295" s="127"/>
      <c r="B295" s="203">
        <v>5893</v>
      </c>
      <c r="C295" s="204" t="s">
        <v>790</v>
      </c>
      <c r="D295" s="204">
        <v>0</v>
      </c>
      <c r="E295" s="204">
        <v>0</v>
      </c>
      <c r="F295" s="204">
        <v>0</v>
      </c>
      <c r="G295" s="204">
        <f t="shared" si="275"/>
        <v>0</v>
      </c>
      <c r="H295" s="204">
        <v>0</v>
      </c>
      <c r="I295" s="204">
        <f t="shared" si="276"/>
        <v>0</v>
      </c>
      <c r="J295" s="204">
        <v>0</v>
      </c>
      <c r="K295" s="204">
        <f t="shared" si="277"/>
        <v>0</v>
      </c>
      <c r="L295" s="204">
        <v>0</v>
      </c>
      <c r="M295" s="204">
        <v>0</v>
      </c>
      <c r="N295" s="204">
        <v>0</v>
      </c>
      <c r="O295" s="204">
        <f t="shared" si="278"/>
        <v>0</v>
      </c>
      <c r="P295" s="204">
        <v>0</v>
      </c>
      <c r="Q295" s="204">
        <f t="shared" si="279"/>
        <v>0</v>
      </c>
      <c r="R295" s="204">
        <v>0</v>
      </c>
      <c r="S295" s="204">
        <f t="shared" si="280"/>
        <v>0</v>
      </c>
      <c r="T295" s="204">
        <v>0</v>
      </c>
      <c r="U295" s="204">
        <v>0</v>
      </c>
      <c r="V295" s="204">
        <v>0</v>
      </c>
      <c r="W295" s="204">
        <f t="shared" si="281"/>
        <v>0</v>
      </c>
      <c r="X295" s="204">
        <v>0</v>
      </c>
      <c r="Y295" s="204">
        <f t="shared" si="282"/>
        <v>0</v>
      </c>
      <c r="Z295" s="204">
        <v>0</v>
      </c>
      <c r="AA295" s="204">
        <f t="shared" si="283"/>
        <v>0</v>
      </c>
      <c r="AB295" s="186">
        <f t="shared" si="255"/>
        <v>0</v>
      </c>
      <c r="AC295" s="205">
        <f t="shared" ref="AC295:AD295" si="319">G295+O295+W295</f>
        <v>0</v>
      </c>
      <c r="AD295" s="205">
        <f t="shared" si="319"/>
        <v>0</v>
      </c>
      <c r="AE295" s="206">
        <f t="shared" si="285"/>
        <v>0</v>
      </c>
      <c r="AF295" s="211">
        <f t="shared" si="63"/>
        <v>0</v>
      </c>
      <c r="AG295" s="211" t="b">
        <f t="shared" si="289"/>
        <v>1</v>
      </c>
      <c r="AH295" t="s">
        <v>785</v>
      </c>
      <c r="AI295" s="208">
        <v>0</v>
      </c>
      <c r="AJ295" s="208">
        <v>0</v>
      </c>
      <c r="AK295" s="208">
        <f t="shared" si="286"/>
        <v>0</v>
      </c>
      <c r="AL295" s="208"/>
      <c r="AM295" s="127">
        <v>0</v>
      </c>
      <c r="AN295" s="127">
        <f t="shared" si="287"/>
        <v>0</v>
      </c>
      <c r="AO295" s="127"/>
      <c r="AP295" s="127"/>
      <c r="AQ295" s="127"/>
      <c r="AR295" s="127"/>
      <c r="AS295" s="127"/>
      <c r="AT295" s="127"/>
      <c r="AU295" s="127"/>
      <c r="AV295" s="127"/>
      <c r="AW295" s="127"/>
      <c r="AX295" s="127"/>
      <c r="AY295" s="127"/>
      <c r="AZ295" s="127"/>
      <c r="BA295" s="127"/>
      <c r="BB295" s="127"/>
    </row>
    <row r="296" spans="1:54" ht="13.5" customHeight="1">
      <c r="A296" s="127"/>
      <c r="B296" s="203">
        <v>5894</v>
      </c>
      <c r="C296" s="204" t="s">
        <v>791</v>
      </c>
      <c r="D296" s="204">
        <v>0</v>
      </c>
      <c r="E296" s="204">
        <v>0</v>
      </c>
      <c r="F296" s="204">
        <v>0</v>
      </c>
      <c r="G296" s="204">
        <f t="shared" si="275"/>
        <v>0</v>
      </c>
      <c r="H296" s="204">
        <v>0</v>
      </c>
      <c r="I296" s="204">
        <f t="shared" si="276"/>
        <v>0</v>
      </c>
      <c r="J296" s="204">
        <v>0</v>
      </c>
      <c r="K296" s="204">
        <f t="shared" si="277"/>
        <v>0</v>
      </c>
      <c r="L296" s="204">
        <v>0</v>
      </c>
      <c r="M296" s="204">
        <v>0</v>
      </c>
      <c r="N296" s="204">
        <v>0</v>
      </c>
      <c r="O296" s="204">
        <f t="shared" si="278"/>
        <v>0</v>
      </c>
      <c r="P296" s="204">
        <v>0</v>
      </c>
      <c r="Q296" s="204">
        <f t="shared" si="279"/>
        <v>0</v>
      </c>
      <c r="R296" s="204">
        <v>0</v>
      </c>
      <c r="S296" s="204">
        <f t="shared" si="280"/>
        <v>0</v>
      </c>
      <c r="T296" s="204">
        <v>0</v>
      </c>
      <c r="U296" s="204">
        <v>0</v>
      </c>
      <c r="V296" s="204">
        <v>0</v>
      </c>
      <c r="W296" s="204">
        <f t="shared" si="281"/>
        <v>0</v>
      </c>
      <c r="X296" s="204">
        <v>0</v>
      </c>
      <c r="Y296" s="204">
        <f t="shared" si="282"/>
        <v>0</v>
      </c>
      <c r="Z296" s="204">
        <v>0</v>
      </c>
      <c r="AA296" s="204">
        <f t="shared" si="283"/>
        <v>0</v>
      </c>
      <c r="AB296" s="186">
        <f t="shared" si="255"/>
        <v>0</v>
      </c>
      <c r="AC296" s="205">
        <f t="shared" ref="AC296:AD296" si="320">G296+O296+W296</f>
        <v>0</v>
      </c>
      <c r="AD296" s="205">
        <f t="shared" si="320"/>
        <v>0</v>
      </c>
      <c r="AE296" s="206">
        <f t="shared" si="285"/>
        <v>0</v>
      </c>
      <c r="AF296" s="211">
        <f t="shared" si="63"/>
        <v>0</v>
      </c>
      <c r="AG296" s="211" t="b">
        <f t="shared" si="289"/>
        <v>1</v>
      </c>
      <c r="AH296" t="s">
        <v>785</v>
      </c>
      <c r="AI296" s="208">
        <v>0</v>
      </c>
      <c r="AJ296" s="208">
        <v>0</v>
      </c>
      <c r="AK296" s="208">
        <f t="shared" si="286"/>
        <v>0</v>
      </c>
      <c r="AL296" s="208"/>
      <c r="AM296" s="127">
        <v>0</v>
      </c>
      <c r="AN296" s="127">
        <f t="shared" si="287"/>
        <v>0</v>
      </c>
      <c r="AO296" s="127"/>
      <c r="AP296" s="127"/>
      <c r="AQ296" s="127"/>
      <c r="AR296" s="127"/>
      <c r="AS296" s="127"/>
      <c r="AT296" s="127"/>
      <c r="AU296" s="127"/>
      <c r="AV296" s="127"/>
      <c r="AW296" s="127"/>
      <c r="AX296" s="127"/>
      <c r="AY296" s="127"/>
      <c r="AZ296" s="127"/>
      <c r="BA296" s="127"/>
      <c r="BB296" s="127"/>
    </row>
    <row r="297" spans="1:54" ht="12.75" customHeight="1">
      <c r="A297" s="127"/>
      <c r="B297" s="203">
        <v>5911</v>
      </c>
      <c r="C297" s="204" t="s">
        <v>792</v>
      </c>
      <c r="D297" s="204">
        <v>0</v>
      </c>
      <c r="E297" s="204">
        <v>0</v>
      </c>
      <c r="F297" s="204">
        <v>0</v>
      </c>
      <c r="G297" s="204">
        <f t="shared" si="275"/>
        <v>0</v>
      </c>
      <c r="H297" s="204">
        <v>0</v>
      </c>
      <c r="I297" s="204">
        <f t="shared" si="276"/>
        <v>0</v>
      </c>
      <c r="J297" s="204">
        <v>0</v>
      </c>
      <c r="K297" s="204">
        <f t="shared" si="277"/>
        <v>0</v>
      </c>
      <c r="L297" s="204">
        <v>0</v>
      </c>
      <c r="M297" s="204">
        <v>0</v>
      </c>
      <c r="N297" s="204">
        <v>0</v>
      </c>
      <c r="O297" s="204">
        <f t="shared" si="278"/>
        <v>0</v>
      </c>
      <c r="P297" s="204">
        <v>0</v>
      </c>
      <c r="Q297" s="204">
        <f t="shared" si="279"/>
        <v>0</v>
      </c>
      <c r="R297" s="204">
        <v>0</v>
      </c>
      <c r="S297" s="204">
        <f t="shared" si="280"/>
        <v>0</v>
      </c>
      <c r="T297" s="204">
        <v>0</v>
      </c>
      <c r="U297" s="204">
        <v>0</v>
      </c>
      <c r="V297" s="204">
        <v>0</v>
      </c>
      <c r="W297" s="204">
        <f t="shared" si="281"/>
        <v>0</v>
      </c>
      <c r="X297" s="204">
        <v>0</v>
      </c>
      <c r="Y297" s="204">
        <f t="shared" si="282"/>
        <v>0</v>
      </c>
      <c r="Z297" s="204">
        <v>0</v>
      </c>
      <c r="AA297" s="204">
        <f t="shared" si="283"/>
        <v>0</v>
      </c>
      <c r="AB297" s="186">
        <f t="shared" si="255"/>
        <v>0</v>
      </c>
      <c r="AC297" s="205">
        <f t="shared" ref="AC297:AD297" si="321">G297+O297+W297</f>
        <v>0</v>
      </c>
      <c r="AD297" s="205">
        <f t="shared" si="321"/>
        <v>0</v>
      </c>
      <c r="AE297" s="206">
        <f t="shared" si="285"/>
        <v>0</v>
      </c>
      <c r="AF297" s="211">
        <f t="shared" si="63"/>
        <v>0</v>
      </c>
      <c r="AG297" s="211" t="b">
        <f t="shared" si="289"/>
        <v>1</v>
      </c>
      <c r="AH297" t="s">
        <v>793</v>
      </c>
      <c r="AI297" s="208">
        <v>0</v>
      </c>
      <c r="AJ297" s="208">
        <v>0</v>
      </c>
      <c r="AK297" s="208">
        <f t="shared" si="286"/>
        <v>0</v>
      </c>
      <c r="AL297" s="208"/>
      <c r="AM297" s="127">
        <v>0</v>
      </c>
      <c r="AN297" s="127">
        <f t="shared" si="287"/>
        <v>0</v>
      </c>
      <c r="AO297" s="127"/>
      <c r="AP297" s="127"/>
      <c r="AQ297" s="127"/>
      <c r="AR297" s="127"/>
      <c r="AS297" s="127"/>
      <c r="AT297" s="127"/>
      <c r="AU297" s="127"/>
      <c r="AV297" s="127"/>
      <c r="AW297" s="127"/>
      <c r="AX297" s="127"/>
      <c r="AY297" s="127"/>
      <c r="AZ297" s="127"/>
      <c r="BA297" s="127"/>
      <c r="BB297" s="127"/>
    </row>
    <row r="298" spans="1:54" ht="15.75" customHeight="1">
      <c r="A298" s="127"/>
      <c r="B298" s="203">
        <v>5921</v>
      </c>
      <c r="C298" s="204" t="s">
        <v>794</v>
      </c>
      <c r="D298" s="204">
        <v>0</v>
      </c>
      <c r="E298" s="204">
        <v>0</v>
      </c>
      <c r="F298" s="204">
        <v>0</v>
      </c>
      <c r="G298" s="204">
        <f t="shared" si="275"/>
        <v>0</v>
      </c>
      <c r="H298" s="204">
        <v>0</v>
      </c>
      <c r="I298" s="204">
        <f t="shared" si="276"/>
        <v>0</v>
      </c>
      <c r="J298" s="204">
        <v>0</v>
      </c>
      <c r="K298" s="204">
        <f t="shared" si="277"/>
        <v>0</v>
      </c>
      <c r="L298" s="204">
        <v>0</v>
      </c>
      <c r="M298" s="204">
        <v>0</v>
      </c>
      <c r="N298" s="204">
        <v>0</v>
      </c>
      <c r="O298" s="204">
        <f t="shared" si="278"/>
        <v>0</v>
      </c>
      <c r="P298" s="204">
        <v>0</v>
      </c>
      <c r="Q298" s="204">
        <f t="shared" si="279"/>
        <v>0</v>
      </c>
      <c r="R298" s="204">
        <v>0</v>
      </c>
      <c r="S298" s="204">
        <f t="shared" si="280"/>
        <v>0</v>
      </c>
      <c r="T298" s="204">
        <v>0</v>
      </c>
      <c r="U298" s="204">
        <v>0</v>
      </c>
      <c r="V298" s="204">
        <v>0</v>
      </c>
      <c r="W298" s="204">
        <f t="shared" si="281"/>
        <v>0</v>
      </c>
      <c r="X298" s="204">
        <v>0</v>
      </c>
      <c r="Y298" s="204">
        <f t="shared" si="282"/>
        <v>0</v>
      </c>
      <c r="Z298" s="204">
        <v>0</v>
      </c>
      <c r="AA298" s="204">
        <f t="shared" si="283"/>
        <v>0</v>
      </c>
      <c r="AB298" s="186">
        <f t="shared" si="255"/>
        <v>0</v>
      </c>
      <c r="AC298" s="205">
        <f t="shared" ref="AC298:AD298" si="322">G298+O298+W298</f>
        <v>0</v>
      </c>
      <c r="AD298" s="205">
        <f t="shared" si="322"/>
        <v>0</v>
      </c>
      <c r="AE298" s="206">
        <f t="shared" si="285"/>
        <v>0</v>
      </c>
      <c r="AF298" s="211">
        <f t="shared" si="63"/>
        <v>0</v>
      </c>
      <c r="AG298" s="211" t="b">
        <f t="shared" si="289"/>
        <v>1</v>
      </c>
      <c r="AH298" t="s">
        <v>793</v>
      </c>
      <c r="AI298" s="208">
        <v>0</v>
      </c>
      <c r="AJ298" s="208">
        <v>0</v>
      </c>
      <c r="AK298" s="208">
        <f t="shared" si="286"/>
        <v>0</v>
      </c>
      <c r="AL298" s="208"/>
      <c r="AM298" s="127">
        <v>0</v>
      </c>
      <c r="AN298" s="127">
        <f t="shared" si="287"/>
        <v>0</v>
      </c>
      <c r="AO298" s="127"/>
      <c r="AP298" s="127"/>
      <c r="AQ298" s="127"/>
      <c r="AR298" s="127"/>
      <c r="AS298" s="127"/>
      <c r="AT298" s="127"/>
      <c r="AU298" s="127"/>
      <c r="AV298" s="127"/>
      <c r="AW298" s="127"/>
      <c r="AX298" s="127"/>
      <c r="AY298" s="127"/>
      <c r="AZ298" s="127"/>
      <c r="BA298" s="127"/>
      <c r="BB298" s="127"/>
    </row>
    <row r="299" spans="1:54" ht="15.75" customHeight="1">
      <c r="A299" s="127"/>
      <c r="B299" s="203">
        <v>5931</v>
      </c>
      <c r="C299" s="204" t="s">
        <v>795</v>
      </c>
      <c r="D299" s="204">
        <v>0</v>
      </c>
      <c r="E299" s="204">
        <v>0</v>
      </c>
      <c r="F299" s="204">
        <v>0</v>
      </c>
      <c r="G299" s="204">
        <f t="shared" si="275"/>
        <v>0</v>
      </c>
      <c r="H299" s="204">
        <v>0</v>
      </c>
      <c r="I299" s="204">
        <f t="shared" si="276"/>
        <v>0</v>
      </c>
      <c r="J299" s="204">
        <v>0</v>
      </c>
      <c r="K299" s="204">
        <f t="shared" si="277"/>
        <v>0</v>
      </c>
      <c r="L299" s="204">
        <v>0</v>
      </c>
      <c r="M299" s="204">
        <v>0</v>
      </c>
      <c r="N299" s="204">
        <v>0</v>
      </c>
      <c r="O299" s="204">
        <f t="shared" si="278"/>
        <v>0</v>
      </c>
      <c r="P299" s="204">
        <v>0</v>
      </c>
      <c r="Q299" s="204">
        <f t="shared" si="279"/>
        <v>0</v>
      </c>
      <c r="R299" s="204">
        <v>0</v>
      </c>
      <c r="S299" s="204">
        <f t="shared" si="280"/>
        <v>0</v>
      </c>
      <c r="T299" s="204">
        <v>0</v>
      </c>
      <c r="U299" s="204">
        <v>0</v>
      </c>
      <c r="V299" s="204">
        <v>0</v>
      </c>
      <c r="W299" s="204">
        <f t="shared" si="281"/>
        <v>0</v>
      </c>
      <c r="X299" s="204">
        <v>0</v>
      </c>
      <c r="Y299" s="204">
        <f t="shared" si="282"/>
        <v>0</v>
      </c>
      <c r="Z299" s="204">
        <v>0</v>
      </c>
      <c r="AA299" s="204">
        <f t="shared" si="283"/>
        <v>0</v>
      </c>
      <c r="AB299" s="186">
        <f t="shared" si="255"/>
        <v>0</v>
      </c>
      <c r="AC299" s="205">
        <f t="shared" ref="AC299:AD299" si="323">G299+O299+W299</f>
        <v>0</v>
      </c>
      <c r="AD299" s="205">
        <f t="shared" si="323"/>
        <v>0</v>
      </c>
      <c r="AE299" s="206">
        <f t="shared" si="285"/>
        <v>0</v>
      </c>
      <c r="AF299" s="211">
        <f t="shared" si="63"/>
        <v>0</v>
      </c>
      <c r="AG299" s="211" t="b">
        <f t="shared" si="289"/>
        <v>1</v>
      </c>
      <c r="AH299" t="s">
        <v>793</v>
      </c>
      <c r="AI299" s="208">
        <v>0</v>
      </c>
      <c r="AJ299" s="208">
        <v>0</v>
      </c>
      <c r="AK299" s="208">
        <f t="shared" si="286"/>
        <v>0</v>
      </c>
      <c r="AL299" s="208"/>
      <c r="AM299" s="127">
        <v>0</v>
      </c>
      <c r="AN299" s="127">
        <f t="shared" si="287"/>
        <v>0</v>
      </c>
      <c r="AO299" s="127"/>
      <c r="AP299" s="127"/>
      <c r="AQ299" s="127"/>
      <c r="AR299" s="127"/>
      <c r="AS299" s="127"/>
      <c r="AT299" s="127"/>
      <c r="AU299" s="127"/>
      <c r="AV299" s="127"/>
      <c r="AW299" s="127"/>
      <c r="AX299" s="127"/>
      <c r="AY299" s="127"/>
      <c r="AZ299" s="127"/>
      <c r="BA299" s="127"/>
      <c r="BB299" s="127"/>
    </row>
    <row r="300" spans="1:54" ht="15.75" customHeight="1">
      <c r="A300" s="127"/>
      <c r="B300" s="203">
        <v>5941</v>
      </c>
      <c r="C300" s="204" t="s">
        <v>27</v>
      </c>
      <c r="D300" s="204">
        <v>0</v>
      </c>
      <c r="E300" s="204">
        <v>0</v>
      </c>
      <c r="F300" s="204">
        <v>0</v>
      </c>
      <c r="G300" s="204">
        <f t="shared" si="275"/>
        <v>0</v>
      </c>
      <c r="H300" s="204">
        <v>0</v>
      </c>
      <c r="I300" s="204">
        <f t="shared" si="276"/>
        <v>0</v>
      </c>
      <c r="J300" s="204">
        <v>0</v>
      </c>
      <c r="K300" s="204">
        <f t="shared" si="277"/>
        <v>0</v>
      </c>
      <c r="L300" s="204">
        <v>0</v>
      </c>
      <c r="M300" s="204">
        <v>0</v>
      </c>
      <c r="N300" s="204">
        <v>0</v>
      </c>
      <c r="O300" s="204">
        <f t="shared" si="278"/>
        <v>0</v>
      </c>
      <c r="P300" s="204">
        <v>0</v>
      </c>
      <c r="Q300" s="204">
        <f t="shared" si="279"/>
        <v>0</v>
      </c>
      <c r="R300" s="204">
        <v>0</v>
      </c>
      <c r="S300" s="204">
        <f t="shared" si="280"/>
        <v>0</v>
      </c>
      <c r="T300" s="204">
        <v>0</v>
      </c>
      <c r="U300" s="204">
        <v>0</v>
      </c>
      <c r="V300" s="204">
        <v>0</v>
      </c>
      <c r="W300" s="204">
        <f t="shared" si="281"/>
        <v>0</v>
      </c>
      <c r="X300" s="204">
        <v>0</v>
      </c>
      <c r="Y300" s="204">
        <f t="shared" si="282"/>
        <v>0</v>
      </c>
      <c r="Z300" s="204">
        <v>0</v>
      </c>
      <c r="AA300" s="204">
        <f t="shared" si="283"/>
        <v>0</v>
      </c>
      <c r="AB300" s="186">
        <f t="shared" si="255"/>
        <v>0</v>
      </c>
      <c r="AC300" s="205">
        <f t="shared" ref="AC300:AD300" si="324">G300+O300+W300</f>
        <v>0</v>
      </c>
      <c r="AD300" s="205">
        <f t="shared" si="324"/>
        <v>0</v>
      </c>
      <c r="AE300" s="206">
        <f t="shared" si="285"/>
        <v>0</v>
      </c>
      <c r="AF300" s="211">
        <f t="shared" si="63"/>
        <v>0</v>
      </c>
      <c r="AG300" s="211" t="b">
        <f t="shared" si="289"/>
        <v>1</v>
      </c>
      <c r="AH300" t="s">
        <v>793</v>
      </c>
      <c r="AI300" s="208">
        <v>0</v>
      </c>
      <c r="AJ300" s="208">
        <v>0</v>
      </c>
      <c r="AK300" s="208">
        <f t="shared" si="286"/>
        <v>0</v>
      </c>
      <c r="AL300" s="208"/>
      <c r="AM300" s="127">
        <v>0</v>
      </c>
      <c r="AN300" s="127">
        <f t="shared" si="287"/>
        <v>0</v>
      </c>
      <c r="AO300" s="127"/>
      <c r="AP300" s="127"/>
      <c r="AQ300" s="127"/>
      <c r="AR300" s="127"/>
      <c r="AS300" s="127"/>
      <c r="AT300" s="127"/>
      <c r="AU300" s="127"/>
      <c r="AV300" s="127"/>
      <c r="AW300" s="127"/>
      <c r="AX300" s="127"/>
      <c r="AY300" s="127"/>
      <c r="AZ300" s="127"/>
      <c r="BA300" s="127"/>
      <c r="BB300" s="127"/>
    </row>
    <row r="301" spans="1:54" ht="15.75" customHeight="1">
      <c r="A301" s="127"/>
      <c r="B301" s="203">
        <v>5951</v>
      </c>
      <c r="C301" s="204" t="s">
        <v>796</v>
      </c>
      <c r="D301" s="204">
        <v>0</v>
      </c>
      <c r="E301" s="204">
        <v>0</v>
      </c>
      <c r="F301" s="204">
        <v>0</v>
      </c>
      <c r="G301" s="204">
        <f t="shared" si="275"/>
        <v>0</v>
      </c>
      <c r="H301" s="204">
        <v>0</v>
      </c>
      <c r="I301" s="204">
        <f t="shared" si="276"/>
        <v>0</v>
      </c>
      <c r="J301" s="204">
        <v>0</v>
      </c>
      <c r="K301" s="204">
        <f t="shared" si="277"/>
        <v>0</v>
      </c>
      <c r="L301" s="204">
        <v>0</v>
      </c>
      <c r="M301" s="204">
        <v>0</v>
      </c>
      <c r="N301" s="204">
        <v>0</v>
      </c>
      <c r="O301" s="204">
        <f t="shared" si="278"/>
        <v>0</v>
      </c>
      <c r="P301" s="204">
        <v>0</v>
      </c>
      <c r="Q301" s="204">
        <f t="shared" si="279"/>
        <v>0</v>
      </c>
      <c r="R301" s="204">
        <v>0</v>
      </c>
      <c r="S301" s="204">
        <f t="shared" si="280"/>
        <v>0</v>
      </c>
      <c r="T301" s="204">
        <v>0</v>
      </c>
      <c r="U301" s="204">
        <v>0</v>
      </c>
      <c r="V301" s="204">
        <v>0</v>
      </c>
      <c r="W301" s="204">
        <f t="shared" si="281"/>
        <v>0</v>
      </c>
      <c r="X301" s="204">
        <v>0</v>
      </c>
      <c r="Y301" s="204">
        <f t="shared" si="282"/>
        <v>0</v>
      </c>
      <c r="Z301" s="204">
        <v>0</v>
      </c>
      <c r="AA301" s="204">
        <f t="shared" si="283"/>
        <v>0</v>
      </c>
      <c r="AB301" s="186">
        <f t="shared" si="255"/>
        <v>0</v>
      </c>
      <c r="AC301" s="205">
        <f t="shared" ref="AC301:AD301" si="325">G301+O301+W301</f>
        <v>0</v>
      </c>
      <c r="AD301" s="205">
        <f t="shared" si="325"/>
        <v>0</v>
      </c>
      <c r="AE301" s="206">
        <f t="shared" si="285"/>
        <v>0</v>
      </c>
      <c r="AF301" s="211">
        <f t="shared" si="63"/>
        <v>0</v>
      </c>
      <c r="AG301" s="211" t="b">
        <f t="shared" si="289"/>
        <v>1</v>
      </c>
      <c r="AH301" t="s">
        <v>793</v>
      </c>
      <c r="AI301" s="208">
        <v>0</v>
      </c>
      <c r="AJ301" s="208">
        <v>0</v>
      </c>
      <c r="AK301" s="208">
        <f t="shared" si="286"/>
        <v>0</v>
      </c>
      <c r="AL301" s="208"/>
      <c r="AM301" s="127">
        <v>0</v>
      </c>
      <c r="AN301" s="127">
        <f t="shared" si="287"/>
        <v>0</v>
      </c>
      <c r="AO301" s="127"/>
      <c r="AP301" s="127"/>
      <c r="AQ301" s="127"/>
      <c r="AR301" s="127"/>
      <c r="AS301" s="127"/>
      <c r="AT301" s="127"/>
      <c r="AU301" s="127"/>
      <c r="AV301" s="127"/>
      <c r="AW301" s="127"/>
      <c r="AX301" s="127"/>
      <c r="AY301" s="127"/>
      <c r="AZ301" s="127"/>
      <c r="BA301" s="127"/>
      <c r="BB301" s="127"/>
    </row>
    <row r="302" spans="1:54" ht="15.75" customHeight="1">
      <c r="A302" s="127"/>
      <c r="B302" s="203">
        <v>5961</v>
      </c>
      <c r="C302" s="204" t="s">
        <v>797</v>
      </c>
      <c r="D302" s="204">
        <v>0</v>
      </c>
      <c r="E302" s="204">
        <v>0</v>
      </c>
      <c r="F302" s="204">
        <v>0</v>
      </c>
      <c r="G302" s="204">
        <f t="shared" si="275"/>
        <v>0</v>
      </c>
      <c r="H302" s="204">
        <v>0</v>
      </c>
      <c r="I302" s="204">
        <f t="shared" si="276"/>
        <v>0</v>
      </c>
      <c r="J302" s="204">
        <v>0</v>
      </c>
      <c r="K302" s="204">
        <f t="shared" si="277"/>
        <v>0</v>
      </c>
      <c r="L302" s="204">
        <v>0</v>
      </c>
      <c r="M302" s="204">
        <v>0</v>
      </c>
      <c r="N302" s="204">
        <v>0</v>
      </c>
      <c r="O302" s="204">
        <f t="shared" si="278"/>
        <v>0</v>
      </c>
      <c r="P302" s="204">
        <v>0</v>
      </c>
      <c r="Q302" s="204">
        <f t="shared" si="279"/>
        <v>0</v>
      </c>
      <c r="R302" s="204">
        <v>0</v>
      </c>
      <c r="S302" s="204">
        <f t="shared" si="280"/>
        <v>0</v>
      </c>
      <c r="T302" s="204">
        <v>0</v>
      </c>
      <c r="U302" s="204">
        <v>0</v>
      </c>
      <c r="V302" s="204">
        <v>0</v>
      </c>
      <c r="W302" s="204">
        <f t="shared" si="281"/>
        <v>0</v>
      </c>
      <c r="X302" s="204">
        <v>0</v>
      </c>
      <c r="Y302" s="204">
        <f t="shared" si="282"/>
        <v>0</v>
      </c>
      <c r="Z302" s="204">
        <v>0</v>
      </c>
      <c r="AA302" s="204">
        <f t="shared" si="283"/>
        <v>0</v>
      </c>
      <c r="AB302" s="186">
        <f t="shared" si="255"/>
        <v>0</v>
      </c>
      <c r="AC302" s="205">
        <f t="shared" ref="AC302:AD302" si="326">G302+O302+W302</f>
        <v>0</v>
      </c>
      <c r="AD302" s="205">
        <f t="shared" si="326"/>
        <v>0</v>
      </c>
      <c r="AE302" s="206">
        <f t="shared" si="285"/>
        <v>0</v>
      </c>
      <c r="AF302" s="211">
        <f t="shared" si="63"/>
        <v>0</v>
      </c>
      <c r="AG302" s="211" t="b">
        <f t="shared" si="289"/>
        <v>1</v>
      </c>
      <c r="AH302" t="s">
        <v>793</v>
      </c>
      <c r="AI302" s="208">
        <v>0</v>
      </c>
      <c r="AJ302" s="208">
        <v>0</v>
      </c>
      <c r="AK302" s="208">
        <f t="shared" si="286"/>
        <v>0</v>
      </c>
      <c r="AL302" s="208"/>
      <c r="AM302" s="127">
        <v>0</v>
      </c>
      <c r="AN302" s="127">
        <f t="shared" si="287"/>
        <v>0</v>
      </c>
      <c r="AO302" s="127"/>
      <c r="AP302" s="127"/>
      <c r="AQ302" s="127"/>
      <c r="AR302" s="127"/>
      <c r="AS302" s="127"/>
      <c r="AT302" s="127"/>
      <c r="AU302" s="127"/>
      <c r="AV302" s="127"/>
      <c r="AW302" s="127"/>
      <c r="AX302" s="127"/>
      <c r="AY302" s="127"/>
      <c r="AZ302" s="127"/>
      <c r="BA302" s="127"/>
      <c r="BB302" s="127"/>
    </row>
    <row r="303" spans="1:54" ht="15.75" customHeight="1">
      <c r="A303" s="127"/>
      <c r="B303" s="203">
        <v>5971</v>
      </c>
      <c r="C303" s="204" t="s">
        <v>798</v>
      </c>
      <c r="D303" s="204">
        <v>0</v>
      </c>
      <c r="E303" s="204">
        <v>0</v>
      </c>
      <c r="F303" s="204">
        <v>0</v>
      </c>
      <c r="G303" s="204">
        <f t="shared" si="275"/>
        <v>0</v>
      </c>
      <c r="H303" s="204">
        <v>0</v>
      </c>
      <c r="I303" s="204">
        <f t="shared" si="276"/>
        <v>0</v>
      </c>
      <c r="J303" s="204">
        <v>0</v>
      </c>
      <c r="K303" s="204">
        <f t="shared" si="277"/>
        <v>0</v>
      </c>
      <c r="L303" s="204">
        <v>0</v>
      </c>
      <c r="M303" s="204">
        <v>0</v>
      </c>
      <c r="N303" s="204">
        <v>0</v>
      </c>
      <c r="O303" s="204">
        <f t="shared" si="278"/>
        <v>0</v>
      </c>
      <c r="P303" s="204">
        <v>0</v>
      </c>
      <c r="Q303" s="204">
        <f t="shared" si="279"/>
        <v>0</v>
      </c>
      <c r="R303" s="204">
        <v>0</v>
      </c>
      <c r="S303" s="204">
        <f t="shared" si="280"/>
        <v>0</v>
      </c>
      <c r="T303" s="204">
        <v>0</v>
      </c>
      <c r="U303" s="204">
        <v>0</v>
      </c>
      <c r="V303" s="204">
        <v>0</v>
      </c>
      <c r="W303" s="204">
        <f t="shared" si="281"/>
        <v>0</v>
      </c>
      <c r="X303" s="204">
        <v>0</v>
      </c>
      <c r="Y303" s="204">
        <f t="shared" si="282"/>
        <v>0</v>
      </c>
      <c r="Z303" s="204">
        <v>0</v>
      </c>
      <c r="AA303" s="204">
        <f t="shared" si="283"/>
        <v>0</v>
      </c>
      <c r="AB303" s="186">
        <f t="shared" si="255"/>
        <v>0</v>
      </c>
      <c r="AC303" s="205">
        <f t="shared" ref="AC303:AD303" si="327">G303+O303+W303</f>
        <v>0</v>
      </c>
      <c r="AD303" s="205">
        <f t="shared" si="327"/>
        <v>0</v>
      </c>
      <c r="AE303" s="206">
        <f t="shared" si="285"/>
        <v>0</v>
      </c>
      <c r="AF303" s="211">
        <f t="shared" si="63"/>
        <v>0</v>
      </c>
      <c r="AG303" s="211" t="b">
        <f t="shared" si="289"/>
        <v>1</v>
      </c>
      <c r="AH303" t="s">
        <v>793</v>
      </c>
      <c r="AI303" s="208">
        <v>0</v>
      </c>
      <c r="AJ303" s="208">
        <v>0</v>
      </c>
      <c r="AK303" s="208">
        <f t="shared" si="286"/>
        <v>0</v>
      </c>
      <c r="AL303" s="208"/>
      <c r="AM303" s="127">
        <v>0</v>
      </c>
      <c r="AN303" s="127">
        <f t="shared" si="287"/>
        <v>0</v>
      </c>
      <c r="AO303" s="127"/>
      <c r="AP303" s="127"/>
      <c r="AQ303" s="127"/>
      <c r="AR303" s="127"/>
      <c r="AS303" s="127"/>
      <c r="AT303" s="127"/>
      <c r="AU303" s="127"/>
      <c r="AV303" s="127"/>
      <c r="AW303" s="127"/>
      <c r="AX303" s="127"/>
      <c r="AY303" s="127"/>
      <c r="AZ303" s="127"/>
      <c r="BA303" s="127"/>
      <c r="BB303" s="127"/>
    </row>
    <row r="304" spans="1:54" ht="15.75" customHeight="1">
      <c r="A304" s="127"/>
      <c r="B304" s="203">
        <v>5981</v>
      </c>
      <c r="C304" s="204" t="s">
        <v>799</v>
      </c>
      <c r="D304" s="204">
        <v>0</v>
      </c>
      <c r="E304" s="204">
        <v>0</v>
      </c>
      <c r="F304" s="204">
        <v>0</v>
      </c>
      <c r="G304" s="204">
        <f t="shared" si="275"/>
        <v>0</v>
      </c>
      <c r="H304" s="204">
        <v>0</v>
      </c>
      <c r="I304" s="204">
        <f t="shared" si="276"/>
        <v>0</v>
      </c>
      <c r="J304" s="204">
        <v>0</v>
      </c>
      <c r="K304" s="204">
        <f t="shared" si="277"/>
        <v>0</v>
      </c>
      <c r="L304" s="204">
        <v>0</v>
      </c>
      <c r="M304" s="204">
        <v>0</v>
      </c>
      <c r="N304" s="204">
        <v>0</v>
      </c>
      <c r="O304" s="204">
        <f t="shared" si="278"/>
        <v>0</v>
      </c>
      <c r="P304" s="204">
        <v>0</v>
      </c>
      <c r="Q304" s="204">
        <f t="shared" si="279"/>
        <v>0</v>
      </c>
      <c r="R304" s="204">
        <v>0</v>
      </c>
      <c r="S304" s="204">
        <f t="shared" si="280"/>
        <v>0</v>
      </c>
      <c r="T304" s="204">
        <v>0</v>
      </c>
      <c r="U304" s="204">
        <v>0</v>
      </c>
      <c r="V304" s="204">
        <v>0</v>
      </c>
      <c r="W304" s="204">
        <f t="shared" si="281"/>
        <v>0</v>
      </c>
      <c r="X304" s="204">
        <v>0</v>
      </c>
      <c r="Y304" s="204">
        <f t="shared" si="282"/>
        <v>0</v>
      </c>
      <c r="Z304" s="204">
        <v>0</v>
      </c>
      <c r="AA304" s="204">
        <f t="shared" si="283"/>
        <v>0</v>
      </c>
      <c r="AB304" s="186">
        <f t="shared" si="255"/>
        <v>0</v>
      </c>
      <c r="AC304" s="205">
        <f t="shared" ref="AC304:AD304" si="328">G304+O304+W304</f>
        <v>0</v>
      </c>
      <c r="AD304" s="205">
        <f t="shared" si="328"/>
        <v>0</v>
      </c>
      <c r="AE304" s="206">
        <f t="shared" si="285"/>
        <v>0</v>
      </c>
      <c r="AF304" s="211">
        <f t="shared" si="63"/>
        <v>0</v>
      </c>
      <c r="AG304" s="211" t="b">
        <f t="shared" si="289"/>
        <v>1</v>
      </c>
      <c r="AH304" t="s">
        <v>793</v>
      </c>
      <c r="AI304" s="208">
        <v>0</v>
      </c>
      <c r="AJ304" s="208">
        <v>0</v>
      </c>
      <c r="AK304" s="208">
        <f t="shared" si="286"/>
        <v>0</v>
      </c>
      <c r="AL304" s="208"/>
      <c r="AM304" s="127">
        <v>0</v>
      </c>
      <c r="AN304" s="127">
        <f t="shared" si="287"/>
        <v>0</v>
      </c>
      <c r="AO304" s="127"/>
      <c r="AP304" s="127"/>
      <c r="AQ304" s="127"/>
      <c r="AR304" s="127"/>
      <c r="AS304" s="127"/>
      <c r="AT304" s="127"/>
      <c r="AU304" s="127"/>
      <c r="AV304" s="127"/>
      <c r="AW304" s="127"/>
      <c r="AX304" s="127"/>
      <c r="AY304" s="127"/>
      <c r="AZ304" s="127"/>
      <c r="BA304" s="127"/>
      <c r="BB304" s="127"/>
    </row>
    <row r="305" spans="1:54" ht="17.25" customHeight="1">
      <c r="A305" s="127"/>
      <c r="B305" s="203">
        <v>5991</v>
      </c>
      <c r="C305" s="204" t="s">
        <v>6</v>
      </c>
      <c r="D305" s="204">
        <v>0</v>
      </c>
      <c r="E305" s="204">
        <v>0</v>
      </c>
      <c r="F305" s="204">
        <v>0</v>
      </c>
      <c r="G305" s="204">
        <f t="shared" si="275"/>
        <v>0</v>
      </c>
      <c r="H305" s="204">
        <v>0</v>
      </c>
      <c r="I305" s="204">
        <f t="shared" si="276"/>
        <v>0</v>
      </c>
      <c r="J305" s="204">
        <v>0</v>
      </c>
      <c r="K305" s="204">
        <f t="shared" si="277"/>
        <v>0</v>
      </c>
      <c r="L305" s="204">
        <v>0</v>
      </c>
      <c r="M305" s="204">
        <v>0</v>
      </c>
      <c r="N305" s="204">
        <v>0</v>
      </c>
      <c r="O305" s="204">
        <f t="shared" si="278"/>
        <v>0</v>
      </c>
      <c r="P305" s="204">
        <v>0</v>
      </c>
      <c r="Q305" s="204">
        <f t="shared" si="279"/>
        <v>0</v>
      </c>
      <c r="R305" s="204">
        <v>0</v>
      </c>
      <c r="S305" s="204">
        <f t="shared" si="280"/>
        <v>0</v>
      </c>
      <c r="T305" s="204">
        <v>0</v>
      </c>
      <c r="U305" s="204">
        <v>0</v>
      </c>
      <c r="V305" s="204">
        <v>0</v>
      </c>
      <c r="W305" s="204">
        <f t="shared" si="281"/>
        <v>0</v>
      </c>
      <c r="X305" s="204">
        <v>0</v>
      </c>
      <c r="Y305" s="204">
        <f t="shared" si="282"/>
        <v>0</v>
      </c>
      <c r="Z305" s="204">
        <v>0</v>
      </c>
      <c r="AA305" s="204">
        <f t="shared" si="283"/>
        <v>0</v>
      </c>
      <c r="AB305" s="186">
        <f t="shared" si="255"/>
        <v>0</v>
      </c>
      <c r="AC305" s="205">
        <f t="shared" ref="AC305:AD305" si="329">G305+O305+W305</f>
        <v>0</v>
      </c>
      <c r="AD305" s="205">
        <f t="shared" si="329"/>
        <v>0</v>
      </c>
      <c r="AE305" s="206">
        <f t="shared" si="285"/>
        <v>0</v>
      </c>
      <c r="AF305" s="211">
        <f t="shared" si="63"/>
        <v>0</v>
      </c>
      <c r="AG305" s="211" t="b">
        <f t="shared" si="289"/>
        <v>1</v>
      </c>
      <c r="AH305" t="s">
        <v>793</v>
      </c>
      <c r="AI305" s="208">
        <v>0</v>
      </c>
      <c r="AJ305" s="208">
        <v>0</v>
      </c>
      <c r="AK305" s="208">
        <f t="shared" si="286"/>
        <v>0</v>
      </c>
      <c r="AL305" s="208"/>
      <c r="AM305" s="127">
        <v>0</v>
      </c>
      <c r="AN305" s="127">
        <f t="shared" si="287"/>
        <v>0</v>
      </c>
      <c r="AO305" s="127"/>
      <c r="AP305" s="127"/>
      <c r="AQ305" s="127"/>
      <c r="AR305" s="127"/>
      <c r="AS305" s="127"/>
      <c r="AT305" s="127"/>
      <c r="AU305" s="127"/>
      <c r="AV305" s="127"/>
      <c r="AW305" s="127"/>
      <c r="AX305" s="127"/>
      <c r="AY305" s="127"/>
      <c r="AZ305" s="127"/>
      <c r="BA305" s="127"/>
      <c r="BB305" s="127"/>
    </row>
    <row r="306" spans="1:54" ht="25.5" customHeight="1">
      <c r="A306" s="127"/>
      <c r="B306" s="1047" t="s">
        <v>800</v>
      </c>
      <c r="C306" s="1037"/>
      <c r="D306" s="217">
        <f t="shared" ref="D306:AD306" si="330">SUM(D9:D305)</f>
        <v>0</v>
      </c>
      <c r="E306" s="217">
        <f t="shared" si="330"/>
        <v>0</v>
      </c>
      <c r="F306" s="217">
        <f t="shared" si="330"/>
        <v>0</v>
      </c>
      <c r="G306" s="217">
        <f t="shared" si="330"/>
        <v>0</v>
      </c>
      <c r="H306" s="217">
        <f t="shared" si="330"/>
        <v>0</v>
      </c>
      <c r="I306" s="217">
        <f t="shared" si="330"/>
        <v>0</v>
      </c>
      <c r="J306" s="217">
        <f t="shared" si="330"/>
        <v>0</v>
      </c>
      <c r="K306" s="217">
        <f t="shared" si="330"/>
        <v>0</v>
      </c>
      <c r="L306" s="217">
        <f t="shared" si="330"/>
        <v>0</v>
      </c>
      <c r="M306" s="217">
        <f t="shared" si="330"/>
        <v>0</v>
      </c>
      <c r="N306" s="217">
        <f t="shared" si="330"/>
        <v>0</v>
      </c>
      <c r="O306" s="217">
        <f t="shared" si="330"/>
        <v>0</v>
      </c>
      <c r="P306" s="217">
        <f t="shared" si="330"/>
        <v>0</v>
      </c>
      <c r="Q306" s="217">
        <f t="shared" si="330"/>
        <v>0</v>
      </c>
      <c r="R306" s="217">
        <f t="shared" si="330"/>
        <v>0</v>
      </c>
      <c r="S306" s="217">
        <f t="shared" si="330"/>
        <v>0</v>
      </c>
      <c r="T306" s="217">
        <f t="shared" si="330"/>
        <v>0</v>
      </c>
      <c r="U306" s="217">
        <f t="shared" si="330"/>
        <v>0</v>
      </c>
      <c r="V306" s="217">
        <f t="shared" si="330"/>
        <v>0</v>
      </c>
      <c r="W306" s="217">
        <f t="shared" si="330"/>
        <v>0</v>
      </c>
      <c r="X306" s="217">
        <f t="shared" si="330"/>
        <v>0</v>
      </c>
      <c r="Y306" s="217">
        <f t="shared" si="330"/>
        <v>0</v>
      </c>
      <c r="Z306" s="217">
        <f t="shared" si="330"/>
        <v>0</v>
      </c>
      <c r="AA306" s="217">
        <f t="shared" si="330"/>
        <v>0</v>
      </c>
      <c r="AB306" s="217">
        <f t="shared" si="330"/>
        <v>0</v>
      </c>
      <c r="AC306" s="217">
        <f t="shared" si="330"/>
        <v>0</v>
      </c>
      <c r="AD306" s="217">
        <f t="shared" si="330"/>
        <v>0</v>
      </c>
      <c r="AE306" s="206">
        <f t="shared" si="285"/>
        <v>0</v>
      </c>
      <c r="AF306" s="211">
        <f t="shared" si="63"/>
        <v>0</v>
      </c>
      <c r="AG306" s="211" t="b">
        <f t="shared" si="289"/>
        <v>1</v>
      </c>
      <c r="AH306" t="e">
        <f t="shared" ref="AH306:AH313" si="331">LOWER(#REF!)</f>
        <v>#REF!</v>
      </c>
      <c r="AI306" s="217">
        <f t="shared" ref="AI306:AK306" si="332">SUM(AI9:AI305)</f>
        <v>0</v>
      </c>
      <c r="AJ306" s="217">
        <f t="shared" si="332"/>
        <v>0</v>
      </c>
      <c r="AK306" s="217">
        <f t="shared" si="332"/>
        <v>0</v>
      </c>
      <c r="AL306" s="217"/>
      <c r="AM306" s="127">
        <v>0</v>
      </c>
      <c r="AN306" s="127"/>
      <c r="AO306" s="127"/>
      <c r="AP306" s="127"/>
      <c r="AQ306" s="127"/>
      <c r="AR306" s="127"/>
      <c r="AS306" s="127"/>
      <c r="AT306" s="127"/>
      <c r="AU306" s="127"/>
      <c r="AV306" s="127"/>
      <c r="AW306" s="127"/>
      <c r="AX306" s="127"/>
      <c r="AY306" s="127"/>
      <c r="AZ306" s="127"/>
      <c r="BA306" s="127"/>
      <c r="BB306" s="127"/>
    </row>
    <row r="307" spans="1:54" ht="25.5" customHeight="1">
      <c r="A307" s="127"/>
      <c r="B307" s="1046" t="s">
        <v>801</v>
      </c>
      <c r="C307" s="1037"/>
      <c r="D307" s="217">
        <f t="shared" ref="D307:AD307" si="333">SUM(D9:D65)</f>
        <v>0</v>
      </c>
      <c r="E307" s="217">
        <f t="shared" si="333"/>
        <v>0</v>
      </c>
      <c r="F307" s="217">
        <f t="shared" si="333"/>
        <v>0</v>
      </c>
      <c r="G307" s="217">
        <f t="shared" si="333"/>
        <v>0</v>
      </c>
      <c r="H307" s="217">
        <f t="shared" si="333"/>
        <v>0</v>
      </c>
      <c r="I307" s="217">
        <f t="shared" si="333"/>
        <v>0</v>
      </c>
      <c r="J307" s="217">
        <f t="shared" si="333"/>
        <v>0</v>
      </c>
      <c r="K307" s="217">
        <f t="shared" si="333"/>
        <v>0</v>
      </c>
      <c r="L307" s="217">
        <f t="shared" si="333"/>
        <v>0</v>
      </c>
      <c r="M307" s="217">
        <f t="shared" si="333"/>
        <v>0</v>
      </c>
      <c r="N307" s="217">
        <f t="shared" si="333"/>
        <v>0</v>
      </c>
      <c r="O307" s="217">
        <f t="shared" si="333"/>
        <v>0</v>
      </c>
      <c r="P307" s="217">
        <f t="shared" si="333"/>
        <v>0</v>
      </c>
      <c r="Q307" s="217">
        <f t="shared" si="333"/>
        <v>0</v>
      </c>
      <c r="R307" s="217">
        <f t="shared" si="333"/>
        <v>0</v>
      </c>
      <c r="S307" s="217">
        <f t="shared" si="333"/>
        <v>0</v>
      </c>
      <c r="T307" s="217">
        <f t="shared" si="333"/>
        <v>0</v>
      </c>
      <c r="U307" s="217">
        <f t="shared" si="333"/>
        <v>0</v>
      </c>
      <c r="V307" s="217">
        <f t="shared" si="333"/>
        <v>0</v>
      </c>
      <c r="W307" s="217">
        <f t="shared" si="333"/>
        <v>0</v>
      </c>
      <c r="X307" s="217">
        <f t="shared" si="333"/>
        <v>0</v>
      </c>
      <c r="Y307" s="217">
        <f t="shared" si="333"/>
        <v>0</v>
      </c>
      <c r="Z307" s="217">
        <f t="shared" si="333"/>
        <v>0</v>
      </c>
      <c r="AA307" s="217">
        <f t="shared" si="333"/>
        <v>0</v>
      </c>
      <c r="AB307" s="217">
        <f t="shared" si="333"/>
        <v>0</v>
      </c>
      <c r="AC307" s="217">
        <f t="shared" si="333"/>
        <v>0</v>
      </c>
      <c r="AD307" s="217">
        <f t="shared" si="333"/>
        <v>0</v>
      </c>
      <c r="AE307" s="206">
        <f t="shared" si="285"/>
        <v>0</v>
      </c>
      <c r="AF307" s="211">
        <f t="shared" si="63"/>
        <v>0</v>
      </c>
      <c r="AG307" s="211" t="b">
        <f t="shared" si="289"/>
        <v>1</v>
      </c>
      <c r="AH307" t="e">
        <f t="shared" si="331"/>
        <v>#REF!</v>
      </c>
      <c r="AI307" s="217">
        <f t="shared" ref="AI307:AK307" si="334">SUM(AI9:AI65)</f>
        <v>0</v>
      </c>
      <c r="AJ307" s="217">
        <f t="shared" si="334"/>
        <v>0</v>
      </c>
      <c r="AK307" s="217">
        <f t="shared" si="334"/>
        <v>0</v>
      </c>
      <c r="AL307" s="217"/>
      <c r="AM307" s="127"/>
      <c r="AN307" s="127"/>
      <c r="AO307" s="127"/>
      <c r="AP307" s="127"/>
      <c r="AQ307" s="127"/>
      <c r="AR307" s="127"/>
      <c r="AS307" s="127"/>
      <c r="AT307" s="127"/>
      <c r="AU307" s="127"/>
      <c r="AV307" s="127"/>
      <c r="AW307" s="127"/>
      <c r="AX307" s="127"/>
      <c r="AY307" s="127"/>
      <c r="AZ307" s="127"/>
      <c r="BA307" s="127"/>
      <c r="BB307" s="127"/>
    </row>
    <row r="308" spans="1:54" ht="25.5" customHeight="1">
      <c r="A308" s="127"/>
      <c r="B308" s="1046" t="s">
        <v>802</v>
      </c>
      <c r="C308" s="1037"/>
      <c r="D308" s="217">
        <f t="shared" ref="D308:AD308" si="335">SUM(D66:D129)</f>
        <v>0</v>
      </c>
      <c r="E308" s="217">
        <f t="shared" si="335"/>
        <v>0</v>
      </c>
      <c r="F308" s="217">
        <f t="shared" si="335"/>
        <v>0</v>
      </c>
      <c r="G308" s="217">
        <f t="shared" si="335"/>
        <v>0</v>
      </c>
      <c r="H308" s="217">
        <f t="shared" si="335"/>
        <v>0</v>
      </c>
      <c r="I308" s="217">
        <f t="shared" si="335"/>
        <v>0</v>
      </c>
      <c r="J308" s="217">
        <f t="shared" si="335"/>
        <v>0</v>
      </c>
      <c r="K308" s="217">
        <f t="shared" si="335"/>
        <v>0</v>
      </c>
      <c r="L308" s="217">
        <f t="shared" si="335"/>
        <v>0</v>
      </c>
      <c r="M308" s="217">
        <f t="shared" si="335"/>
        <v>0</v>
      </c>
      <c r="N308" s="217">
        <f t="shared" si="335"/>
        <v>0</v>
      </c>
      <c r="O308" s="217">
        <f t="shared" si="335"/>
        <v>0</v>
      </c>
      <c r="P308" s="217">
        <f t="shared" si="335"/>
        <v>0</v>
      </c>
      <c r="Q308" s="217">
        <f t="shared" si="335"/>
        <v>0</v>
      </c>
      <c r="R308" s="217">
        <f t="shared" si="335"/>
        <v>0</v>
      </c>
      <c r="S308" s="217">
        <f t="shared" si="335"/>
        <v>0</v>
      </c>
      <c r="T308" s="217">
        <f t="shared" si="335"/>
        <v>0</v>
      </c>
      <c r="U308" s="217">
        <f t="shared" si="335"/>
        <v>0</v>
      </c>
      <c r="V308" s="217">
        <f t="shared" si="335"/>
        <v>0</v>
      </c>
      <c r="W308" s="217">
        <f t="shared" si="335"/>
        <v>0</v>
      </c>
      <c r="X308" s="217">
        <f t="shared" si="335"/>
        <v>0</v>
      </c>
      <c r="Y308" s="217">
        <f t="shared" si="335"/>
        <v>0</v>
      </c>
      <c r="Z308" s="217">
        <f t="shared" si="335"/>
        <v>0</v>
      </c>
      <c r="AA308" s="217">
        <f t="shared" si="335"/>
        <v>0</v>
      </c>
      <c r="AB308" s="217">
        <f t="shared" si="335"/>
        <v>0</v>
      </c>
      <c r="AC308" s="217">
        <f t="shared" si="335"/>
        <v>0</v>
      </c>
      <c r="AD308" s="217">
        <f t="shared" si="335"/>
        <v>0</v>
      </c>
      <c r="AE308" s="206">
        <f t="shared" si="285"/>
        <v>0</v>
      </c>
      <c r="AF308" s="211">
        <f t="shared" ref="AF308:AF313" si="336">AB308-AE308</f>
        <v>0</v>
      </c>
      <c r="AG308" s="211" t="b">
        <f t="shared" si="289"/>
        <v>1</v>
      </c>
      <c r="AH308" t="e">
        <f t="shared" si="331"/>
        <v>#REF!</v>
      </c>
      <c r="AI308" s="217">
        <f t="shared" ref="AI308:AK308" si="337">SUM(AI66:AI129)</f>
        <v>0</v>
      </c>
      <c r="AJ308" s="217">
        <f t="shared" si="337"/>
        <v>0</v>
      </c>
      <c r="AK308" s="217">
        <f t="shared" si="337"/>
        <v>0</v>
      </c>
      <c r="AL308" s="217"/>
      <c r="AM308" s="127"/>
      <c r="AN308" s="127"/>
      <c r="AO308" s="127"/>
      <c r="AP308" s="127"/>
      <c r="AQ308" s="127"/>
      <c r="AR308" s="127"/>
      <c r="AS308" s="127"/>
      <c r="AT308" s="127"/>
      <c r="AU308" s="127"/>
      <c r="AV308" s="127"/>
      <c r="AW308" s="127"/>
      <c r="AX308" s="127"/>
      <c r="AY308" s="127"/>
      <c r="AZ308" s="127"/>
      <c r="BA308" s="127"/>
      <c r="BB308" s="127"/>
    </row>
    <row r="309" spans="1:54" ht="25.5" customHeight="1">
      <c r="A309" s="127"/>
      <c r="B309" s="1046" t="s">
        <v>803</v>
      </c>
      <c r="C309" s="1037"/>
      <c r="D309" s="217">
        <f t="shared" ref="D309:AD309" si="338">SUM(D130:D239)</f>
        <v>0</v>
      </c>
      <c r="E309" s="217">
        <f t="shared" si="338"/>
        <v>0</v>
      </c>
      <c r="F309" s="217">
        <f t="shared" si="338"/>
        <v>0</v>
      </c>
      <c r="G309" s="217">
        <f t="shared" si="338"/>
        <v>0</v>
      </c>
      <c r="H309" s="217">
        <f t="shared" si="338"/>
        <v>0</v>
      </c>
      <c r="I309" s="217">
        <f t="shared" si="338"/>
        <v>0</v>
      </c>
      <c r="J309" s="217">
        <f t="shared" si="338"/>
        <v>0</v>
      </c>
      <c r="K309" s="217">
        <f t="shared" si="338"/>
        <v>0</v>
      </c>
      <c r="L309" s="217">
        <f t="shared" si="338"/>
        <v>0</v>
      </c>
      <c r="M309" s="217">
        <f t="shared" si="338"/>
        <v>0</v>
      </c>
      <c r="N309" s="217">
        <f t="shared" si="338"/>
        <v>0</v>
      </c>
      <c r="O309" s="217">
        <f t="shared" si="338"/>
        <v>0</v>
      </c>
      <c r="P309" s="217">
        <f t="shared" si="338"/>
        <v>0</v>
      </c>
      <c r="Q309" s="217">
        <f t="shared" si="338"/>
        <v>0</v>
      </c>
      <c r="R309" s="217">
        <f t="shared" si="338"/>
        <v>0</v>
      </c>
      <c r="S309" s="217">
        <f t="shared" si="338"/>
        <v>0</v>
      </c>
      <c r="T309" s="217">
        <f t="shared" si="338"/>
        <v>0</v>
      </c>
      <c r="U309" s="217">
        <f t="shared" si="338"/>
        <v>0</v>
      </c>
      <c r="V309" s="217">
        <f t="shared" si="338"/>
        <v>0</v>
      </c>
      <c r="W309" s="217">
        <f t="shared" si="338"/>
        <v>0</v>
      </c>
      <c r="X309" s="217">
        <f t="shared" si="338"/>
        <v>0</v>
      </c>
      <c r="Y309" s="217">
        <f t="shared" si="338"/>
        <v>0</v>
      </c>
      <c r="Z309" s="217">
        <f t="shared" si="338"/>
        <v>0</v>
      </c>
      <c r="AA309" s="217">
        <f t="shared" si="338"/>
        <v>0</v>
      </c>
      <c r="AB309" s="217">
        <f t="shared" si="338"/>
        <v>0</v>
      </c>
      <c r="AC309" s="217">
        <f t="shared" si="338"/>
        <v>0</v>
      </c>
      <c r="AD309" s="217">
        <f t="shared" si="338"/>
        <v>0</v>
      </c>
      <c r="AE309" s="206">
        <f t="shared" si="285"/>
        <v>0</v>
      </c>
      <c r="AF309" s="211">
        <f t="shared" si="336"/>
        <v>0</v>
      </c>
      <c r="AG309" s="211" t="b">
        <f t="shared" si="289"/>
        <v>1</v>
      </c>
      <c r="AH309" t="e">
        <f t="shared" si="331"/>
        <v>#REF!</v>
      </c>
      <c r="AI309" s="217">
        <f t="shared" ref="AI309:AK309" si="339">SUM(AI130:AI239)</f>
        <v>0</v>
      </c>
      <c r="AJ309" s="217">
        <f t="shared" si="339"/>
        <v>0</v>
      </c>
      <c r="AK309" s="217">
        <f t="shared" si="339"/>
        <v>0</v>
      </c>
      <c r="AL309" s="217"/>
      <c r="AM309" s="127"/>
      <c r="AN309" s="127"/>
      <c r="AO309" s="127"/>
      <c r="AP309" s="127"/>
      <c r="AQ309" s="127"/>
      <c r="AR309" s="127"/>
      <c r="AS309" s="127"/>
      <c r="AT309" s="127"/>
      <c r="AU309" s="127"/>
      <c r="AV309" s="127"/>
      <c r="AW309" s="127"/>
      <c r="AX309" s="127"/>
      <c r="AY309" s="127"/>
      <c r="AZ309" s="127"/>
      <c r="BA309" s="127"/>
      <c r="BB309" s="127"/>
    </row>
    <row r="310" spans="1:54" ht="25.5" customHeight="1">
      <c r="A310" s="127"/>
      <c r="B310" s="1046" t="s">
        <v>804</v>
      </c>
      <c r="C310" s="1037"/>
      <c r="D310" s="217">
        <f t="shared" ref="D310:AD310" si="340">SUM(D240:D244)</f>
        <v>0</v>
      </c>
      <c r="E310" s="217">
        <f t="shared" si="340"/>
        <v>0</v>
      </c>
      <c r="F310" s="217">
        <f t="shared" si="340"/>
        <v>0</v>
      </c>
      <c r="G310" s="217">
        <f t="shared" si="340"/>
        <v>0</v>
      </c>
      <c r="H310" s="217">
        <f t="shared" si="340"/>
        <v>0</v>
      </c>
      <c r="I310" s="217">
        <f t="shared" si="340"/>
        <v>0</v>
      </c>
      <c r="J310" s="217">
        <f t="shared" si="340"/>
        <v>0</v>
      </c>
      <c r="K310" s="217">
        <f t="shared" si="340"/>
        <v>0</v>
      </c>
      <c r="L310" s="217">
        <f t="shared" si="340"/>
        <v>0</v>
      </c>
      <c r="M310" s="217">
        <f t="shared" si="340"/>
        <v>0</v>
      </c>
      <c r="N310" s="217">
        <f t="shared" si="340"/>
        <v>0</v>
      </c>
      <c r="O310" s="217">
        <f t="shared" si="340"/>
        <v>0</v>
      </c>
      <c r="P310" s="217">
        <f t="shared" si="340"/>
        <v>0</v>
      </c>
      <c r="Q310" s="217">
        <f t="shared" si="340"/>
        <v>0</v>
      </c>
      <c r="R310" s="217">
        <f t="shared" si="340"/>
        <v>0</v>
      </c>
      <c r="S310" s="217">
        <f t="shared" si="340"/>
        <v>0</v>
      </c>
      <c r="T310" s="217">
        <f t="shared" si="340"/>
        <v>0</v>
      </c>
      <c r="U310" s="217">
        <f t="shared" si="340"/>
        <v>0</v>
      </c>
      <c r="V310" s="217">
        <f t="shared" si="340"/>
        <v>0</v>
      </c>
      <c r="W310" s="217">
        <f t="shared" si="340"/>
        <v>0</v>
      </c>
      <c r="X310" s="217">
        <f t="shared" si="340"/>
        <v>0</v>
      </c>
      <c r="Y310" s="217">
        <f t="shared" si="340"/>
        <v>0</v>
      </c>
      <c r="Z310" s="217">
        <f t="shared" si="340"/>
        <v>0</v>
      </c>
      <c r="AA310" s="217">
        <f t="shared" si="340"/>
        <v>0</v>
      </c>
      <c r="AB310" s="217">
        <f t="shared" si="340"/>
        <v>0</v>
      </c>
      <c r="AC310" s="217">
        <f t="shared" si="340"/>
        <v>0</v>
      </c>
      <c r="AD310" s="217">
        <f t="shared" si="340"/>
        <v>0</v>
      </c>
      <c r="AE310" s="206">
        <f t="shared" si="285"/>
        <v>0</v>
      </c>
      <c r="AF310" s="211">
        <f t="shared" si="336"/>
        <v>0</v>
      </c>
      <c r="AG310" s="211" t="b">
        <f t="shared" si="289"/>
        <v>1</v>
      </c>
      <c r="AH310" t="e">
        <f t="shared" si="331"/>
        <v>#REF!</v>
      </c>
      <c r="AI310" s="217">
        <f t="shared" ref="AI310:AK310" si="341">SUM(AI240:AI244)</f>
        <v>0</v>
      </c>
      <c r="AJ310" s="217">
        <f t="shared" si="341"/>
        <v>0</v>
      </c>
      <c r="AK310" s="217">
        <f t="shared" si="341"/>
        <v>0</v>
      </c>
      <c r="AL310" s="217"/>
      <c r="AM310" s="127"/>
      <c r="AN310" s="127"/>
      <c r="AO310" s="127"/>
      <c r="AP310" s="127"/>
      <c r="AQ310" s="127"/>
      <c r="AR310" s="127"/>
      <c r="AS310" s="127"/>
      <c r="AT310" s="127"/>
      <c r="AU310" s="127"/>
      <c r="AV310" s="127"/>
      <c r="AW310" s="127"/>
      <c r="AX310" s="127"/>
      <c r="AY310" s="127"/>
      <c r="AZ310" s="127"/>
      <c r="BA310" s="127"/>
      <c r="BB310" s="127"/>
    </row>
    <row r="311" spans="1:54" ht="25.5" customHeight="1">
      <c r="A311" s="127"/>
      <c r="B311" s="1046" t="s">
        <v>805</v>
      </c>
      <c r="C311" s="1037"/>
      <c r="D311" s="218">
        <f t="shared" ref="D311:AD311" si="342">SUM(D245:D305)</f>
        <v>0</v>
      </c>
      <c r="E311" s="218">
        <f t="shared" si="342"/>
        <v>0</v>
      </c>
      <c r="F311" s="218">
        <f t="shared" si="342"/>
        <v>0</v>
      </c>
      <c r="G311" s="218">
        <f t="shared" si="342"/>
        <v>0</v>
      </c>
      <c r="H311" s="218">
        <f t="shared" si="342"/>
        <v>0</v>
      </c>
      <c r="I311" s="218">
        <f t="shared" si="342"/>
        <v>0</v>
      </c>
      <c r="J311" s="218">
        <f t="shared" si="342"/>
        <v>0</v>
      </c>
      <c r="K311" s="218">
        <f t="shared" si="342"/>
        <v>0</v>
      </c>
      <c r="L311" s="218">
        <f t="shared" si="342"/>
        <v>0</v>
      </c>
      <c r="M311" s="218">
        <f t="shared" si="342"/>
        <v>0</v>
      </c>
      <c r="N311" s="218">
        <f t="shared" si="342"/>
        <v>0</v>
      </c>
      <c r="O311" s="218">
        <f t="shared" si="342"/>
        <v>0</v>
      </c>
      <c r="P311" s="218">
        <f t="shared" si="342"/>
        <v>0</v>
      </c>
      <c r="Q311" s="218">
        <f t="shared" si="342"/>
        <v>0</v>
      </c>
      <c r="R311" s="218">
        <f t="shared" si="342"/>
        <v>0</v>
      </c>
      <c r="S311" s="218">
        <f t="shared" si="342"/>
        <v>0</v>
      </c>
      <c r="T311" s="218">
        <f t="shared" si="342"/>
        <v>0</v>
      </c>
      <c r="U311" s="218">
        <f t="shared" si="342"/>
        <v>0</v>
      </c>
      <c r="V311" s="218">
        <f t="shared" si="342"/>
        <v>0</v>
      </c>
      <c r="W311" s="218">
        <f t="shared" si="342"/>
        <v>0</v>
      </c>
      <c r="X311" s="218">
        <f t="shared" si="342"/>
        <v>0</v>
      </c>
      <c r="Y311" s="218">
        <f t="shared" si="342"/>
        <v>0</v>
      </c>
      <c r="Z311" s="218">
        <f t="shared" si="342"/>
        <v>0</v>
      </c>
      <c r="AA311" s="218">
        <f t="shared" si="342"/>
        <v>0</v>
      </c>
      <c r="AB311" s="218">
        <f t="shared" si="342"/>
        <v>0</v>
      </c>
      <c r="AC311" s="218">
        <f t="shared" si="342"/>
        <v>0</v>
      </c>
      <c r="AD311" s="218">
        <f t="shared" si="342"/>
        <v>0</v>
      </c>
      <c r="AE311" s="206">
        <f t="shared" si="285"/>
        <v>0</v>
      </c>
      <c r="AF311" s="211">
        <f t="shared" si="336"/>
        <v>0</v>
      </c>
      <c r="AG311" s="211" t="b">
        <f t="shared" si="289"/>
        <v>1</v>
      </c>
      <c r="AH311" t="e">
        <f t="shared" si="331"/>
        <v>#REF!</v>
      </c>
      <c r="AI311" s="218">
        <f t="shared" ref="AI311:AK311" si="343">SUM(AI245:AI305)</f>
        <v>0</v>
      </c>
      <c r="AJ311" s="218">
        <f t="shared" si="343"/>
        <v>0</v>
      </c>
      <c r="AK311" s="218">
        <f t="shared" si="343"/>
        <v>0</v>
      </c>
      <c r="AL311" s="218"/>
      <c r="AM311" s="127"/>
      <c r="AN311" s="127"/>
      <c r="AO311" s="127"/>
      <c r="AP311" s="127"/>
      <c r="AQ311" s="127"/>
      <c r="AR311" s="127"/>
      <c r="AS311" s="127"/>
      <c r="AT311" s="127"/>
      <c r="AU311" s="127"/>
      <c r="AV311" s="127"/>
      <c r="AW311" s="127"/>
      <c r="AX311" s="127"/>
      <c r="AY311" s="127"/>
      <c r="AZ311" s="127"/>
      <c r="BA311" s="127"/>
      <c r="BB311" s="127"/>
    </row>
    <row r="312" spans="1:54" ht="25.5" customHeight="1">
      <c r="A312" s="127"/>
      <c r="B312" s="184"/>
      <c r="C312" s="185"/>
      <c r="D312" s="185"/>
      <c r="E312" s="185"/>
      <c r="F312" s="185"/>
      <c r="G312" s="185"/>
      <c r="H312" s="185"/>
      <c r="I312" s="185"/>
      <c r="J312" s="185"/>
      <c r="K312" s="185">
        <f>SUM(K59:K229)</f>
        <v>0</v>
      </c>
      <c r="L312" s="185"/>
      <c r="M312" s="185"/>
      <c r="N312" s="185"/>
      <c r="O312" s="185"/>
      <c r="P312" s="185"/>
      <c r="Q312" s="185"/>
      <c r="R312" s="185"/>
      <c r="S312" s="185"/>
      <c r="T312" s="185"/>
      <c r="U312" s="185"/>
      <c r="V312" s="185"/>
      <c r="W312" s="185"/>
      <c r="X312" s="185"/>
      <c r="Y312" s="185"/>
      <c r="Z312" s="185"/>
      <c r="AA312" s="185"/>
      <c r="AB312" s="185"/>
      <c r="AC312" s="187"/>
      <c r="AD312" s="187"/>
      <c r="AE312" s="206">
        <f t="shared" si="285"/>
        <v>0</v>
      </c>
      <c r="AF312" s="211">
        <f t="shared" si="336"/>
        <v>0</v>
      </c>
      <c r="AG312" s="211" t="b">
        <f t="shared" si="289"/>
        <v>1</v>
      </c>
      <c r="AH312" t="e">
        <f t="shared" si="331"/>
        <v>#REF!</v>
      </c>
      <c r="AI312" s="187"/>
      <c r="AJ312" s="187"/>
      <c r="AK312" s="187"/>
      <c r="AL312" s="187"/>
      <c r="AM312" s="127"/>
      <c r="AN312" s="127"/>
      <c r="AO312" s="127"/>
      <c r="AP312" s="127"/>
      <c r="AQ312" s="127"/>
      <c r="AR312" s="127"/>
      <c r="AS312" s="127"/>
      <c r="AT312" s="127"/>
      <c r="AU312" s="127"/>
      <c r="AV312" s="127"/>
      <c r="AW312" s="127"/>
      <c r="AX312" s="127"/>
      <c r="AY312" s="127"/>
      <c r="AZ312" s="127"/>
      <c r="BA312" s="127"/>
      <c r="BB312" s="127"/>
    </row>
    <row r="313" spans="1:54" ht="25.5" customHeight="1">
      <c r="A313" s="127"/>
      <c r="B313" s="184"/>
      <c r="C313" s="185"/>
      <c r="D313" s="185"/>
      <c r="E313" s="185"/>
      <c r="F313" s="185"/>
      <c r="G313" s="185"/>
      <c r="H313" s="185"/>
      <c r="I313" s="185"/>
      <c r="J313" s="185"/>
      <c r="K313" s="185">
        <v>791894.20500099706</v>
      </c>
      <c r="L313" s="185"/>
      <c r="M313" s="185"/>
      <c r="N313" s="185"/>
      <c r="O313" s="185"/>
      <c r="P313" s="185"/>
      <c r="Q313" s="185"/>
      <c r="R313" s="185"/>
      <c r="S313" s="185"/>
      <c r="T313" s="185"/>
      <c r="U313" s="185"/>
      <c r="V313" s="185"/>
      <c r="W313" s="185"/>
      <c r="X313" s="185"/>
      <c r="Y313" s="185"/>
      <c r="Z313" s="185"/>
      <c r="AA313" s="185"/>
      <c r="AB313" s="185"/>
      <c r="AC313" s="187"/>
      <c r="AD313" s="187"/>
      <c r="AE313" s="206">
        <f t="shared" si="285"/>
        <v>0</v>
      </c>
      <c r="AF313" s="211">
        <f t="shared" si="336"/>
        <v>0</v>
      </c>
      <c r="AG313" s="211" t="b">
        <f t="shared" si="289"/>
        <v>1</v>
      </c>
      <c r="AH313" t="e">
        <f t="shared" si="331"/>
        <v>#REF!</v>
      </c>
      <c r="AI313" s="187"/>
      <c r="AJ313" s="187"/>
      <c r="AK313" s="187"/>
      <c r="AL313" s="187"/>
      <c r="AM313" s="127"/>
      <c r="AN313" s="127"/>
      <c r="AO313" s="127"/>
      <c r="AP313" s="127"/>
      <c r="AQ313" s="127"/>
      <c r="AR313" s="127"/>
      <c r="AS313" s="127"/>
      <c r="AT313" s="127"/>
      <c r="AU313" s="127"/>
      <c r="AV313" s="127"/>
      <c r="AW313" s="127"/>
      <c r="AX313" s="127"/>
      <c r="AY313" s="127"/>
      <c r="AZ313" s="127"/>
      <c r="BA313" s="127"/>
      <c r="BB313" s="127"/>
    </row>
    <row r="314" spans="1:54" ht="25.5" customHeight="1">
      <c r="A314" s="127"/>
      <c r="B314" s="184"/>
      <c r="C314" s="185"/>
      <c r="D314" s="185"/>
      <c r="E314" s="185"/>
      <c r="F314" s="185"/>
      <c r="G314" s="185"/>
      <c r="H314" s="185"/>
      <c r="I314" s="185"/>
      <c r="J314" s="185"/>
      <c r="K314" s="185"/>
      <c r="L314" s="185"/>
      <c r="M314" s="185"/>
      <c r="N314" s="185"/>
      <c r="O314" s="185"/>
      <c r="P314" s="185"/>
      <c r="Q314" s="185"/>
      <c r="R314" s="185"/>
      <c r="S314" s="185"/>
      <c r="T314" s="185"/>
      <c r="U314" s="185"/>
      <c r="V314" s="185"/>
      <c r="W314" s="185"/>
      <c r="X314" s="185"/>
      <c r="Y314" s="185"/>
      <c r="Z314" s="185"/>
      <c r="AA314" s="185"/>
      <c r="AB314" s="185"/>
      <c r="AC314" s="187"/>
      <c r="AD314" s="187"/>
      <c r="AE314" s="187"/>
      <c r="AF314" s="187"/>
      <c r="AG314" s="187"/>
      <c r="AH314" s="187"/>
      <c r="AI314" s="187"/>
      <c r="AJ314" s="187"/>
      <c r="AK314" s="187"/>
      <c r="AL314" s="187"/>
      <c r="AM314" s="127"/>
      <c r="AN314" s="127"/>
      <c r="AO314" s="127"/>
      <c r="AP314" s="127"/>
      <c r="AQ314" s="127"/>
      <c r="AR314" s="127"/>
      <c r="AS314" s="127"/>
      <c r="AT314" s="127"/>
      <c r="AU314" s="127"/>
      <c r="AV314" s="127"/>
      <c r="AW314" s="127"/>
      <c r="AX314" s="127"/>
      <c r="AY314" s="127"/>
      <c r="AZ314" s="127"/>
      <c r="BA314" s="127"/>
      <c r="BB314" s="127"/>
    </row>
    <row r="315" spans="1:54" ht="25.5" customHeight="1">
      <c r="A315" s="127"/>
      <c r="B315" s="184"/>
      <c r="C315" s="185"/>
      <c r="D315" s="185"/>
      <c r="E315" s="185"/>
      <c r="F315" s="185"/>
      <c r="G315" s="185"/>
      <c r="H315" s="185"/>
      <c r="I315" s="185"/>
      <c r="J315" s="185"/>
      <c r="K315" s="185"/>
      <c r="L315" s="185"/>
      <c r="M315" s="185"/>
      <c r="N315" s="185"/>
      <c r="O315" s="185"/>
      <c r="P315" s="185"/>
      <c r="Q315" s="185"/>
      <c r="R315" s="185"/>
      <c r="S315" s="185"/>
      <c r="T315" s="185"/>
      <c r="U315" s="185"/>
      <c r="V315" s="185"/>
      <c r="W315" s="185"/>
      <c r="X315" s="185"/>
      <c r="Y315" s="185"/>
      <c r="Z315" s="185"/>
      <c r="AA315" s="185"/>
      <c r="AB315" s="185"/>
      <c r="AC315" s="187"/>
      <c r="AD315" s="187"/>
      <c r="AE315" s="187"/>
      <c r="AF315" s="187"/>
      <c r="AG315" s="187"/>
      <c r="AH315" s="187"/>
      <c r="AI315" s="187"/>
      <c r="AJ315" s="187"/>
      <c r="AK315" s="187"/>
      <c r="AL315" s="187"/>
      <c r="AM315" s="127"/>
      <c r="AN315" s="127"/>
      <c r="AO315" s="127"/>
      <c r="AP315" s="127"/>
      <c r="AQ315" s="127"/>
      <c r="AR315" s="127"/>
      <c r="AS315" s="127"/>
      <c r="AT315" s="127"/>
      <c r="AU315" s="127"/>
      <c r="AV315" s="127"/>
      <c r="AW315" s="127"/>
      <c r="AX315" s="127"/>
      <c r="AY315" s="127"/>
      <c r="AZ315" s="127"/>
      <c r="BA315" s="127"/>
      <c r="BB315" s="127"/>
    </row>
    <row r="316" spans="1:54" ht="25.5" customHeight="1">
      <c r="A316" s="127"/>
      <c r="B316" s="184"/>
      <c r="C316" s="185"/>
      <c r="D316" s="185"/>
      <c r="E316" s="185"/>
      <c r="F316" s="185"/>
      <c r="G316" s="185"/>
      <c r="H316" s="185"/>
      <c r="I316" s="185"/>
      <c r="J316" s="185"/>
      <c r="K316" s="185"/>
      <c r="L316" s="185"/>
      <c r="M316" s="185"/>
      <c r="N316" s="185"/>
      <c r="O316" s="185"/>
      <c r="P316" s="185"/>
      <c r="Q316" s="185"/>
      <c r="R316" s="185"/>
      <c r="S316" s="185"/>
      <c r="T316" s="185"/>
      <c r="U316" s="185"/>
      <c r="V316" s="185"/>
      <c r="W316" s="185"/>
      <c r="X316" s="185"/>
      <c r="Y316" s="185"/>
      <c r="Z316" s="185"/>
      <c r="AA316" s="185"/>
      <c r="AB316" s="185"/>
      <c r="AC316" s="187"/>
      <c r="AD316" s="187"/>
      <c r="AE316" s="187"/>
      <c r="AF316" s="187"/>
      <c r="AG316" s="187"/>
      <c r="AH316" s="187"/>
      <c r="AI316" s="187"/>
      <c r="AJ316" s="187"/>
      <c r="AK316" s="187"/>
      <c r="AL316" s="187"/>
      <c r="AM316" s="127"/>
      <c r="AN316" s="127"/>
      <c r="AO316" s="127"/>
      <c r="AP316" s="127"/>
      <c r="AQ316" s="127"/>
      <c r="AR316" s="127"/>
      <c r="AS316" s="127"/>
      <c r="AT316" s="127"/>
      <c r="AU316" s="127"/>
      <c r="AV316" s="127"/>
      <c r="AW316" s="127"/>
      <c r="AX316" s="127"/>
      <c r="AY316" s="127"/>
      <c r="AZ316" s="127"/>
      <c r="BA316" s="127"/>
      <c r="BB316" s="127"/>
    </row>
    <row r="317" spans="1:54" ht="25.5" customHeight="1">
      <c r="A317" s="127"/>
      <c r="B317" s="184"/>
      <c r="C317" s="185"/>
      <c r="D317" s="185"/>
      <c r="E317" s="185"/>
      <c r="F317" s="185"/>
      <c r="G317" s="185"/>
      <c r="H317" s="185"/>
      <c r="I317" s="185"/>
      <c r="J317" s="185"/>
      <c r="K317" s="185"/>
      <c r="L317" s="185"/>
      <c r="M317" s="185"/>
      <c r="N317" s="185"/>
      <c r="O317" s="185"/>
      <c r="P317" s="185"/>
      <c r="Q317" s="185"/>
      <c r="R317" s="185"/>
      <c r="S317" s="185"/>
      <c r="T317" s="185"/>
      <c r="U317" s="185"/>
      <c r="V317" s="185"/>
      <c r="W317" s="185"/>
      <c r="X317" s="185"/>
      <c r="Y317" s="185"/>
      <c r="Z317" s="185"/>
      <c r="AA317" s="185"/>
      <c r="AB317" s="185"/>
      <c r="AC317" s="187"/>
      <c r="AD317" s="187"/>
      <c r="AE317" s="187"/>
      <c r="AF317" s="187"/>
      <c r="AG317" s="187"/>
      <c r="AH317" s="187"/>
      <c r="AI317" s="187"/>
      <c r="AJ317" s="187"/>
      <c r="AK317" s="187"/>
      <c r="AL317" s="187"/>
      <c r="AM317" s="127"/>
      <c r="AN317" s="127"/>
      <c r="AO317" s="127"/>
      <c r="AP317" s="127"/>
      <c r="AQ317" s="127"/>
      <c r="AR317" s="127"/>
      <c r="AS317" s="127"/>
      <c r="AT317" s="127"/>
      <c r="AU317" s="127"/>
      <c r="AV317" s="127"/>
      <c r="AW317" s="127"/>
      <c r="AX317" s="127"/>
      <c r="AY317" s="127"/>
      <c r="AZ317" s="127"/>
      <c r="BA317" s="127"/>
      <c r="BB317" s="127"/>
    </row>
    <row r="318" spans="1:54" ht="25.5" customHeight="1">
      <c r="A318" s="127"/>
      <c r="B318" s="184"/>
      <c r="C318" s="185"/>
      <c r="D318" s="185"/>
      <c r="E318" s="185"/>
      <c r="F318" s="185"/>
      <c r="G318" s="185"/>
      <c r="H318" s="185"/>
      <c r="I318" s="185"/>
      <c r="J318" s="185"/>
      <c r="K318" s="185"/>
      <c r="L318" s="185"/>
      <c r="M318" s="185"/>
      <c r="N318" s="185"/>
      <c r="O318" s="185"/>
      <c r="P318" s="185"/>
      <c r="Q318" s="185"/>
      <c r="R318" s="185"/>
      <c r="S318" s="185"/>
      <c r="T318" s="185"/>
      <c r="U318" s="185"/>
      <c r="V318" s="185"/>
      <c r="W318" s="185"/>
      <c r="X318" s="185"/>
      <c r="Y318" s="185"/>
      <c r="Z318" s="185"/>
      <c r="AA318" s="185"/>
      <c r="AB318" s="185"/>
      <c r="AC318" s="187"/>
      <c r="AD318" s="187"/>
      <c r="AE318" s="187"/>
      <c r="AF318" s="187"/>
      <c r="AG318" s="187"/>
      <c r="AH318" s="187"/>
      <c r="AI318" s="187"/>
      <c r="AJ318" s="187"/>
      <c r="AK318" s="187"/>
      <c r="AL318" s="187"/>
      <c r="AM318" s="127"/>
      <c r="AN318" s="127"/>
      <c r="AO318" s="127"/>
      <c r="AP318" s="127"/>
      <c r="AQ318" s="127"/>
      <c r="AR318" s="127"/>
      <c r="AS318" s="127"/>
      <c r="AT318" s="127"/>
      <c r="AU318" s="127"/>
      <c r="AV318" s="127"/>
      <c r="AW318" s="127"/>
      <c r="AX318" s="127"/>
      <c r="AY318" s="127"/>
      <c r="AZ318" s="127"/>
      <c r="BA318" s="127"/>
      <c r="BB318" s="127"/>
    </row>
    <row r="319" spans="1:54" ht="25.5" customHeight="1">
      <c r="A319" s="127"/>
      <c r="B319" s="184"/>
      <c r="C319" s="185"/>
      <c r="D319" s="185"/>
      <c r="E319" s="185"/>
      <c r="F319" s="185"/>
      <c r="G319" s="185"/>
      <c r="H319" s="185"/>
      <c r="I319" s="185"/>
      <c r="J319" s="185"/>
      <c r="K319" s="185"/>
      <c r="L319" s="185"/>
      <c r="M319" s="185"/>
      <c r="N319" s="185"/>
      <c r="O319" s="185"/>
      <c r="P319" s="185"/>
      <c r="Q319" s="185"/>
      <c r="R319" s="185"/>
      <c r="S319" s="185"/>
      <c r="T319" s="185"/>
      <c r="U319" s="185"/>
      <c r="V319" s="185"/>
      <c r="W319" s="185"/>
      <c r="X319" s="185"/>
      <c r="Y319" s="185"/>
      <c r="Z319" s="185"/>
      <c r="AA319" s="185"/>
      <c r="AB319" s="185"/>
      <c r="AC319" s="187"/>
      <c r="AD319" s="187"/>
      <c r="AE319" s="187"/>
      <c r="AF319" s="187"/>
      <c r="AG319" s="187"/>
      <c r="AH319" s="187"/>
      <c r="AI319" s="187"/>
      <c r="AJ319" s="187"/>
      <c r="AK319" s="187"/>
      <c r="AL319" s="187"/>
      <c r="AM319" s="127"/>
      <c r="AN319" s="127"/>
      <c r="AO319" s="127"/>
      <c r="AP319" s="127"/>
      <c r="AQ319" s="127"/>
      <c r="AR319" s="127"/>
      <c r="AS319" s="127"/>
      <c r="AT319" s="127"/>
      <c r="AU319" s="127"/>
      <c r="AV319" s="127"/>
      <c r="AW319" s="127"/>
      <c r="AX319" s="127"/>
      <c r="AY319" s="127"/>
      <c r="AZ319" s="127"/>
      <c r="BA319" s="127"/>
      <c r="BB319" s="127"/>
    </row>
    <row r="320" spans="1:54" ht="25.5" customHeight="1">
      <c r="A320" s="127"/>
      <c r="B320" s="184"/>
      <c r="C320" s="185"/>
      <c r="D320" s="185"/>
      <c r="E320" s="185"/>
      <c r="F320" s="185"/>
      <c r="G320" s="185"/>
      <c r="H320" s="185"/>
      <c r="I320" s="185"/>
      <c r="J320" s="185"/>
      <c r="K320" s="185"/>
      <c r="L320" s="185"/>
      <c r="M320" s="185"/>
      <c r="N320" s="185"/>
      <c r="O320" s="185"/>
      <c r="P320" s="185"/>
      <c r="Q320" s="185"/>
      <c r="R320" s="185"/>
      <c r="S320" s="185"/>
      <c r="T320" s="185"/>
      <c r="U320" s="185"/>
      <c r="V320" s="185"/>
      <c r="W320" s="185"/>
      <c r="X320" s="185"/>
      <c r="Y320" s="185"/>
      <c r="Z320" s="185"/>
      <c r="AA320" s="185"/>
      <c r="AB320" s="185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27"/>
      <c r="AN320" s="127"/>
      <c r="AO320" s="127"/>
      <c r="AP320" s="127"/>
      <c r="AQ320" s="127"/>
      <c r="AR320" s="127"/>
      <c r="AS320" s="127"/>
      <c r="AT320" s="127"/>
      <c r="AU320" s="127"/>
      <c r="AV320" s="127"/>
      <c r="AW320" s="127"/>
      <c r="AX320" s="127"/>
      <c r="AY320" s="127"/>
      <c r="AZ320" s="127"/>
      <c r="BA320" s="127"/>
      <c r="BB320" s="127"/>
    </row>
    <row r="321" spans="1:54" ht="25.5" customHeight="1">
      <c r="A321" s="127"/>
      <c r="B321" s="184"/>
      <c r="C321" s="185"/>
      <c r="D321" s="185"/>
      <c r="E321" s="185"/>
      <c r="F321" s="185"/>
      <c r="G321" s="185"/>
      <c r="H321" s="185"/>
      <c r="I321" s="185"/>
      <c r="J321" s="185"/>
      <c r="K321" s="185"/>
      <c r="L321" s="185"/>
      <c r="M321" s="185"/>
      <c r="N321" s="185"/>
      <c r="O321" s="185"/>
      <c r="P321" s="185"/>
      <c r="Q321" s="185"/>
      <c r="R321" s="185"/>
      <c r="S321" s="185"/>
      <c r="T321" s="185"/>
      <c r="U321" s="185"/>
      <c r="V321" s="185"/>
      <c r="W321" s="185"/>
      <c r="X321" s="185"/>
      <c r="Y321" s="185"/>
      <c r="Z321" s="185"/>
      <c r="AA321" s="185"/>
      <c r="AB321" s="185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27"/>
      <c r="AN321" s="127"/>
      <c r="AO321" s="127"/>
      <c r="AP321" s="127"/>
      <c r="AQ321" s="127"/>
      <c r="AR321" s="127"/>
      <c r="AS321" s="127"/>
      <c r="AT321" s="127"/>
      <c r="AU321" s="127"/>
      <c r="AV321" s="127"/>
      <c r="AW321" s="127"/>
      <c r="AX321" s="127"/>
      <c r="AY321" s="127"/>
      <c r="AZ321" s="127"/>
      <c r="BA321" s="127"/>
      <c r="BB321" s="127"/>
    </row>
    <row r="322" spans="1:54" ht="25.5" customHeight="1">
      <c r="A322" s="127"/>
      <c r="B322" s="184"/>
      <c r="C322" s="185"/>
      <c r="D322" s="185"/>
      <c r="E322" s="185"/>
      <c r="F322" s="185"/>
      <c r="G322" s="185"/>
      <c r="H322" s="185"/>
      <c r="I322" s="185"/>
      <c r="J322" s="185"/>
      <c r="K322" s="185"/>
      <c r="L322" s="185"/>
      <c r="M322" s="185"/>
      <c r="N322" s="185"/>
      <c r="O322" s="185"/>
      <c r="P322" s="185"/>
      <c r="Q322" s="185"/>
      <c r="R322" s="185"/>
      <c r="S322" s="185"/>
      <c r="T322" s="185"/>
      <c r="U322" s="185"/>
      <c r="V322" s="185"/>
      <c r="W322" s="185"/>
      <c r="X322" s="185"/>
      <c r="Y322" s="185"/>
      <c r="Z322" s="185"/>
      <c r="AA322" s="185"/>
      <c r="AB322" s="185"/>
      <c r="AC322" s="187"/>
      <c r="AD322" s="187"/>
      <c r="AE322" s="187"/>
      <c r="AF322" s="187"/>
      <c r="AG322" s="187"/>
      <c r="AH322" s="187"/>
      <c r="AI322" s="187"/>
      <c r="AJ322" s="187"/>
      <c r="AK322" s="187"/>
      <c r="AL322" s="187"/>
      <c r="AM322" s="127"/>
      <c r="AN322" s="127"/>
      <c r="AO322" s="127"/>
      <c r="AP322" s="127"/>
      <c r="AQ322" s="127"/>
      <c r="AR322" s="127"/>
      <c r="AS322" s="127"/>
      <c r="AT322" s="127"/>
      <c r="AU322" s="127"/>
      <c r="AV322" s="127"/>
      <c r="AW322" s="127"/>
      <c r="AX322" s="127"/>
      <c r="AY322" s="127"/>
      <c r="AZ322" s="127"/>
      <c r="BA322" s="127"/>
      <c r="BB322" s="127"/>
    </row>
    <row r="323" spans="1:54" ht="25.5" customHeight="1">
      <c r="A323" s="127"/>
      <c r="B323" s="184"/>
      <c r="C323" s="185"/>
      <c r="D323" s="185"/>
      <c r="E323" s="185"/>
      <c r="F323" s="185"/>
      <c r="G323" s="185"/>
      <c r="H323" s="185"/>
      <c r="I323" s="185"/>
      <c r="J323" s="185"/>
      <c r="K323" s="185"/>
      <c r="L323" s="185"/>
      <c r="M323" s="185"/>
      <c r="N323" s="185"/>
      <c r="O323" s="185"/>
      <c r="P323" s="185"/>
      <c r="Q323" s="185"/>
      <c r="R323" s="185"/>
      <c r="S323" s="185"/>
      <c r="T323" s="185"/>
      <c r="U323" s="185"/>
      <c r="V323" s="185"/>
      <c r="W323" s="185"/>
      <c r="X323" s="185"/>
      <c r="Y323" s="185"/>
      <c r="Z323" s="185"/>
      <c r="AA323" s="185"/>
      <c r="AB323" s="185"/>
      <c r="AC323" s="187"/>
      <c r="AD323" s="187"/>
      <c r="AE323" s="187"/>
      <c r="AF323" s="187"/>
      <c r="AG323" s="187"/>
      <c r="AH323" s="187"/>
      <c r="AI323" s="187"/>
      <c r="AJ323" s="187"/>
      <c r="AK323" s="187"/>
      <c r="AL323" s="187"/>
      <c r="AM323" s="127"/>
      <c r="AN323" s="127"/>
      <c r="AO323" s="127"/>
      <c r="AP323" s="127"/>
      <c r="AQ323" s="127"/>
      <c r="AR323" s="127"/>
      <c r="AS323" s="127"/>
      <c r="AT323" s="127"/>
      <c r="AU323" s="127"/>
      <c r="AV323" s="127"/>
      <c r="AW323" s="127"/>
      <c r="AX323" s="127"/>
      <c r="AY323" s="127"/>
      <c r="AZ323" s="127"/>
      <c r="BA323" s="127"/>
      <c r="BB323" s="127"/>
    </row>
    <row r="324" spans="1:54" ht="25.5" customHeight="1">
      <c r="A324" s="127"/>
      <c r="B324" s="184"/>
      <c r="C324" s="185"/>
      <c r="D324" s="185"/>
      <c r="E324" s="185"/>
      <c r="F324" s="185"/>
      <c r="G324" s="185"/>
      <c r="H324" s="185"/>
      <c r="I324" s="185"/>
      <c r="J324" s="185">
        <v>45848.81</v>
      </c>
      <c r="K324" s="185"/>
      <c r="L324" s="185"/>
      <c r="M324" s="185"/>
      <c r="N324" s="185"/>
      <c r="O324" s="185"/>
      <c r="P324" s="185"/>
      <c r="Q324" s="185"/>
      <c r="R324" s="185"/>
      <c r="S324" s="185"/>
      <c r="T324" s="185"/>
      <c r="U324" s="185"/>
      <c r="V324" s="185"/>
      <c r="W324" s="185"/>
      <c r="X324" s="185"/>
      <c r="Y324" s="185"/>
      <c r="Z324" s="185"/>
      <c r="AA324" s="185"/>
      <c r="AB324" s="185"/>
      <c r="AC324" s="187"/>
      <c r="AD324" s="187"/>
      <c r="AE324" s="187"/>
      <c r="AF324" s="187"/>
      <c r="AG324" s="187"/>
      <c r="AH324" s="187"/>
      <c r="AI324" s="187"/>
      <c r="AJ324" s="187"/>
      <c r="AK324" s="187"/>
      <c r="AL324" s="187"/>
      <c r="AM324" s="127"/>
      <c r="AN324" s="127"/>
      <c r="AO324" s="127"/>
      <c r="AP324" s="127"/>
      <c r="AQ324" s="127"/>
      <c r="AR324" s="127"/>
      <c r="AS324" s="127"/>
      <c r="AT324" s="127"/>
      <c r="AU324" s="127"/>
      <c r="AV324" s="127"/>
      <c r="AW324" s="127"/>
      <c r="AX324" s="127"/>
      <c r="AY324" s="127"/>
      <c r="AZ324" s="127"/>
      <c r="BA324" s="127"/>
      <c r="BB324" s="127"/>
    </row>
  </sheetData>
  <mergeCells count="6">
    <mergeCell ref="B311:C311"/>
    <mergeCell ref="B306:C306"/>
    <mergeCell ref="B307:C307"/>
    <mergeCell ref="B308:C308"/>
    <mergeCell ref="B309:C309"/>
    <mergeCell ref="B310:C310"/>
  </mergeCells>
  <conditionalFormatting sqref="F1:F6 F8:F305 F311:F324">
    <cfRule type="cellIs" dxfId="4" priority="2" operator="lessThan">
      <formula>0</formula>
    </cfRule>
  </conditionalFormatting>
  <conditionalFormatting sqref="K1:K6 N1:N305 Q1:Q324 S1:S324 AA1:AB324 K8:K324">
    <cfRule type="cellIs" dxfId="3" priority="1" operator="lessThan">
      <formula>0</formula>
    </cfRule>
  </conditionalFormatting>
  <conditionalFormatting sqref="N311:N324">
    <cfRule type="cellIs" dxfId="2" priority="3" operator="lessThan">
      <formula>0</formula>
    </cfRule>
  </conditionalFormatting>
  <conditionalFormatting sqref="AK1:AL6 AK8:AL324">
    <cfRule type="cellIs" dxfId="1" priority="4" operator="lessThan">
      <formula>0</formula>
    </cfRule>
  </conditionalFormatting>
  <conditionalFormatting sqref="AM8">
    <cfRule type="cellIs" dxfId="0" priority="6" operator="lessThan">
      <formula>0</formula>
    </cfRule>
  </conditionalFormatting>
  <printOptions horizontalCentered="1"/>
  <pageMargins left="0.27559055118110237" right="0.19685039370078741" top="0.47244094488188981" bottom="0.51181102362204722" header="0" footer="0"/>
  <pageSetup scale="80" orientation="portrait" r:id="rId1"/>
  <headerFooter>
    <oddFooter>&amp;CPágina &amp;P 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27</vt:i4>
      </vt:variant>
    </vt:vector>
  </HeadingPairs>
  <TitlesOfParts>
    <vt:vector size="68" baseType="lpstr">
      <vt:lpstr>2022</vt:lpstr>
      <vt:lpstr>BC Diciembre</vt:lpstr>
      <vt:lpstr>Dic21</vt:lpstr>
      <vt:lpstr>BC Dic20</vt:lpstr>
      <vt:lpstr>Portada</vt:lpstr>
      <vt:lpstr>I. Contable</vt:lpstr>
      <vt:lpstr>1. Estado de actividades</vt:lpstr>
      <vt:lpstr>2. Edo. de situación financiera</vt:lpstr>
      <vt:lpstr>6. Edo de variación de la hda p</vt:lpstr>
      <vt:lpstr>3. Edo de cambios en sit financ</vt:lpstr>
      <vt:lpstr>4. Edo Analitico del Activo</vt:lpstr>
      <vt:lpstr>5. Edo analitico de la deuda y</vt:lpstr>
      <vt:lpstr>7. Edo de flujos de efectivo </vt:lpstr>
      <vt:lpstr>8.Pasivos contingentes</vt:lpstr>
      <vt:lpstr>8.1.1</vt:lpstr>
      <vt:lpstr>I. Presupuestal</vt:lpstr>
      <vt:lpstr>10. Edo analitico del ingreso</vt:lpstr>
      <vt:lpstr>11. Presupuesto clasif admva</vt:lpstr>
      <vt:lpstr>13. Presupuesto capitulo y conc</vt:lpstr>
      <vt:lpstr>12. Presupuesto por tipo de gto</vt:lpstr>
      <vt:lpstr>14. Presupuesto finalidad y fun</vt:lpstr>
      <vt:lpstr>15. Endeudamiento neto</vt:lpstr>
      <vt:lpstr>16. Intereses de la deuda</vt:lpstr>
      <vt:lpstr>17. Indicadores de postura fisc</vt:lpstr>
      <vt:lpstr>II.Programatica</vt:lpstr>
      <vt:lpstr>18. Gto por cat programatica</vt:lpstr>
      <vt:lpstr>19. Programas y proyectos de in</vt:lpstr>
      <vt:lpstr>20. MIR</vt:lpstr>
      <vt:lpstr>ANEXOS</vt:lpstr>
      <vt:lpstr>21. Bienes muebles</vt:lpstr>
      <vt:lpstr>21.2 Bienes Tecnologicos</vt:lpstr>
      <vt:lpstr>21.3 Bienes en comodato</vt:lpstr>
      <vt:lpstr>22. Bienes inmuebles</vt:lpstr>
      <vt:lpstr>23. Cuentas bancarias</vt:lpstr>
      <vt:lpstr>24. Relación de esquemas bursat</vt:lpstr>
      <vt:lpstr>LDF 7a</vt:lpstr>
      <vt:lpstr>LDF7 b</vt:lpstr>
      <vt:lpstr>LDF 7c</vt:lpstr>
      <vt:lpstr>LDF 7d</vt:lpstr>
      <vt:lpstr>Ingresos (adecuaciones)</vt:lpstr>
      <vt:lpstr>Transferencias finales FF</vt:lpstr>
      <vt:lpstr>'10. Edo analitico del ingreso'!_ftnref1</vt:lpstr>
      <vt:lpstr>'10. Edo analitico del ingreso'!_ftnref2</vt:lpstr>
      <vt:lpstr>'10. Edo analitico del ingreso'!_ftnref3</vt:lpstr>
      <vt:lpstr>'1. Estado de actividades'!Área_de_impresión</vt:lpstr>
      <vt:lpstr>'10. Edo analitico del ingreso'!Área_de_impresión</vt:lpstr>
      <vt:lpstr>'11. Presupuesto clasif admva'!Área_de_impresión</vt:lpstr>
      <vt:lpstr>'12. Presupuesto por tipo de gto'!Área_de_impresión</vt:lpstr>
      <vt:lpstr>'13. Presupuesto capitulo y conc'!Área_de_impresión</vt:lpstr>
      <vt:lpstr>'14. Presupuesto finalidad y fun'!Área_de_impresión</vt:lpstr>
      <vt:lpstr>'15. Endeudamiento neto'!Área_de_impresión</vt:lpstr>
      <vt:lpstr>'16. Intereses de la deuda'!Área_de_impresión</vt:lpstr>
      <vt:lpstr>'20. MIR'!Área_de_impresión</vt:lpstr>
      <vt:lpstr>'21.3 Bienes en comodato'!Área_de_impresión</vt:lpstr>
      <vt:lpstr>'3. Edo de cambios en sit financ'!Área_de_impresión</vt:lpstr>
      <vt:lpstr>'4. Edo Analitico del Activo'!Área_de_impresión</vt:lpstr>
      <vt:lpstr>'5. Edo analitico de la deuda y'!Área_de_impresión</vt:lpstr>
      <vt:lpstr>'6. Edo de variación de la hda p'!Área_de_impresión</vt:lpstr>
      <vt:lpstr>'7. Edo de flujos de efectivo '!Área_de_impresión</vt:lpstr>
      <vt:lpstr>'I. Contable'!Área_de_impresión</vt:lpstr>
      <vt:lpstr>'I. Presupuestal'!Área_de_impresión</vt:lpstr>
      <vt:lpstr>'LDF7 b'!Área_de_impresión</vt:lpstr>
      <vt:lpstr>Portada!Área_de_impresión</vt:lpstr>
      <vt:lpstr>'21. Bienes muebles'!Print_Area</vt:lpstr>
      <vt:lpstr>'22. Bienes inmuebles'!Print_Area</vt:lpstr>
      <vt:lpstr>'13. Presupuesto capitulo y conc'!Títulos_a_imprimir</vt:lpstr>
      <vt:lpstr>'20. MIR'!Títulos_a_imprimir</vt:lpstr>
      <vt:lpstr>'21.3 Bienes en comodato'!Títulos_a_imprimir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YesiGarcia</dc:creator>
  <cp:lastModifiedBy>Guadalupe Hernandez Barajas</cp:lastModifiedBy>
  <cp:lastPrinted>2023-04-18T19:30:19Z</cp:lastPrinted>
  <dcterms:created xsi:type="dcterms:W3CDTF">2017-10-19T17:33:57Z</dcterms:created>
  <dcterms:modified xsi:type="dcterms:W3CDTF">2023-04-19T02:02:45Z</dcterms:modified>
</cp:coreProperties>
</file>