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28" windowWidth="10044" windowHeight="9516" activeTab="0"/>
  </bookViews>
  <sheets>
    <sheet name="GASTO CORRIENTE " sheetId="1" r:id="rId1"/>
    <sheet name="RESULTADOS " sheetId="2" r:id="rId2"/>
    <sheet name="BALANCE " sheetId="3" r:id="rId3"/>
    <sheet name="ORIGEN Y APLIC. NUEVA MES" sheetId="4" r:id="rId4"/>
    <sheet name="ORIGEN Y APLIC. NUEVA ACUM" sheetId="5" r:id="rId5"/>
  </sheets>
  <externalReferences>
    <externalReference r:id="rId8"/>
  </externalReferences>
  <definedNames>
    <definedName name="_xlnm.Print_Area" localSheetId="0">'GASTO CORRIENTE '!$V$1:$AC$109</definedName>
    <definedName name="_xlnm.Print_Area" localSheetId="4">'ORIGEN Y APLIC. NUEVA ACUM'!$B$1:$H$90</definedName>
    <definedName name="_xlnm.Print_Titles" localSheetId="0">'GASTO CORRIENTE '!$1:$4</definedName>
  </definedNames>
  <calcPr fullCalcOnLoad="1"/>
</workbook>
</file>

<file path=xl/sharedStrings.xml><?xml version="1.0" encoding="utf-8"?>
<sst xmlns="http://schemas.openxmlformats.org/spreadsheetml/2006/main" count="790" uniqueCount="344">
  <si>
    <t>VARIACION</t>
  </si>
  <si>
    <t>SERVICIOS PERSONALES</t>
  </si>
  <si>
    <t>MATERIALES Y SUMINISTROS</t>
  </si>
  <si>
    <t>SERVICIOS GENERALES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</si>
  <si>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</si>
  <si>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</si>
  <si>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</si>
  <si>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</si>
  <si>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</si>
  <si>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</si>
  <si>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</si>
  <si>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</si>
  <si>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</si>
  <si>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</si>
  <si>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</si>
  <si>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</si>
  <si>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</si>
  <si>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</si>
  <si>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</si>
  <si>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</si>
  <si>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</si>
  <si>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</si>
  <si>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</si>
  <si>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</si>
  <si>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</si>
  <si>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</si>
  <si>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</si>
  <si>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</si>
  <si>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</si>
  <si>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</si>
  <si>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</si>
  <si>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</si>
  <si>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</si>
  <si>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</si>
  <si>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</si>
  <si>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</si>
  <si>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</si>
  <si>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</si>
  <si>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</si>
  <si>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</si>
  <si>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</si>
  <si>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</si>
  <si>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</si>
  <si>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</si>
  <si>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</si>
  <si>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</si>
  <si>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</si>
  <si>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</si>
  <si>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</si>
  <si>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</si>
  <si>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</si>
  <si>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</si>
  <si>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</si>
  <si>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</si>
  <si>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</si>
  <si>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</si>
  <si>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</si>
  <si>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</si>
  <si>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</si>
  <si>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</si>
  <si>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</si>
  <si>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</si>
  <si>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</si>
  <si>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</si>
  <si>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</si>
  <si>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</si>
  <si>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</si>
  <si>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</si>
  <si>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</si>
  <si>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</si>
  <si>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</si>
  <si>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</si>
  <si>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</si>
  <si>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</si>
  <si>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</si>
  <si>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</si>
  <si>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</si>
  <si>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</si>
  <si>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</si>
  <si>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</si>
  <si>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</si>
  <si>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</si>
  <si>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</si>
  <si>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</si>
  <si>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</si>
  <si>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</si>
  <si>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</si>
  <si>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</si>
  <si>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</si>
  <si>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</si>
  <si>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</si>
  <si>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</si>
  <si>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</si>
  <si>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</si>
  <si>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</si>
  <si>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</si>
  <si>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</si>
  <si>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</si>
  <si>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</si>
  <si>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</si>
  <si>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</si>
  <si>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</si>
  <si>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</si>
  <si>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</si>
  <si>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</si>
  <si>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</si>
  <si>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</si>
  <si>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</si>
  <si>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</si>
  <si>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</si>
  <si>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</si>
  <si>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</si>
  <si>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</si>
  <si>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</si>
  <si>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</si>
  <si>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</si>
  <si>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</si>
  <si>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</si>
  <si>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</si>
  <si>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</si>
  <si>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</si>
  <si>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</si>
  <si>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</si>
  <si>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</si>
  <si>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</si>
  <si>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</si>
  <si>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</si>
  <si>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</si>
  <si>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</si>
  <si>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</si>
  <si>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</si>
  <si>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</si>
  <si>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</si>
  <si>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</si>
  <si>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</si>
  <si>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</si>
  <si>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</si>
  <si>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</si>
  <si>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</si>
  <si>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</si>
  <si>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</si>
  <si>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</si>
  <si>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</si>
  <si>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</si>
  <si>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</si>
  <si>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</si>
  <si>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</si>
  <si>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</si>
  <si>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</si>
  <si>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</si>
  <si>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</si>
  <si>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</si>
  <si>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</si>
  <si>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</si>
  <si>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</si>
  <si>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</si>
  <si>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</si>
  <si>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</si>
  <si>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>SUBSIDIO AL EMPLEO</t>
  </si>
  <si>
    <t>Subsidio al Empleo</t>
  </si>
  <si>
    <t>SUMA OTROS INGRESOS</t>
  </si>
  <si>
    <t>Pagos Anticipados</t>
  </si>
  <si>
    <t>503</t>
  </si>
  <si>
    <t>PASIVOS DEL EJERCICIO 2012 A EROGAR EN  2013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</si>
  <si>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</si>
  <si>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</si>
  <si>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</si>
  <si>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</si>
  <si>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</si>
  <si>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</si>
  <si>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</si>
  <si>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</si>
  <si>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</si>
  <si>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</si>
  <si>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</si>
  <si>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</si>
  <si>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</si>
  <si>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</si>
  <si>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</si>
  <si>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</si>
  <si>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</si>
  <si>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</si>
  <si>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</si>
  <si>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</si>
  <si>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</si>
  <si>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</si>
  <si>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</si>
  <si>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</si>
  <si>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</si>
  <si>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</si>
  <si>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</si>
  <si>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</si>
  <si>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</si>
  <si>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</si>
  <si>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</si>
  <si>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Servicio de Consultoría Administrativa</t>
  </si>
  <si>
    <t>Estudios Diversos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</si>
  <si>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</si>
  <si>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</si>
  <si>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</si>
  <si>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</si>
  <si>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</si>
  <si>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</si>
  <si>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</si>
  <si>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</si>
  <si>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</si>
  <si>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</si>
  <si>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</si>
  <si>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</si>
  <si>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</si>
  <si>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</si>
  <si>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</si>
  <si>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</si>
  <si>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</si>
  <si>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</si>
  <si>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</si>
  <si>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</si>
  <si>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</si>
  <si>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</si>
  <si>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</si>
  <si>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</si>
  <si>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</si>
  <si>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</si>
  <si>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</si>
  <si>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</si>
  <si>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</si>
  <si>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Material Estadístico y Geográfico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</si>
  <si>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</si>
  <si>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</si>
  <si>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</si>
  <si>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</si>
  <si>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</si>
  <si>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</si>
  <si>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</si>
  <si>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</si>
  <si>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</si>
  <si>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</si>
  <si>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</si>
  <si>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</si>
  <si>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</si>
  <si>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</si>
  <si>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</si>
  <si>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</si>
  <si>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</si>
  <si>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</si>
  <si>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</si>
  <si>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</si>
  <si>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2302</t>
  </si>
  <si>
    <t>3521</t>
  </si>
  <si>
    <t>3501</t>
  </si>
  <si>
    <t>Inst. Reparac. Y Mnto. De Mobiliario y Eq. De Administración</t>
  </si>
  <si>
    <t>3504</t>
  </si>
  <si>
    <t>3601-002</t>
  </si>
  <si>
    <t>2151</t>
  </si>
  <si>
    <t>Meterial Impreso e Información Digital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</si>
  <si>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</si>
  <si>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</si>
  <si>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</si>
  <si>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</si>
  <si>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</si>
  <si>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</si>
  <si>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</si>
  <si>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3604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</si>
  <si>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</si>
  <si>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</si>
  <si>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</si>
  <si>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</si>
  <si>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</si>
  <si>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</si>
  <si>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</si>
  <si>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</si>
  <si>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</si>
  <si>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</si>
  <si>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</si>
  <si>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</si>
  <si>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</si>
  <si>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</si>
  <si>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</si>
  <si>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</si>
  <si>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</si>
  <si>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</si>
  <si>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</si>
  <si>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</si>
  <si>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</si>
  <si>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</si>
  <si>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</si>
  <si>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</si>
  <si>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</si>
  <si>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</si>
  <si>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</si>
  <si>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2131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</si>
  <si>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</si>
  <si>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</si>
  <si>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</si>
  <si>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</si>
  <si>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</si>
  <si>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</si>
  <si>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</si>
  <si>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</si>
  <si>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</si>
  <si>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</si>
  <si>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</si>
  <si>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</si>
  <si>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</si>
  <si>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</si>
  <si>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Edificios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</si>
  <si>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</si>
  <si>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</si>
  <si>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</si>
  <si>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</si>
  <si>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</si>
  <si>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</si>
  <si>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</si>
  <si>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</si>
  <si>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</si>
  <si>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</si>
  <si>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</si>
  <si>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</si>
  <si>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</si>
  <si>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</si>
  <si>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 xml:space="preserve">  AJUSTE                    21 ENE 2013</t>
  </si>
  <si>
    <t>PRESUPUESTO AJUSTADO                  21 ENE 2013</t>
  </si>
  <si>
    <t>P L A N</t>
  </si>
  <si>
    <t>EFECTIVO DISPONIBLE DEL EJERCICIO 2012</t>
  </si>
  <si>
    <t>Adquisición de Bienes Muebles</t>
  </si>
  <si>
    <t>PRESUPUESTO    ORIGINAL                     31 JUL 2012</t>
  </si>
  <si>
    <t>2721</t>
  </si>
  <si>
    <t>2702</t>
  </si>
  <si>
    <t>Prendas de Protección</t>
  </si>
  <si>
    <t>3792</t>
  </si>
  <si>
    <t>Otros Servicios de Traslado y Hospedaje</t>
  </si>
  <si>
    <t>TRANSFERENCIA SALDO 2012</t>
  </si>
  <si>
    <t>TRANSFERENCIAS 31 JUL 2013</t>
  </si>
  <si>
    <t>PRESUPUESTO AJUSTADO                 31 JULIO 2013</t>
  </si>
  <si>
    <t>ESTADISTICO A  SEPTIEMBRE  2013</t>
  </si>
  <si>
    <t>REAL     ACUMULADO           A SEPTIEMBRE</t>
  </si>
  <si>
    <t>PRESUPUESTO ACUMULADO           A SEPTIEMBRE</t>
  </si>
  <si>
    <t>SEPTIEMBRE 2013</t>
  </si>
  <si>
    <t>ACUMULADO A SEPTIEMBRE DE 2013</t>
  </si>
  <si>
    <t>REAL        ACUMULADO              A SEPTIEMBRE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</si>
  <si>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</si>
  <si>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DE 2013</t>
  </si>
  <si>
    <t xml:space="preserve"> SEPTIEMBRE DE 2013</t>
  </si>
  <si>
    <t>DEL 1º DE ENERO AL 30 DE SEPTIEMBRE DE 2013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</si>
</sst>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</numFmts>
  <fonts count="49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7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0" fontId="4" fillId="0" borderId="11" xfId="57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16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169" fontId="4" fillId="0" borderId="0" xfId="57" applyNumberFormat="1" applyFont="1" applyFill="1" applyBorder="1" applyAlignment="1">
      <alignment/>
    </xf>
    <xf numFmtId="168" fontId="4" fillId="0" borderId="0" xfId="48" applyFont="1" applyFill="1" applyAlignment="1">
      <alignment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9" fontId="4" fillId="0" borderId="0" xfId="57" applyFont="1" applyFill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5" applyFo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5" applyFont="1" applyFill="1">
      <alignment/>
      <protection/>
    </xf>
    <xf numFmtId="43" fontId="9" fillId="0" borderId="0" xfId="51" applyFont="1" applyFill="1" applyAlignment="1">
      <alignment/>
    </xf>
    <xf numFmtId="0" fontId="11" fillId="0" borderId="0" xfId="55" applyFont="1">
      <alignment/>
      <protection/>
    </xf>
    <xf numFmtId="173" fontId="7" fillId="0" borderId="0" xfId="51" applyNumberFormat="1" applyFont="1" applyAlignment="1">
      <alignment/>
    </xf>
    <xf numFmtId="173" fontId="9" fillId="0" borderId="0" xfId="51" applyNumberFormat="1" applyFont="1" applyAlignment="1">
      <alignment/>
    </xf>
    <xf numFmtId="37" fontId="7" fillId="0" borderId="0" xfId="55" applyNumberFormat="1" applyFont="1">
      <alignment/>
      <protection/>
    </xf>
    <xf numFmtId="37" fontId="9" fillId="0" borderId="0" xfId="55" applyNumberFormat="1" applyFont="1">
      <alignment/>
      <protection/>
    </xf>
    <xf numFmtId="37" fontId="9" fillId="0" borderId="12" xfId="55" applyNumberFormat="1" applyFont="1" applyBorder="1">
      <alignment/>
      <protection/>
    </xf>
    <xf numFmtId="0" fontId="7" fillId="0" borderId="0" xfId="55" applyFont="1">
      <alignment/>
      <protection/>
    </xf>
    <xf numFmtId="173" fontId="9" fillId="0" borderId="12" xfId="51" applyNumberFormat="1" applyFont="1" applyBorder="1" applyAlignment="1">
      <alignment/>
    </xf>
    <xf numFmtId="172" fontId="9" fillId="0" borderId="0" xfId="51" applyNumberFormat="1" applyFont="1" applyAlignment="1">
      <alignment/>
    </xf>
    <xf numFmtId="43" fontId="8" fillId="0" borderId="0" xfId="55" applyNumberFormat="1" applyFont="1">
      <alignment/>
      <protection/>
    </xf>
    <xf numFmtId="43" fontId="9" fillId="0" borderId="0" xfId="55" applyNumberFormat="1" applyFont="1">
      <alignment/>
      <protection/>
    </xf>
    <xf numFmtId="0" fontId="9" fillId="0" borderId="0" xfId="55" applyFont="1" applyAlignme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1" applyNumberFormat="1" applyFont="1" applyAlignment="1">
      <alignment/>
    </xf>
    <xf numFmtId="0" fontId="9" fillId="0" borderId="0" xfId="55" applyFont="1" applyFill="1" applyAlignment="1">
      <alignment/>
      <protection/>
    </xf>
    <xf numFmtId="43" fontId="9" fillId="0" borderId="0" xfId="51" applyFont="1" applyFill="1" applyAlignment="1">
      <alignment/>
    </xf>
    <xf numFmtId="0" fontId="11" fillId="0" borderId="0" xfId="55" applyFont="1" applyAlignment="1">
      <alignment/>
      <protection/>
    </xf>
    <xf numFmtId="173" fontId="7" fillId="0" borderId="0" xfId="51" applyNumberFormat="1" applyFont="1" applyAlignment="1">
      <alignment/>
    </xf>
    <xf numFmtId="37" fontId="7" fillId="0" borderId="0" xfId="55" applyNumberFormat="1" applyFont="1" applyAlignment="1">
      <alignment/>
      <protection/>
    </xf>
    <xf numFmtId="37" fontId="9" fillId="0" borderId="0" xfId="55" applyNumberFormat="1" applyFont="1" applyAlignment="1">
      <alignment/>
      <protection/>
    </xf>
    <xf numFmtId="0" fontId="7" fillId="0" borderId="0" xfId="55" applyFont="1" applyAlignment="1">
      <alignment/>
      <protection/>
    </xf>
    <xf numFmtId="173" fontId="9" fillId="0" borderId="14" xfId="51" applyNumberFormat="1" applyFont="1" applyBorder="1" applyAlignment="1">
      <alignment/>
    </xf>
    <xf numFmtId="1" fontId="9" fillId="0" borderId="0" xfId="55" applyNumberFormat="1" applyFont="1" applyAlignment="1">
      <alignment/>
      <protection/>
    </xf>
    <xf numFmtId="1" fontId="9" fillId="0" borderId="14" xfId="55" applyNumberFormat="1" applyFont="1" applyBorder="1" applyAlignment="1">
      <alignment/>
      <protection/>
    </xf>
    <xf numFmtId="43" fontId="9" fillId="0" borderId="0" xfId="51" applyFont="1" applyBorder="1" applyAlignment="1">
      <alignment/>
    </xf>
    <xf numFmtId="1" fontId="9" fillId="0" borderId="0" xfId="55" applyNumberFormat="1" applyFont="1" applyBorder="1" applyAlignment="1">
      <alignment/>
      <protection/>
    </xf>
    <xf numFmtId="173" fontId="9" fillId="0" borderId="0" xfId="51" applyNumberFormat="1" applyFont="1" applyFill="1" applyAlignment="1">
      <alignment/>
    </xf>
    <xf numFmtId="176" fontId="9" fillId="0" borderId="0" xfId="51" applyNumberFormat="1" applyFont="1" applyFill="1" applyAlignment="1">
      <alignment/>
    </xf>
    <xf numFmtId="173" fontId="9" fillId="0" borderId="0" xfId="55" applyNumberFormat="1" applyFont="1">
      <alignment/>
      <protection/>
    </xf>
    <xf numFmtId="173" fontId="9" fillId="0" borderId="0" xfId="51" applyNumberFormat="1" applyFont="1" applyFill="1" applyAlignment="1">
      <alignment/>
    </xf>
    <xf numFmtId="172" fontId="9" fillId="0" borderId="0" xfId="51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57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2" fontId="9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3" fontId="7" fillId="0" borderId="0" xfId="51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5" applyFont="1" applyAlignment="1">
      <alignment horizontal="center"/>
      <protection/>
    </xf>
    <xf numFmtId="171" fontId="9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3" fillId="0" borderId="0" xfId="51" applyNumberFormat="1" applyFont="1" applyAlignment="1">
      <alignment horizontal="center"/>
    </xf>
    <xf numFmtId="9" fontId="4" fillId="0" borderId="0" xfId="57" applyNumberFormat="1" applyFont="1" applyAlignment="1">
      <alignment horizontal="right"/>
    </xf>
    <xf numFmtId="169" fontId="4" fillId="0" borderId="11" xfId="57" applyNumberFormat="1" applyFont="1" applyFill="1" applyBorder="1" applyAlignment="1">
      <alignment horizontal="right"/>
    </xf>
    <xf numFmtId="9" fontId="5" fillId="0" borderId="11" xfId="57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5" applyFont="1">
      <alignment/>
      <protection/>
    </xf>
    <xf numFmtId="164" fontId="4" fillId="0" borderId="0" xfId="0" applyNumberFormat="1" applyFont="1" applyFill="1" applyBorder="1" applyAlignment="1">
      <alignment/>
    </xf>
    <xf numFmtId="37" fontId="9" fillId="0" borderId="12" xfId="55" applyNumberFormat="1" applyFont="1" applyBorder="1" applyAlignment="1">
      <alignment/>
      <protection/>
    </xf>
    <xf numFmtId="174" fontId="4" fillId="0" borderId="0" xfId="0" applyNumberFormat="1" applyFont="1" applyFill="1" applyBorder="1" applyAlignment="1" applyProtection="1">
      <alignment/>
      <protection locked="0"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3" fontId="8" fillId="4" borderId="15" xfId="55" applyNumberFormat="1" applyFont="1" applyFill="1" applyBorder="1">
      <alignment/>
      <protection/>
    </xf>
    <xf numFmtId="0" fontId="10" fillId="7" borderId="0" xfId="55" applyFont="1" applyFill="1">
      <alignment/>
      <protection/>
    </xf>
    <xf numFmtId="0" fontId="9" fillId="7" borderId="0" xfId="55" applyFont="1" applyFill="1">
      <alignment/>
      <protection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64" fontId="7" fillId="7" borderId="15" xfId="0" applyNumberFormat="1" applyFont="1" applyFill="1" applyBorder="1" applyAlignment="1">
      <alignment/>
    </xf>
    <xf numFmtId="0" fontId="7" fillId="7" borderId="16" xfId="55" applyFont="1" applyFill="1" applyBorder="1">
      <alignment/>
      <protection/>
    </xf>
    <xf numFmtId="0" fontId="9" fillId="7" borderId="16" xfId="55" applyFont="1" applyFill="1" applyBorder="1">
      <alignment/>
      <protection/>
    </xf>
    <xf numFmtId="43" fontId="9" fillId="7" borderId="16" xfId="51" applyFont="1" applyFill="1" applyBorder="1" applyAlignment="1">
      <alignment/>
    </xf>
    <xf numFmtId="164" fontId="7" fillId="7" borderId="16" xfId="51" applyNumberFormat="1" applyFont="1" applyFill="1" applyBorder="1" applyAlignment="1">
      <alignment/>
    </xf>
    <xf numFmtId="0" fontId="7" fillId="4" borderId="15" xfId="0" applyFont="1" applyFill="1" applyBorder="1" applyAlignment="1">
      <alignment/>
    </xf>
    <xf numFmtId="37" fontId="7" fillId="4" borderId="15" xfId="0" applyNumberFormat="1" applyFont="1" applyFill="1" applyBorder="1" applyAlignment="1">
      <alignment/>
    </xf>
    <xf numFmtId="176" fontId="7" fillId="4" borderId="15" xfId="0" applyNumberFormat="1" applyFont="1" applyFill="1" applyBorder="1" applyAlignment="1">
      <alignment/>
    </xf>
    <xf numFmtId="0" fontId="10" fillId="7" borderId="0" xfId="55" applyFont="1" applyFill="1" applyAlignment="1">
      <alignment/>
      <protection/>
    </xf>
    <xf numFmtId="0" fontId="9" fillId="7" borderId="0" xfId="55" applyFont="1" applyFill="1" applyAlignment="1">
      <alignment/>
      <protection/>
    </xf>
    <xf numFmtId="0" fontId="7" fillId="7" borderId="0" xfId="55" applyFont="1" applyFill="1" applyAlignment="1">
      <alignment/>
      <protection/>
    </xf>
    <xf numFmtId="43" fontId="9" fillId="7" borderId="0" xfId="51" applyFont="1" applyFill="1" applyAlignment="1">
      <alignment/>
    </xf>
    <xf numFmtId="164" fontId="7" fillId="7" borderId="16" xfId="51" applyNumberFormat="1" applyFont="1" applyFill="1" applyBorder="1" applyAlignment="1">
      <alignment/>
    </xf>
    <xf numFmtId="0" fontId="7" fillId="7" borderId="15" xfId="0" applyFont="1" applyFill="1" applyBorder="1" applyAlignment="1">
      <alignment/>
    </xf>
    <xf numFmtId="37" fontId="7" fillId="7" borderId="15" xfId="0" applyNumberFormat="1" applyFont="1" applyFill="1" applyBorder="1" applyAlignment="1">
      <alignment/>
    </xf>
    <xf numFmtId="176" fontId="7" fillId="7" borderId="15" xfId="0" applyNumberFormat="1" applyFont="1" applyFill="1" applyBorder="1" applyAlignment="1">
      <alignment/>
    </xf>
    <xf numFmtId="0" fontId="7" fillId="7" borderId="15" xfId="55" applyFont="1" applyFill="1" applyBorder="1" applyAlignment="1">
      <alignment/>
      <protection/>
    </xf>
    <xf numFmtId="0" fontId="9" fillId="7" borderId="15" xfId="55" applyFont="1" applyFill="1" applyBorder="1" applyAlignment="1">
      <alignment/>
      <protection/>
    </xf>
    <xf numFmtId="43" fontId="9" fillId="7" borderId="15" xfId="51" applyFont="1" applyFill="1" applyBorder="1" applyAlignment="1">
      <alignment/>
    </xf>
    <xf numFmtId="164" fontId="7" fillId="7" borderId="15" xfId="51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69" fontId="4" fillId="0" borderId="11" xfId="57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169" fontId="4" fillId="4" borderId="11" xfId="57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/>
    </xf>
    <xf numFmtId="4" fontId="8" fillId="10" borderId="17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8" fillId="10" borderId="18" xfId="0" applyNumberFormat="1" applyFont="1" applyFill="1" applyBorder="1" applyAlignment="1">
      <alignment horizontal="center" vertical="center" wrapText="1"/>
    </xf>
    <xf numFmtId="9" fontId="14" fillId="10" borderId="19" xfId="57" applyNumberFormat="1" applyFont="1" applyFill="1" applyBorder="1" applyAlignment="1">
      <alignment horizontal="center" vertical="center" wrapText="1"/>
    </xf>
    <xf numFmtId="37" fontId="4" fillId="0" borderId="20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10" fontId="4" fillId="0" borderId="21" xfId="57" applyNumberFormat="1" applyFont="1" applyFill="1" applyBorder="1" applyAlignment="1">
      <alignment/>
    </xf>
    <xf numFmtId="169" fontId="4" fillId="0" borderId="11" xfId="57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9" fontId="4" fillId="0" borderId="0" xfId="57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169" fontId="4" fillId="0" borderId="21" xfId="57" applyNumberFormat="1" applyFont="1" applyFill="1" applyBorder="1" applyAlignment="1">
      <alignment horizontal="right"/>
    </xf>
    <xf numFmtId="37" fontId="4" fillId="0" borderId="20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>
      <alignment/>
    </xf>
    <xf numFmtId="169" fontId="4" fillId="4" borderId="0" xfId="0" applyNumberFormat="1" applyFont="1" applyFill="1" applyBorder="1" applyAlignment="1">
      <alignment/>
    </xf>
    <xf numFmtId="10" fontId="4" fillId="4" borderId="11" xfId="57" applyNumberFormat="1" applyFont="1" applyFill="1" applyBorder="1" applyAlignment="1">
      <alignment/>
    </xf>
    <xf numFmtId="37" fontId="4" fillId="4" borderId="0" xfId="0" applyNumberFormat="1" applyFont="1" applyFill="1" applyBorder="1" applyAlignment="1" applyProtection="1">
      <alignment/>
      <protection locked="0"/>
    </xf>
    <xf numFmtId="174" fontId="4" fillId="4" borderId="0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169" fontId="4" fillId="4" borderId="11" xfId="57" applyNumberFormat="1" applyFont="1" applyFill="1" applyBorder="1" applyAlignment="1">
      <alignment horizontal="right" vertical="center"/>
    </xf>
    <xf numFmtId="169" fontId="4" fillId="4" borderId="0" xfId="0" applyNumberFormat="1" applyFont="1" applyFill="1" applyBorder="1" applyAlignment="1">
      <alignment vertical="center"/>
    </xf>
    <xf numFmtId="37" fontId="4" fillId="4" borderId="0" xfId="0" applyNumberFormat="1" applyFont="1" applyFill="1" applyBorder="1" applyAlignment="1" applyProtection="1">
      <alignment vertical="center"/>
      <protection locked="0"/>
    </xf>
    <xf numFmtId="49" fontId="5" fillId="10" borderId="23" xfId="0" applyNumberFormat="1" applyFont="1" applyFill="1" applyBorder="1" applyAlignment="1">
      <alignment horizontal="center"/>
    </xf>
    <xf numFmtId="9" fontId="5" fillId="10" borderId="24" xfId="57" applyFont="1" applyFill="1" applyBorder="1" applyAlignment="1" applyProtection="1">
      <alignment horizontal="right"/>
      <protection locked="0"/>
    </xf>
    <xf numFmtId="49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vertical="center"/>
    </xf>
    <xf numFmtId="37" fontId="12" fillId="10" borderId="15" xfId="0" applyNumberFormat="1" applyFont="1" applyFill="1" applyBorder="1" applyAlignment="1" applyProtection="1">
      <alignment vertical="center"/>
      <protection locked="0"/>
    </xf>
    <xf numFmtId="9" fontId="12" fillId="10" borderId="24" xfId="57" applyFont="1" applyFill="1" applyBorder="1" applyAlignment="1" applyProtection="1">
      <alignment horizontal="right" vertical="center"/>
      <protection locked="0"/>
    </xf>
    <xf numFmtId="4" fontId="5" fillId="10" borderId="15" xfId="0" applyNumberFormat="1" applyFont="1" applyFill="1" applyBorder="1" applyAlignment="1">
      <alignment horizontal="center"/>
    </xf>
    <xf numFmtId="37" fontId="5" fillId="10" borderId="15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10" borderId="1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4" borderId="0" xfId="0" applyNumberFormat="1" applyFont="1" applyFill="1" applyBorder="1" applyAlignment="1">
      <alignment vertical="center"/>
    </xf>
    <xf numFmtId="37" fontId="5" fillId="10" borderId="15" xfId="0" applyNumberFormat="1" applyFont="1" applyFill="1" applyBorder="1" applyAlignment="1" applyProtection="1">
      <alignment/>
      <protection locked="0"/>
    </xf>
    <xf numFmtId="169" fontId="5" fillId="10" borderId="15" xfId="0" applyNumberFormat="1" applyFont="1" applyFill="1" applyBorder="1" applyAlignment="1">
      <alignment/>
    </xf>
    <xf numFmtId="10" fontId="5" fillId="10" borderId="24" xfId="57" applyNumberFormat="1" applyFont="1" applyFill="1" applyBorder="1" applyAlignment="1">
      <alignment/>
    </xf>
    <xf numFmtId="4" fontId="7" fillId="10" borderId="17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5" fillId="1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10" borderId="15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10" borderId="15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4" fillId="4" borderId="0" xfId="0" applyNumberFormat="1" applyFont="1" applyFill="1" applyBorder="1" applyAlignment="1" applyProtection="1">
      <alignment vertical="center"/>
      <protection locked="0"/>
    </xf>
    <xf numFmtId="41" fontId="4" fillId="4" borderId="0" xfId="0" applyNumberFormat="1" applyFont="1" applyFill="1" applyBorder="1" applyAlignment="1" applyProtection="1">
      <alignment vertical="center"/>
      <protection/>
    </xf>
    <xf numFmtId="37" fontId="4" fillId="4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4" borderId="2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3" xfId="0" applyFont="1" applyFill="1" applyBorder="1" applyAlignment="1">
      <alignment/>
    </xf>
    <xf numFmtId="37" fontId="6" fillId="4" borderId="15" xfId="0" applyNumberFormat="1" applyFont="1" applyFill="1" applyBorder="1" applyAlignment="1">
      <alignment/>
    </xf>
    <xf numFmtId="172" fontId="6" fillId="4" borderId="24" xfId="0" applyNumberFormat="1" applyFont="1" applyFill="1" applyBorder="1" applyAlignment="1">
      <alignment/>
    </xf>
    <xf numFmtId="0" fontId="6" fillId="4" borderId="26" xfId="0" applyFont="1" applyFill="1" applyBorder="1" applyAlignment="1">
      <alignment/>
    </xf>
    <xf numFmtId="37" fontId="6" fillId="4" borderId="27" xfId="0" applyNumberFormat="1" applyFont="1" applyFill="1" applyBorder="1" applyAlignment="1">
      <alignment/>
    </xf>
    <xf numFmtId="176" fontId="6" fillId="4" borderId="28" xfId="0" applyNumberFormat="1" applyFont="1" applyFill="1" applyBorder="1" applyAlignment="1">
      <alignment/>
    </xf>
    <xf numFmtId="0" fontId="7" fillId="4" borderId="26" xfId="0" applyFont="1" applyFill="1" applyBorder="1" applyAlignment="1">
      <alignment/>
    </xf>
    <xf numFmtId="176" fontId="6" fillId="4" borderId="24" xfId="0" applyNumberFormat="1" applyFont="1" applyFill="1" applyBorder="1" applyAlignment="1">
      <alignment/>
    </xf>
    <xf numFmtId="0" fontId="6" fillId="10" borderId="23" xfId="0" applyFont="1" applyFill="1" applyBorder="1" applyAlignment="1">
      <alignment/>
    </xf>
    <xf numFmtId="176" fontId="6" fillId="10" borderId="15" xfId="0" applyNumberFormat="1" applyFont="1" applyFill="1" applyBorder="1" applyAlignment="1">
      <alignment/>
    </xf>
    <xf numFmtId="176" fontId="6" fillId="10" borderId="24" xfId="0" applyNumberFormat="1" applyFont="1" applyFill="1" applyBorder="1" applyAlignment="1">
      <alignment/>
    </xf>
    <xf numFmtId="4" fontId="7" fillId="10" borderId="23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center"/>
    </xf>
    <xf numFmtId="37" fontId="7" fillId="10" borderId="15" xfId="0" applyNumberFormat="1" applyFont="1" applyFill="1" applyBorder="1" applyAlignment="1">
      <alignment horizontal="center" vertical="justify"/>
    </xf>
    <xf numFmtId="37" fontId="7" fillId="10" borderId="24" xfId="0" applyNumberFormat="1" applyFont="1" applyFill="1" applyBorder="1" applyAlignment="1">
      <alignment horizontal="centerContinuous" vertical="distributed"/>
    </xf>
    <xf numFmtId="4" fontId="6" fillId="4" borderId="23" xfId="0" applyNumberFormat="1" applyFont="1" applyFill="1" applyBorder="1" applyAlignment="1">
      <alignment/>
    </xf>
    <xf numFmtId="172" fontId="6" fillId="4" borderId="15" xfId="0" applyNumberFormat="1" applyFont="1" applyFill="1" applyBorder="1" applyAlignment="1">
      <alignment/>
    </xf>
    <xf numFmtId="164" fontId="6" fillId="4" borderId="15" xfId="0" applyNumberFormat="1" applyFont="1" applyFill="1" applyBorder="1" applyAlignment="1">
      <alignment/>
    </xf>
    <xf numFmtId="164" fontId="6" fillId="4" borderId="24" xfId="0" applyNumberFormat="1" applyFont="1" applyFill="1" applyBorder="1" applyAlignment="1">
      <alignment/>
    </xf>
    <xf numFmtId="4" fontId="6" fillId="10" borderId="23" xfId="0" applyNumberFormat="1" applyFont="1" applyFill="1" applyBorder="1" applyAlignment="1">
      <alignment/>
    </xf>
    <xf numFmtId="37" fontId="6" fillId="10" borderId="15" xfId="0" applyNumberFormat="1" applyFont="1" applyFill="1" applyBorder="1" applyAlignment="1">
      <alignment/>
    </xf>
    <xf numFmtId="172" fontId="6" fillId="10" borderId="15" xfId="0" applyNumberFormat="1" applyFont="1" applyFill="1" applyBorder="1" applyAlignment="1">
      <alignment/>
    </xf>
    <xf numFmtId="172" fontId="6" fillId="10" borderId="24" xfId="0" applyNumberFormat="1" applyFont="1" applyFill="1" applyBorder="1" applyAlignment="1">
      <alignment/>
    </xf>
    <xf numFmtId="4" fontId="6" fillId="10" borderId="17" xfId="0" applyNumberFormat="1" applyFont="1" applyFill="1" applyBorder="1" applyAlignment="1">
      <alignment/>
    </xf>
    <xf numFmtId="37" fontId="6" fillId="10" borderId="18" xfId="0" applyNumberFormat="1" applyFont="1" applyFill="1" applyBorder="1" applyAlignment="1">
      <alignment/>
    </xf>
    <xf numFmtId="164" fontId="6" fillId="10" borderId="18" xfId="0" applyNumberFormat="1" applyFont="1" applyFill="1" applyBorder="1" applyAlignment="1">
      <alignment/>
    </xf>
    <xf numFmtId="164" fontId="6" fillId="10" borderId="19" xfId="0" applyNumberFormat="1" applyFont="1" applyFill="1" applyBorder="1" applyAlignment="1">
      <alignment/>
    </xf>
    <xf numFmtId="169" fontId="4" fillId="4" borderId="11" xfId="57" applyNumberFormat="1" applyFont="1" applyFill="1" applyBorder="1" applyAlignment="1">
      <alignment/>
    </xf>
    <xf numFmtId="169" fontId="6" fillId="0" borderId="0" xfId="57" applyNumberFormat="1" applyFont="1" applyBorder="1" applyAlignment="1" applyProtection="1">
      <alignment horizontal="center"/>
      <protection locked="0"/>
    </xf>
    <xf numFmtId="169" fontId="5" fillId="0" borderId="0" xfId="57" applyNumberFormat="1" applyFont="1" applyBorder="1" applyAlignment="1" applyProtection="1">
      <alignment horizontal="center"/>
      <protection locked="0"/>
    </xf>
    <xf numFmtId="169" fontId="14" fillId="10" borderId="19" xfId="57" applyNumberFormat="1" applyFont="1" applyFill="1" applyBorder="1" applyAlignment="1">
      <alignment horizontal="center" vertical="center" wrapText="1"/>
    </xf>
    <xf numFmtId="169" fontId="4" fillId="0" borderId="21" xfId="57" applyNumberFormat="1" applyFont="1" applyFill="1" applyBorder="1" applyAlignment="1" applyProtection="1">
      <alignment horizontal="center"/>
      <protection locked="0"/>
    </xf>
    <xf numFmtId="169" fontId="4" fillId="4" borderId="11" xfId="57" applyNumberFormat="1" applyFont="1" applyFill="1" applyBorder="1" applyAlignment="1" applyProtection="1">
      <alignment horizontal="center"/>
      <protection locked="0"/>
    </xf>
    <xf numFmtId="169" fontId="4" fillId="0" borderId="11" xfId="57" applyNumberFormat="1" applyFont="1" applyFill="1" applyBorder="1" applyAlignment="1" applyProtection="1">
      <alignment horizontal="center"/>
      <protection locked="0"/>
    </xf>
    <xf numFmtId="169" fontId="5" fillId="10" borderId="24" xfId="57" applyNumberFormat="1" applyFont="1" applyFill="1" applyBorder="1" applyAlignment="1">
      <alignment horizontal="center"/>
    </xf>
    <xf numFmtId="169" fontId="5" fillId="0" borderId="11" xfId="57" applyNumberFormat="1" applyFont="1" applyFill="1" applyBorder="1" applyAlignment="1">
      <alignment/>
    </xf>
    <xf numFmtId="169" fontId="4" fillId="4" borderId="11" xfId="57" applyNumberFormat="1" applyFont="1" applyFill="1" applyBorder="1" applyAlignment="1" applyProtection="1">
      <alignment horizontal="center" vertical="center"/>
      <protection locked="0"/>
    </xf>
    <xf numFmtId="169" fontId="4" fillId="0" borderId="11" xfId="57" applyNumberFormat="1" applyFont="1" applyFill="1" applyBorder="1" applyAlignment="1" applyProtection="1">
      <alignment horizontal="center" vertical="center"/>
      <protection locked="0"/>
    </xf>
    <xf numFmtId="169" fontId="5" fillId="0" borderId="11" xfId="57" applyNumberFormat="1" applyFont="1" applyFill="1" applyBorder="1" applyAlignment="1" applyProtection="1">
      <alignment/>
      <protection/>
    </xf>
    <xf numFmtId="169" fontId="4" fillId="0" borderId="0" xfId="57" applyNumberFormat="1" applyFont="1" applyFill="1" applyAlignment="1">
      <alignment/>
    </xf>
    <xf numFmtId="169" fontId="4" fillId="0" borderId="0" xfId="57" applyNumberFormat="1" applyFont="1" applyAlignment="1">
      <alignment/>
    </xf>
    <xf numFmtId="0" fontId="6" fillId="4" borderId="0" xfId="0" applyFont="1" applyFill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12" fillId="1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5" fillId="10" borderId="15" xfId="0" applyNumberFormat="1" applyFont="1" applyFill="1" applyBorder="1" applyAlignment="1">
      <alignment/>
    </xf>
    <xf numFmtId="168" fontId="9" fillId="0" borderId="0" xfId="48" applyFont="1" applyAlignment="1">
      <alignment horizontal="right"/>
    </xf>
    <xf numFmtId="168" fontId="9" fillId="0" borderId="0" xfId="48" applyFont="1" applyFill="1" applyAlignment="1">
      <alignment horizontal="right"/>
    </xf>
    <xf numFmtId="49" fontId="5" fillId="10" borderId="25" xfId="0" applyNumberFormat="1" applyFont="1" applyFill="1" applyBorder="1" applyAlignment="1">
      <alignment horizontal="center" vertical="center"/>
    </xf>
    <xf numFmtId="49" fontId="5" fillId="10" borderId="16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vertical="center"/>
    </xf>
    <xf numFmtId="4" fontId="5" fillId="10" borderId="2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 applyProtection="1">
      <alignment horizontal="center"/>
      <protection locked="0"/>
    </xf>
    <xf numFmtId="49" fontId="6" fillId="10" borderId="0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 locked="0"/>
    </xf>
    <xf numFmtId="37" fontId="5" fillId="10" borderId="15" xfId="0" applyNumberFormat="1" applyFont="1" applyFill="1" applyBorder="1" applyAlignment="1" applyProtection="1">
      <alignment horizontal="center"/>
      <protection/>
    </xf>
    <xf numFmtId="174" fontId="8" fillId="4" borderId="15" xfId="55" applyNumberFormat="1" applyFont="1" applyFill="1" applyBorder="1">
      <alignment/>
      <protection/>
    </xf>
    <xf numFmtId="176" fontId="6" fillId="4" borderId="15" xfId="0" applyNumberFormat="1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64" fontId="6" fillId="10" borderId="15" xfId="0" applyNumberFormat="1" applyFont="1" applyFill="1" applyBorder="1" applyAlignment="1">
      <alignment/>
    </xf>
    <xf numFmtId="49" fontId="5" fillId="10" borderId="29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30" xfId="0" applyNumberFormat="1" applyFont="1" applyFill="1" applyBorder="1" applyAlignment="1" applyProtection="1">
      <alignment horizontal="center"/>
      <protection locked="0"/>
    </xf>
    <xf numFmtId="4" fontId="12" fillId="10" borderId="22" xfId="0" applyNumberFormat="1" applyFont="1" applyFill="1" applyBorder="1" applyAlignment="1" applyProtection="1">
      <alignment horizontal="center"/>
      <protection locked="0"/>
    </xf>
    <xf numFmtId="4" fontId="12" fillId="10" borderId="20" xfId="0" applyNumberFormat="1" applyFont="1" applyFill="1" applyBorder="1" applyAlignment="1" applyProtection="1">
      <alignment horizontal="center"/>
      <protection locked="0"/>
    </xf>
    <xf numFmtId="4" fontId="12" fillId="10" borderId="21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>
      <alignment horizontal="center" vertical="center"/>
    </xf>
    <xf numFmtId="49" fontId="5" fillId="10" borderId="18" xfId="0" applyNumberFormat="1" applyFont="1" applyFill="1" applyBorder="1" applyAlignment="1">
      <alignment horizontal="center" vertical="center"/>
    </xf>
    <xf numFmtId="49" fontId="5" fillId="10" borderId="25" xfId="0" applyNumberFormat="1" applyFont="1" applyFill="1" applyBorder="1" applyAlignment="1" applyProtection="1">
      <alignment horizontal="center"/>
      <protection locked="0"/>
    </xf>
    <xf numFmtId="49" fontId="5" fillId="10" borderId="16" xfId="0" applyNumberFormat="1" applyFont="1" applyFill="1" applyBorder="1" applyAlignment="1" applyProtection="1">
      <alignment horizontal="center"/>
      <protection locked="0"/>
    </xf>
    <xf numFmtId="49" fontId="5" fillId="10" borderId="31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" fontId="6" fillId="10" borderId="32" xfId="0" applyNumberFormat="1" applyFont="1" applyFill="1" applyBorder="1" applyAlignment="1" applyProtection="1">
      <alignment horizontal="center"/>
      <protection locked="0"/>
    </xf>
    <xf numFmtId="4" fontId="6" fillId="10" borderId="33" xfId="0" applyNumberFormat="1" applyFont="1" applyFill="1" applyBorder="1" applyAlignment="1" applyProtection="1">
      <alignment horizontal="center"/>
      <protection locked="0"/>
    </xf>
    <xf numFmtId="0" fontId="12" fillId="10" borderId="34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49" fontId="6" fillId="10" borderId="35" xfId="0" applyNumberFormat="1" applyFont="1" applyFill="1" applyBorder="1" applyAlignment="1" applyProtection="1">
      <alignment horizontal="center"/>
      <protection locked="0"/>
    </xf>
    <xf numFmtId="49" fontId="6" fillId="10" borderId="16" xfId="0" applyNumberFormat="1" applyFont="1" applyFill="1" applyBorder="1" applyAlignment="1" applyProtection="1">
      <alignment horizontal="center"/>
      <protection locked="0"/>
    </xf>
    <xf numFmtId="4" fontId="5" fillId="10" borderId="23" xfId="0" applyNumberFormat="1" applyFont="1" applyFill="1" applyBorder="1" applyAlignment="1">
      <alignment horizontal="center" vertical="center"/>
    </xf>
    <xf numFmtId="4" fontId="5" fillId="10" borderId="15" xfId="0" applyNumberFormat="1" applyFont="1" applyFill="1" applyBorder="1" applyAlignment="1">
      <alignment horizontal="center" vertical="center"/>
    </xf>
    <xf numFmtId="4" fontId="5" fillId="10" borderId="32" xfId="0" applyNumberFormat="1" applyFont="1" applyFill="1" applyBorder="1" applyAlignment="1" applyProtection="1">
      <alignment horizontal="center"/>
      <protection locked="0"/>
    </xf>
    <xf numFmtId="4" fontId="5" fillId="10" borderId="33" xfId="0" applyNumberFormat="1" applyFont="1" applyFill="1" applyBorder="1" applyAlignment="1" applyProtection="1">
      <alignment horizontal="center"/>
      <protection locked="0"/>
    </xf>
    <xf numFmtId="4" fontId="5" fillId="10" borderId="36" xfId="0" applyNumberFormat="1" applyFont="1" applyFill="1" applyBorder="1" applyAlignment="1" applyProtection="1">
      <alignment horizontal="center"/>
      <protection locked="0"/>
    </xf>
    <xf numFmtId="4" fontId="12" fillId="10" borderId="34" xfId="0" applyNumberFormat="1" applyFont="1" applyFill="1" applyBorder="1" applyAlignment="1" applyProtection="1">
      <alignment horizontal="center"/>
      <protection locked="0"/>
    </xf>
    <xf numFmtId="4" fontId="12" fillId="10" borderId="37" xfId="0" applyNumberFormat="1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49" fontId="6" fillId="10" borderId="42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6" fillId="10" borderId="32" xfId="0" applyNumberFormat="1" applyFont="1" applyFill="1" applyBorder="1" applyAlignment="1">
      <alignment horizontal="center"/>
    </xf>
    <xf numFmtId="4" fontId="6" fillId="10" borderId="33" xfId="0" applyNumberFormat="1" applyFont="1" applyFill="1" applyBorder="1" applyAlignment="1">
      <alignment horizontal="center"/>
    </xf>
    <xf numFmtId="4" fontId="6" fillId="10" borderId="36" xfId="0" applyNumberFormat="1" applyFont="1" applyFill="1" applyBorder="1" applyAlignment="1">
      <alignment horizontal="center"/>
    </xf>
    <xf numFmtId="4" fontId="6" fillId="10" borderId="34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3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INFORME EDOS. FINANCIEROS 2004" xfId="51"/>
    <cellStyle name="Currency" xfId="52"/>
    <cellStyle name="Currency [0]" xfId="53"/>
    <cellStyle name="Neutral" xfId="54"/>
    <cellStyle name="Normal_INFORME EDOS. FINANCIEROS 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ana.molina\Documents\ESTADOS%20FINANCIEROS%20IEEJ\ESTADOS%20FINANCIEROS%202013\EDOS.%20FINANC.%20SEPT.%20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 CORRIENTE "/>
      <sheetName val="RESULTADOS "/>
      <sheetName val="BALANCE "/>
      <sheetName val="ORIGEN Y APLIC. NUEVA MES"/>
      <sheetName val="ORIGEN Y APLIC. NUEVA ACUM"/>
      <sheetName val="calendario"/>
      <sheetName val="PRESUP. TRANSF.JUL 2013"/>
      <sheetName val="PRESUP. AJUST. 2013"/>
      <sheetName val="PLAN ESTADO DE RESULTADO "/>
    </sheetNames>
    <sheetDataSet>
      <sheetData sheetId="6">
        <row r="6">
          <cell r="V6">
            <v>50733658</v>
          </cell>
        </row>
        <row r="7">
          <cell r="V7">
            <v>0</v>
          </cell>
        </row>
        <row r="8">
          <cell r="V8">
            <v>469747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1319256</v>
          </cell>
        </row>
        <row r="12">
          <cell r="V12">
            <v>1522011</v>
          </cell>
        </row>
        <row r="13">
          <cell r="V13">
            <v>5292360</v>
          </cell>
        </row>
        <row r="14">
          <cell r="V14">
            <v>1014669</v>
          </cell>
        </row>
        <row r="15">
          <cell r="V15">
            <v>536913</v>
          </cell>
        </row>
        <row r="16">
          <cell r="V16">
            <v>1673087</v>
          </cell>
        </row>
        <row r="17">
          <cell r="V17">
            <v>2500000</v>
          </cell>
        </row>
        <row r="18">
          <cell r="V18">
            <v>1000000</v>
          </cell>
        </row>
        <row r="19">
          <cell r="V19">
            <v>45000</v>
          </cell>
        </row>
        <row r="20">
          <cell r="V20">
            <v>375003</v>
          </cell>
        </row>
        <row r="21">
          <cell r="V21">
            <v>692396</v>
          </cell>
        </row>
        <row r="22">
          <cell r="V22">
            <v>1365120</v>
          </cell>
        </row>
        <row r="23">
          <cell r="V23">
            <v>1160361</v>
          </cell>
        </row>
        <row r="24">
          <cell r="V24">
            <v>2216256</v>
          </cell>
        </row>
        <row r="25">
          <cell r="T25">
            <v>0</v>
          </cell>
        </row>
        <row r="29">
          <cell r="V29">
            <v>306460</v>
          </cell>
        </row>
        <row r="30">
          <cell r="V30">
            <v>105000</v>
          </cell>
        </row>
        <row r="31">
          <cell r="V31">
            <v>258750</v>
          </cell>
        </row>
        <row r="32">
          <cell r="V32">
            <v>60000</v>
          </cell>
        </row>
        <row r="33">
          <cell r="V33">
            <v>129744</v>
          </cell>
        </row>
        <row r="34">
          <cell r="V34">
            <v>26747</v>
          </cell>
        </row>
        <row r="35">
          <cell r="V35">
            <v>718735</v>
          </cell>
        </row>
        <row r="36">
          <cell r="V36">
            <v>61272</v>
          </cell>
        </row>
        <row r="37">
          <cell r="V37">
            <v>10000</v>
          </cell>
        </row>
        <row r="38">
          <cell r="V38">
            <v>10000</v>
          </cell>
        </row>
        <row r="39">
          <cell r="V39">
            <v>10000</v>
          </cell>
        </row>
        <row r="40">
          <cell r="V40">
            <v>10000</v>
          </cell>
        </row>
        <row r="41">
          <cell r="V41">
            <v>25000</v>
          </cell>
        </row>
        <row r="42">
          <cell r="V42">
            <v>5000</v>
          </cell>
        </row>
        <row r="43">
          <cell r="V43">
            <v>594572</v>
          </cell>
        </row>
        <row r="44">
          <cell r="V44">
            <v>12376</v>
          </cell>
        </row>
        <row r="45">
          <cell r="V45">
            <v>10000</v>
          </cell>
        </row>
        <row r="46">
          <cell r="V46">
            <v>10000</v>
          </cell>
        </row>
        <row r="47">
          <cell r="V47">
            <v>5000</v>
          </cell>
        </row>
        <row r="48">
          <cell r="V48">
            <v>1125000</v>
          </cell>
        </row>
        <row r="49">
          <cell r="V49">
            <v>51003</v>
          </cell>
        </row>
        <row r="50">
          <cell r="V50">
            <v>0</v>
          </cell>
        </row>
        <row r="53">
          <cell r="V53">
            <v>532017</v>
          </cell>
        </row>
        <row r="54">
          <cell r="V54">
            <v>29528</v>
          </cell>
        </row>
        <row r="55">
          <cell r="V55">
            <v>333747</v>
          </cell>
        </row>
        <row r="56">
          <cell r="V56">
            <v>527805</v>
          </cell>
        </row>
        <row r="57">
          <cell r="V57">
            <v>1891334</v>
          </cell>
        </row>
        <row r="58">
          <cell r="V58">
            <v>3711905</v>
          </cell>
        </row>
        <row r="59">
          <cell r="V59">
            <v>85788</v>
          </cell>
        </row>
        <row r="60">
          <cell r="V60">
            <v>7000</v>
          </cell>
        </row>
        <row r="61">
          <cell r="V61">
            <v>10000</v>
          </cell>
        </row>
        <row r="62">
          <cell r="V62">
            <v>433336</v>
          </cell>
        </row>
        <row r="63">
          <cell r="V63">
            <v>32500</v>
          </cell>
        </row>
        <row r="64">
          <cell r="V64">
            <v>0</v>
          </cell>
        </row>
        <row r="65">
          <cell r="V65">
            <v>20000</v>
          </cell>
        </row>
        <row r="66">
          <cell r="V66">
            <v>113247</v>
          </cell>
        </row>
        <row r="67">
          <cell r="V67">
            <v>48000</v>
          </cell>
        </row>
        <row r="68">
          <cell r="V68">
            <v>15000</v>
          </cell>
        </row>
        <row r="69">
          <cell r="V69">
            <v>329012</v>
          </cell>
        </row>
        <row r="70">
          <cell r="V70">
            <v>287478</v>
          </cell>
        </row>
        <row r="71">
          <cell r="V71">
            <v>122497</v>
          </cell>
        </row>
        <row r="72">
          <cell r="V72">
            <v>100000</v>
          </cell>
        </row>
        <row r="73">
          <cell r="V73">
            <v>588000</v>
          </cell>
        </row>
        <row r="74">
          <cell r="V74">
            <v>386253</v>
          </cell>
        </row>
        <row r="75">
          <cell r="V75">
            <v>50000</v>
          </cell>
        </row>
        <row r="76">
          <cell r="V76">
            <v>0</v>
          </cell>
        </row>
        <row r="77">
          <cell r="V77">
            <v>1946253</v>
          </cell>
        </row>
        <row r="78">
          <cell r="V78">
            <v>2118183</v>
          </cell>
        </row>
        <row r="79">
          <cell r="V79">
            <v>0</v>
          </cell>
        </row>
        <row r="80">
          <cell r="V80">
            <v>292500</v>
          </cell>
        </row>
        <row r="81">
          <cell r="V81">
            <v>193250</v>
          </cell>
        </row>
        <row r="82">
          <cell r="V82">
            <v>128245</v>
          </cell>
        </row>
        <row r="83">
          <cell r="V83">
            <v>911084</v>
          </cell>
        </row>
        <row r="84">
          <cell r="V84">
            <v>154000</v>
          </cell>
        </row>
        <row r="85">
          <cell r="V85">
            <v>10000</v>
          </cell>
        </row>
        <row r="86">
          <cell r="V86">
            <v>1562170</v>
          </cell>
        </row>
        <row r="87">
          <cell r="V87">
            <v>500000</v>
          </cell>
        </row>
        <row r="88">
          <cell r="V88">
            <v>1000000</v>
          </cell>
        </row>
        <row r="89">
          <cell r="V89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50000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2338815</v>
          </cell>
        </row>
        <row r="99">
          <cell r="V99">
            <v>0</v>
          </cell>
        </row>
        <row r="100">
          <cell r="V100">
            <v>3710873</v>
          </cell>
        </row>
        <row r="104">
          <cell r="V104">
            <v>156233996</v>
          </cell>
        </row>
        <row r="105">
          <cell r="V105">
            <v>4422947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114"/>
  <sheetViews>
    <sheetView tabSelected="1" zoomScale="86" zoomScaleNormal="86" zoomScalePageLayoutView="0" workbookViewId="0" topLeftCell="AE90">
      <selection activeCell="AE13" sqref="AE13"/>
    </sheetView>
  </sheetViews>
  <sheetFormatPr defaultColWidth="11.00390625" defaultRowHeight="15.75"/>
  <cols>
    <col min="1" max="1" width="11.00390625" style="14" customWidth="1"/>
    <col min="2" max="2" width="12.50390625" style="2" customWidth="1"/>
    <col min="3" max="3" width="12.50390625" style="2" hidden="1" customWidth="1"/>
    <col min="4" max="4" width="49.125" style="2" customWidth="1"/>
    <col min="5" max="5" width="16.50390625" style="2" bestFit="1" customWidth="1"/>
    <col min="6" max="6" width="16.125" style="2" customWidth="1"/>
    <col min="7" max="7" width="16.50390625" style="2" customWidth="1"/>
    <col min="8" max="8" width="16.625" style="2" customWidth="1"/>
    <col min="9" max="9" width="16.375" style="2" customWidth="1"/>
    <col min="10" max="10" width="16.00390625" style="2" customWidth="1"/>
    <col min="11" max="11" width="15.375" style="2" bestFit="1" customWidth="1"/>
    <col min="12" max="12" width="16.25390625" style="2" customWidth="1"/>
    <col min="13" max="13" width="17.625" style="2" customWidth="1"/>
    <col min="14" max="14" width="14.75390625" style="2" hidden="1" customWidth="1"/>
    <col min="15" max="15" width="13.50390625" style="2" hidden="1" customWidth="1"/>
    <col min="16" max="16" width="17.875" style="2" hidden="1" customWidth="1"/>
    <col min="17" max="17" width="17.75390625" style="2" customWidth="1"/>
    <col min="18" max="18" width="16.75390625" style="2" customWidth="1"/>
    <col min="19" max="19" width="16.375" style="2" customWidth="1"/>
    <col min="20" max="20" width="11.375" style="110" customWidth="1"/>
    <col min="21" max="21" width="11.00390625" style="19" customWidth="1"/>
    <col min="22" max="22" width="13.375" style="2" customWidth="1"/>
    <col min="23" max="23" width="13.375" style="2" hidden="1" customWidth="1"/>
    <col min="24" max="24" width="51.50390625" style="2" customWidth="1"/>
    <col min="25" max="25" width="17.25390625" style="36" customWidth="1"/>
    <col min="26" max="26" width="14.75390625" style="2" customWidth="1"/>
    <col min="27" max="27" width="18.875" style="2" customWidth="1"/>
    <col min="28" max="28" width="24.375" style="2" customWidth="1"/>
    <col min="29" max="29" width="11.50390625" style="24" customWidth="1"/>
    <col min="30" max="30" width="11.00390625" style="17" customWidth="1"/>
    <col min="31" max="31" width="10.625" style="2" customWidth="1"/>
    <col min="32" max="32" width="10.625" style="2" hidden="1" customWidth="1"/>
    <col min="33" max="33" width="45.125" style="2" customWidth="1"/>
    <col min="34" max="34" width="18.875" style="2" customWidth="1"/>
    <col min="35" max="35" width="18.25390625" style="2" customWidth="1"/>
    <col min="36" max="36" width="18.50390625" style="2" customWidth="1"/>
    <col min="37" max="37" width="17.125" style="2" customWidth="1"/>
    <col min="38" max="38" width="16.875" style="2" customWidth="1"/>
    <col min="39" max="39" width="19.50390625" style="2" customWidth="1"/>
    <col min="40" max="40" width="18.75390625" style="18" customWidth="1"/>
    <col min="41" max="41" width="10.375" style="297" customWidth="1"/>
    <col min="42" max="42" width="11.75390625" style="17" bestFit="1" customWidth="1"/>
    <col min="43" max="43" width="14.50390625" style="17" bestFit="1" customWidth="1"/>
    <col min="44" max="44" width="17.00390625" style="17" bestFit="1" customWidth="1"/>
    <col min="45" max="16384" width="11.00390625" style="17" customWidth="1"/>
  </cols>
  <sheetData>
    <row r="1" spans="2:41" ht="21" customHeight="1" thickTop="1">
      <c r="B1" s="342" t="s">
        <v>144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  <c r="V1" s="321" t="s">
        <v>144</v>
      </c>
      <c r="W1" s="322"/>
      <c r="X1" s="322"/>
      <c r="Y1" s="322"/>
      <c r="Z1" s="322"/>
      <c r="AA1" s="322"/>
      <c r="AB1" s="322"/>
      <c r="AC1" s="323"/>
      <c r="AE1" s="334" t="s">
        <v>144</v>
      </c>
      <c r="AF1" s="335"/>
      <c r="AG1" s="335"/>
      <c r="AH1" s="335"/>
      <c r="AI1" s="335"/>
      <c r="AJ1" s="335"/>
      <c r="AK1" s="335"/>
      <c r="AL1" s="310"/>
      <c r="AM1" s="310"/>
      <c r="AO1" s="285"/>
    </row>
    <row r="2" spans="2:41" ht="18" customHeight="1">
      <c r="B2" s="345" t="s">
        <v>95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46"/>
      <c r="V2" s="324" t="s">
        <v>146</v>
      </c>
      <c r="W2" s="325"/>
      <c r="X2" s="325"/>
      <c r="Y2" s="325"/>
      <c r="Z2" s="325"/>
      <c r="AA2" s="325"/>
      <c r="AB2" s="325"/>
      <c r="AC2" s="326"/>
      <c r="AE2" s="336" t="s">
        <v>90</v>
      </c>
      <c r="AF2" s="337"/>
      <c r="AG2" s="337"/>
      <c r="AH2" s="337"/>
      <c r="AI2" s="337"/>
      <c r="AJ2" s="337"/>
      <c r="AK2" s="337"/>
      <c r="AL2" s="300"/>
      <c r="AM2" s="300"/>
      <c r="AO2" s="285"/>
    </row>
    <row r="3" spans="2:41" ht="21" customHeight="1" thickBot="1">
      <c r="B3" s="318" t="s">
        <v>334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0"/>
      <c r="V3" s="329" t="s">
        <v>337</v>
      </c>
      <c r="W3" s="330"/>
      <c r="X3" s="330"/>
      <c r="Y3" s="330"/>
      <c r="Z3" s="330"/>
      <c r="AA3" s="330"/>
      <c r="AB3" s="330"/>
      <c r="AC3" s="331"/>
      <c r="AE3" s="338" t="s">
        <v>338</v>
      </c>
      <c r="AF3" s="339"/>
      <c r="AG3" s="339"/>
      <c r="AH3" s="339"/>
      <c r="AI3" s="339"/>
      <c r="AJ3" s="339"/>
      <c r="AK3" s="339"/>
      <c r="AL3" s="311"/>
      <c r="AM3" s="311"/>
      <c r="AN3" s="20" t="s">
        <v>96</v>
      </c>
      <c r="AO3" s="286"/>
    </row>
    <row r="4" spans="2:41" ht="45" customHeight="1" thickBot="1" thickTop="1">
      <c r="B4" s="160" t="s">
        <v>27</v>
      </c>
      <c r="C4" s="162"/>
      <c r="D4" s="161" t="s">
        <v>5</v>
      </c>
      <c r="E4" s="161" t="s">
        <v>9</v>
      </c>
      <c r="F4" s="161" t="s">
        <v>25</v>
      </c>
      <c r="G4" s="161" t="s">
        <v>26</v>
      </c>
      <c r="H4" s="161" t="s">
        <v>30</v>
      </c>
      <c r="I4" s="161" t="s">
        <v>31</v>
      </c>
      <c r="J4" s="161" t="s">
        <v>33</v>
      </c>
      <c r="K4" s="161" t="s">
        <v>34</v>
      </c>
      <c r="L4" s="161" t="s">
        <v>44</v>
      </c>
      <c r="M4" s="161" t="s">
        <v>49</v>
      </c>
      <c r="N4" s="161" t="s">
        <v>50</v>
      </c>
      <c r="O4" s="162" t="s">
        <v>51</v>
      </c>
      <c r="P4" s="162" t="s">
        <v>10</v>
      </c>
      <c r="Q4" s="161" t="s">
        <v>335</v>
      </c>
      <c r="R4" s="161" t="s">
        <v>336</v>
      </c>
      <c r="S4" s="162" t="s">
        <v>0</v>
      </c>
      <c r="T4" s="163" t="s">
        <v>128</v>
      </c>
      <c r="U4" s="23"/>
      <c r="V4" s="211" t="s">
        <v>27</v>
      </c>
      <c r="W4" s="161"/>
      <c r="X4" s="161" t="s">
        <v>5</v>
      </c>
      <c r="Y4" s="212" t="s">
        <v>54</v>
      </c>
      <c r="Z4" s="161" t="s">
        <v>145</v>
      </c>
      <c r="AA4" s="161" t="s">
        <v>94</v>
      </c>
      <c r="AB4" s="161" t="s">
        <v>53</v>
      </c>
      <c r="AC4" s="163" t="s">
        <v>128</v>
      </c>
      <c r="AE4" s="211" t="s">
        <v>27</v>
      </c>
      <c r="AF4" s="161"/>
      <c r="AG4" s="161" t="s">
        <v>5</v>
      </c>
      <c r="AH4" s="161" t="s">
        <v>339</v>
      </c>
      <c r="AI4" s="162" t="s">
        <v>325</v>
      </c>
      <c r="AJ4" s="161" t="s">
        <v>320</v>
      </c>
      <c r="AK4" s="162" t="s">
        <v>321</v>
      </c>
      <c r="AL4" s="161" t="s">
        <v>332</v>
      </c>
      <c r="AM4" s="161" t="s">
        <v>333</v>
      </c>
      <c r="AN4" s="161" t="s">
        <v>288</v>
      </c>
      <c r="AO4" s="287" t="s">
        <v>128</v>
      </c>
    </row>
    <row r="5" spans="2:41" ht="16.5" customHeight="1" hidden="1" thickTop="1">
      <c r="B5" s="173"/>
      <c r="C5" s="198"/>
      <c r="D5" s="17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75"/>
      <c r="U5" s="25"/>
      <c r="V5" s="173"/>
      <c r="W5" s="198"/>
      <c r="X5" s="174"/>
      <c r="Y5" s="164"/>
      <c r="Z5" s="165"/>
      <c r="AA5" s="164"/>
      <c r="AB5" s="164"/>
      <c r="AC5" s="166"/>
      <c r="AE5" s="173"/>
      <c r="AF5" s="198"/>
      <c r="AG5" s="174"/>
      <c r="AH5" s="176"/>
      <c r="AI5" s="176"/>
      <c r="AJ5" s="177"/>
      <c r="AK5" s="176"/>
      <c r="AL5" s="176"/>
      <c r="AM5" s="176"/>
      <c r="AN5" s="176"/>
      <c r="AO5" s="288"/>
    </row>
    <row r="6" spans="2:41" ht="16.5" customHeight="1" thickTop="1">
      <c r="B6" s="157">
        <v>1131</v>
      </c>
      <c r="C6" s="199" t="s">
        <v>213</v>
      </c>
      <c r="D6" s="158" t="s">
        <v>164</v>
      </c>
      <c r="E6" s="159">
        <v>5766069.13</v>
      </c>
      <c r="F6" s="159">
        <v>5563600.96</v>
      </c>
      <c r="G6" s="159">
        <v>5533937.29</v>
      </c>
      <c r="H6" s="159">
        <v>5539603.85</v>
      </c>
      <c r="I6" s="159">
        <v>5589261.98</v>
      </c>
      <c r="J6" s="159">
        <v>5173216.46</v>
      </c>
      <c r="K6" s="159">
        <v>5260015.95</v>
      </c>
      <c r="L6" s="159">
        <v>5416521.9</v>
      </c>
      <c r="M6" s="185">
        <v>5384654.25</v>
      </c>
      <c r="N6" s="185"/>
      <c r="O6" s="185"/>
      <c r="P6" s="185"/>
      <c r="Q6" s="185">
        <f>SUM(E6:P6)</f>
        <v>49226881.769999996</v>
      </c>
      <c r="R6" s="185">
        <f>'[1]PRESUP. TRANSF.JUL 2013'!V6</f>
        <v>50733658</v>
      </c>
      <c r="S6" s="186">
        <f>R6-Q6</f>
        <v>1506776.2300000042</v>
      </c>
      <c r="T6" s="187">
        <f>+S6/R6</f>
        <v>0.0296997356271847</v>
      </c>
      <c r="U6" s="151"/>
      <c r="V6" s="157">
        <v>1131</v>
      </c>
      <c r="W6" s="199" t="s">
        <v>213</v>
      </c>
      <c r="X6" s="158" t="s">
        <v>164</v>
      </c>
      <c r="Y6" s="159">
        <v>5384654.25</v>
      </c>
      <c r="Z6" s="179">
        <v>0.19305048433017896</v>
      </c>
      <c r="AA6" s="214">
        <v>5640225</v>
      </c>
      <c r="AB6" s="178">
        <v>255570.75</v>
      </c>
      <c r="AC6" s="156">
        <v>0.04531215510019547</v>
      </c>
      <c r="AE6" s="157">
        <v>1131</v>
      </c>
      <c r="AF6" s="199" t="s">
        <v>213</v>
      </c>
      <c r="AG6" s="158" t="s">
        <v>164</v>
      </c>
      <c r="AH6" s="217">
        <v>49226881.769999996</v>
      </c>
      <c r="AI6" s="181">
        <v>67109144</v>
      </c>
      <c r="AJ6" s="227">
        <v>545193</v>
      </c>
      <c r="AK6" s="181">
        <v>67654337</v>
      </c>
      <c r="AL6" s="181"/>
      <c r="AM6" s="181">
        <v>67654337</v>
      </c>
      <c r="AN6" s="227">
        <v>18427455.230000004</v>
      </c>
      <c r="AO6" s="289">
        <v>0.541075655984711</v>
      </c>
    </row>
    <row r="7" spans="2:41" ht="16.5" customHeight="1">
      <c r="B7" s="26">
        <v>1221</v>
      </c>
      <c r="C7" s="25"/>
      <c r="D7" s="21" t="s">
        <v>289</v>
      </c>
      <c r="E7" s="118">
        <v>0</v>
      </c>
      <c r="F7" s="13"/>
      <c r="G7" s="13"/>
      <c r="H7" s="13"/>
      <c r="I7" s="13"/>
      <c r="J7" s="13"/>
      <c r="K7" s="13"/>
      <c r="L7" s="13"/>
      <c r="M7" s="149"/>
      <c r="N7" s="149"/>
      <c r="O7" s="149"/>
      <c r="P7" s="149"/>
      <c r="Q7" s="204">
        <f aca="true" t="shared" si="0" ref="Q7:Q24">SUM(E7:P7)</f>
        <v>0</v>
      </c>
      <c r="R7" s="204">
        <f>'[1]PRESUP. TRANSF.JUL 2013'!V7</f>
        <v>0</v>
      </c>
      <c r="S7" s="204">
        <f aca="true" t="shared" si="1" ref="S7:S24">R7-Q7</f>
        <v>0</v>
      </c>
      <c r="T7" s="150"/>
      <c r="U7" s="151"/>
      <c r="V7" s="26">
        <v>1221</v>
      </c>
      <c r="W7" s="25"/>
      <c r="X7" s="21" t="s">
        <v>289</v>
      </c>
      <c r="Y7" s="118">
        <v>0</v>
      </c>
      <c r="Z7" s="29">
        <v>0</v>
      </c>
      <c r="AA7" s="215">
        <v>0</v>
      </c>
      <c r="AB7" s="215">
        <v>0</v>
      </c>
      <c r="AC7" s="111"/>
      <c r="AE7" s="26">
        <v>1221</v>
      </c>
      <c r="AF7" s="25"/>
      <c r="AG7" s="21" t="s">
        <v>289</v>
      </c>
      <c r="AH7" s="218">
        <v>0</v>
      </c>
      <c r="AI7" s="28">
        <v>8696537</v>
      </c>
      <c r="AJ7" s="228">
        <v>-8696537</v>
      </c>
      <c r="AK7" s="28">
        <v>0</v>
      </c>
      <c r="AL7" s="28"/>
      <c r="AM7" s="28">
        <v>0</v>
      </c>
      <c r="AN7" s="228">
        <v>0</v>
      </c>
      <c r="AO7" s="290">
        <v>0</v>
      </c>
    </row>
    <row r="8" spans="2:41" ht="16.5" customHeight="1">
      <c r="B8" s="26">
        <v>1321</v>
      </c>
      <c r="C8" s="25" t="s">
        <v>215</v>
      </c>
      <c r="D8" s="21" t="s">
        <v>165</v>
      </c>
      <c r="E8" s="13">
        <v>459.7</v>
      </c>
      <c r="F8" s="13">
        <v>243.85</v>
      </c>
      <c r="G8" s="13">
        <v>464016.85</v>
      </c>
      <c r="H8" s="100">
        <v>-1623.11</v>
      </c>
      <c r="I8" s="100">
        <v>-402.73</v>
      </c>
      <c r="J8" s="13">
        <v>15580.3</v>
      </c>
      <c r="K8" s="100">
        <v>-2666.6</v>
      </c>
      <c r="L8" s="13">
        <v>7037.47</v>
      </c>
      <c r="M8" s="149">
        <v>1627.55</v>
      </c>
      <c r="N8" s="149"/>
      <c r="O8" s="149"/>
      <c r="P8" s="149"/>
      <c r="Q8" s="149">
        <f t="shared" si="0"/>
        <v>484273.27999999997</v>
      </c>
      <c r="R8" s="149">
        <f>'[1]PRESUP. TRANSF.JUL 2013'!V8</f>
        <v>469747</v>
      </c>
      <c r="S8" s="204">
        <f t="shared" si="1"/>
        <v>-14526.27999999997</v>
      </c>
      <c r="T8" s="150">
        <f>+S8/R8</f>
        <v>-0.030923624844863235</v>
      </c>
      <c r="U8" s="151"/>
      <c r="V8" s="26">
        <v>1321</v>
      </c>
      <c r="W8" s="25" t="s">
        <v>215</v>
      </c>
      <c r="X8" s="21" t="s">
        <v>165</v>
      </c>
      <c r="Y8" s="13">
        <v>1627.55</v>
      </c>
      <c r="Z8" s="29">
        <v>5.83508803321184E-05</v>
      </c>
      <c r="AA8" s="215">
        <v>0</v>
      </c>
      <c r="AB8" s="118">
        <v>-1627.55</v>
      </c>
      <c r="AC8" s="111"/>
      <c r="AE8" s="26">
        <v>1321</v>
      </c>
      <c r="AF8" s="25" t="s">
        <v>215</v>
      </c>
      <c r="AG8" s="21" t="s">
        <v>165</v>
      </c>
      <c r="AH8" s="218">
        <v>484273.27999999997</v>
      </c>
      <c r="AI8" s="28">
        <v>1052688</v>
      </c>
      <c r="AJ8" s="228">
        <v>-113195</v>
      </c>
      <c r="AK8" s="28">
        <v>939493</v>
      </c>
      <c r="AL8" s="28"/>
      <c r="AM8" s="28">
        <v>939493</v>
      </c>
      <c r="AN8" s="228">
        <v>455219.72000000003</v>
      </c>
      <c r="AO8" s="290">
        <v>0.013366376721142976</v>
      </c>
    </row>
    <row r="9" spans="2:41" ht="16.5" customHeight="1">
      <c r="B9" s="157">
        <v>1322</v>
      </c>
      <c r="C9" s="199" t="s">
        <v>216</v>
      </c>
      <c r="D9" s="158" t="s">
        <v>166</v>
      </c>
      <c r="E9" s="159">
        <v>4597.03</v>
      </c>
      <c r="F9" s="159">
        <v>2438.47</v>
      </c>
      <c r="G9" s="159">
        <v>10058.7</v>
      </c>
      <c r="H9" s="159">
        <v>11582.74</v>
      </c>
      <c r="I9" s="159">
        <v>10526.8</v>
      </c>
      <c r="J9" s="159">
        <v>726386.27</v>
      </c>
      <c r="K9" s="316">
        <v>-123237.97</v>
      </c>
      <c r="L9" s="159">
        <v>319227.3</v>
      </c>
      <c r="M9" s="185">
        <v>44089.34</v>
      </c>
      <c r="N9" s="185"/>
      <c r="O9" s="185"/>
      <c r="P9" s="185"/>
      <c r="Q9" s="185">
        <f t="shared" si="0"/>
        <v>1005668.68</v>
      </c>
      <c r="R9" s="185">
        <f>'[1]PRESUP. TRANSF.JUL 2013'!V9</f>
        <v>0</v>
      </c>
      <c r="S9" s="186">
        <f t="shared" si="1"/>
        <v>-1005668.68</v>
      </c>
      <c r="T9" s="187"/>
      <c r="U9" s="151"/>
      <c r="V9" s="157">
        <v>1322</v>
      </c>
      <c r="W9" s="199" t="s">
        <v>216</v>
      </c>
      <c r="X9" s="158" t="s">
        <v>166</v>
      </c>
      <c r="Y9" s="159">
        <v>44089.34</v>
      </c>
      <c r="Z9" s="179">
        <v>0.001580689872668785</v>
      </c>
      <c r="AA9" s="214">
        <v>0</v>
      </c>
      <c r="AB9" s="178">
        <v>-44089.34</v>
      </c>
      <c r="AC9" s="156"/>
      <c r="AE9" s="157">
        <v>1322</v>
      </c>
      <c r="AF9" s="199" t="s">
        <v>216</v>
      </c>
      <c r="AG9" s="158" t="s">
        <v>166</v>
      </c>
      <c r="AH9" s="217">
        <v>1005668.68</v>
      </c>
      <c r="AI9" s="181">
        <v>10526881</v>
      </c>
      <c r="AJ9" s="227">
        <v>-1131950</v>
      </c>
      <c r="AK9" s="181">
        <v>9394931</v>
      </c>
      <c r="AL9" s="181"/>
      <c r="AM9" s="181">
        <v>9394931</v>
      </c>
      <c r="AN9" s="227">
        <v>8389262.32</v>
      </c>
      <c r="AO9" s="289">
        <v>0.24632948805822805</v>
      </c>
    </row>
    <row r="10" spans="2:41" ht="16.5" customHeight="1" hidden="1">
      <c r="B10" s="157"/>
      <c r="C10" s="199"/>
      <c r="D10" s="158" t="s">
        <v>282</v>
      </c>
      <c r="E10" s="159"/>
      <c r="F10" s="159"/>
      <c r="G10" s="159"/>
      <c r="H10" s="159"/>
      <c r="I10" s="159"/>
      <c r="J10" s="159"/>
      <c r="K10" s="159"/>
      <c r="L10" s="159"/>
      <c r="M10" s="185"/>
      <c r="N10" s="185"/>
      <c r="O10" s="185"/>
      <c r="P10" s="185"/>
      <c r="Q10" s="186">
        <f t="shared" si="0"/>
        <v>0</v>
      </c>
      <c r="R10" s="186">
        <f>'[1]PRESUP. TRANSF.JUL 2013'!V10</f>
        <v>0</v>
      </c>
      <c r="S10" s="186">
        <f t="shared" si="1"/>
        <v>0</v>
      </c>
      <c r="T10" s="187"/>
      <c r="U10" s="151"/>
      <c r="V10" s="157"/>
      <c r="W10" s="199"/>
      <c r="X10" s="158" t="s">
        <v>282</v>
      </c>
      <c r="Y10" s="178">
        <v>0</v>
      </c>
      <c r="Z10" s="179">
        <v>0</v>
      </c>
      <c r="AA10" s="214">
        <v>0</v>
      </c>
      <c r="AB10" s="214">
        <v>0</v>
      </c>
      <c r="AC10" s="156" t="e">
        <v>#DIV/0!</v>
      </c>
      <c r="AE10" s="157"/>
      <c r="AF10" s="199"/>
      <c r="AG10" s="158" t="s">
        <v>282</v>
      </c>
      <c r="AH10" s="217">
        <v>0</v>
      </c>
      <c r="AI10" s="181"/>
      <c r="AJ10" s="227">
        <v>0</v>
      </c>
      <c r="AK10" s="181">
        <v>0</v>
      </c>
      <c r="AL10" s="181"/>
      <c r="AM10" s="181">
        <v>0</v>
      </c>
      <c r="AN10" s="227">
        <v>0</v>
      </c>
      <c r="AO10" s="289">
        <v>0</v>
      </c>
    </row>
    <row r="11" spans="2:41" ht="16.5" customHeight="1">
      <c r="B11" s="26">
        <v>1411</v>
      </c>
      <c r="C11" s="25" t="s">
        <v>220</v>
      </c>
      <c r="D11" s="21" t="s">
        <v>167</v>
      </c>
      <c r="E11" s="13">
        <v>119958.63</v>
      </c>
      <c r="F11" s="13">
        <v>109344.14</v>
      </c>
      <c r="G11" s="13">
        <v>121094.72</v>
      </c>
      <c r="H11" s="13">
        <v>116760.86</v>
      </c>
      <c r="I11" s="13">
        <v>120790.99</v>
      </c>
      <c r="J11" s="13">
        <v>113422.12</v>
      </c>
      <c r="K11" s="13">
        <v>115811.32</v>
      </c>
      <c r="L11" s="13">
        <v>118301.34</v>
      </c>
      <c r="M11" s="149">
        <v>112982.68</v>
      </c>
      <c r="N11" s="149"/>
      <c r="O11" s="149"/>
      <c r="P11" s="149"/>
      <c r="Q11" s="149">
        <f t="shared" si="0"/>
        <v>1048466.8</v>
      </c>
      <c r="R11" s="149">
        <f>'[1]PRESUP. TRANSF.JUL 2013'!V11</f>
        <v>1319256</v>
      </c>
      <c r="S11" s="204">
        <f t="shared" si="1"/>
        <v>270789.19999999995</v>
      </c>
      <c r="T11" s="150">
        <f aca="true" t="shared" si="2" ref="T11:T24">+S11/R11</f>
        <v>0.20525902478366592</v>
      </c>
      <c r="U11" s="151"/>
      <c r="V11" s="26">
        <v>1411</v>
      </c>
      <c r="W11" s="25" t="s">
        <v>220</v>
      </c>
      <c r="X11" s="21" t="s">
        <v>167</v>
      </c>
      <c r="Y11" s="13">
        <v>112982.68</v>
      </c>
      <c r="Z11" s="29">
        <v>0.0040506521091714705</v>
      </c>
      <c r="AA11" s="215">
        <v>146584</v>
      </c>
      <c r="AB11" s="215">
        <v>33601.32000000001</v>
      </c>
      <c r="AC11" s="111">
        <v>0.22922911095344653</v>
      </c>
      <c r="AE11" s="26">
        <v>1411</v>
      </c>
      <c r="AF11" s="25" t="s">
        <v>220</v>
      </c>
      <c r="AG11" s="21" t="s">
        <v>167</v>
      </c>
      <c r="AH11" s="218">
        <v>1048466.8</v>
      </c>
      <c r="AI11" s="28">
        <v>1962251</v>
      </c>
      <c r="AJ11" s="228">
        <v>-203238</v>
      </c>
      <c r="AK11" s="28">
        <v>1759013</v>
      </c>
      <c r="AL11" s="28"/>
      <c r="AM11" s="28">
        <v>1759013</v>
      </c>
      <c r="AN11" s="228">
        <v>710546.2</v>
      </c>
      <c r="AO11" s="290">
        <v>0.02086339358711569</v>
      </c>
    </row>
    <row r="12" spans="2:41" ht="16.5" customHeight="1">
      <c r="B12" s="157">
        <v>1421</v>
      </c>
      <c r="C12" s="199" t="s">
        <v>219</v>
      </c>
      <c r="D12" s="158" t="s">
        <v>168</v>
      </c>
      <c r="E12" s="159">
        <v>164223.65</v>
      </c>
      <c r="F12" s="159">
        <v>162809.68</v>
      </c>
      <c r="G12" s="159">
        <v>162085.65</v>
      </c>
      <c r="H12" s="159">
        <v>160073.5</v>
      </c>
      <c r="I12" s="159">
        <v>161475.72</v>
      </c>
      <c r="J12" s="159">
        <v>155331.09</v>
      </c>
      <c r="K12" s="159">
        <v>156374.09</v>
      </c>
      <c r="L12" s="159">
        <v>153963.6</v>
      </c>
      <c r="M12" s="185">
        <v>152752.87</v>
      </c>
      <c r="N12" s="185"/>
      <c r="O12" s="185"/>
      <c r="P12" s="185"/>
      <c r="Q12" s="185">
        <f t="shared" si="0"/>
        <v>1429089.85</v>
      </c>
      <c r="R12" s="185">
        <f>'[1]PRESUP. TRANSF.JUL 2013'!V12</f>
        <v>1522011</v>
      </c>
      <c r="S12" s="186">
        <f t="shared" si="1"/>
        <v>92921.1499999999</v>
      </c>
      <c r="T12" s="187">
        <f t="shared" si="2"/>
        <v>0.061051562702240596</v>
      </c>
      <c r="U12" s="151"/>
      <c r="V12" s="157">
        <v>1421</v>
      </c>
      <c r="W12" s="199" t="s">
        <v>219</v>
      </c>
      <c r="X12" s="158" t="s">
        <v>168</v>
      </c>
      <c r="Y12" s="159">
        <v>152752.87</v>
      </c>
      <c r="Z12" s="179">
        <v>0.0054764919282096645</v>
      </c>
      <c r="AA12" s="214">
        <v>169207</v>
      </c>
      <c r="AB12" s="214">
        <v>16454.130000000005</v>
      </c>
      <c r="AC12" s="156">
        <v>0.09724260816632885</v>
      </c>
      <c r="AE12" s="157">
        <v>1421</v>
      </c>
      <c r="AF12" s="199" t="s">
        <v>219</v>
      </c>
      <c r="AG12" s="158" t="s">
        <v>168</v>
      </c>
      <c r="AH12" s="217">
        <v>1429089.85</v>
      </c>
      <c r="AI12" s="181">
        <v>2013274</v>
      </c>
      <c r="AJ12" s="227">
        <v>16356</v>
      </c>
      <c r="AK12" s="181">
        <v>2029630</v>
      </c>
      <c r="AL12" s="181"/>
      <c r="AM12" s="181">
        <v>2029630</v>
      </c>
      <c r="AN12" s="227">
        <v>600540.1499999999</v>
      </c>
      <c r="AO12" s="289">
        <v>0.01763334391812312</v>
      </c>
    </row>
    <row r="13" spans="2:41" ht="16.5" customHeight="1">
      <c r="B13" s="26">
        <v>1431</v>
      </c>
      <c r="C13" s="25" t="s">
        <v>218</v>
      </c>
      <c r="D13" s="21" t="s">
        <v>169</v>
      </c>
      <c r="E13" s="13">
        <v>574780.19</v>
      </c>
      <c r="F13" s="13">
        <v>569831.54</v>
      </c>
      <c r="G13" s="13">
        <v>567297.48</v>
      </c>
      <c r="H13" s="13">
        <v>560255</v>
      </c>
      <c r="I13" s="13">
        <v>565162.75</v>
      </c>
      <c r="J13" s="13">
        <v>543656.65</v>
      </c>
      <c r="K13" s="13">
        <v>547307.11</v>
      </c>
      <c r="L13" s="13">
        <v>538870.46</v>
      </c>
      <c r="M13" s="149">
        <v>534632.91</v>
      </c>
      <c r="N13" s="149"/>
      <c r="O13" s="149"/>
      <c r="P13" s="149"/>
      <c r="Q13" s="149">
        <f t="shared" si="0"/>
        <v>5001794.09</v>
      </c>
      <c r="R13" s="149">
        <f>'[1]PRESUP. TRANSF.JUL 2013'!V13</f>
        <v>5292360</v>
      </c>
      <c r="S13" s="204">
        <f t="shared" si="1"/>
        <v>290565.91000000015</v>
      </c>
      <c r="T13" s="150">
        <f t="shared" si="2"/>
        <v>0.05490289965157324</v>
      </c>
      <c r="U13" s="151"/>
      <c r="V13" s="26">
        <v>1431</v>
      </c>
      <c r="W13" s="25" t="s">
        <v>218</v>
      </c>
      <c r="X13" s="21" t="s">
        <v>169</v>
      </c>
      <c r="Y13" s="13">
        <v>534632.91</v>
      </c>
      <c r="Z13" s="29">
        <v>0.019167645204769275</v>
      </c>
      <c r="AA13" s="215">
        <v>479419</v>
      </c>
      <c r="AB13" s="118">
        <v>-55213.91000000003</v>
      </c>
      <c r="AC13" s="111">
        <v>-0.1151683808943743</v>
      </c>
      <c r="AE13" s="26">
        <v>1431</v>
      </c>
      <c r="AF13" s="25" t="s">
        <v>218</v>
      </c>
      <c r="AG13" s="21" t="s">
        <v>169</v>
      </c>
      <c r="AH13" s="218">
        <v>5001794.09</v>
      </c>
      <c r="AI13" s="28">
        <v>5704277</v>
      </c>
      <c r="AJ13" s="228">
        <v>46341</v>
      </c>
      <c r="AK13" s="28">
        <v>5750618</v>
      </c>
      <c r="AL13" s="28">
        <v>980000</v>
      </c>
      <c r="AM13" s="28">
        <v>6730618</v>
      </c>
      <c r="AN13" s="228">
        <v>1728823.9100000001</v>
      </c>
      <c r="AO13" s="290">
        <v>0.05076254531675249</v>
      </c>
    </row>
    <row r="14" spans="2:41" ht="16.5" customHeight="1">
      <c r="B14" s="157">
        <v>1432</v>
      </c>
      <c r="C14" s="199" t="s">
        <v>221</v>
      </c>
      <c r="D14" s="158" t="s">
        <v>170</v>
      </c>
      <c r="E14" s="159">
        <v>88220.64</v>
      </c>
      <c r="F14" s="159">
        <v>87454.28</v>
      </c>
      <c r="G14" s="159">
        <v>86972.1</v>
      </c>
      <c r="H14" s="159">
        <v>85630.68</v>
      </c>
      <c r="I14" s="159">
        <v>86645.12</v>
      </c>
      <c r="J14" s="159">
        <v>82786.67</v>
      </c>
      <c r="K14" s="159">
        <v>83576.19</v>
      </c>
      <c r="L14" s="159">
        <v>81818.93</v>
      </c>
      <c r="M14" s="185">
        <v>81011.77</v>
      </c>
      <c r="N14" s="185"/>
      <c r="O14" s="185"/>
      <c r="P14" s="185"/>
      <c r="Q14" s="185">
        <f t="shared" si="0"/>
        <v>764116.3799999999</v>
      </c>
      <c r="R14" s="185">
        <f>'[1]PRESUP. TRANSF.JUL 2013'!V14</f>
        <v>1014669</v>
      </c>
      <c r="S14" s="186">
        <f t="shared" si="1"/>
        <v>250552.6200000001</v>
      </c>
      <c r="T14" s="187">
        <f t="shared" si="2"/>
        <v>0.24693039799185756</v>
      </c>
      <c r="U14" s="151"/>
      <c r="V14" s="157">
        <v>1432</v>
      </c>
      <c r="W14" s="199" t="s">
        <v>221</v>
      </c>
      <c r="X14" s="158" t="s">
        <v>170</v>
      </c>
      <c r="Y14" s="159">
        <v>81011.77</v>
      </c>
      <c r="Z14" s="179">
        <v>0.00290443187414402</v>
      </c>
      <c r="AA14" s="214">
        <v>112804</v>
      </c>
      <c r="AB14" s="214">
        <v>31792.229999999996</v>
      </c>
      <c r="AC14" s="156">
        <v>0.28183601645331724</v>
      </c>
      <c r="AE14" s="157">
        <v>1432</v>
      </c>
      <c r="AF14" s="199" t="s">
        <v>221</v>
      </c>
      <c r="AG14" s="158" t="s">
        <v>170</v>
      </c>
      <c r="AH14" s="217">
        <v>764116.3799999999</v>
      </c>
      <c r="AI14" s="181">
        <v>1342183</v>
      </c>
      <c r="AJ14" s="227">
        <v>10904</v>
      </c>
      <c r="AK14" s="181">
        <v>1353087</v>
      </c>
      <c r="AL14" s="181"/>
      <c r="AM14" s="181">
        <v>1353087</v>
      </c>
      <c r="AN14" s="227">
        <v>588970.6200000001</v>
      </c>
      <c r="AO14" s="289">
        <v>0.01729363390629287</v>
      </c>
    </row>
    <row r="15" spans="2:41" ht="16.5" customHeight="1">
      <c r="B15" s="26">
        <v>1441</v>
      </c>
      <c r="C15" s="25"/>
      <c r="D15" s="21" t="s">
        <v>283</v>
      </c>
      <c r="E15" s="13"/>
      <c r="F15" s="100">
        <v>-29.53</v>
      </c>
      <c r="G15" s="13">
        <v>517734.75</v>
      </c>
      <c r="H15" s="13"/>
      <c r="I15" s="100">
        <v>-7098.68</v>
      </c>
      <c r="J15" s="13">
        <v>3288.6</v>
      </c>
      <c r="K15" s="100">
        <v>-40359.09</v>
      </c>
      <c r="L15" s="13">
        <v>6250.86</v>
      </c>
      <c r="M15" s="204">
        <v>-28968.35</v>
      </c>
      <c r="N15" s="149"/>
      <c r="O15" s="149"/>
      <c r="P15" s="149"/>
      <c r="Q15" s="204">
        <f t="shared" si="0"/>
        <v>450818.55999999994</v>
      </c>
      <c r="R15" s="204">
        <f>'[1]PRESUP. TRANSF.JUL 2013'!V15</f>
        <v>536913</v>
      </c>
      <c r="S15" s="204">
        <f t="shared" si="1"/>
        <v>86094.44000000006</v>
      </c>
      <c r="T15" s="150">
        <f t="shared" si="2"/>
        <v>0.1603508203377457</v>
      </c>
      <c r="U15" s="151"/>
      <c r="V15" s="26">
        <v>1441</v>
      </c>
      <c r="W15" s="25"/>
      <c r="X15" s="21" t="s">
        <v>283</v>
      </c>
      <c r="Y15" s="118">
        <v>-28968.35</v>
      </c>
      <c r="Z15" s="29">
        <v>-0.0010385725318846869</v>
      </c>
      <c r="AA15" s="215">
        <v>0</v>
      </c>
      <c r="AB15" s="215">
        <v>28968.35</v>
      </c>
      <c r="AC15" s="111"/>
      <c r="AE15" s="26">
        <v>1441</v>
      </c>
      <c r="AF15" s="25"/>
      <c r="AG15" s="21" t="s">
        <v>283</v>
      </c>
      <c r="AH15" s="218">
        <v>450818.55999999994</v>
      </c>
      <c r="AI15" s="28">
        <v>765000</v>
      </c>
      <c r="AJ15" s="228">
        <v>0</v>
      </c>
      <c r="AK15" s="28">
        <v>765000</v>
      </c>
      <c r="AL15" s="28">
        <v>-228087</v>
      </c>
      <c r="AM15" s="28">
        <v>536913</v>
      </c>
      <c r="AN15" s="228">
        <v>86094.44000000006</v>
      </c>
      <c r="AO15" s="290">
        <v>0.0025279456668437857</v>
      </c>
    </row>
    <row r="16" spans="2:41" ht="16.5" customHeight="1">
      <c r="B16" s="157">
        <v>1442</v>
      </c>
      <c r="C16" s="199"/>
      <c r="D16" s="158" t="s">
        <v>284</v>
      </c>
      <c r="E16" s="159"/>
      <c r="F16" s="159"/>
      <c r="G16" s="159">
        <v>1547313.56</v>
      </c>
      <c r="H16" s="159"/>
      <c r="I16" s="316">
        <v>-11585.8</v>
      </c>
      <c r="J16" s="159">
        <v>6778.2</v>
      </c>
      <c r="K16" s="316">
        <v>-48661.25</v>
      </c>
      <c r="L16" s="159">
        <v>8101.43</v>
      </c>
      <c r="M16" s="186">
        <v>-67078.95</v>
      </c>
      <c r="N16" s="185"/>
      <c r="O16" s="185"/>
      <c r="P16" s="185"/>
      <c r="Q16" s="186">
        <f t="shared" si="0"/>
        <v>1434867.19</v>
      </c>
      <c r="R16" s="186">
        <f>'[1]PRESUP. TRANSF.JUL 2013'!V16</f>
        <v>1673087</v>
      </c>
      <c r="S16" s="186">
        <f t="shared" si="1"/>
        <v>238219.81000000006</v>
      </c>
      <c r="T16" s="187">
        <f t="shared" si="2"/>
        <v>0.142383396679312</v>
      </c>
      <c r="U16" s="151"/>
      <c r="V16" s="157">
        <v>1442</v>
      </c>
      <c r="W16" s="199"/>
      <c r="X16" s="158" t="s">
        <v>284</v>
      </c>
      <c r="Y16" s="178">
        <v>-67078.95</v>
      </c>
      <c r="Z16" s="179">
        <v>-0.002404912773342849</v>
      </c>
      <c r="AA16" s="214">
        <v>0</v>
      </c>
      <c r="AB16" s="214">
        <v>67078.95</v>
      </c>
      <c r="AC16" s="156"/>
      <c r="AE16" s="157">
        <v>1442</v>
      </c>
      <c r="AF16" s="199"/>
      <c r="AG16" s="158" t="s">
        <v>284</v>
      </c>
      <c r="AH16" s="217">
        <v>1434867.19</v>
      </c>
      <c r="AI16" s="181">
        <v>2325000</v>
      </c>
      <c r="AJ16" s="227">
        <v>0</v>
      </c>
      <c r="AK16" s="181">
        <v>2325000</v>
      </c>
      <c r="AL16" s="181">
        <v>-651913</v>
      </c>
      <c r="AM16" s="181">
        <v>1673087</v>
      </c>
      <c r="AN16" s="227">
        <v>238219.81000000006</v>
      </c>
      <c r="AO16" s="289">
        <v>0.006994722730595026</v>
      </c>
    </row>
    <row r="17" spans="2:41" ht="16.5" customHeight="1">
      <c r="B17" s="26">
        <v>1523</v>
      </c>
      <c r="C17" s="25" t="s">
        <v>217</v>
      </c>
      <c r="D17" s="21" t="s">
        <v>171</v>
      </c>
      <c r="E17" s="13">
        <v>393750.6</v>
      </c>
      <c r="F17" s="13">
        <v>0</v>
      </c>
      <c r="G17" s="13"/>
      <c r="H17" s="13"/>
      <c r="I17" s="13">
        <v>10211.39</v>
      </c>
      <c r="J17" s="13">
        <v>2061367.91</v>
      </c>
      <c r="K17" s="13">
        <v>2644.81</v>
      </c>
      <c r="L17" s="13">
        <v>1358985.92</v>
      </c>
      <c r="M17" s="149">
        <v>69694.57</v>
      </c>
      <c r="N17" s="149"/>
      <c r="O17" s="149"/>
      <c r="P17" s="149"/>
      <c r="Q17" s="149">
        <f t="shared" si="0"/>
        <v>3896655.1999999997</v>
      </c>
      <c r="R17" s="149">
        <f>'[1]PRESUP. TRANSF.JUL 2013'!V17</f>
        <v>2500000</v>
      </c>
      <c r="S17" s="204">
        <f t="shared" si="1"/>
        <v>-1396655.1999999997</v>
      </c>
      <c r="T17" s="150">
        <f t="shared" si="2"/>
        <v>-0.5586620799999998</v>
      </c>
      <c r="U17" s="151"/>
      <c r="V17" s="26">
        <v>1523</v>
      </c>
      <c r="W17" s="25" t="s">
        <v>217</v>
      </c>
      <c r="X17" s="21" t="s">
        <v>171</v>
      </c>
      <c r="Y17" s="13">
        <v>69694.57</v>
      </c>
      <c r="Z17" s="29">
        <v>0.002498687913654542</v>
      </c>
      <c r="AA17" s="215">
        <v>0</v>
      </c>
      <c r="AB17" s="215">
        <v>-69694.57</v>
      </c>
      <c r="AC17" s="111"/>
      <c r="AE17" s="26">
        <v>1523</v>
      </c>
      <c r="AF17" s="25" t="s">
        <v>217</v>
      </c>
      <c r="AG17" s="21" t="s">
        <v>171</v>
      </c>
      <c r="AH17" s="218">
        <v>3896655.1999999997</v>
      </c>
      <c r="AI17" s="28">
        <v>2000000</v>
      </c>
      <c r="AJ17" s="228">
        <v>500000</v>
      </c>
      <c r="AK17" s="28">
        <v>2500000</v>
      </c>
      <c r="AL17" s="28"/>
      <c r="AM17" s="28">
        <v>2500000</v>
      </c>
      <c r="AN17" s="228">
        <v>-1396655.1999999997</v>
      </c>
      <c r="AO17" s="290">
        <v>-0.041009250549917484</v>
      </c>
    </row>
    <row r="18" spans="2:41" ht="16.5" customHeight="1">
      <c r="B18" s="157">
        <v>1531</v>
      </c>
      <c r="C18" s="199"/>
      <c r="D18" s="158" t="s">
        <v>172</v>
      </c>
      <c r="E18" s="159"/>
      <c r="F18" s="159"/>
      <c r="G18" s="159"/>
      <c r="H18" s="159"/>
      <c r="I18" s="159"/>
      <c r="J18" s="159"/>
      <c r="K18" s="159"/>
      <c r="L18" s="159"/>
      <c r="M18" s="185"/>
      <c r="N18" s="185"/>
      <c r="O18" s="185"/>
      <c r="P18" s="185"/>
      <c r="Q18" s="186">
        <f t="shared" si="0"/>
        <v>0</v>
      </c>
      <c r="R18" s="186">
        <f>'[1]PRESUP. TRANSF.JUL 2013'!V18</f>
        <v>1000000</v>
      </c>
      <c r="S18" s="186">
        <f t="shared" si="1"/>
        <v>1000000</v>
      </c>
      <c r="T18" s="187">
        <f t="shared" si="2"/>
        <v>1</v>
      </c>
      <c r="U18" s="151"/>
      <c r="V18" s="157">
        <v>1531</v>
      </c>
      <c r="W18" s="199"/>
      <c r="X18" s="158" t="s">
        <v>172</v>
      </c>
      <c r="Y18" s="178">
        <v>0</v>
      </c>
      <c r="Z18" s="179">
        <v>0</v>
      </c>
      <c r="AA18" s="214">
        <v>0</v>
      </c>
      <c r="AB18" s="214">
        <v>0</v>
      </c>
      <c r="AC18" s="156"/>
      <c r="AE18" s="157">
        <v>1531</v>
      </c>
      <c r="AF18" s="199"/>
      <c r="AG18" s="158" t="s">
        <v>172</v>
      </c>
      <c r="AH18" s="217">
        <v>0</v>
      </c>
      <c r="AI18" s="181">
        <v>1000000</v>
      </c>
      <c r="AJ18" s="227">
        <v>0</v>
      </c>
      <c r="AK18" s="181">
        <v>1000000</v>
      </c>
      <c r="AL18" s="181"/>
      <c r="AM18" s="181">
        <v>1000000</v>
      </c>
      <c r="AN18" s="227">
        <v>1000000</v>
      </c>
      <c r="AO18" s="289">
        <v>0.029362472963919434</v>
      </c>
    </row>
    <row r="19" spans="2:41" ht="16.5" customHeight="1">
      <c r="B19" s="26">
        <v>1542</v>
      </c>
      <c r="C19" s="25" t="s">
        <v>214</v>
      </c>
      <c r="D19" s="21" t="s">
        <v>173</v>
      </c>
      <c r="E19" s="13">
        <v>2200</v>
      </c>
      <c r="F19" s="13">
        <v>3550</v>
      </c>
      <c r="G19" s="13">
        <v>2750</v>
      </c>
      <c r="H19" s="13">
        <v>3500</v>
      </c>
      <c r="I19" s="13">
        <v>3450</v>
      </c>
      <c r="J19" s="13">
        <v>2400</v>
      </c>
      <c r="K19" s="13">
        <v>3800</v>
      </c>
      <c r="L19" s="13">
        <v>1000</v>
      </c>
      <c r="M19" s="149">
        <v>1400</v>
      </c>
      <c r="N19" s="149"/>
      <c r="O19" s="149"/>
      <c r="P19" s="149"/>
      <c r="Q19" s="149">
        <f t="shared" si="0"/>
        <v>24050</v>
      </c>
      <c r="R19" s="149">
        <f>'[1]PRESUP. TRANSF.JUL 2013'!V19</f>
        <v>45000</v>
      </c>
      <c r="S19" s="204">
        <f t="shared" si="1"/>
        <v>20950</v>
      </c>
      <c r="T19" s="150">
        <f t="shared" si="2"/>
        <v>0.46555555555555556</v>
      </c>
      <c r="U19" s="151"/>
      <c r="V19" s="26">
        <v>1542</v>
      </c>
      <c r="W19" s="25" t="s">
        <v>214</v>
      </c>
      <c r="X19" s="21" t="s">
        <v>173</v>
      </c>
      <c r="Y19" s="13">
        <v>1400</v>
      </c>
      <c r="Z19" s="29">
        <v>5.019276364164896E-05</v>
      </c>
      <c r="AA19" s="215">
        <v>5000</v>
      </c>
      <c r="AB19" s="215">
        <v>3600</v>
      </c>
      <c r="AC19" s="111">
        <v>0.72</v>
      </c>
      <c r="AE19" s="26">
        <v>1542</v>
      </c>
      <c r="AF19" s="25" t="s">
        <v>214</v>
      </c>
      <c r="AG19" s="21" t="s">
        <v>173</v>
      </c>
      <c r="AH19" s="218">
        <v>24050</v>
      </c>
      <c r="AI19" s="28">
        <v>60000</v>
      </c>
      <c r="AJ19" s="228">
        <v>0</v>
      </c>
      <c r="AK19" s="28">
        <v>60000</v>
      </c>
      <c r="AL19" s="28"/>
      <c r="AM19" s="28">
        <v>60000</v>
      </c>
      <c r="AN19" s="228">
        <v>35950</v>
      </c>
      <c r="AO19" s="290">
        <v>0.0010555809030529037</v>
      </c>
    </row>
    <row r="20" spans="2:41" ht="16.5" customHeight="1">
      <c r="B20" s="157">
        <v>1543</v>
      </c>
      <c r="C20" s="199" t="s">
        <v>222</v>
      </c>
      <c r="D20" s="158" t="s">
        <v>174</v>
      </c>
      <c r="E20" s="159">
        <v>39750</v>
      </c>
      <c r="F20" s="159">
        <v>36000</v>
      </c>
      <c r="G20" s="159">
        <v>36000</v>
      </c>
      <c r="H20" s="159">
        <v>35250</v>
      </c>
      <c r="I20" s="159">
        <v>37000</v>
      </c>
      <c r="J20" s="159">
        <v>35000</v>
      </c>
      <c r="K20" s="159">
        <v>33750</v>
      </c>
      <c r="L20" s="159">
        <v>36000</v>
      </c>
      <c r="M20" s="185">
        <v>36750</v>
      </c>
      <c r="N20" s="185"/>
      <c r="O20" s="185"/>
      <c r="P20" s="185"/>
      <c r="Q20" s="185">
        <f t="shared" si="0"/>
        <v>325500</v>
      </c>
      <c r="R20" s="185">
        <f>'[1]PRESUP. TRANSF.JUL 2013'!V20</f>
        <v>375003</v>
      </c>
      <c r="S20" s="186">
        <f t="shared" si="1"/>
        <v>49503</v>
      </c>
      <c r="T20" s="187">
        <f t="shared" si="2"/>
        <v>0.13200694394444845</v>
      </c>
      <c r="U20" s="151"/>
      <c r="V20" s="157">
        <v>1543</v>
      </c>
      <c r="W20" s="199" t="s">
        <v>222</v>
      </c>
      <c r="X20" s="158" t="s">
        <v>174</v>
      </c>
      <c r="Y20" s="159">
        <v>36750</v>
      </c>
      <c r="Z20" s="179">
        <v>0.0013175600455932852</v>
      </c>
      <c r="AA20" s="214">
        <v>41667</v>
      </c>
      <c r="AB20" s="214">
        <v>4917</v>
      </c>
      <c r="AC20" s="156">
        <v>0.11800705594355246</v>
      </c>
      <c r="AE20" s="157">
        <v>1543</v>
      </c>
      <c r="AF20" s="199" t="s">
        <v>222</v>
      </c>
      <c r="AG20" s="158" t="s">
        <v>174</v>
      </c>
      <c r="AH20" s="217">
        <v>325500</v>
      </c>
      <c r="AI20" s="181">
        <v>500000</v>
      </c>
      <c r="AJ20" s="227">
        <v>0</v>
      </c>
      <c r="AK20" s="181">
        <v>500000</v>
      </c>
      <c r="AL20" s="181"/>
      <c r="AM20" s="181">
        <v>500000</v>
      </c>
      <c r="AN20" s="227">
        <v>174500</v>
      </c>
      <c r="AO20" s="289">
        <v>0.005123751532203942</v>
      </c>
    </row>
    <row r="21" spans="2:41" ht="16.5" customHeight="1">
      <c r="B21" s="26">
        <v>1611</v>
      </c>
      <c r="C21" s="25"/>
      <c r="D21" s="21" t="s">
        <v>175</v>
      </c>
      <c r="E21" s="13"/>
      <c r="F21" s="13"/>
      <c r="G21" s="13"/>
      <c r="H21" s="13"/>
      <c r="I21" s="13"/>
      <c r="J21" s="13"/>
      <c r="K21" s="13"/>
      <c r="L21" s="13"/>
      <c r="M21" s="149"/>
      <c r="N21" s="149"/>
      <c r="O21" s="149"/>
      <c r="P21" s="149"/>
      <c r="Q21" s="204">
        <f t="shared" si="0"/>
        <v>0</v>
      </c>
      <c r="R21" s="204">
        <f>'[1]PRESUP. TRANSF.JUL 2013'!V21</f>
        <v>692396</v>
      </c>
      <c r="S21" s="204">
        <f t="shared" si="1"/>
        <v>692396</v>
      </c>
      <c r="T21" s="150">
        <f t="shared" si="2"/>
        <v>1</v>
      </c>
      <c r="U21" s="151"/>
      <c r="V21" s="26">
        <v>1611</v>
      </c>
      <c r="W21" s="25"/>
      <c r="X21" s="21" t="s">
        <v>175</v>
      </c>
      <c r="Y21" s="118">
        <v>0</v>
      </c>
      <c r="Z21" s="29">
        <v>0</v>
      </c>
      <c r="AA21" s="215">
        <v>88044</v>
      </c>
      <c r="AB21" s="215">
        <v>88044</v>
      </c>
      <c r="AC21" s="111">
        <v>1</v>
      </c>
      <c r="AE21" s="26">
        <v>1611</v>
      </c>
      <c r="AF21" s="25"/>
      <c r="AG21" s="21" t="s">
        <v>175</v>
      </c>
      <c r="AH21" s="218">
        <v>0</v>
      </c>
      <c r="AI21" s="28">
        <v>2500000</v>
      </c>
      <c r="AJ21" s="228">
        <v>-1443476</v>
      </c>
      <c r="AK21" s="28">
        <v>1056524</v>
      </c>
      <c r="AL21" s="28">
        <v>-100000</v>
      </c>
      <c r="AM21" s="28">
        <v>956524</v>
      </c>
      <c r="AN21" s="228">
        <v>956524</v>
      </c>
      <c r="AO21" s="290">
        <v>0.028085910089340076</v>
      </c>
    </row>
    <row r="22" spans="2:41" ht="16.5" customHeight="1">
      <c r="B22" s="157">
        <v>1712</v>
      </c>
      <c r="C22" s="199" t="s">
        <v>223</v>
      </c>
      <c r="D22" s="158" t="s">
        <v>176</v>
      </c>
      <c r="E22" s="159">
        <v>146445.9</v>
      </c>
      <c r="F22" s="159">
        <v>145385.08</v>
      </c>
      <c r="G22" s="159">
        <v>143974.65</v>
      </c>
      <c r="H22" s="159">
        <v>142185.25</v>
      </c>
      <c r="I22" s="159">
        <v>144664.28</v>
      </c>
      <c r="J22" s="159">
        <v>137468.35</v>
      </c>
      <c r="K22" s="159">
        <v>140987.48</v>
      </c>
      <c r="L22" s="159">
        <v>134712.88</v>
      </c>
      <c r="M22" s="185">
        <v>133119.38</v>
      </c>
      <c r="N22" s="185"/>
      <c r="O22" s="185"/>
      <c r="P22" s="185"/>
      <c r="Q22" s="185">
        <f t="shared" si="0"/>
        <v>1268943.25</v>
      </c>
      <c r="R22" s="185">
        <f>'[1]PRESUP. TRANSF.JUL 2013'!V22</f>
        <v>1365120</v>
      </c>
      <c r="S22" s="186">
        <f t="shared" si="1"/>
        <v>96176.75</v>
      </c>
      <c r="T22" s="187">
        <f t="shared" si="2"/>
        <v>0.07045296384200657</v>
      </c>
      <c r="U22" s="151"/>
      <c r="V22" s="157">
        <v>1712</v>
      </c>
      <c r="W22" s="199" t="s">
        <v>223</v>
      </c>
      <c r="X22" s="158" t="s">
        <v>176</v>
      </c>
      <c r="Y22" s="159">
        <v>133119.38</v>
      </c>
      <c r="Z22" s="179">
        <v>0.004772592554616323</v>
      </c>
      <c r="AA22" s="214">
        <v>151680</v>
      </c>
      <c r="AB22" s="214">
        <v>18560.619999999995</v>
      </c>
      <c r="AC22" s="156">
        <v>0.12236695675105483</v>
      </c>
      <c r="AE22" s="157">
        <v>1712</v>
      </c>
      <c r="AF22" s="199" t="s">
        <v>223</v>
      </c>
      <c r="AG22" s="158" t="s">
        <v>176</v>
      </c>
      <c r="AH22" s="217">
        <v>1268943.25</v>
      </c>
      <c r="AI22" s="181">
        <v>2670154</v>
      </c>
      <c r="AJ22" s="227">
        <v>0</v>
      </c>
      <c r="AK22" s="181">
        <v>2670154</v>
      </c>
      <c r="AL22" s="181"/>
      <c r="AM22" s="181">
        <v>2670154</v>
      </c>
      <c r="AN22" s="227">
        <v>1401210.75</v>
      </c>
      <c r="AO22" s="289">
        <v>0.04114301276362828</v>
      </c>
    </row>
    <row r="23" spans="2:41" ht="16.5" customHeight="1">
      <c r="B23" s="26">
        <v>1602</v>
      </c>
      <c r="C23" s="25" t="s">
        <v>224</v>
      </c>
      <c r="D23" s="21" t="s">
        <v>177</v>
      </c>
      <c r="E23" s="13">
        <v>125341.66</v>
      </c>
      <c r="F23" s="13">
        <v>124610.24</v>
      </c>
      <c r="G23" s="13">
        <v>123618.49</v>
      </c>
      <c r="H23" s="13">
        <v>122362.44</v>
      </c>
      <c r="I23" s="13">
        <v>124146.83</v>
      </c>
      <c r="J23" s="13">
        <v>119182.47</v>
      </c>
      <c r="K23" s="13">
        <v>121429.73</v>
      </c>
      <c r="L23" s="13">
        <v>117318.52</v>
      </c>
      <c r="M23" s="149">
        <v>116291.75</v>
      </c>
      <c r="N23" s="149"/>
      <c r="O23" s="149"/>
      <c r="P23" s="149"/>
      <c r="Q23" s="149">
        <f t="shared" si="0"/>
        <v>1094302.13</v>
      </c>
      <c r="R23" s="149">
        <f>'[1]PRESUP. TRANSF.JUL 2013'!V23</f>
        <v>1160361</v>
      </c>
      <c r="S23" s="204">
        <f t="shared" si="1"/>
        <v>66058.87000000011</v>
      </c>
      <c r="T23" s="150">
        <f t="shared" si="2"/>
        <v>0.056929584844716524</v>
      </c>
      <c r="U23" s="151"/>
      <c r="V23" s="26">
        <v>1602</v>
      </c>
      <c r="W23" s="25" t="s">
        <v>224</v>
      </c>
      <c r="X23" s="21" t="s">
        <v>177</v>
      </c>
      <c r="Y23" s="13">
        <v>116291.75</v>
      </c>
      <c r="Z23" s="29">
        <v>0.004169288800874093</v>
      </c>
      <c r="AA23" s="215">
        <v>128929</v>
      </c>
      <c r="AB23" s="215">
        <v>12637.25</v>
      </c>
      <c r="AC23" s="111">
        <v>0.0980171257048453</v>
      </c>
      <c r="AE23" s="26">
        <v>1602</v>
      </c>
      <c r="AF23" s="25" t="s">
        <v>224</v>
      </c>
      <c r="AG23" s="21" t="s">
        <v>177</v>
      </c>
      <c r="AH23" s="218">
        <v>1094302.13</v>
      </c>
      <c r="AI23" s="28">
        <v>1547152</v>
      </c>
      <c r="AJ23" s="228">
        <v>0</v>
      </c>
      <c r="AK23" s="28">
        <v>1547152</v>
      </c>
      <c r="AL23" s="28"/>
      <c r="AM23" s="28">
        <v>1547152</v>
      </c>
      <c r="AN23" s="228">
        <v>452849.8700000001</v>
      </c>
      <c r="AO23" s="290">
        <v>0.013296792064589434</v>
      </c>
    </row>
    <row r="24" spans="2:41" ht="16.5" customHeight="1">
      <c r="B24" s="157">
        <v>1715</v>
      </c>
      <c r="C24" s="199"/>
      <c r="D24" s="158" t="s">
        <v>178</v>
      </c>
      <c r="E24" s="159"/>
      <c r="F24" s="159"/>
      <c r="G24" s="159"/>
      <c r="H24" s="159"/>
      <c r="I24" s="159"/>
      <c r="J24" s="159"/>
      <c r="K24" s="159"/>
      <c r="L24" s="159"/>
      <c r="M24" s="185">
        <v>2008690.91</v>
      </c>
      <c r="N24" s="185"/>
      <c r="O24" s="185"/>
      <c r="P24" s="185"/>
      <c r="Q24" s="186">
        <f t="shared" si="0"/>
        <v>2008690.91</v>
      </c>
      <c r="R24" s="186">
        <f>'[1]PRESUP. TRANSF.JUL 2013'!V24</f>
        <v>2216256</v>
      </c>
      <c r="S24" s="186">
        <f t="shared" si="1"/>
        <v>207565.09000000008</v>
      </c>
      <c r="T24" s="187">
        <f t="shared" si="2"/>
        <v>0.09365573742383555</v>
      </c>
      <c r="U24" s="151"/>
      <c r="V24" s="157">
        <v>1715</v>
      </c>
      <c r="W24" s="199"/>
      <c r="X24" s="158" t="s">
        <v>178</v>
      </c>
      <c r="Y24" s="159">
        <v>2008690.91</v>
      </c>
      <c r="Z24" s="179">
        <v>0.0720155343391134</v>
      </c>
      <c r="AA24" s="214">
        <v>2216256</v>
      </c>
      <c r="AB24" s="214">
        <v>207565.09000000008</v>
      </c>
      <c r="AC24" s="156"/>
      <c r="AE24" s="157">
        <v>1715</v>
      </c>
      <c r="AF24" s="199"/>
      <c r="AG24" s="158" t="s">
        <v>178</v>
      </c>
      <c r="AH24" s="217">
        <v>2008690.91</v>
      </c>
      <c r="AI24" s="181">
        <v>2473914</v>
      </c>
      <c r="AJ24" s="227">
        <v>-257658</v>
      </c>
      <c r="AK24" s="181">
        <v>2216256</v>
      </c>
      <c r="AL24" s="181"/>
      <c r="AM24" s="181">
        <v>2216256</v>
      </c>
      <c r="AN24" s="227">
        <v>207565.09000000008</v>
      </c>
      <c r="AO24" s="289">
        <v>0.006094624343378507</v>
      </c>
    </row>
    <row r="25" spans="2:41" ht="14.25" customHeight="1" hidden="1">
      <c r="B25" s="26"/>
      <c r="C25" s="25"/>
      <c r="D25" s="2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8"/>
      <c r="R25" s="118">
        <f>'[1]PRESUP. TRANSF.JUL 2013'!T25</f>
        <v>0</v>
      </c>
      <c r="S25" s="13"/>
      <c r="T25" s="111"/>
      <c r="U25" s="25"/>
      <c r="V25" s="26"/>
      <c r="W25" s="25"/>
      <c r="X25" s="21"/>
      <c r="Y25" s="13">
        <v>0</v>
      </c>
      <c r="Z25" s="29"/>
      <c r="AA25" s="215">
        <v>0</v>
      </c>
      <c r="AB25" s="13"/>
      <c r="AC25" s="111"/>
      <c r="AE25" s="26"/>
      <c r="AF25" s="25"/>
      <c r="AG25" s="21"/>
      <c r="AH25" s="218"/>
      <c r="AI25" s="28"/>
      <c r="AJ25" s="28"/>
      <c r="AK25" s="28"/>
      <c r="AL25" s="28"/>
      <c r="AM25" s="28"/>
      <c r="AN25" s="28">
        <v>0</v>
      </c>
      <c r="AO25" s="290"/>
    </row>
    <row r="26" spans="2:41" ht="14.25" customHeight="1" hidden="1">
      <c r="B26" s="26"/>
      <c r="C26" s="25"/>
      <c r="D26" s="2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f>'[1]PRESUP. TRANSF.JUL 2013'!T26</f>
        <v>0</v>
      </c>
      <c r="S26" s="13"/>
      <c r="T26" s="111"/>
      <c r="U26" s="25"/>
      <c r="V26" s="26"/>
      <c r="W26" s="25"/>
      <c r="X26" s="21"/>
      <c r="Y26" s="13">
        <v>0</v>
      </c>
      <c r="Z26" s="29"/>
      <c r="AA26" s="13">
        <v>0</v>
      </c>
      <c r="AB26" s="13"/>
      <c r="AC26" s="111"/>
      <c r="AE26" s="26"/>
      <c r="AF26" s="25"/>
      <c r="AG26" s="21"/>
      <c r="AH26" s="218"/>
      <c r="AI26" s="28"/>
      <c r="AJ26" s="28"/>
      <c r="AK26" s="28"/>
      <c r="AL26" s="28"/>
      <c r="AM26" s="28"/>
      <c r="AN26" s="28">
        <v>0</v>
      </c>
      <c r="AO26" s="290"/>
    </row>
    <row r="27" spans="2:41" ht="18" thickBot="1">
      <c r="B27" s="192">
        <v>1000</v>
      </c>
      <c r="C27" s="200"/>
      <c r="D27" s="193" t="s">
        <v>1</v>
      </c>
      <c r="E27" s="194">
        <f>SUM(E5:E23)</f>
        <v>7425797.13</v>
      </c>
      <c r="F27" s="194">
        <v>6805238.709999999</v>
      </c>
      <c r="G27" s="194">
        <v>9316854.24</v>
      </c>
      <c r="H27" s="194">
        <v>6775581.21</v>
      </c>
      <c r="I27" s="194">
        <v>6834248.65</v>
      </c>
      <c r="J27" s="194">
        <v>9175865.09</v>
      </c>
      <c r="K27" s="194">
        <v>6250771.770000002</v>
      </c>
      <c r="L27" s="194">
        <v>8298110.6099999985</v>
      </c>
      <c r="M27" s="194">
        <f aca="true" t="shared" si="3" ref="M27:S27">SUM(M5:M24)</f>
        <v>8581650.68</v>
      </c>
      <c r="N27" s="194">
        <f t="shared" si="3"/>
        <v>0</v>
      </c>
      <c r="O27" s="194">
        <f t="shared" si="3"/>
        <v>0</v>
      </c>
      <c r="P27" s="194">
        <f t="shared" si="3"/>
        <v>0</v>
      </c>
      <c r="Q27" s="194">
        <f t="shared" si="3"/>
        <v>69464118.09</v>
      </c>
      <c r="R27" s="194">
        <f t="shared" si="3"/>
        <v>71915837</v>
      </c>
      <c r="S27" s="194">
        <f t="shared" si="3"/>
        <v>2451718.910000005</v>
      </c>
      <c r="T27" s="195">
        <f>S27/R27</f>
        <v>0.034091502126298065</v>
      </c>
      <c r="U27" s="30"/>
      <c r="V27" s="192">
        <v>1000</v>
      </c>
      <c r="W27" s="200"/>
      <c r="X27" s="193" t="s">
        <v>1</v>
      </c>
      <c r="Y27" s="208">
        <v>8581650.68</v>
      </c>
      <c r="Z27" s="209">
        <v>0.30766911731174007</v>
      </c>
      <c r="AA27" s="208">
        <v>9179815</v>
      </c>
      <c r="AB27" s="229">
        <v>598164.3200000001</v>
      </c>
      <c r="AC27" s="210">
        <v>0.06516082513645428</v>
      </c>
      <c r="AE27" s="192">
        <v>1000</v>
      </c>
      <c r="AF27" s="200"/>
      <c r="AG27" s="193" t="s">
        <v>1</v>
      </c>
      <c r="AH27" s="219">
        <v>69464118.09</v>
      </c>
      <c r="AI27" s="208">
        <v>114248451</v>
      </c>
      <c r="AJ27" s="229">
        <v>-10727260</v>
      </c>
      <c r="AK27" s="208">
        <v>103521195</v>
      </c>
      <c r="AL27" s="208">
        <v>0</v>
      </c>
      <c r="AM27" s="208">
        <v>103521195</v>
      </c>
      <c r="AN27" s="229">
        <v>34057076.910000004</v>
      </c>
      <c r="AO27" s="291">
        <v>1</v>
      </c>
    </row>
    <row r="28" spans="2:41" ht="14.25" customHeight="1" hidden="1" thickTop="1">
      <c r="B28" s="93"/>
      <c r="C28" s="30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12"/>
      <c r="U28" s="30"/>
      <c r="V28" s="93"/>
      <c r="W28" s="30"/>
      <c r="X28" s="94"/>
      <c r="Y28" s="95"/>
      <c r="Z28" s="96"/>
      <c r="AA28" s="95"/>
      <c r="AB28" s="97"/>
      <c r="AC28" s="98"/>
      <c r="AE28" s="93"/>
      <c r="AF28" s="30"/>
      <c r="AG28" s="94"/>
      <c r="AH28" s="220"/>
      <c r="AI28" s="95"/>
      <c r="AJ28" s="95"/>
      <c r="AK28" s="95"/>
      <c r="AL28" s="95"/>
      <c r="AM28" s="95"/>
      <c r="AN28" s="95"/>
      <c r="AO28" s="292"/>
    </row>
    <row r="29" spans="2:41" ht="18" customHeight="1" thickTop="1">
      <c r="B29" s="157">
        <v>2111</v>
      </c>
      <c r="C29" s="199" t="s">
        <v>225</v>
      </c>
      <c r="D29" s="158" t="s">
        <v>179</v>
      </c>
      <c r="E29" s="159">
        <v>560.7</v>
      </c>
      <c r="F29" s="159">
        <v>4525.83</v>
      </c>
      <c r="G29" s="159">
        <v>10543.33</v>
      </c>
      <c r="H29" s="159">
        <v>3527.1</v>
      </c>
      <c r="I29" s="159">
        <v>18326.56</v>
      </c>
      <c r="J29" s="159">
        <v>2203.76</v>
      </c>
      <c r="K29" s="159">
        <v>16571.4</v>
      </c>
      <c r="L29" s="159">
        <v>10290.51</v>
      </c>
      <c r="M29" s="185">
        <v>13381.48</v>
      </c>
      <c r="N29" s="185"/>
      <c r="O29" s="185"/>
      <c r="P29" s="185"/>
      <c r="Q29" s="185">
        <f aca="true" t="shared" si="4" ref="Q29:Q50">SUM(E29:P29)</f>
        <v>79930.67</v>
      </c>
      <c r="R29" s="185">
        <f>'[1]PRESUP. TRANSF.JUL 2013'!V29</f>
        <v>306460</v>
      </c>
      <c r="S29" s="186">
        <f aca="true" t="shared" si="5" ref="S29:S50">+R29-Q29</f>
        <v>226529.33000000002</v>
      </c>
      <c r="T29" s="187">
        <f aca="true" t="shared" si="6" ref="T29:T49">+S29/R29</f>
        <v>0.7391807413691837</v>
      </c>
      <c r="U29" s="151"/>
      <c r="V29" s="157">
        <v>2111</v>
      </c>
      <c r="W29" s="199" t="s">
        <v>225</v>
      </c>
      <c r="X29" s="158" t="s">
        <v>179</v>
      </c>
      <c r="Y29" s="159">
        <v>13381.48</v>
      </c>
      <c r="Z29" s="179">
        <v>0.0004797524734396091</v>
      </c>
      <c r="AA29" s="214">
        <v>34052</v>
      </c>
      <c r="AB29" s="214">
        <v>20670.52</v>
      </c>
      <c r="AC29" s="156">
        <v>0.6070280747092682</v>
      </c>
      <c r="AE29" s="157">
        <v>2111</v>
      </c>
      <c r="AF29" s="199" t="s">
        <v>225</v>
      </c>
      <c r="AG29" s="158" t="s">
        <v>179</v>
      </c>
      <c r="AH29" s="217">
        <v>79930.67</v>
      </c>
      <c r="AI29" s="181">
        <v>488558</v>
      </c>
      <c r="AJ29" s="227">
        <v>-79944</v>
      </c>
      <c r="AK29" s="217">
        <v>408614</v>
      </c>
      <c r="AL29" s="217"/>
      <c r="AM29" s="217">
        <v>408614</v>
      </c>
      <c r="AN29" s="227">
        <v>328683.33</v>
      </c>
      <c r="AO29" s="289">
        <v>0.09581489568263293</v>
      </c>
    </row>
    <row r="30" spans="2:41" ht="18" customHeight="1">
      <c r="B30" s="26">
        <v>2131</v>
      </c>
      <c r="C30" s="25"/>
      <c r="D30" s="21" t="s">
        <v>226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8">
        <f t="shared" si="4"/>
        <v>0</v>
      </c>
      <c r="R30" s="118">
        <f>'[1]PRESUP. TRANSF.JUL 2013'!V30</f>
        <v>105000</v>
      </c>
      <c r="S30" s="118">
        <f t="shared" si="5"/>
        <v>105000</v>
      </c>
      <c r="T30" s="150">
        <f t="shared" si="6"/>
        <v>1</v>
      </c>
      <c r="U30" s="25"/>
      <c r="V30" s="26">
        <v>2131</v>
      </c>
      <c r="W30" s="25"/>
      <c r="X30" s="21" t="s">
        <v>226</v>
      </c>
      <c r="Y30" s="118">
        <v>0</v>
      </c>
      <c r="Z30" s="29">
        <v>0</v>
      </c>
      <c r="AA30" s="215">
        <v>0</v>
      </c>
      <c r="AB30" s="215">
        <v>0</v>
      </c>
      <c r="AC30" s="111"/>
      <c r="AE30" s="26">
        <v>2131</v>
      </c>
      <c r="AF30" s="25" t="s">
        <v>290</v>
      </c>
      <c r="AG30" s="21" t="s">
        <v>226</v>
      </c>
      <c r="AH30" s="215">
        <v>0</v>
      </c>
      <c r="AI30" s="13">
        <v>700000</v>
      </c>
      <c r="AJ30" s="118">
        <v>-595000</v>
      </c>
      <c r="AK30" s="215">
        <v>105000</v>
      </c>
      <c r="AL30" s="215"/>
      <c r="AM30" s="215">
        <v>105000</v>
      </c>
      <c r="AN30" s="118">
        <v>105000</v>
      </c>
      <c r="AO30" s="290">
        <v>0.030608683582086314</v>
      </c>
    </row>
    <row r="31" spans="1:41" s="152" customFormat="1" ht="33" customHeight="1">
      <c r="A31" s="206"/>
      <c r="B31" s="183">
        <v>2141</v>
      </c>
      <c r="C31" s="201" t="s">
        <v>228</v>
      </c>
      <c r="D31" s="184" t="s">
        <v>180</v>
      </c>
      <c r="E31" s="185">
        <v>51718.08</v>
      </c>
      <c r="F31" s="185">
        <v>44178.6</v>
      </c>
      <c r="G31" s="185">
        <v>8584.6</v>
      </c>
      <c r="H31" s="185">
        <v>34046.95</v>
      </c>
      <c r="I31" s="185">
        <v>24273.45</v>
      </c>
      <c r="J31" s="185">
        <v>40460.8</v>
      </c>
      <c r="K31" s="185">
        <v>38300.86</v>
      </c>
      <c r="L31" s="185">
        <v>24735.64</v>
      </c>
      <c r="M31" s="185">
        <v>42822.81</v>
      </c>
      <c r="N31" s="185"/>
      <c r="O31" s="185"/>
      <c r="P31" s="185"/>
      <c r="Q31" s="185">
        <f t="shared" si="4"/>
        <v>309121.79</v>
      </c>
      <c r="R31" s="185">
        <f>'[1]PRESUP. TRANSF.JUL 2013'!V31</f>
        <v>258750</v>
      </c>
      <c r="S31" s="186">
        <f t="shared" si="5"/>
        <v>-50371.78999999998</v>
      </c>
      <c r="T31" s="187">
        <f t="shared" si="6"/>
        <v>-0.19467358454106273</v>
      </c>
      <c r="U31" s="151"/>
      <c r="V31" s="183">
        <v>2141</v>
      </c>
      <c r="W31" s="201" t="s">
        <v>228</v>
      </c>
      <c r="X31" s="184" t="s">
        <v>180</v>
      </c>
      <c r="Y31" s="185">
        <v>42822.81</v>
      </c>
      <c r="Z31" s="188">
        <v>0.0015352822720008867</v>
      </c>
      <c r="AA31" s="216">
        <v>750</v>
      </c>
      <c r="AB31" s="186">
        <v>-42072.81</v>
      </c>
      <c r="AC31" s="187">
        <v>-56.09708</v>
      </c>
      <c r="AE31" s="183">
        <v>2141</v>
      </c>
      <c r="AF31" s="201" t="s">
        <v>228</v>
      </c>
      <c r="AG31" s="184" t="s">
        <v>180</v>
      </c>
      <c r="AH31" s="221">
        <v>309121.79</v>
      </c>
      <c r="AI31" s="189">
        <v>1310599</v>
      </c>
      <c r="AJ31" s="230">
        <v>-1301599</v>
      </c>
      <c r="AK31" s="221">
        <v>9000</v>
      </c>
      <c r="AL31" s="221">
        <v>252000</v>
      </c>
      <c r="AM31" s="221">
        <v>261000</v>
      </c>
      <c r="AN31" s="230">
        <v>-48121.78999999998</v>
      </c>
      <c r="AO31" s="293">
        <v>-0.014028044223939093</v>
      </c>
    </row>
    <row r="32" spans="1:41" s="152" customFormat="1" ht="18" customHeight="1">
      <c r="A32" s="14"/>
      <c r="B32" s="148" t="s">
        <v>253</v>
      </c>
      <c r="C32" s="151" t="s">
        <v>255</v>
      </c>
      <c r="D32" s="155" t="s">
        <v>254</v>
      </c>
      <c r="E32" s="149">
        <v>6914</v>
      </c>
      <c r="F32" s="149">
        <v>3106</v>
      </c>
      <c r="G32" s="149">
        <v>8832</v>
      </c>
      <c r="H32" s="149">
        <v>3048</v>
      </c>
      <c r="I32" s="149">
        <v>4558.7</v>
      </c>
      <c r="J32" s="149">
        <v>2540</v>
      </c>
      <c r="K32" s="149">
        <v>4440</v>
      </c>
      <c r="L32" s="149">
        <v>3324</v>
      </c>
      <c r="M32" s="149">
        <v>4416</v>
      </c>
      <c r="N32" s="149"/>
      <c r="O32" s="149"/>
      <c r="P32" s="149"/>
      <c r="Q32" s="149">
        <f t="shared" si="4"/>
        <v>41178.7</v>
      </c>
      <c r="R32" s="149">
        <f>'[1]PRESUP. TRANSF.JUL 2013'!V32</f>
        <v>60000</v>
      </c>
      <c r="S32" s="204">
        <f t="shared" si="5"/>
        <v>18821.300000000003</v>
      </c>
      <c r="T32" s="150">
        <f t="shared" si="6"/>
        <v>0.3136883333333334</v>
      </c>
      <c r="U32" s="151"/>
      <c r="V32" s="148" t="s">
        <v>253</v>
      </c>
      <c r="W32" s="151" t="s">
        <v>255</v>
      </c>
      <c r="X32" s="155" t="s">
        <v>254</v>
      </c>
      <c r="Y32" s="149">
        <v>4416</v>
      </c>
      <c r="Z32" s="205">
        <v>0.00015832231731537273</v>
      </c>
      <c r="AA32" s="213">
        <v>0</v>
      </c>
      <c r="AB32" s="204">
        <v>-4416</v>
      </c>
      <c r="AC32" s="111"/>
      <c r="AE32" s="148" t="s">
        <v>253</v>
      </c>
      <c r="AF32" s="151" t="s">
        <v>255</v>
      </c>
      <c r="AG32" s="155" t="s">
        <v>254</v>
      </c>
      <c r="AH32" s="222">
        <v>41178.7</v>
      </c>
      <c r="AI32" s="154">
        <v>40062</v>
      </c>
      <c r="AJ32" s="231">
        <v>-40062</v>
      </c>
      <c r="AK32" s="222">
        <v>0</v>
      </c>
      <c r="AL32" s="222">
        <v>60000</v>
      </c>
      <c r="AM32" s="222">
        <v>60000</v>
      </c>
      <c r="AN32" s="231">
        <v>18821.300000000003</v>
      </c>
      <c r="AO32" s="294">
        <v>0.005486621107652584</v>
      </c>
    </row>
    <row r="33" spans="2:41" ht="18" customHeight="1">
      <c r="B33" s="157">
        <v>2161</v>
      </c>
      <c r="C33" s="199" t="s">
        <v>227</v>
      </c>
      <c r="D33" s="158" t="s">
        <v>181</v>
      </c>
      <c r="E33" s="159">
        <v>17109.59</v>
      </c>
      <c r="F33" s="159">
        <v>891.58</v>
      </c>
      <c r="G33" s="159">
        <v>13127.2</v>
      </c>
      <c r="H33" s="159">
        <v>4577.16</v>
      </c>
      <c r="I33" s="159">
        <v>13289.44</v>
      </c>
      <c r="J33" s="159">
        <v>3224.96</v>
      </c>
      <c r="K33" s="159">
        <v>20461.69</v>
      </c>
      <c r="L33" s="159">
        <v>8724.43</v>
      </c>
      <c r="M33" s="159">
        <v>14907.8</v>
      </c>
      <c r="N33" s="159"/>
      <c r="O33" s="159"/>
      <c r="P33" s="159"/>
      <c r="Q33" s="159">
        <f t="shared" si="4"/>
        <v>96313.84999999999</v>
      </c>
      <c r="R33" s="159">
        <f>'[1]PRESUP. TRANSF.JUL 2013'!V33</f>
        <v>129744</v>
      </c>
      <c r="S33" s="178">
        <f t="shared" si="5"/>
        <v>33430.15000000001</v>
      </c>
      <c r="T33" s="156">
        <f t="shared" si="6"/>
        <v>0.2576623967196942</v>
      </c>
      <c r="U33" s="25"/>
      <c r="V33" s="157">
        <v>2161</v>
      </c>
      <c r="W33" s="199" t="s">
        <v>227</v>
      </c>
      <c r="X33" s="158" t="s">
        <v>181</v>
      </c>
      <c r="Y33" s="159">
        <v>14907.8</v>
      </c>
      <c r="Z33" s="179">
        <v>0.0005344740584406959</v>
      </c>
      <c r="AA33" s="214">
        <v>14416</v>
      </c>
      <c r="AB33" s="178">
        <v>-491.7999999999993</v>
      </c>
      <c r="AC33" s="156">
        <v>-0.03411487236403991</v>
      </c>
      <c r="AE33" s="157">
        <v>2161</v>
      </c>
      <c r="AF33" s="199" t="s">
        <v>227</v>
      </c>
      <c r="AG33" s="158" t="s">
        <v>181</v>
      </c>
      <c r="AH33" s="217">
        <v>96313.84999999999</v>
      </c>
      <c r="AI33" s="181">
        <v>200990</v>
      </c>
      <c r="AJ33" s="227">
        <v>-28000</v>
      </c>
      <c r="AK33" s="217">
        <v>172990</v>
      </c>
      <c r="AL33" s="217"/>
      <c r="AM33" s="217">
        <v>172990</v>
      </c>
      <c r="AN33" s="227">
        <v>76676.15000000001</v>
      </c>
      <c r="AO33" s="289">
        <v>0.022351962034691312</v>
      </c>
    </row>
    <row r="34" spans="2:41" ht="18" customHeight="1">
      <c r="B34" s="26">
        <v>2171</v>
      </c>
      <c r="C34" s="25"/>
      <c r="D34" s="21" t="s">
        <v>182</v>
      </c>
      <c r="E34" s="13"/>
      <c r="F34" s="13"/>
      <c r="G34" s="13"/>
      <c r="H34" s="13"/>
      <c r="I34" s="13">
        <v>12</v>
      </c>
      <c r="J34" s="13">
        <v>17346</v>
      </c>
      <c r="K34" s="13"/>
      <c r="L34" s="13"/>
      <c r="M34" s="13">
        <v>11827.84</v>
      </c>
      <c r="N34" s="13"/>
      <c r="O34" s="13"/>
      <c r="P34" s="13"/>
      <c r="Q34" s="118">
        <f t="shared" si="4"/>
        <v>29185.84</v>
      </c>
      <c r="R34" s="118">
        <f>'[1]PRESUP. TRANSF.JUL 2013'!V34</f>
        <v>26747</v>
      </c>
      <c r="S34" s="118">
        <f t="shared" si="5"/>
        <v>-2438.84</v>
      </c>
      <c r="T34" s="111">
        <f t="shared" si="6"/>
        <v>-0.09118181478296632</v>
      </c>
      <c r="U34" s="25"/>
      <c r="V34" s="26">
        <v>2171</v>
      </c>
      <c r="W34" s="25"/>
      <c r="X34" s="21" t="s">
        <v>182</v>
      </c>
      <c r="Y34" s="118">
        <v>11827.84</v>
      </c>
      <c r="Z34" s="29">
        <v>0.00042405141250802947</v>
      </c>
      <c r="AA34" s="215">
        <v>2083</v>
      </c>
      <c r="AB34" s="215">
        <v>-9744.84</v>
      </c>
      <c r="AC34" s="111">
        <v>-4.678271723475756</v>
      </c>
      <c r="AE34" s="26">
        <v>2171</v>
      </c>
      <c r="AF34" s="25"/>
      <c r="AG34" s="21" t="s">
        <v>182</v>
      </c>
      <c r="AH34" s="218">
        <v>29185.84</v>
      </c>
      <c r="AI34" s="28">
        <v>222767</v>
      </c>
      <c r="AJ34" s="228">
        <v>-189767</v>
      </c>
      <c r="AK34" s="218">
        <v>33000</v>
      </c>
      <c r="AL34" s="218"/>
      <c r="AM34" s="218">
        <v>33000</v>
      </c>
      <c r="AN34" s="228">
        <v>3814.16</v>
      </c>
      <c r="AO34" s="290">
        <v>0.0011118706340138126</v>
      </c>
    </row>
    <row r="35" spans="2:41" ht="18" customHeight="1">
      <c r="B35" s="157">
        <v>2211</v>
      </c>
      <c r="C35" s="199" t="s">
        <v>229</v>
      </c>
      <c r="D35" s="158" t="s">
        <v>183</v>
      </c>
      <c r="E35" s="159">
        <v>60229.09</v>
      </c>
      <c r="F35" s="159">
        <v>35502.45</v>
      </c>
      <c r="G35" s="159">
        <v>15479.84</v>
      </c>
      <c r="H35" s="159">
        <v>15645.42</v>
      </c>
      <c r="I35" s="159">
        <v>25596.52</v>
      </c>
      <c r="J35" s="159">
        <v>9348.02</v>
      </c>
      <c r="K35" s="159">
        <v>14363.45</v>
      </c>
      <c r="L35" s="159">
        <v>6737</v>
      </c>
      <c r="M35" s="185">
        <v>20426.05</v>
      </c>
      <c r="N35" s="185"/>
      <c r="O35" s="185"/>
      <c r="P35" s="185"/>
      <c r="Q35" s="185">
        <f t="shared" si="4"/>
        <v>203327.83999999997</v>
      </c>
      <c r="R35" s="185">
        <f>'[1]PRESUP. TRANSF.JUL 2013'!V35</f>
        <v>718735</v>
      </c>
      <c r="S35" s="186">
        <f t="shared" si="5"/>
        <v>515407.16000000003</v>
      </c>
      <c r="T35" s="187">
        <f t="shared" si="6"/>
        <v>0.7171031882404503</v>
      </c>
      <c r="U35" s="151"/>
      <c r="V35" s="157">
        <v>2211</v>
      </c>
      <c r="W35" s="199" t="s">
        <v>229</v>
      </c>
      <c r="X35" s="158" t="s">
        <v>183</v>
      </c>
      <c r="Y35" s="159">
        <v>20426.05</v>
      </c>
      <c r="Z35" s="179">
        <v>0.0007323142141303598</v>
      </c>
      <c r="AA35" s="214">
        <v>92308</v>
      </c>
      <c r="AB35" s="214">
        <v>71881.95</v>
      </c>
      <c r="AC35" s="156">
        <v>0.778718529271569</v>
      </c>
      <c r="AE35" s="157">
        <v>2211</v>
      </c>
      <c r="AF35" s="199" t="s">
        <v>229</v>
      </c>
      <c r="AG35" s="158" t="s">
        <v>183</v>
      </c>
      <c r="AH35" s="217">
        <v>203327.83999999997</v>
      </c>
      <c r="AI35" s="181">
        <v>2331807</v>
      </c>
      <c r="AJ35" s="227">
        <v>-1217415</v>
      </c>
      <c r="AK35" s="217">
        <v>1114392</v>
      </c>
      <c r="AL35" s="217">
        <v>-119728</v>
      </c>
      <c r="AM35" s="217">
        <v>994664</v>
      </c>
      <c r="AN35" s="227">
        <v>791336.16</v>
      </c>
      <c r="AO35" s="289">
        <v>0.2306834107476498</v>
      </c>
    </row>
    <row r="36" spans="1:41" s="152" customFormat="1" ht="24" customHeight="1">
      <c r="A36" s="206"/>
      <c r="B36" s="148">
        <v>2231</v>
      </c>
      <c r="C36" s="151" t="s">
        <v>230</v>
      </c>
      <c r="D36" s="155" t="s">
        <v>285</v>
      </c>
      <c r="E36" s="149">
        <v>375.45</v>
      </c>
      <c r="F36" s="149">
        <v>0</v>
      </c>
      <c r="G36" s="149">
        <v>235.78</v>
      </c>
      <c r="H36" s="149">
        <v>1053.28</v>
      </c>
      <c r="I36" s="149">
        <v>2667.93</v>
      </c>
      <c r="J36" s="149">
        <v>296</v>
      </c>
      <c r="K36" s="149">
        <v>1343</v>
      </c>
      <c r="L36" s="149"/>
      <c r="M36" s="149">
        <v>478</v>
      </c>
      <c r="N36" s="149"/>
      <c r="O36" s="149"/>
      <c r="P36" s="149"/>
      <c r="Q36" s="149">
        <f t="shared" si="4"/>
        <v>6449.44</v>
      </c>
      <c r="R36" s="149">
        <f>'[1]PRESUP. TRANSF.JUL 2013'!V36</f>
        <v>61272</v>
      </c>
      <c r="S36" s="149">
        <f t="shared" si="5"/>
        <v>54822.56</v>
      </c>
      <c r="T36" s="150">
        <f t="shared" si="6"/>
        <v>0.894740827784306</v>
      </c>
      <c r="U36" s="151"/>
      <c r="V36" s="148">
        <v>2231</v>
      </c>
      <c r="W36" s="151" t="s">
        <v>230</v>
      </c>
      <c r="X36" s="155" t="s">
        <v>285</v>
      </c>
      <c r="Y36" s="149">
        <v>478</v>
      </c>
      <c r="Z36" s="205">
        <v>1.7137243586220146E-05</v>
      </c>
      <c r="AA36" s="213">
        <v>6808</v>
      </c>
      <c r="AB36" s="213">
        <v>6330</v>
      </c>
      <c r="AC36" s="150">
        <v>0.9297884841363102</v>
      </c>
      <c r="AE36" s="148">
        <v>2231</v>
      </c>
      <c r="AF36" s="151" t="s">
        <v>230</v>
      </c>
      <c r="AG36" s="155" t="s">
        <v>285</v>
      </c>
      <c r="AH36" s="223">
        <v>6449.44</v>
      </c>
      <c r="AI36" s="153">
        <v>81699</v>
      </c>
      <c r="AJ36" s="232">
        <v>0</v>
      </c>
      <c r="AK36" s="223">
        <v>81699</v>
      </c>
      <c r="AL36" s="223"/>
      <c r="AM36" s="223">
        <v>81699</v>
      </c>
      <c r="AN36" s="232">
        <v>75249.56</v>
      </c>
      <c r="AO36" s="290">
        <v>0.021936094968868752</v>
      </c>
    </row>
    <row r="37" spans="1:41" s="152" customFormat="1" ht="24" customHeight="1">
      <c r="A37" s="206"/>
      <c r="B37" s="183" t="s">
        <v>291</v>
      </c>
      <c r="C37" s="201"/>
      <c r="D37" s="184" t="s">
        <v>293</v>
      </c>
      <c r="E37" s="185"/>
      <c r="F37" s="185"/>
      <c r="G37" s="185"/>
      <c r="H37" s="185"/>
      <c r="I37" s="185"/>
      <c r="J37" s="185"/>
      <c r="K37" s="185"/>
      <c r="L37" s="185"/>
      <c r="M37" s="159" t="s">
        <v>340</v>
      </c>
      <c r="N37" s="185"/>
      <c r="O37" s="185"/>
      <c r="P37" s="185"/>
      <c r="Q37" s="186">
        <f t="shared" si="4"/>
        <v>0</v>
      </c>
      <c r="R37" s="186">
        <f>'[1]PRESUP. TRANSF.JUL 2013'!V37</f>
        <v>10000</v>
      </c>
      <c r="S37" s="178">
        <f t="shared" si="5"/>
        <v>10000</v>
      </c>
      <c r="T37" s="156">
        <f t="shared" si="6"/>
        <v>1</v>
      </c>
      <c r="U37" s="151"/>
      <c r="V37" s="183" t="s">
        <v>291</v>
      </c>
      <c r="W37" s="201"/>
      <c r="X37" s="184" t="s">
        <v>293</v>
      </c>
      <c r="Y37" s="185"/>
      <c r="Z37" s="188">
        <v>0</v>
      </c>
      <c r="AA37" s="216">
        <v>0</v>
      </c>
      <c r="AB37" s="216">
        <v>0</v>
      </c>
      <c r="AC37" s="187"/>
      <c r="AE37" s="183" t="s">
        <v>291</v>
      </c>
      <c r="AF37" s="201"/>
      <c r="AG37" s="184" t="s">
        <v>293</v>
      </c>
      <c r="AH37" s="238">
        <v>0</v>
      </c>
      <c r="AI37" s="239">
        <v>30000</v>
      </c>
      <c r="AJ37" s="240">
        <v>-30000</v>
      </c>
      <c r="AK37" s="238">
        <v>0</v>
      </c>
      <c r="AL37" s="238">
        <v>10000</v>
      </c>
      <c r="AM37" s="238">
        <v>10000</v>
      </c>
      <c r="AN37" s="240">
        <v>10000</v>
      </c>
      <c r="AO37" s="289">
        <v>0.0029151127221034587</v>
      </c>
    </row>
    <row r="38" spans="1:41" s="152" customFormat="1" ht="24" customHeight="1">
      <c r="A38" s="206"/>
      <c r="B38" s="148" t="s">
        <v>292</v>
      </c>
      <c r="C38" s="151"/>
      <c r="D38" s="155" t="s">
        <v>294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18">
        <f t="shared" si="4"/>
        <v>0</v>
      </c>
      <c r="R38" s="118">
        <f>'[1]PRESUP. TRANSF.JUL 2013'!V38</f>
        <v>10000</v>
      </c>
      <c r="S38" s="149">
        <f t="shared" si="5"/>
        <v>10000</v>
      </c>
      <c r="T38" s="150">
        <f t="shared" si="6"/>
        <v>1</v>
      </c>
      <c r="U38" s="151"/>
      <c r="V38" s="148" t="s">
        <v>292</v>
      </c>
      <c r="W38" s="151"/>
      <c r="X38" s="155" t="s">
        <v>294</v>
      </c>
      <c r="Y38" s="149">
        <v>0</v>
      </c>
      <c r="Z38" s="205">
        <v>0</v>
      </c>
      <c r="AA38" s="213">
        <v>0</v>
      </c>
      <c r="AB38" s="213">
        <v>0</v>
      </c>
      <c r="AC38" s="150"/>
      <c r="AE38" s="148" t="s">
        <v>292</v>
      </c>
      <c r="AF38" s="151"/>
      <c r="AG38" s="155" t="s">
        <v>294</v>
      </c>
      <c r="AH38" s="223">
        <v>0</v>
      </c>
      <c r="AI38" s="153">
        <v>30000</v>
      </c>
      <c r="AJ38" s="232">
        <v>-30000</v>
      </c>
      <c r="AK38" s="223">
        <v>0</v>
      </c>
      <c r="AL38" s="223">
        <v>10000</v>
      </c>
      <c r="AM38" s="223">
        <v>10000</v>
      </c>
      <c r="AN38" s="232">
        <v>10000</v>
      </c>
      <c r="AO38" s="290">
        <v>0.0029151127221034587</v>
      </c>
    </row>
    <row r="39" spans="1:41" s="152" customFormat="1" ht="24" customHeight="1">
      <c r="A39" s="206"/>
      <c r="B39" s="183" t="s">
        <v>295</v>
      </c>
      <c r="C39" s="201"/>
      <c r="D39" s="184" t="s">
        <v>296</v>
      </c>
      <c r="E39" s="185"/>
      <c r="F39" s="185"/>
      <c r="G39" s="185">
        <v>1057.05</v>
      </c>
      <c r="H39" s="185">
        <v>1988.62</v>
      </c>
      <c r="I39" s="185"/>
      <c r="J39" s="185"/>
      <c r="K39" s="185">
        <v>217.5</v>
      </c>
      <c r="L39" s="185">
        <v>1002</v>
      </c>
      <c r="M39" s="185">
        <v>4018.09</v>
      </c>
      <c r="N39" s="185"/>
      <c r="O39" s="185"/>
      <c r="P39" s="185"/>
      <c r="Q39" s="185">
        <f t="shared" si="4"/>
        <v>8283.26</v>
      </c>
      <c r="R39" s="185">
        <f>'[1]PRESUP. TRANSF.JUL 2013'!V39</f>
        <v>10000</v>
      </c>
      <c r="S39" s="186">
        <f t="shared" si="5"/>
        <v>1716.7399999999998</v>
      </c>
      <c r="T39" s="187">
        <f t="shared" si="6"/>
        <v>0.17167399999999997</v>
      </c>
      <c r="U39" s="151"/>
      <c r="V39" s="183" t="s">
        <v>295</v>
      </c>
      <c r="W39" s="201"/>
      <c r="X39" s="184" t="s">
        <v>296</v>
      </c>
      <c r="Y39" s="185">
        <v>4018.09</v>
      </c>
      <c r="Z39" s="188">
        <v>0.0001440564583291952</v>
      </c>
      <c r="AA39" s="216">
        <v>0</v>
      </c>
      <c r="AB39" s="216">
        <v>-4018.09</v>
      </c>
      <c r="AC39" s="187"/>
      <c r="AE39" s="183" t="s">
        <v>295</v>
      </c>
      <c r="AF39" s="201"/>
      <c r="AG39" s="184" t="s">
        <v>296</v>
      </c>
      <c r="AH39" s="238">
        <v>8283.26</v>
      </c>
      <c r="AI39" s="239">
        <v>64218</v>
      </c>
      <c r="AJ39" s="240">
        <v>-64218</v>
      </c>
      <c r="AK39" s="238">
        <v>0</v>
      </c>
      <c r="AL39" s="238">
        <v>10000</v>
      </c>
      <c r="AM39" s="238">
        <v>10000</v>
      </c>
      <c r="AN39" s="240">
        <v>1716.7399999999998</v>
      </c>
      <c r="AO39" s="289">
        <v>0.000500449061454389</v>
      </c>
    </row>
    <row r="40" spans="1:41" s="152" customFormat="1" ht="24" customHeight="1">
      <c r="A40" s="206"/>
      <c r="B40" s="148" t="s">
        <v>297</v>
      </c>
      <c r="C40" s="151"/>
      <c r="D40" s="155" t="s">
        <v>298</v>
      </c>
      <c r="E40" s="149"/>
      <c r="F40" s="149"/>
      <c r="G40" s="149"/>
      <c r="H40" s="149"/>
      <c r="I40" s="149"/>
      <c r="J40" s="149"/>
      <c r="K40" s="149"/>
      <c r="L40" s="149">
        <v>29581</v>
      </c>
      <c r="M40" s="204">
        <f>-29232+26308.8</f>
        <v>-2923.2000000000007</v>
      </c>
      <c r="N40" s="149"/>
      <c r="O40" s="149"/>
      <c r="P40" s="149"/>
      <c r="Q40" s="204">
        <f t="shared" si="4"/>
        <v>26657.8</v>
      </c>
      <c r="R40" s="149">
        <f>'[1]PRESUP. TRANSF.JUL 2013'!V40</f>
        <v>10000</v>
      </c>
      <c r="S40" s="149">
        <f t="shared" si="5"/>
        <v>-16657.8</v>
      </c>
      <c r="T40" s="150">
        <f t="shared" si="6"/>
        <v>-1.6657799999999998</v>
      </c>
      <c r="U40" s="151"/>
      <c r="V40" s="148" t="s">
        <v>297</v>
      </c>
      <c r="W40" s="151"/>
      <c r="X40" s="155" t="s">
        <v>298</v>
      </c>
      <c r="Y40" s="149">
        <v>-2923.2000000000007</v>
      </c>
      <c r="Z40" s="205">
        <v>-0.00010480249048376305</v>
      </c>
      <c r="AA40" s="213">
        <v>0</v>
      </c>
      <c r="AB40" s="213">
        <v>2923.2000000000007</v>
      </c>
      <c r="AC40" s="150"/>
      <c r="AE40" s="148" t="s">
        <v>297</v>
      </c>
      <c r="AF40" s="151"/>
      <c r="AG40" s="155" t="s">
        <v>298</v>
      </c>
      <c r="AH40" s="223">
        <v>26657.8</v>
      </c>
      <c r="AI40" s="153">
        <v>30000</v>
      </c>
      <c r="AJ40" s="232">
        <v>-30000</v>
      </c>
      <c r="AK40" s="223">
        <v>0</v>
      </c>
      <c r="AL40" s="223">
        <v>10000</v>
      </c>
      <c r="AM40" s="223">
        <v>10000</v>
      </c>
      <c r="AN40" s="232">
        <v>-16657.8</v>
      </c>
      <c r="AO40" s="290">
        <v>-0.004855936470225499</v>
      </c>
    </row>
    <row r="41" spans="1:41" s="152" customFormat="1" ht="24" customHeight="1">
      <c r="A41" s="206"/>
      <c r="B41" s="183" t="s">
        <v>299</v>
      </c>
      <c r="C41" s="201"/>
      <c r="D41" s="184" t="s">
        <v>300</v>
      </c>
      <c r="E41" s="185"/>
      <c r="F41" s="185"/>
      <c r="G41" s="185"/>
      <c r="H41" s="185"/>
      <c r="I41" s="185"/>
      <c r="J41" s="185"/>
      <c r="K41" s="185">
        <v>1042</v>
      </c>
      <c r="L41" s="185"/>
      <c r="M41" s="185">
        <f>2143.94+1443.91</f>
        <v>3587.8500000000004</v>
      </c>
      <c r="N41" s="185"/>
      <c r="O41" s="185"/>
      <c r="P41" s="185"/>
      <c r="Q41" s="185">
        <f t="shared" si="4"/>
        <v>4629.85</v>
      </c>
      <c r="R41" s="185">
        <f>'[1]PRESUP. TRANSF.JUL 2013'!V41</f>
        <v>25000</v>
      </c>
      <c r="S41" s="186">
        <f t="shared" si="5"/>
        <v>20370.15</v>
      </c>
      <c r="T41" s="187">
        <f t="shared" si="6"/>
        <v>0.814806</v>
      </c>
      <c r="U41" s="151"/>
      <c r="V41" s="183" t="s">
        <v>299</v>
      </c>
      <c r="W41" s="201"/>
      <c r="X41" s="184" t="s">
        <v>300</v>
      </c>
      <c r="Y41" s="185">
        <v>3587.8500000000004</v>
      </c>
      <c r="Z41" s="188">
        <v>0.0001286315050226359</v>
      </c>
      <c r="AA41" s="216">
        <v>0</v>
      </c>
      <c r="AB41" s="216">
        <v>-3587.8500000000004</v>
      </c>
      <c r="AC41" s="187"/>
      <c r="AE41" s="183" t="s">
        <v>299</v>
      </c>
      <c r="AF41" s="201"/>
      <c r="AG41" s="184" t="s">
        <v>300</v>
      </c>
      <c r="AH41" s="238">
        <v>5409.85</v>
      </c>
      <c r="AI41" s="239">
        <v>30000</v>
      </c>
      <c r="AJ41" s="240">
        <v>-30000</v>
      </c>
      <c r="AK41" s="238">
        <v>0</v>
      </c>
      <c r="AL41" s="238">
        <v>25000</v>
      </c>
      <c r="AM41" s="238">
        <v>25000</v>
      </c>
      <c r="AN41" s="240">
        <v>19590.15</v>
      </c>
      <c r="AO41" s="289">
        <v>0.0057107495492915075</v>
      </c>
    </row>
    <row r="42" spans="1:41" s="152" customFormat="1" ht="24" customHeight="1">
      <c r="A42" s="206"/>
      <c r="B42" s="148" t="s">
        <v>301</v>
      </c>
      <c r="C42" s="151"/>
      <c r="D42" s="155" t="s">
        <v>302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204">
        <f t="shared" si="4"/>
        <v>0</v>
      </c>
      <c r="R42" s="204">
        <f>'[1]PRESUP. TRANSF.JUL 2013'!V42</f>
        <v>5000</v>
      </c>
      <c r="S42" s="149">
        <f t="shared" si="5"/>
        <v>5000</v>
      </c>
      <c r="T42" s="150">
        <f t="shared" si="6"/>
        <v>1</v>
      </c>
      <c r="U42" s="151"/>
      <c r="V42" s="148" t="s">
        <v>301</v>
      </c>
      <c r="W42" s="151"/>
      <c r="X42" s="155" t="s">
        <v>302</v>
      </c>
      <c r="Y42" s="149">
        <v>0</v>
      </c>
      <c r="Z42" s="205">
        <v>0</v>
      </c>
      <c r="AA42" s="213">
        <v>0</v>
      </c>
      <c r="AB42" s="213">
        <v>0</v>
      </c>
      <c r="AC42" s="150"/>
      <c r="AE42" s="148" t="s">
        <v>301</v>
      </c>
      <c r="AF42" s="151"/>
      <c r="AG42" s="155" t="s">
        <v>302</v>
      </c>
      <c r="AH42" s="223">
        <v>0</v>
      </c>
      <c r="AI42" s="153">
        <v>1015</v>
      </c>
      <c r="AJ42" s="232">
        <v>-1015</v>
      </c>
      <c r="AK42" s="223">
        <v>0</v>
      </c>
      <c r="AL42" s="223">
        <v>5000</v>
      </c>
      <c r="AM42" s="223">
        <v>5000</v>
      </c>
      <c r="AN42" s="232">
        <v>5000</v>
      </c>
      <c r="AO42" s="290">
        <v>0.0014575563610517294</v>
      </c>
    </row>
    <row r="43" spans="2:41" ht="15.75">
      <c r="B43" s="157">
        <v>2611</v>
      </c>
      <c r="C43" s="199" t="s">
        <v>233</v>
      </c>
      <c r="D43" s="158" t="s">
        <v>184</v>
      </c>
      <c r="E43" s="159">
        <v>90000</v>
      </c>
      <c r="F43" s="159"/>
      <c r="G43" s="159">
        <v>2280.07</v>
      </c>
      <c r="H43" s="159">
        <v>18420.24</v>
      </c>
      <c r="I43" s="159">
        <v>21400</v>
      </c>
      <c r="J43" s="159">
        <v>61850.07</v>
      </c>
      <c r="K43" s="159"/>
      <c r="L43" s="159">
        <v>25000</v>
      </c>
      <c r="M43" s="159">
        <v>70000</v>
      </c>
      <c r="N43" s="159"/>
      <c r="O43" s="159"/>
      <c r="P43" s="159"/>
      <c r="Q43" s="159">
        <f t="shared" si="4"/>
        <v>288950.38</v>
      </c>
      <c r="R43" s="159">
        <f>'[1]PRESUP. TRANSF.JUL 2013'!V43</f>
        <v>594572</v>
      </c>
      <c r="S43" s="178">
        <f t="shared" si="5"/>
        <v>305621.62</v>
      </c>
      <c r="T43" s="156">
        <f t="shared" si="6"/>
        <v>0.5140195300148678</v>
      </c>
      <c r="U43" s="25"/>
      <c r="V43" s="157">
        <v>2611</v>
      </c>
      <c r="W43" s="199" t="s">
        <v>233</v>
      </c>
      <c r="X43" s="158" t="s">
        <v>184</v>
      </c>
      <c r="Y43" s="159">
        <v>70000</v>
      </c>
      <c r="Z43" s="179">
        <v>0.002509638182082448</v>
      </c>
      <c r="AA43" s="214">
        <v>58060</v>
      </c>
      <c r="AB43" s="178">
        <v>-11940</v>
      </c>
      <c r="AC43" s="156">
        <v>-0.20564932828108853</v>
      </c>
      <c r="AE43" s="157">
        <v>2611</v>
      </c>
      <c r="AF43" s="199" t="s">
        <v>233</v>
      </c>
      <c r="AG43" s="158" t="s">
        <v>184</v>
      </c>
      <c r="AH43" s="217">
        <v>288950.38</v>
      </c>
      <c r="AI43" s="181">
        <v>1397224</v>
      </c>
      <c r="AJ43" s="227">
        <v>-587225</v>
      </c>
      <c r="AK43" s="217">
        <v>809999</v>
      </c>
      <c r="AL43" s="217">
        <v>-50000</v>
      </c>
      <c r="AM43" s="217">
        <v>759999</v>
      </c>
      <c r="AN43" s="227">
        <v>471048.62</v>
      </c>
      <c r="AO43" s="289">
        <v>0.13731598248912777</v>
      </c>
    </row>
    <row r="44" spans="2:41" ht="15.75">
      <c r="B44" s="26">
        <v>2711</v>
      </c>
      <c r="C44" s="25"/>
      <c r="D44" s="21" t="s">
        <v>185</v>
      </c>
      <c r="E44" s="13"/>
      <c r="F44" s="13"/>
      <c r="G44" s="13"/>
      <c r="H44" s="13">
        <v>4860.4</v>
      </c>
      <c r="I44" s="13"/>
      <c r="J44" s="13"/>
      <c r="K44" s="13"/>
      <c r="L44" s="13"/>
      <c r="M44" s="13"/>
      <c r="N44" s="13"/>
      <c r="O44" s="13"/>
      <c r="P44" s="13"/>
      <c r="Q44" s="118">
        <f>SUM(E44:P44)</f>
        <v>4860.4</v>
      </c>
      <c r="R44" s="118">
        <f>'[1]PRESUP. TRANSF.JUL 2013'!V44</f>
        <v>12376</v>
      </c>
      <c r="S44" s="118">
        <f>+R44-Q44</f>
        <v>7515.6</v>
      </c>
      <c r="T44" s="111">
        <f t="shared" si="6"/>
        <v>0.6072721396250809</v>
      </c>
      <c r="U44" s="25"/>
      <c r="V44" s="26">
        <v>2711</v>
      </c>
      <c r="W44" s="25"/>
      <c r="X44" s="21" t="s">
        <v>185</v>
      </c>
      <c r="Y44" s="118">
        <v>0</v>
      </c>
      <c r="Z44" s="29">
        <v>0</v>
      </c>
      <c r="AA44" s="215">
        <v>0</v>
      </c>
      <c r="AB44" s="215">
        <v>0</v>
      </c>
      <c r="AC44" s="111"/>
      <c r="AE44" s="26">
        <v>2711</v>
      </c>
      <c r="AF44" s="25"/>
      <c r="AG44" s="21" t="s">
        <v>185</v>
      </c>
      <c r="AH44" s="218">
        <v>4860.4</v>
      </c>
      <c r="AI44" s="28">
        <v>4375</v>
      </c>
      <c r="AJ44" s="228">
        <v>-2000</v>
      </c>
      <c r="AK44" s="218">
        <v>2375</v>
      </c>
      <c r="AL44" s="218">
        <v>10000</v>
      </c>
      <c r="AM44" s="218">
        <v>12375</v>
      </c>
      <c r="AN44" s="228">
        <v>7514.6</v>
      </c>
      <c r="AO44" s="290">
        <v>0.002190590606151865</v>
      </c>
    </row>
    <row r="45" spans="2:41" ht="15.75">
      <c r="B45" s="26" t="s">
        <v>326</v>
      </c>
      <c r="C45" s="25" t="s">
        <v>327</v>
      </c>
      <c r="D45" s="21" t="s">
        <v>328</v>
      </c>
      <c r="E45" s="13"/>
      <c r="F45" s="13"/>
      <c r="G45" s="13"/>
      <c r="H45" s="13">
        <v>415</v>
      </c>
      <c r="I45" s="13"/>
      <c r="J45" s="13"/>
      <c r="K45" s="13"/>
      <c r="L45" s="13"/>
      <c r="M45" s="13"/>
      <c r="N45" s="13"/>
      <c r="O45" s="13"/>
      <c r="P45" s="13"/>
      <c r="Q45" s="118">
        <f t="shared" si="4"/>
        <v>415</v>
      </c>
      <c r="R45" s="118">
        <f>'[1]PRESUP. TRANSF.JUL 2013'!V45</f>
        <v>10000</v>
      </c>
      <c r="S45" s="118">
        <f>+R45-Q45</f>
        <v>9585</v>
      </c>
      <c r="T45" s="150">
        <f t="shared" si="6"/>
        <v>0.9585</v>
      </c>
      <c r="U45" s="25"/>
      <c r="V45" s="26" t="s">
        <v>326</v>
      </c>
      <c r="W45" s="25" t="s">
        <v>327</v>
      </c>
      <c r="X45" s="21" t="s">
        <v>328</v>
      </c>
      <c r="Y45" s="118">
        <v>0</v>
      </c>
      <c r="Z45" s="29">
        <v>0</v>
      </c>
      <c r="AA45" s="215">
        <v>0</v>
      </c>
      <c r="AB45" s="215">
        <v>0</v>
      </c>
      <c r="AC45" s="111"/>
      <c r="AE45" s="26" t="s">
        <v>326</v>
      </c>
      <c r="AF45" s="25" t="s">
        <v>327</v>
      </c>
      <c r="AG45" s="21" t="s">
        <v>328</v>
      </c>
      <c r="AH45" s="218">
        <v>415</v>
      </c>
      <c r="AI45" s="28">
        <v>0</v>
      </c>
      <c r="AJ45" s="228">
        <v>0</v>
      </c>
      <c r="AK45" s="218">
        <v>0</v>
      </c>
      <c r="AL45" s="218">
        <v>10000</v>
      </c>
      <c r="AM45" s="218">
        <v>10000</v>
      </c>
      <c r="AN45" s="228">
        <v>9585</v>
      </c>
      <c r="AO45" s="290">
        <v>0.002794135544136165</v>
      </c>
    </row>
    <row r="46" spans="2:41" ht="18" customHeight="1">
      <c r="B46" s="157" t="s">
        <v>231</v>
      </c>
      <c r="C46" s="199" t="s">
        <v>247</v>
      </c>
      <c r="D46" s="158" t="s">
        <v>232</v>
      </c>
      <c r="E46" s="159">
        <v>4114.14</v>
      </c>
      <c r="F46" s="159"/>
      <c r="G46" s="159"/>
      <c r="H46" s="159">
        <v>3002.05</v>
      </c>
      <c r="I46" s="159">
        <v>2365.83</v>
      </c>
      <c r="J46" s="159">
        <v>2673</v>
      </c>
      <c r="K46" s="159">
        <v>1099.3500000000004</v>
      </c>
      <c r="L46" s="159">
        <v>240.38</v>
      </c>
      <c r="M46" s="185">
        <v>3685.12</v>
      </c>
      <c r="N46" s="185"/>
      <c r="O46" s="185"/>
      <c r="P46" s="185"/>
      <c r="Q46" s="185">
        <f t="shared" si="4"/>
        <v>17179.87</v>
      </c>
      <c r="R46" s="185">
        <f>'[1]PRESUP. TRANSF.JUL 2013'!V46</f>
        <v>10000</v>
      </c>
      <c r="S46" s="186">
        <f t="shared" si="5"/>
        <v>-7179.869999999999</v>
      </c>
      <c r="T46" s="187">
        <f t="shared" si="6"/>
        <v>-0.7179869999999999</v>
      </c>
      <c r="U46" s="151"/>
      <c r="V46" s="157" t="s">
        <v>231</v>
      </c>
      <c r="W46" s="199" t="s">
        <v>247</v>
      </c>
      <c r="X46" s="158" t="s">
        <v>232</v>
      </c>
      <c r="Y46" s="159">
        <v>3685.12</v>
      </c>
      <c r="Z46" s="179">
        <v>0.0001321188265365096</v>
      </c>
      <c r="AA46" s="214">
        <v>0</v>
      </c>
      <c r="AB46" s="178">
        <v>-3685.12</v>
      </c>
      <c r="AC46" s="156"/>
      <c r="AE46" s="157" t="s">
        <v>231</v>
      </c>
      <c r="AF46" s="199" t="s">
        <v>247</v>
      </c>
      <c r="AG46" s="158" t="s">
        <v>305</v>
      </c>
      <c r="AH46" s="217">
        <v>12828.869999999999</v>
      </c>
      <c r="AI46" s="181">
        <v>2000</v>
      </c>
      <c r="AJ46" s="227">
        <v>-2000</v>
      </c>
      <c r="AK46" s="217">
        <v>0</v>
      </c>
      <c r="AL46" s="217">
        <v>10000</v>
      </c>
      <c r="AM46" s="217">
        <v>10000</v>
      </c>
      <c r="AN46" s="227">
        <v>-2828.869999999999</v>
      </c>
      <c r="AO46" s="289">
        <v>-0.0008246474926176808</v>
      </c>
    </row>
    <row r="47" spans="2:41" ht="23.25" customHeight="1">
      <c r="B47" s="26" t="s">
        <v>303</v>
      </c>
      <c r="C47" s="25"/>
      <c r="D47" s="21" t="s">
        <v>306</v>
      </c>
      <c r="E47" s="13"/>
      <c r="F47" s="13"/>
      <c r="G47" s="13"/>
      <c r="H47" s="13"/>
      <c r="I47" s="13"/>
      <c r="J47" s="13"/>
      <c r="K47" s="13">
        <v>2475</v>
      </c>
      <c r="L47" s="13"/>
      <c r="M47" s="149">
        <v>165</v>
      </c>
      <c r="N47" s="149"/>
      <c r="O47" s="149"/>
      <c r="P47" s="149"/>
      <c r="Q47" s="204">
        <f t="shared" si="4"/>
        <v>2640</v>
      </c>
      <c r="R47" s="204">
        <f>'[1]PRESUP. TRANSF.JUL 2013'!V47</f>
        <v>5000</v>
      </c>
      <c r="S47" s="204">
        <f t="shared" si="5"/>
        <v>2360</v>
      </c>
      <c r="T47" s="150">
        <f t="shared" si="6"/>
        <v>0.472</v>
      </c>
      <c r="U47" s="151"/>
      <c r="V47" s="26" t="s">
        <v>303</v>
      </c>
      <c r="W47" s="25"/>
      <c r="X47" s="21" t="s">
        <v>306</v>
      </c>
      <c r="Y47" s="13">
        <v>165</v>
      </c>
      <c r="Z47" s="29"/>
      <c r="AA47" s="215">
        <v>0</v>
      </c>
      <c r="AB47" s="118">
        <v>-165</v>
      </c>
      <c r="AC47" s="111"/>
      <c r="AE47" s="26" t="s">
        <v>303</v>
      </c>
      <c r="AF47" s="25"/>
      <c r="AG47" s="21" t="s">
        <v>306</v>
      </c>
      <c r="AH47" s="218">
        <v>3699</v>
      </c>
      <c r="AI47" s="28">
        <v>68000</v>
      </c>
      <c r="AJ47" s="228">
        <v>-68000</v>
      </c>
      <c r="AK47" s="218">
        <v>0</v>
      </c>
      <c r="AL47" s="218">
        <v>5000</v>
      </c>
      <c r="AM47" s="218">
        <v>5000</v>
      </c>
      <c r="AN47" s="228">
        <v>1301</v>
      </c>
      <c r="AO47" s="290">
        <v>0.00037925616514565997</v>
      </c>
    </row>
    <row r="48" spans="1:41" s="152" customFormat="1" ht="33.75" customHeight="1">
      <c r="A48" s="206"/>
      <c r="B48" s="183">
        <v>2941</v>
      </c>
      <c r="C48" s="201"/>
      <c r="D48" s="184" t="s">
        <v>186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6">
        <f t="shared" si="4"/>
        <v>0</v>
      </c>
      <c r="R48" s="186">
        <f>'[1]PRESUP. TRANSF.JUL 2013'!V48</f>
        <v>1125000</v>
      </c>
      <c r="S48" s="185">
        <f t="shared" si="5"/>
        <v>1125000</v>
      </c>
      <c r="T48" s="187">
        <f t="shared" si="6"/>
        <v>1</v>
      </c>
      <c r="U48" s="151"/>
      <c r="V48" s="183">
        <v>2941</v>
      </c>
      <c r="W48" s="201"/>
      <c r="X48" s="184" t="s">
        <v>186</v>
      </c>
      <c r="Y48" s="186">
        <v>0</v>
      </c>
      <c r="Z48" s="188">
        <v>0</v>
      </c>
      <c r="AA48" s="216">
        <v>125000</v>
      </c>
      <c r="AB48" s="216">
        <v>125000</v>
      </c>
      <c r="AC48" s="187">
        <v>1</v>
      </c>
      <c r="AE48" s="183">
        <v>2941</v>
      </c>
      <c r="AF48" s="201"/>
      <c r="AG48" s="184" t="s">
        <v>186</v>
      </c>
      <c r="AH48" s="238">
        <v>0</v>
      </c>
      <c r="AI48" s="239">
        <v>1710004</v>
      </c>
      <c r="AJ48" s="240">
        <v>-210004</v>
      </c>
      <c r="AK48" s="238">
        <v>1500000</v>
      </c>
      <c r="AL48" s="238"/>
      <c r="AM48" s="238">
        <v>1500000</v>
      </c>
      <c r="AN48" s="240">
        <v>1500000</v>
      </c>
      <c r="AO48" s="293">
        <v>0.4372669083155188</v>
      </c>
    </row>
    <row r="49" spans="2:41" ht="15.75">
      <c r="B49" s="26">
        <v>2961</v>
      </c>
      <c r="C49" s="25"/>
      <c r="D49" s="21" t="s">
        <v>187</v>
      </c>
      <c r="E49" s="13"/>
      <c r="F49" s="13"/>
      <c r="G49" s="13"/>
      <c r="H49" s="13"/>
      <c r="I49" s="13"/>
      <c r="J49" s="13"/>
      <c r="K49" s="13"/>
      <c r="L49" s="13"/>
      <c r="M49" s="149">
        <v>2817.23</v>
      </c>
      <c r="N49" s="149"/>
      <c r="O49" s="149"/>
      <c r="P49" s="149"/>
      <c r="Q49" s="204">
        <f t="shared" si="4"/>
        <v>2817.23</v>
      </c>
      <c r="R49" s="204">
        <f>'[1]PRESUP. TRANSF.JUL 2013'!V49</f>
        <v>51003</v>
      </c>
      <c r="S49" s="204">
        <f t="shared" si="5"/>
        <v>48185.77</v>
      </c>
      <c r="T49" s="150">
        <f t="shared" si="6"/>
        <v>0.9447634452875321</v>
      </c>
      <c r="U49" s="151"/>
      <c r="V49" s="26">
        <v>2961</v>
      </c>
      <c r="W49" s="25"/>
      <c r="X49" s="21" t="s">
        <v>187</v>
      </c>
      <c r="Y49" s="118">
        <v>2817.23</v>
      </c>
      <c r="Z49" s="29">
        <v>0.0001010032567958305</v>
      </c>
      <c r="AA49" s="215">
        <v>5667</v>
      </c>
      <c r="AB49" s="215">
        <v>2849.77</v>
      </c>
      <c r="AC49" s="111">
        <v>0.5028710075877889</v>
      </c>
      <c r="AE49" s="26">
        <v>2961</v>
      </c>
      <c r="AF49" s="25"/>
      <c r="AG49" s="21" t="s">
        <v>187</v>
      </c>
      <c r="AH49" s="218">
        <v>5329.23</v>
      </c>
      <c r="AI49" s="28">
        <v>68000</v>
      </c>
      <c r="AJ49" s="228">
        <v>0</v>
      </c>
      <c r="AK49" s="218">
        <v>68000</v>
      </c>
      <c r="AL49" s="218"/>
      <c r="AM49" s="218">
        <v>68000</v>
      </c>
      <c r="AN49" s="228">
        <v>62670.770000000004</v>
      </c>
      <c r="AO49" s="290">
        <v>0.018269235893101976</v>
      </c>
    </row>
    <row r="50" spans="2:41" ht="15.75">
      <c r="B50" s="157" t="s">
        <v>304</v>
      </c>
      <c r="C50" s="199"/>
      <c r="D50" s="158" t="s">
        <v>307</v>
      </c>
      <c r="E50" s="159"/>
      <c r="F50" s="159"/>
      <c r="G50" s="159"/>
      <c r="H50" s="159"/>
      <c r="I50" s="159"/>
      <c r="J50" s="159"/>
      <c r="K50" s="159"/>
      <c r="L50" s="159"/>
      <c r="M50" s="185"/>
      <c r="N50" s="185"/>
      <c r="O50" s="185"/>
      <c r="P50" s="185"/>
      <c r="Q50" s="186">
        <f t="shared" si="4"/>
        <v>0</v>
      </c>
      <c r="R50" s="186">
        <f>'[1]PRESUP. TRANSF.JUL 2013'!V50</f>
        <v>0</v>
      </c>
      <c r="S50" s="185">
        <f t="shared" si="5"/>
        <v>0</v>
      </c>
      <c r="T50" s="187"/>
      <c r="U50" s="151"/>
      <c r="V50" s="157" t="s">
        <v>304</v>
      </c>
      <c r="W50" s="199"/>
      <c r="X50" s="158" t="s">
        <v>307</v>
      </c>
      <c r="Y50" s="159">
        <v>0</v>
      </c>
      <c r="Z50" s="179"/>
      <c r="AA50" s="214">
        <v>0</v>
      </c>
      <c r="AB50" s="159">
        <v>0</v>
      </c>
      <c r="AC50" s="180"/>
      <c r="AE50" s="157" t="s">
        <v>304</v>
      </c>
      <c r="AF50" s="199"/>
      <c r="AG50" s="158" t="s">
        <v>307</v>
      </c>
      <c r="AH50" s="214">
        <v>0</v>
      </c>
      <c r="AI50" s="159">
        <v>68000</v>
      </c>
      <c r="AJ50" s="178">
        <v>-68000</v>
      </c>
      <c r="AK50" s="214">
        <v>0</v>
      </c>
      <c r="AL50" s="214"/>
      <c r="AM50" s="214">
        <v>0</v>
      </c>
      <c r="AN50" s="178">
        <v>0</v>
      </c>
      <c r="AO50" s="289">
        <v>0</v>
      </c>
    </row>
    <row r="51" spans="2:41" ht="18" thickBot="1">
      <c r="B51" s="192">
        <v>2000</v>
      </c>
      <c r="C51" s="200"/>
      <c r="D51" s="193" t="s">
        <v>2</v>
      </c>
      <c r="E51" s="194">
        <f>SUM(E29:E50)</f>
        <v>231021.05000000002</v>
      </c>
      <c r="F51" s="194">
        <v>88204.45999999999</v>
      </c>
      <c r="G51" s="194">
        <v>60139.87</v>
      </c>
      <c r="H51" s="194">
        <v>90584.21999999999</v>
      </c>
      <c r="I51" s="194">
        <v>112490.43</v>
      </c>
      <c r="J51" s="194">
        <v>139942.61000000002</v>
      </c>
      <c r="K51" s="194">
        <v>100314.25</v>
      </c>
      <c r="L51" s="194">
        <v>109634.96</v>
      </c>
      <c r="M51" s="194">
        <f aca="true" t="shared" si="7" ref="M51:S51">SUM(M29:M50)</f>
        <v>189610.07</v>
      </c>
      <c r="N51" s="194">
        <f t="shared" si="7"/>
        <v>0</v>
      </c>
      <c r="O51" s="194">
        <f t="shared" si="7"/>
        <v>0</v>
      </c>
      <c r="P51" s="194">
        <f t="shared" si="7"/>
        <v>0</v>
      </c>
      <c r="Q51" s="194">
        <f t="shared" si="7"/>
        <v>1121941.92</v>
      </c>
      <c r="R51" s="194">
        <f t="shared" si="7"/>
        <v>3544659</v>
      </c>
      <c r="S51" s="194">
        <f t="shared" si="7"/>
        <v>2422717.08</v>
      </c>
      <c r="T51" s="195">
        <f>S51/R51</f>
        <v>0.6834838217159959</v>
      </c>
      <c r="U51" s="30"/>
      <c r="V51" s="192">
        <v>2000</v>
      </c>
      <c r="W51" s="200"/>
      <c r="X51" s="193" t="s">
        <v>2</v>
      </c>
      <c r="Y51" s="208">
        <v>189610.07</v>
      </c>
      <c r="Z51" s="209">
        <v>0.006797895305418939</v>
      </c>
      <c r="AA51" s="208">
        <v>339144</v>
      </c>
      <c r="AB51" s="208">
        <v>149533.93</v>
      </c>
      <c r="AC51" s="210">
        <v>0.4409157467034652</v>
      </c>
      <c r="AE51" s="192">
        <v>2000</v>
      </c>
      <c r="AF51" s="200"/>
      <c r="AG51" s="193" t="s">
        <v>2</v>
      </c>
      <c r="AH51" s="219">
        <v>1121941.92</v>
      </c>
      <c r="AI51" s="208">
        <v>8879318</v>
      </c>
      <c r="AJ51" s="229">
        <v>-4574249</v>
      </c>
      <c r="AK51" s="208">
        <v>4305069</v>
      </c>
      <c r="AL51" s="208">
        <v>247272</v>
      </c>
      <c r="AM51" s="208">
        <v>4552341</v>
      </c>
      <c r="AN51" s="229">
        <v>3430399.08</v>
      </c>
      <c r="AO51" s="291">
        <v>1.0000000000000002</v>
      </c>
    </row>
    <row r="52" spans="2:41" ht="12" customHeight="1" thickTop="1">
      <c r="B52" s="93"/>
      <c r="C52" s="30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12"/>
      <c r="U52" s="30"/>
      <c r="V52" s="93"/>
      <c r="W52" s="30"/>
      <c r="X52" s="94"/>
      <c r="Y52" s="95"/>
      <c r="Z52" s="96"/>
      <c r="AA52" s="95"/>
      <c r="AB52" s="97"/>
      <c r="AC52" s="98"/>
      <c r="AE52" s="93"/>
      <c r="AF52" s="30"/>
      <c r="AG52" s="94"/>
      <c r="AH52" s="220"/>
      <c r="AI52" s="95"/>
      <c r="AJ52" s="95"/>
      <c r="AK52" s="95"/>
      <c r="AL52" s="95"/>
      <c r="AM52" s="95"/>
      <c r="AN52" s="95"/>
      <c r="AO52" s="292"/>
    </row>
    <row r="53" spans="2:41" ht="18.75" customHeight="1">
      <c r="B53" s="157">
        <v>3111</v>
      </c>
      <c r="C53" s="199"/>
      <c r="D53" s="158" t="s">
        <v>188</v>
      </c>
      <c r="E53" s="159"/>
      <c r="F53" s="159">
        <v>85406</v>
      </c>
      <c r="G53" s="159">
        <v>49352</v>
      </c>
      <c r="H53" s="159">
        <v>45092</v>
      </c>
      <c r="I53" s="159">
        <v>61031</v>
      </c>
      <c r="J53" s="159">
        <v>59547</v>
      </c>
      <c r="K53" s="159">
        <v>76394</v>
      </c>
      <c r="L53" s="159">
        <v>54385</v>
      </c>
      <c r="M53" s="159">
        <v>62000</v>
      </c>
      <c r="N53" s="159"/>
      <c r="O53" s="159"/>
      <c r="P53" s="159"/>
      <c r="Q53" s="178">
        <f aca="true" t="shared" si="8" ref="Q53:Q88">SUM(E53:P53)</f>
        <v>493207</v>
      </c>
      <c r="R53" s="178">
        <f>'[1]PRESUP. TRANSF.JUL 2013'!V53</f>
        <v>532017</v>
      </c>
      <c r="S53" s="178">
        <f aca="true" t="shared" si="9" ref="S53:S88">+R53-Q53</f>
        <v>38810</v>
      </c>
      <c r="T53" s="156">
        <f aca="true" t="shared" si="10" ref="T53:T88">+S53/R53</f>
        <v>0.07294879674897607</v>
      </c>
      <c r="U53" s="25"/>
      <c r="V53" s="157">
        <v>3111</v>
      </c>
      <c r="W53" s="199"/>
      <c r="X53" s="158" t="s">
        <v>188</v>
      </c>
      <c r="Y53" s="178">
        <v>62000</v>
      </c>
      <c r="Z53" s="179">
        <v>0.002222822389844454</v>
      </c>
      <c r="AA53" s="214">
        <v>59113</v>
      </c>
      <c r="AB53" s="159">
        <v>-2887</v>
      </c>
      <c r="AC53" s="156">
        <v>-0.04883866492988006</v>
      </c>
      <c r="AE53" s="157">
        <v>3111</v>
      </c>
      <c r="AF53" s="199"/>
      <c r="AG53" s="158" t="s">
        <v>188</v>
      </c>
      <c r="AH53" s="233">
        <v>493207</v>
      </c>
      <c r="AI53" s="181">
        <v>709350</v>
      </c>
      <c r="AJ53" s="233">
        <v>0</v>
      </c>
      <c r="AK53" s="233">
        <v>709350</v>
      </c>
      <c r="AL53" s="233"/>
      <c r="AM53" s="233">
        <v>709350</v>
      </c>
      <c r="AN53" s="233">
        <v>216143</v>
      </c>
      <c r="AO53" s="289">
        <v>0.015022310963628703</v>
      </c>
    </row>
    <row r="54" spans="2:44" ht="18.75" customHeight="1">
      <c r="B54" s="26">
        <v>3131</v>
      </c>
      <c r="C54" s="25"/>
      <c r="D54" s="21" t="s">
        <v>189</v>
      </c>
      <c r="E54" s="13"/>
      <c r="F54" s="13">
        <v>12591</v>
      </c>
      <c r="G54" s="13"/>
      <c r="H54" s="13">
        <v>0</v>
      </c>
      <c r="I54" s="13"/>
      <c r="J54" s="13">
        <v>5298</v>
      </c>
      <c r="K54" s="13">
        <v>2199</v>
      </c>
      <c r="L54" s="13"/>
      <c r="M54" s="13">
        <v>3303</v>
      </c>
      <c r="N54" s="13"/>
      <c r="O54" s="13"/>
      <c r="P54" s="13"/>
      <c r="Q54" s="118">
        <f t="shared" si="8"/>
        <v>23391</v>
      </c>
      <c r="R54" s="118">
        <f>'[1]PRESUP. TRANSF.JUL 2013'!V54</f>
        <v>29528</v>
      </c>
      <c r="S54" s="13">
        <f t="shared" si="9"/>
        <v>6137</v>
      </c>
      <c r="T54" s="111">
        <f t="shared" si="10"/>
        <v>0.20783662963966404</v>
      </c>
      <c r="U54" s="25"/>
      <c r="V54" s="26">
        <v>3131</v>
      </c>
      <c r="W54" s="25"/>
      <c r="X54" s="21" t="s">
        <v>189</v>
      </c>
      <c r="Y54" s="118">
        <v>3303</v>
      </c>
      <c r="Z54" s="29">
        <v>0.0001184190702202618</v>
      </c>
      <c r="AA54" s="215">
        <v>0</v>
      </c>
      <c r="AB54" s="215">
        <v>-3303</v>
      </c>
      <c r="AC54" s="111"/>
      <c r="AE54" s="26">
        <v>3131</v>
      </c>
      <c r="AF54" s="25"/>
      <c r="AG54" s="21" t="s">
        <v>189</v>
      </c>
      <c r="AH54" s="234">
        <v>23391</v>
      </c>
      <c r="AI54" s="92">
        <v>29527</v>
      </c>
      <c r="AJ54" s="234">
        <v>0</v>
      </c>
      <c r="AK54" s="234">
        <v>29527</v>
      </c>
      <c r="AL54" s="234"/>
      <c r="AM54" s="234">
        <v>29527</v>
      </c>
      <c r="AN54" s="234">
        <v>6136</v>
      </c>
      <c r="AO54" s="290">
        <v>0.00042646257372584684</v>
      </c>
      <c r="AR54" s="33"/>
    </row>
    <row r="55" spans="2:41" ht="18.75" customHeight="1">
      <c r="B55" s="157">
        <v>3141</v>
      </c>
      <c r="C55" s="199" t="s">
        <v>234</v>
      </c>
      <c r="D55" s="158" t="s">
        <v>190</v>
      </c>
      <c r="E55" s="159">
        <v>40238.54</v>
      </c>
      <c r="F55" s="159">
        <v>32553.75</v>
      </c>
      <c r="G55" s="159">
        <v>36049.22</v>
      </c>
      <c r="H55" s="159">
        <v>34955.37</v>
      </c>
      <c r="I55" s="159">
        <v>37038.85</v>
      </c>
      <c r="J55" s="159">
        <v>39491.86</v>
      </c>
      <c r="K55" s="159">
        <v>37467.77</v>
      </c>
      <c r="L55" s="159">
        <v>38723.14</v>
      </c>
      <c r="M55" s="159">
        <v>35905.34</v>
      </c>
      <c r="N55" s="159"/>
      <c r="O55" s="159"/>
      <c r="P55" s="159"/>
      <c r="Q55" s="159">
        <f t="shared" si="8"/>
        <v>332423.83999999997</v>
      </c>
      <c r="R55" s="159">
        <f>'[1]PRESUP. TRANSF.JUL 2013'!V55</f>
        <v>333747</v>
      </c>
      <c r="S55" s="178">
        <f t="shared" si="9"/>
        <v>1323.1600000000326</v>
      </c>
      <c r="T55" s="156">
        <f t="shared" si="10"/>
        <v>0.003964559981063598</v>
      </c>
      <c r="U55" s="25"/>
      <c r="V55" s="157">
        <v>3141</v>
      </c>
      <c r="W55" s="199" t="s">
        <v>234</v>
      </c>
      <c r="X55" s="158" t="s">
        <v>190</v>
      </c>
      <c r="Y55" s="159">
        <v>35905.34</v>
      </c>
      <c r="Z55" s="179">
        <v>0.001287277317209317</v>
      </c>
      <c r="AA55" s="214">
        <v>37083</v>
      </c>
      <c r="AB55" s="178">
        <v>1177.6600000000035</v>
      </c>
      <c r="AC55" s="156">
        <v>0.03175740905536239</v>
      </c>
      <c r="AE55" s="157">
        <v>3141</v>
      </c>
      <c r="AF55" s="199" t="s">
        <v>234</v>
      </c>
      <c r="AG55" s="158" t="s">
        <v>190</v>
      </c>
      <c r="AH55" s="233">
        <v>332423.83999999997</v>
      </c>
      <c r="AI55" s="181">
        <v>445000</v>
      </c>
      <c r="AJ55" s="233">
        <v>0</v>
      </c>
      <c r="AK55" s="233">
        <v>445000</v>
      </c>
      <c r="AL55" s="233"/>
      <c r="AM55" s="233">
        <v>445000</v>
      </c>
      <c r="AN55" s="233">
        <v>112576.16000000003</v>
      </c>
      <c r="AO55" s="289">
        <v>0.007824237114369744</v>
      </c>
    </row>
    <row r="56" spans="2:44" ht="18.75" customHeight="1">
      <c r="B56" s="26">
        <v>3151</v>
      </c>
      <c r="C56" s="25" t="s">
        <v>235</v>
      </c>
      <c r="D56" s="21" t="s">
        <v>191</v>
      </c>
      <c r="E56" s="118">
        <v>-1764</v>
      </c>
      <c r="F56" s="13">
        <v>117059.43</v>
      </c>
      <c r="G56" s="13">
        <v>75136.95</v>
      </c>
      <c r="H56" s="13">
        <v>74398.99</v>
      </c>
      <c r="I56" s="13">
        <v>79302.99</v>
      </c>
      <c r="J56" s="13">
        <v>81228</v>
      </c>
      <c r="K56" s="13">
        <v>82809.13</v>
      </c>
      <c r="L56" s="13">
        <v>83204.65</v>
      </c>
      <c r="M56" s="13">
        <v>80048.43</v>
      </c>
      <c r="N56" s="13"/>
      <c r="O56" s="13"/>
      <c r="P56" s="13"/>
      <c r="Q56" s="118">
        <f t="shared" si="8"/>
        <v>671424.5700000001</v>
      </c>
      <c r="R56" s="118">
        <f>'[1]PRESUP. TRANSF.JUL 2013'!V56</f>
        <v>527805</v>
      </c>
      <c r="S56" s="118">
        <f t="shared" si="9"/>
        <v>-143619.57000000007</v>
      </c>
      <c r="T56" s="111">
        <f t="shared" si="10"/>
        <v>-0.27210725552050485</v>
      </c>
      <c r="U56" s="25"/>
      <c r="V56" s="26">
        <v>3151</v>
      </c>
      <c r="W56" s="25" t="s">
        <v>235</v>
      </c>
      <c r="X56" s="21" t="s">
        <v>191</v>
      </c>
      <c r="Y56" s="118">
        <v>80048.43</v>
      </c>
      <c r="Z56" s="29">
        <v>0.002869894233482201</v>
      </c>
      <c r="AA56" s="215">
        <v>58334</v>
      </c>
      <c r="AB56" s="215">
        <v>-21714.429999999993</v>
      </c>
      <c r="AC56" s="111">
        <v>-0.3722431172215174</v>
      </c>
      <c r="AE56" s="26">
        <v>3151</v>
      </c>
      <c r="AF56" s="25" t="s">
        <v>235</v>
      </c>
      <c r="AG56" s="21" t="s">
        <v>191</v>
      </c>
      <c r="AH56" s="234">
        <v>671424.5700000001</v>
      </c>
      <c r="AI56" s="92">
        <v>725200</v>
      </c>
      <c r="AJ56" s="234">
        <v>-22400</v>
      </c>
      <c r="AK56" s="234">
        <v>702800</v>
      </c>
      <c r="AL56" s="234"/>
      <c r="AM56" s="234">
        <v>702800</v>
      </c>
      <c r="AN56" s="234">
        <v>31375.429999999935</v>
      </c>
      <c r="AO56" s="290">
        <v>0.0021806464520135464</v>
      </c>
      <c r="AR56" s="33"/>
    </row>
    <row r="57" spans="2:41" ht="18.75" customHeight="1">
      <c r="B57" s="157" t="s">
        <v>261</v>
      </c>
      <c r="C57" s="199" t="s">
        <v>262</v>
      </c>
      <c r="D57" s="158" t="s">
        <v>286</v>
      </c>
      <c r="E57" s="159">
        <v>140213.87</v>
      </c>
      <c r="F57" s="159">
        <v>182957.87</v>
      </c>
      <c r="G57" s="159">
        <v>186794.87</v>
      </c>
      <c r="H57" s="159">
        <v>179331.87</v>
      </c>
      <c r="I57" s="159">
        <v>182966.87</v>
      </c>
      <c r="J57" s="159">
        <v>183183.87</v>
      </c>
      <c r="K57" s="159">
        <v>182942.87</v>
      </c>
      <c r="L57" s="159">
        <v>182640.87</v>
      </c>
      <c r="M57" s="159">
        <v>183912.87</v>
      </c>
      <c r="N57" s="159"/>
      <c r="O57" s="159"/>
      <c r="P57" s="159"/>
      <c r="Q57" s="159">
        <f t="shared" si="8"/>
        <v>1604945.83</v>
      </c>
      <c r="R57" s="159">
        <f>'[1]PRESUP. TRANSF.JUL 2013'!V57</f>
        <v>1891334</v>
      </c>
      <c r="S57" s="178">
        <f t="shared" si="9"/>
        <v>286388.1699999999</v>
      </c>
      <c r="T57" s="156">
        <f t="shared" si="10"/>
        <v>0.1514212561081226</v>
      </c>
      <c r="U57" s="25"/>
      <c r="V57" s="157" t="s">
        <v>261</v>
      </c>
      <c r="W57" s="199" t="s">
        <v>262</v>
      </c>
      <c r="X57" s="158" t="s">
        <v>286</v>
      </c>
      <c r="Y57" s="159">
        <v>183912.87</v>
      </c>
      <c r="Z57" s="179">
        <v>0.006593639438976651</v>
      </c>
      <c r="AA57" s="214">
        <v>87926</v>
      </c>
      <c r="AB57" s="178">
        <v>-95986.87</v>
      </c>
      <c r="AC57" s="156">
        <v>-1.0916778882241884</v>
      </c>
      <c r="AE57" s="157" t="s">
        <v>261</v>
      </c>
      <c r="AF57" s="199" t="s">
        <v>262</v>
      </c>
      <c r="AG57" s="158" t="s">
        <v>286</v>
      </c>
      <c r="AH57" s="233">
        <v>1604945.83</v>
      </c>
      <c r="AI57" s="181">
        <v>1055111</v>
      </c>
      <c r="AJ57" s="233">
        <v>0</v>
      </c>
      <c r="AK57" s="233">
        <v>1055111</v>
      </c>
      <c r="AL57" s="233">
        <v>1100000</v>
      </c>
      <c r="AM57" s="233">
        <v>2155111</v>
      </c>
      <c r="AN57" s="233">
        <v>550165.1699999999</v>
      </c>
      <c r="AO57" s="289">
        <v>0.03823742737492145</v>
      </c>
    </row>
    <row r="58" spans="2:44" ht="18.75" customHeight="1">
      <c r="B58" s="26">
        <v>3221</v>
      </c>
      <c r="C58" s="25" t="s">
        <v>236</v>
      </c>
      <c r="D58" s="21" t="s">
        <v>192</v>
      </c>
      <c r="E58" s="13">
        <v>421244.55</v>
      </c>
      <c r="F58" s="13">
        <v>409412.55</v>
      </c>
      <c r="G58" s="13">
        <v>409412.55</v>
      </c>
      <c r="H58" s="13">
        <v>409412.55</v>
      </c>
      <c r="I58" s="13">
        <v>409412.55</v>
      </c>
      <c r="J58" s="13">
        <v>410226.61</v>
      </c>
      <c r="K58" s="13">
        <v>410731</v>
      </c>
      <c r="L58" s="13">
        <v>410731.13</v>
      </c>
      <c r="M58" s="13">
        <v>410731.13</v>
      </c>
      <c r="N58" s="13"/>
      <c r="O58" s="13"/>
      <c r="P58" s="13"/>
      <c r="Q58" s="13">
        <f t="shared" si="8"/>
        <v>3701314.6199999996</v>
      </c>
      <c r="R58" s="13">
        <f>'[1]PRESUP. TRANSF.JUL 2013'!V58</f>
        <v>3711905</v>
      </c>
      <c r="S58" s="118">
        <f>+R58-Q58</f>
        <v>10590.380000000354</v>
      </c>
      <c r="T58" s="111">
        <f>+S58/R58</f>
        <v>0.0028530848715148565</v>
      </c>
      <c r="U58" s="25"/>
      <c r="V58" s="26">
        <v>3221</v>
      </c>
      <c r="W58" s="25" t="s">
        <v>236</v>
      </c>
      <c r="X58" s="21" t="s">
        <v>192</v>
      </c>
      <c r="Y58" s="13">
        <v>410731.13</v>
      </c>
      <c r="Z58" s="29">
        <v>0.014725521805969567</v>
      </c>
      <c r="AA58" s="215">
        <v>408545</v>
      </c>
      <c r="AB58" s="118">
        <v>-2186.1300000000047</v>
      </c>
      <c r="AC58" s="111">
        <v>-0.005351013964190003</v>
      </c>
      <c r="AE58" s="26">
        <v>3221</v>
      </c>
      <c r="AF58" s="25" t="s">
        <v>236</v>
      </c>
      <c r="AG58" s="21" t="s">
        <v>192</v>
      </c>
      <c r="AH58" s="234">
        <v>3701314.6199999996</v>
      </c>
      <c r="AI58" s="92">
        <v>4937534</v>
      </c>
      <c r="AJ58" s="234">
        <v>0</v>
      </c>
      <c r="AK58" s="234">
        <v>4937534</v>
      </c>
      <c r="AL58" s="234"/>
      <c r="AM58" s="234">
        <v>4937534</v>
      </c>
      <c r="AN58" s="234">
        <v>1236219.3800000004</v>
      </c>
      <c r="AO58" s="290">
        <v>0.08591937719761585</v>
      </c>
      <c r="AR58" s="33"/>
    </row>
    <row r="59" spans="2:41" ht="18.75" customHeight="1">
      <c r="B59" s="157">
        <v>3231</v>
      </c>
      <c r="C59" s="199" t="s">
        <v>237</v>
      </c>
      <c r="D59" s="158" t="s">
        <v>193</v>
      </c>
      <c r="E59" s="159">
        <v>6602.63</v>
      </c>
      <c r="F59" s="159">
        <v>9783.3</v>
      </c>
      <c r="G59" s="159">
        <v>9755.55</v>
      </c>
      <c r="H59" s="159">
        <v>6544.12</v>
      </c>
      <c r="I59" s="159">
        <v>8753.04</v>
      </c>
      <c r="J59" s="159">
        <v>7204.62</v>
      </c>
      <c r="K59" s="159">
        <v>5454.44</v>
      </c>
      <c r="L59" s="159">
        <v>6805</v>
      </c>
      <c r="M59" s="159">
        <v>4145.84</v>
      </c>
      <c r="N59" s="159"/>
      <c r="O59" s="159"/>
      <c r="P59" s="159"/>
      <c r="Q59" s="159">
        <f t="shared" si="8"/>
        <v>65048.54000000001</v>
      </c>
      <c r="R59" s="159">
        <f>'[1]PRESUP. TRANSF.JUL 2013'!V59</f>
        <v>85788</v>
      </c>
      <c r="S59" s="178">
        <f>+R59-Q59</f>
        <v>20739.459999999992</v>
      </c>
      <c r="T59" s="156">
        <f>+S59/R59</f>
        <v>0.24175245955145233</v>
      </c>
      <c r="U59" s="25"/>
      <c r="V59" s="157">
        <v>3231</v>
      </c>
      <c r="W59" s="199" t="s">
        <v>237</v>
      </c>
      <c r="X59" s="158" t="s">
        <v>193</v>
      </c>
      <c r="Y59" s="159">
        <v>4145.84</v>
      </c>
      <c r="Z59" s="179">
        <v>0.00014863654801149567</v>
      </c>
      <c r="AA59" s="214">
        <v>9532</v>
      </c>
      <c r="AB59" s="159">
        <v>5386.16</v>
      </c>
      <c r="AC59" s="156">
        <v>0.565060847671003</v>
      </c>
      <c r="AE59" s="157">
        <v>3231</v>
      </c>
      <c r="AF59" s="199" t="s">
        <v>237</v>
      </c>
      <c r="AG59" s="158" t="s">
        <v>193</v>
      </c>
      <c r="AH59" s="233">
        <v>65048.54000000001</v>
      </c>
      <c r="AI59" s="181">
        <v>114389</v>
      </c>
      <c r="AJ59" s="233">
        <v>0</v>
      </c>
      <c r="AK59" s="233">
        <v>114389</v>
      </c>
      <c r="AL59" s="233"/>
      <c r="AM59" s="233">
        <v>114389</v>
      </c>
      <c r="AN59" s="233">
        <v>49340.45999999999</v>
      </c>
      <c r="AO59" s="289">
        <v>0.0034292469948528676</v>
      </c>
    </row>
    <row r="60" spans="2:44" ht="18.75" customHeight="1">
      <c r="B60" s="26">
        <v>3251</v>
      </c>
      <c r="C60" s="25"/>
      <c r="D60" s="21" t="s">
        <v>194</v>
      </c>
      <c r="E60" s="13"/>
      <c r="F60" s="13"/>
      <c r="G60" s="13"/>
      <c r="H60" s="13"/>
      <c r="I60" s="13"/>
      <c r="J60" s="13"/>
      <c r="K60" s="13"/>
      <c r="L60" s="13"/>
      <c r="M60" s="13">
        <v>5568</v>
      </c>
      <c r="N60" s="13"/>
      <c r="O60" s="13"/>
      <c r="P60" s="13"/>
      <c r="Q60" s="118">
        <f t="shared" si="8"/>
        <v>5568</v>
      </c>
      <c r="R60" s="118">
        <f>'[1]PRESUP. TRANSF.JUL 2013'!V60</f>
        <v>7000</v>
      </c>
      <c r="S60" s="118">
        <f t="shared" si="9"/>
        <v>1432</v>
      </c>
      <c r="T60" s="111"/>
      <c r="U60" s="25"/>
      <c r="V60" s="26">
        <v>3251</v>
      </c>
      <c r="W60" s="25"/>
      <c r="X60" s="21" t="s">
        <v>194</v>
      </c>
      <c r="Y60" s="118">
        <v>5568</v>
      </c>
      <c r="Z60" s="29">
        <v>0.00019962379139764388</v>
      </c>
      <c r="AA60" s="215">
        <v>0</v>
      </c>
      <c r="AB60" s="215">
        <v>-5568</v>
      </c>
      <c r="AC60" s="111"/>
      <c r="AE60" s="26">
        <v>3251</v>
      </c>
      <c r="AF60" s="25"/>
      <c r="AG60" s="21" t="s">
        <v>194</v>
      </c>
      <c r="AH60" s="234">
        <v>5568</v>
      </c>
      <c r="AI60" s="92">
        <v>7000</v>
      </c>
      <c r="AJ60" s="234">
        <v>0</v>
      </c>
      <c r="AK60" s="234">
        <v>7000</v>
      </c>
      <c r="AL60" s="234"/>
      <c r="AM60" s="234">
        <v>7000</v>
      </c>
      <c r="AN60" s="234">
        <v>1432</v>
      </c>
      <c r="AO60" s="290">
        <v>9.952646766222502E-05</v>
      </c>
      <c r="AR60" s="33"/>
    </row>
    <row r="61" spans="2:41" ht="18.75" customHeight="1">
      <c r="B61" s="157" t="s">
        <v>310</v>
      </c>
      <c r="C61" s="199"/>
      <c r="D61" s="158" t="s">
        <v>311</v>
      </c>
      <c r="E61" s="159"/>
      <c r="F61" s="159"/>
      <c r="G61" s="159"/>
      <c r="H61" s="159">
        <v>310</v>
      </c>
      <c r="I61" s="159"/>
      <c r="J61" s="159"/>
      <c r="K61" s="159"/>
      <c r="L61" s="159"/>
      <c r="M61" s="159"/>
      <c r="N61" s="159"/>
      <c r="O61" s="159"/>
      <c r="P61" s="159"/>
      <c r="Q61" s="178">
        <f t="shared" si="8"/>
        <v>310</v>
      </c>
      <c r="R61" s="178">
        <f>'[1]PRESUP. TRANSF.JUL 2013'!V61</f>
        <v>10000</v>
      </c>
      <c r="S61" s="178">
        <f>+R61-Q61</f>
        <v>9690</v>
      </c>
      <c r="T61" s="156">
        <f>+S61/R61</f>
        <v>0.969</v>
      </c>
      <c r="U61" s="25"/>
      <c r="V61" s="157" t="s">
        <v>310</v>
      </c>
      <c r="W61" s="199"/>
      <c r="X61" s="158" t="s">
        <v>311</v>
      </c>
      <c r="Y61" s="159">
        <v>0</v>
      </c>
      <c r="Z61" s="179"/>
      <c r="AA61" s="214">
        <v>0</v>
      </c>
      <c r="AB61" s="159">
        <v>0</v>
      </c>
      <c r="AC61" s="156"/>
      <c r="AE61" s="157" t="s">
        <v>310</v>
      </c>
      <c r="AF61" s="199"/>
      <c r="AG61" s="158" t="s">
        <v>311</v>
      </c>
      <c r="AH61" s="233">
        <v>310</v>
      </c>
      <c r="AI61" s="181">
        <v>39236</v>
      </c>
      <c r="AJ61" s="233">
        <v>-39236</v>
      </c>
      <c r="AK61" s="233">
        <v>0</v>
      </c>
      <c r="AL61" s="233">
        <v>10000</v>
      </c>
      <c r="AM61" s="233">
        <v>10000</v>
      </c>
      <c r="AN61" s="233">
        <v>9690</v>
      </c>
      <c r="AO61" s="289">
        <v>0.0006734716980774864</v>
      </c>
    </row>
    <row r="62" spans="2:41" ht="18.75" customHeight="1">
      <c r="B62" s="26">
        <v>3311</v>
      </c>
      <c r="C62" s="25"/>
      <c r="D62" s="21" t="s">
        <v>195</v>
      </c>
      <c r="E62" s="13"/>
      <c r="F62" s="13"/>
      <c r="G62" s="13">
        <v>75000</v>
      </c>
      <c r="H62" s="13">
        <v>75000</v>
      </c>
      <c r="I62" s="13">
        <v>75000</v>
      </c>
      <c r="J62" s="13">
        <v>75000</v>
      </c>
      <c r="K62" s="13"/>
      <c r="L62" s="13">
        <v>29696</v>
      </c>
      <c r="M62" s="149"/>
      <c r="N62" s="149"/>
      <c r="O62" s="149"/>
      <c r="P62" s="149"/>
      <c r="Q62" s="204">
        <f t="shared" si="8"/>
        <v>329696</v>
      </c>
      <c r="R62" s="204">
        <f>'[1]PRESUP. TRANSF.JUL 2013'!V62</f>
        <v>433336</v>
      </c>
      <c r="S62" s="149">
        <f t="shared" si="9"/>
        <v>103640</v>
      </c>
      <c r="T62" s="150">
        <f t="shared" si="10"/>
        <v>0.23916775896763712</v>
      </c>
      <c r="U62" s="151"/>
      <c r="V62" s="26">
        <v>3311</v>
      </c>
      <c r="W62" s="25"/>
      <c r="X62" s="21" t="s">
        <v>195</v>
      </c>
      <c r="Y62" s="118">
        <v>0</v>
      </c>
      <c r="Z62" s="29">
        <v>0</v>
      </c>
      <c r="AA62" s="215">
        <v>5556</v>
      </c>
      <c r="AB62" s="13">
        <v>5556</v>
      </c>
      <c r="AC62" s="111">
        <v>1</v>
      </c>
      <c r="AE62" s="26">
        <v>3311</v>
      </c>
      <c r="AF62" s="25"/>
      <c r="AG62" s="21" t="s">
        <v>195</v>
      </c>
      <c r="AH62" s="235">
        <v>404696</v>
      </c>
      <c r="AI62" s="28">
        <v>1485000</v>
      </c>
      <c r="AJ62" s="235">
        <v>-1035000</v>
      </c>
      <c r="AK62" s="235">
        <v>450000</v>
      </c>
      <c r="AL62" s="235"/>
      <c r="AM62" s="235">
        <v>450000</v>
      </c>
      <c r="AN62" s="235">
        <v>45304</v>
      </c>
      <c r="AO62" s="290">
        <v>0.003148706069112739</v>
      </c>
    </row>
    <row r="63" spans="2:41" ht="18.75" customHeight="1">
      <c r="B63" s="157">
        <v>3331</v>
      </c>
      <c r="C63" s="199"/>
      <c r="D63" s="158" t="s">
        <v>196</v>
      </c>
      <c r="E63" s="159"/>
      <c r="F63" s="159">
        <v>75000</v>
      </c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78">
        <f t="shared" si="8"/>
        <v>75000</v>
      </c>
      <c r="R63" s="178">
        <f>'[1]PRESUP. TRANSF.JUL 2013'!V63</f>
        <v>32500</v>
      </c>
      <c r="S63" s="178">
        <f>+R63-Q63</f>
        <v>-42500</v>
      </c>
      <c r="T63" s="156">
        <f>+S63/R63</f>
        <v>-1.3076923076923077</v>
      </c>
      <c r="U63" s="25"/>
      <c r="V63" s="157">
        <v>3331</v>
      </c>
      <c r="W63" s="199"/>
      <c r="X63" s="158" t="s">
        <v>196</v>
      </c>
      <c r="Y63" s="178">
        <v>0</v>
      </c>
      <c r="Z63" s="179">
        <v>0</v>
      </c>
      <c r="AA63" s="214">
        <v>2500</v>
      </c>
      <c r="AB63" s="159">
        <v>2500</v>
      </c>
      <c r="AC63" s="156">
        <v>1</v>
      </c>
      <c r="AE63" s="157">
        <v>3331</v>
      </c>
      <c r="AF63" s="199"/>
      <c r="AG63" s="158" t="s">
        <v>196</v>
      </c>
      <c r="AH63" s="233">
        <v>0</v>
      </c>
      <c r="AI63" s="181">
        <v>300000</v>
      </c>
      <c r="AJ63" s="233">
        <v>-260000</v>
      </c>
      <c r="AK63" s="233">
        <v>40000</v>
      </c>
      <c r="AL63" s="233"/>
      <c r="AM63" s="233">
        <v>40000</v>
      </c>
      <c r="AN63" s="233">
        <v>40000</v>
      </c>
      <c r="AO63" s="289">
        <v>0.0027800689291124308</v>
      </c>
    </row>
    <row r="64" spans="2:44" ht="18.75" customHeight="1">
      <c r="B64" s="26" t="s">
        <v>308</v>
      </c>
      <c r="C64" s="25"/>
      <c r="D64" s="91" t="s">
        <v>309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8"/>
      <c r="R64" s="118">
        <f>'[1]PRESUP. TRANSF.JUL 2013'!V64</f>
        <v>0</v>
      </c>
      <c r="S64" s="118">
        <f t="shared" si="9"/>
        <v>0</v>
      </c>
      <c r="T64" s="111"/>
      <c r="U64" s="25"/>
      <c r="V64" s="26" t="s">
        <v>308</v>
      </c>
      <c r="W64" s="25"/>
      <c r="X64" s="91" t="s">
        <v>309</v>
      </c>
      <c r="Y64" s="118">
        <v>0</v>
      </c>
      <c r="Z64" s="29"/>
      <c r="AA64" s="215">
        <v>0</v>
      </c>
      <c r="AB64" s="215">
        <v>0</v>
      </c>
      <c r="AC64" s="111"/>
      <c r="AE64" s="26" t="s">
        <v>308</v>
      </c>
      <c r="AF64" s="25"/>
      <c r="AG64" s="91" t="s">
        <v>309</v>
      </c>
      <c r="AH64" s="234">
        <v>0</v>
      </c>
      <c r="AI64" s="92">
        <v>110000</v>
      </c>
      <c r="AJ64" s="234">
        <v>-110000</v>
      </c>
      <c r="AK64" s="234">
        <v>0</v>
      </c>
      <c r="AL64" s="234"/>
      <c r="AM64" s="234">
        <v>0</v>
      </c>
      <c r="AN64" s="234">
        <v>0</v>
      </c>
      <c r="AO64" s="290">
        <v>0</v>
      </c>
      <c r="AR64" s="34"/>
    </row>
    <row r="65" spans="2:41" ht="18.75" customHeight="1">
      <c r="B65" s="157" t="s">
        <v>258</v>
      </c>
      <c r="C65" s="199" t="s">
        <v>260</v>
      </c>
      <c r="D65" s="158" t="s">
        <v>259</v>
      </c>
      <c r="E65" s="159">
        <v>1624</v>
      </c>
      <c r="F65" s="159"/>
      <c r="G65" s="159"/>
      <c r="H65" s="159"/>
      <c r="I65" s="159"/>
      <c r="J65" s="159"/>
      <c r="K65" s="159">
        <v>9338</v>
      </c>
      <c r="L65" s="159"/>
      <c r="M65" s="159">
        <v>5800</v>
      </c>
      <c r="N65" s="159"/>
      <c r="O65" s="159"/>
      <c r="P65" s="159"/>
      <c r="Q65" s="159">
        <f t="shared" si="8"/>
        <v>16762</v>
      </c>
      <c r="R65" s="159">
        <f>'[1]PRESUP. TRANSF.JUL 2013'!V65</f>
        <v>20000</v>
      </c>
      <c r="S65" s="178">
        <f>+R65-Q65</f>
        <v>3238</v>
      </c>
      <c r="T65" s="156">
        <f>+S65/R65</f>
        <v>0.1619</v>
      </c>
      <c r="U65" s="25"/>
      <c r="V65" s="157" t="s">
        <v>258</v>
      </c>
      <c r="W65" s="199" t="s">
        <v>260</v>
      </c>
      <c r="X65" s="158" t="s">
        <v>259</v>
      </c>
      <c r="Y65" s="159">
        <v>5800</v>
      </c>
      <c r="Z65" s="179">
        <v>0.0002079414493725457</v>
      </c>
      <c r="AA65" s="214">
        <v>0</v>
      </c>
      <c r="AB65" s="178">
        <v>-5800</v>
      </c>
      <c r="AC65" s="156"/>
      <c r="AE65" s="157" t="s">
        <v>258</v>
      </c>
      <c r="AF65" s="199" t="s">
        <v>260</v>
      </c>
      <c r="AG65" s="158" t="s">
        <v>259</v>
      </c>
      <c r="AH65" s="233">
        <v>16762</v>
      </c>
      <c r="AI65" s="181">
        <v>108384</v>
      </c>
      <c r="AJ65" s="233">
        <v>-108384</v>
      </c>
      <c r="AK65" s="233">
        <v>0</v>
      </c>
      <c r="AL65" s="233">
        <v>20000</v>
      </c>
      <c r="AM65" s="233">
        <v>20000</v>
      </c>
      <c r="AN65" s="233">
        <v>3238</v>
      </c>
      <c r="AO65" s="289">
        <v>0.00022504657981165126</v>
      </c>
    </row>
    <row r="66" spans="2:41" ht="18.75" customHeight="1">
      <c r="B66" s="26">
        <v>3342</v>
      </c>
      <c r="C66" s="25" t="s">
        <v>238</v>
      </c>
      <c r="D66" s="21" t="s">
        <v>197</v>
      </c>
      <c r="E66" s="13">
        <v>5625.4</v>
      </c>
      <c r="F66" s="13"/>
      <c r="G66" s="13"/>
      <c r="H66" s="13">
        <v>14400</v>
      </c>
      <c r="I66" s="13"/>
      <c r="J66" s="13"/>
      <c r="K66" s="13"/>
      <c r="L66" s="13">
        <v>2668</v>
      </c>
      <c r="M66" s="13"/>
      <c r="N66" s="13"/>
      <c r="O66" s="13"/>
      <c r="P66" s="13"/>
      <c r="Q66" s="13">
        <f t="shared" si="8"/>
        <v>22693.4</v>
      </c>
      <c r="R66" s="13">
        <f>'[1]PRESUP. TRANSF.JUL 2013'!V66</f>
        <v>113247</v>
      </c>
      <c r="S66" s="118">
        <f t="shared" si="9"/>
        <v>90553.6</v>
      </c>
      <c r="T66" s="111">
        <f t="shared" si="10"/>
        <v>0.7996114687364787</v>
      </c>
      <c r="U66" s="25"/>
      <c r="V66" s="26">
        <v>3342</v>
      </c>
      <c r="W66" s="25" t="s">
        <v>238</v>
      </c>
      <c r="X66" s="21" t="s">
        <v>197</v>
      </c>
      <c r="Y66" s="13">
        <v>0</v>
      </c>
      <c r="Z66" s="29">
        <v>0</v>
      </c>
      <c r="AA66" s="215">
        <v>12583</v>
      </c>
      <c r="AB66" s="215">
        <v>12583</v>
      </c>
      <c r="AC66" s="111">
        <v>1</v>
      </c>
      <c r="AE66" s="26">
        <v>3342</v>
      </c>
      <c r="AF66" s="25" t="s">
        <v>238</v>
      </c>
      <c r="AG66" s="21" t="s">
        <v>197</v>
      </c>
      <c r="AH66" s="235">
        <v>22693.4</v>
      </c>
      <c r="AI66" s="28">
        <v>1787004</v>
      </c>
      <c r="AJ66" s="235">
        <v>-1636004</v>
      </c>
      <c r="AK66" s="235">
        <v>151000</v>
      </c>
      <c r="AL66" s="235"/>
      <c r="AM66" s="235">
        <v>151000</v>
      </c>
      <c r="AN66" s="235">
        <v>128306.6</v>
      </c>
      <c r="AO66" s="290">
        <v>0.008917529801501425</v>
      </c>
    </row>
    <row r="67" spans="2:41" ht="18.75" customHeight="1">
      <c r="B67" s="157" t="s">
        <v>239</v>
      </c>
      <c r="C67" s="199" t="s">
        <v>241</v>
      </c>
      <c r="D67" s="158" t="s">
        <v>240</v>
      </c>
      <c r="E67" s="159">
        <v>8584</v>
      </c>
      <c r="F67" s="159">
        <v>8421.84</v>
      </c>
      <c r="G67" s="159">
        <v>2088</v>
      </c>
      <c r="H67" s="159"/>
      <c r="I67" s="159"/>
      <c r="J67" s="159"/>
      <c r="K67" s="159"/>
      <c r="L67" s="159"/>
      <c r="M67" s="159">
        <v>66811.36</v>
      </c>
      <c r="N67" s="159"/>
      <c r="O67" s="159"/>
      <c r="P67" s="159"/>
      <c r="Q67" s="159">
        <f t="shared" si="8"/>
        <v>85905.2</v>
      </c>
      <c r="R67" s="159">
        <f>'[1]PRESUP. TRANSF.JUL 2013'!V67</f>
        <v>48000</v>
      </c>
      <c r="S67" s="178">
        <f>+R67-Q67</f>
        <v>-37905.2</v>
      </c>
      <c r="T67" s="156">
        <f>+S67/R67</f>
        <v>-0.7896916666666666</v>
      </c>
      <c r="U67" s="25"/>
      <c r="V67" s="157" t="s">
        <v>239</v>
      </c>
      <c r="W67" s="199" t="s">
        <v>241</v>
      </c>
      <c r="X67" s="158" t="s">
        <v>240</v>
      </c>
      <c r="Y67" s="159">
        <v>66811.36</v>
      </c>
      <c r="Z67" s="179">
        <v>0.0023953191436122284</v>
      </c>
      <c r="AA67" s="214">
        <v>0</v>
      </c>
      <c r="AB67" s="178">
        <v>-66811.36</v>
      </c>
      <c r="AC67" s="156"/>
      <c r="AE67" s="157" t="s">
        <v>239</v>
      </c>
      <c r="AF67" s="199" t="s">
        <v>241</v>
      </c>
      <c r="AG67" s="158" t="s">
        <v>240</v>
      </c>
      <c r="AH67" s="233">
        <v>77483.36</v>
      </c>
      <c r="AI67" s="181">
        <v>211306</v>
      </c>
      <c r="AJ67" s="233">
        <v>-211306</v>
      </c>
      <c r="AK67" s="233"/>
      <c r="AL67" s="233">
        <v>48000</v>
      </c>
      <c r="AM67" s="233">
        <v>48000</v>
      </c>
      <c r="AN67" s="233">
        <v>-29483.36</v>
      </c>
      <c r="AO67" s="289">
        <v>-0.0020491443265459068</v>
      </c>
    </row>
    <row r="68" spans="2:41" ht="18.75" customHeight="1">
      <c r="B68" s="26" t="s">
        <v>243</v>
      </c>
      <c r="C68" s="25" t="s">
        <v>244</v>
      </c>
      <c r="D68" s="21" t="s">
        <v>245</v>
      </c>
      <c r="E68" s="13">
        <v>1534.92</v>
      </c>
      <c r="F68" s="13">
        <v>487.08</v>
      </c>
      <c r="G68" s="13">
        <v>-1492.55</v>
      </c>
      <c r="H68" s="13">
        <v>767.15</v>
      </c>
      <c r="I68" s="13">
        <v>10673.88</v>
      </c>
      <c r="J68" s="13">
        <v>1322.79</v>
      </c>
      <c r="K68" s="13">
        <v>1911.91</v>
      </c>
      <c r="L68" s="13">
        <v>729.71</v>
      </c>
      <c r="M68" s="13">
        <v>1541.86</v>
      </c>
      <c r="N68" s="13"/>
      <c r="O68" s="13"/>
      <c r="P68" s="13"/>
      <c r="Q68" s="13">
        <f t="shared" si="8"/>
        <v>17476.75</v>
      </c>
      <c r="R68" s="13">
        <f>'[1]PRESUP. TRANSF.JUL 2013'!V68</f>
        <v>15000</v>
      </c>
      <c r="S68" s="118">
        <f t="shared" si="9"/>
        <v>-2476.75</v>
      </c>
      <c r="T68" s="150">
        <f t="shared" si="10"/>
        <v>-0.16511666666666666</v>
      </c>
      <c r="U68" s="25"/>
      <c r="V68" s="26" t="s">
        <v>243</v>
      </c>
      <c r="W68" s="25" t="s">
        <v>244</v>
      </c>
      <c r="X68" s="21" t="s">
        <v>245</v>
      </c>
      <c r="Y68" s="13">
        <v>1541.86</v>
      </c>
      <c r="Z68" s="29">
        <v>5.5278724677509185E-05</v>
      </c>
      <c r="AA68" s="215">
        <v>0</v>
      </c>
      <c r="AB68" s="118">
        <v>-1541.86</v>
      </c>
      <c r="AC68" s="111"/>
      <c r="AE68" s="26" t="s">
        <v>243</v>
      </c>
      <c r="AF68" s="25" t="s">
        <v>244</v>
      </c>
      <c r="AG68" s="21" t="s">
        <v>245</v>
      </c>
      <c r="AH68" s="235">
        <v>17476.75</v>
      </c>
      <c r="AI68" s="28">
        <v>67917</v>
      </c>
      <c r="AJ68" s="235">
        <v>-67917</v>
      </c>
      <c r="AK68" s="235"/>
      <c r="AL68" s="235">
        <v>15000</v>
      </c>
      <c r="AM68" s="235">
        <v>15000</v>
      </c>
      <c r="AN68" s="235">
        <v>-2476.75</v>
      </c>
      <c r="AO68" s="290">
        <v>-0.00017213839300448032</v>
      </c>
    </row>
    <row r="69" spans="2:41" ht="18.75" customHeight="1">
      <c r="B69" s="157">
        <v>3451</v>
      </c>
      <c r="C69" s="199" t="s">
        <v>242</v>
      </c>
      <c r="D69" s="158" t="s">
        <v>198</v>
      </c>
      <c r="E69" s="159">
        <v>615.31</v>
      </c>
      <c r="F69" s="159">
        <v>48150.98</v>
      </c>
      <c r="G69" s="159">
        <v>7440.200000000186</v>
      </c>
      <c r="H69" s="159">
        <v>114850.72</v>
      </c>
      <c r="I69" s="159">
        <v>1435.5</v>
      </c>
      <c r="J69" s="159">
        <v>9241.17</v>
      </c>
      <c r="K69" s="159">
        <v>102220.43</v>
      </c>
      <c r="L69" s="159">
        <v>11370</v>
      </c>
      <c r="M69" s="159"/>
      <c r="N69" s="159"/>
      <c r="O69" s="159"/>
      <c r="P69" s="159"/>
      <c r="Q69" s="159">
        <f t="shared" si="8"/>
        <v>295324.3100000002</v>
      </c>
      <c r="R69" s="159">
        <f>'[1]PRESUP. TRANSF.JUL 2013'!V69</f>
        <v>329012</v>
      </c>
      <c r="S69" s="178">
        <f t="shared" si="9"/>
        <v>33687.68999999983</v>
      </c>
      <c r="T69" s="156">
        <f>+S69/R69</f>
        <v>0.10239045992243391</v>
      </c>
      <c r="U69" s="25"/>
      <c r="V69" s="157">
        <v>3451</v>
      </c>
      <c r="W69" s="199" t="s">
        <v>242</v>
      </c>
      <c r="X69" s="158" t="s">
        <v>198</v>
      </c>
      <c r="Y69" s="159">
        <v>0</v>
      </c>
      <c r="Z69" s="179">
        <v>0</v>
      </c>
      <c r="AA69" s="214">
        <v>0</v>
      </c>
      <c r="AB69" s="178">
        <v>0</v>
      </c>
      <c r="AC69" s="156"/>
      <c r="AE69" s="157">
        <v>3451</v>
      </c>
      <c r="AF69" s="199" t="s">
        <v>242</v>
      </c>
      <c r="AG69" s="158" t="s">
        <v>198</v>
      </c>
      <c r="AH69" s="233">
        <v>295324.3100000002</v>
      </c>
      <c r="AI69" s="181">
        <v>329012</v>
      </c>
      <c r="AJ69" s="233">
        <v>0</v>
      </c>
      <c r="AK69" s="233">
        <v>329012</v>
      </c>
      <c r="AL69" s="233"/>
      <c r="AM69" s="233">
        <v>329012</v>
      </c>
      <c r="AN69" s="233">
        <v>33687.68999999983</v>
      </c>
      <c r="AO69" s="289">
        <v>0.0023413525065642763</v>
      </c>
    </row>
    <row r="70" spans="2:41" ht="18.75" customHeight="1">
      <c r="B70" s="26">
        <v>3471</v>
      </c>
      <c r="C70" s="25"/>
      <c r="D70" s="21" t="s">
        <v>199</v>
      </c>
      <c r="E70" s="13"/>
      <c r="F70" s="13">
        <v>1544.74</v>
      </c>
      <c r="G70" s="13">
        <v>2009</v>
      </c>
      <c r="H70" s="13">
        <v>3275.84</v>
      </c>
      <c r="I70" s="13">
        <v>63591.77</v>
      </c>
      <c r="J70" s="13">
        <v>41571.59</v>
      </c>
      <c r="K70" s="13"/>
      <c r="L70" s="13">
        <v>201805.69</v>
      </c>
      <c r="M70" s="13">
        <v>1951</v>
      </c>
      <c r="N70" s="13"/>
      <c r="O70" s="13"/>
      <c r="P70" s="13"/>
      <c r="Q70" s="118">
        <f t="shared" si="8"/>
        <v>315749.63</v>
      </c>
      <c r="R70" s="118">
        <f>'[1]PRESUP. TRANSF.JUL 2013'!V70</f>
        <v>287478</v>
      </c>
      <c r="S70" s="118">
        <f t="shared" si="9"/>
        <v>-28271.630000000005</v>
      </c>
      <c r="T70" s="111">
        <f t="shared" si="10"/>
        <v>-0.09834362977340877</v>
      </c>
      <c r="U70" s="25"/>
      <c r="V70" s="26">
        <v>3471</v>
      </c>
      <c r="W70" s="25"/>
      <c r="X70" s="21" t="s">
        <v>199</v>
      </c>
      <c r="Y70" s="118">
        <v>1951</v>
      </c>
      <c r="Z70" s="29">
        <v>0</v>
      </c>
      <c r="AA70" s="215">
        <v>6942</v>
      </c>
      <c r="AB70" s="215">
        <v>4991</v>
      </c>
      <c r="AC70" s="111">
        <v>1</v>
      </c>
      <c r="AE70" s="26">
        <v>3471</v>
      </c>
      <c r="AF70" s="25"/>
      <c r="AG70" s="21" t="s">
        <v>199</v>
      </c>
      <c r="AH70" s="235">
        <v>315750</v>
      </c>
      <c r="AI70" s="28">
        <v>280892</v>
      </c>
      <c r="AJ70" s="235">
        <v>-152588</v>
      </c>
      <c r="AK70" s="235">
        <v>128304</v>
      </c>
      <c r="AL70" s="235">
        <v>200000</v>
      </c>
      <c r="AM70" s="235">
        <v>328304</v>
      </c>
      <c r="AN70" s="235">
        <v>12554</v>
      </c>
      <c r="AO70" s="290">
        <v>0.001008148211056989</v>
      </c>
    </row>
    <row r="71" spans="2:41" ht="15.75">
      <c r="B71" s="157">
        <v>3511</v>
      </c>
      <c r="C71" s="199" t="s">
        <v>251</v>
      </c>
      <c r="D71" s="158" t="s">
        <v>200</v>
      </c>
      <c r="E71" s="159">
        <v>12661.18</v>
      </c>
      <c r="F71" s="159">
        <v>3648.85</v>
      </c>
      <c r="G71" s="159"/>
      <c r="H71" s="159">
        <v>315</v>
      </c>
      <c r="I71" s="159">
        <v>2204</v>
      </c>
      <c r="J71" s="159">
        <v>5774</v>
      </c>
      <c r="K71" s="159">
        <v>52439.48</v>
      </c>
      <c r="L71" s="159">
        <v>14841.77</v>
      </c>
      <c r="M71" s="185">
        <v>4303.46</v>
      </c>
      <c r="N71" s="185"/>
      <c r="O71" s="185"/>
      <c r="P71" s="185"/>
      <c r="Q71" s="185">
        <f t="shared" si="8"/>
        <v>96187.74000000002</v>
      </c>
      <c r="R71" s="185">
        <f>'[1]PRESUP. TRANSF.JUL 2013'!V71</f>
        <v>122497</v>
      </c>
      <c r="S71" s="186">
        <f t="shared" si="9"/>
        <v>26309.25999999998</v>
      </c>
      <c r="T71" s="187">
        <f>+S71/R71</f>
        <v>0.2147747291770409</v>
      </c>
      <c r="U71" s="151"/>
      <c r="V71" s="157">
        <v>3511</v>
      </c>
      <c r="W71" s="199" t="s">
        <v>251</v>
      </c>
      <c r="X71" s="158" t="s">
        <v>200</v>
      </c>
      <c r="Y71" s="159">
        <v>4303.46</v>
      </c>
      <c r="Z71" s="179">
        <v>0.00015428753615806475</v>
      </c>
      <c r="AA71" s="214">
        <v>25833</v>
      </c>
      <c r="AB71" s="159">
        <v>21529.54</v>
      </c>
      <c r="AC71" s="156">
        <v>0.8334123020942206</v>
      </c>
      <c r="AE71" s="157">
        <v>3511</v>
      </c>
      <c r="AF71" s="199" t="s">
        <v>251</v>
      </c>
      <c r="AG71" s="158" t="s">
        <v>200</v>
      </c>
      <c r="AH71" s="233">
        <v>96187.74000000002</v>
      </c>
      <c r="AI71" s="181">
        <v>5647622</v>
      </c>
      <c r="AJ71" s="233">
        <v>-5337622</v>
      </c>
      <c r="AK71" s="233">
        <v>310000</v>
      </c>
      <c r="AL71" s="233">
        <v>-110000</v>
      </c>
      <c r="AM71" s="233">
        <v>200000</v>
      </c>
      <c r="AN71" s="233">
        <v>103812.25999999998</v>
      </c>
      <c r="AO71" s="289">
        <v>0.007215130962173529</v>
      </c>
    </row>
    <row r="72" spans="1:41" s="152" customFormat="1" ht="33.75" customHeight="1">
      <c r="A72" s="206"/>
      <c r="B72" s="148" t="s">
        <v>248</v>
      </c>
      <c r="C72" s="151" t="s">
        <v>249</v>
      </c>
      <c r="D72" s="155" t="s">
        <v>250</v>
      </c>
      <c r="E72" s="149">
        <v>1433.18</v>
      </c>
      <c r="F72" s="149"/>
      <c r="G72" s="149">
        <v>20</v>
      </c>
      <c r="H72" s="149"/>
      <c r="I72" s="149">
        <v>2259.68</v>
      </c>
      <c r="J72" s="149">
        <v>1777.12</v>
      </c>
      <c r="K72" s="149">
        <v>11124.58</v>
      </c>
      <c r="L72" s="149">
        <v>2076.4</v>
      </c>
      <c r="M72" s="149">
        <v>5967.04</v>
      </c>
      <c r="N72" s="149"/>
      <c r="O72" s="149"/>
      <c r="P72" s="149"/>
      <c r="Q72" s="149">
        <f t="shared" si="8"/>
        <v>24658</v>
      </c>
      <c r="R72" s="149">
        <f>'[1]PRESUP. TRANSF.JUL 2013'!V72</f>
        <v>100000</v>
      </c>
      <c r="S72" s="204">
        <f t="shared" si="9"/>
        <v>75342</v>
      </c>
      <c r="T72" s="150">
        <f t="shared" si="10"/>
        <v>0.75342</v>
      </c>
      <c r="U72" s="151"/>
      <c r="V72" s="148" t="s">
        <v>248</v>
      </c>
      <c r="W72" s="151" t="s">
        <v>249</v>
      </c>
      <c r="X72" s="155" t="s">
        <v>250</v>
      </c>
      <c r="Y72" s="149">
        <v>5967.04</v>
      </c>
      <c r="Z72" s="205">
        <v>0.000213930163114475</v>
      </c>
      <c r="AA72" s="213">
        <v>0</v>
      </c>
      <c r="AB72" s="204">
        <v>-5967.04</v>
      </c>
      <c r="AC72" s="111"/>
      <c r="AE72" s="148" t="s">
        <v>248</v>
      </c>
      <c r="AF72" s="151" t="s">
        <v>249</v>
      </c>
      <c r="AG72" s="155" t="s">
        <v>250</v>
      </c>
      <c r="AH72" s="236">
        <v>24658</v>
      </c>
      <c r="AI72" s="153">
        <v>120206</v>
      </c>
      <c r="AJ72" s="236">
        <v>-120206</v>
      </c>
      <c r="AK72" s="236"/>
      <c r="AL72" s="236">
        <v>100000</v>
      </c>
      <c r="AM72" s="236">
        <v>100000</v>
      </c>
      <c r="AN72" s="236">
        <v>75342</v>
      </c>
      <c r="AO72" s="290">
        <v>0.005236398831429719</v>
      </c>
    </row>
    <row r="73" spans="1:41" s="152" customFormat="1" ht="32.25">
      <c r="A73" s="206"/>
      <c r="B73" s="183" t="s">
        <v>312</v>
      </c>
      <c r="C73" s="201"/>
      <c r="D73" s="184" t="s">
        <v>313</v>
      </c>
      <c r="E73" s="185"/>
      <c r="F73" s="185"/>
      <c r="G73" s="185"/>
      <c r="H73" s="185"/>
      <c r="I73" s="185"/>
      <c r="J73" s="185">
        <v>25926.18</v>
      </c>
      <c r="K73" s="185">
        <v>12741.83</v>
      </c>
      <c r="L73" s="185"/>
      <c r="M73" s="185">
        <v>114096.84</v>
      </c>
      <c r="N73" s="185"/>
      <c r="O73" s="185"/>
      <c r="P73" s="185"/>
      <c r="Q73" s="186">
        <f>SUM(E73:P73)</f>
        <v>152764.85</v>
      </c>
      <c r="R73" s="186">
        <f>'[1]PRESUP. TRANSF.JUL 2013'!V73</f>
        <v>588000</v>
      </c>
      <c r="S73" s="186">
        <f t="shared" si="9"/>
        <v>435235.15</v>
      </c>
      <c r="T73" s="187">
        <f>+S73/R73</f>
        <v>0.7401958333333334</v>
      </c>
      <c r="U73" s="151"/>
      <c r="V73" s="183" t="s">
        <v>312</v>
      </c>
      <c r="W73" s="201"/>
      <c r="X73" s="184" t="s">
        <v>313</v>
      </c>
      <c r="Y73" s="185">
        <v>114096.84</v>
      </c>
      <c r="Z73" s="179"/>
      <c r="AA73" s="214">
        <v>0</v>
      </c>
      <c r="AB73" s="159">
        <v>-114096.84</v>
      </c>
      <c r="AC73" s="187"/>
      <c r="AE73" s="183" t="s">
        <v>312</v>
      </c>
      <c r="AF73" s="201"/>
      <c r="AG73" s="207" t="s">
        <v>313</v>
      </c>
      <c r="AH73" s="237">
        <v>152764.85</v>
      </c>
      <c r="AI73" s="189">
        <v>106668</v>
      </c>
      <c r="AJ73" s="237">
        <v>-106668</v>
      </c>
      <c r="AK73" s="237"/>
      <c r="AL73" s="237">
        <v>588000</v>
      </c>
      <c r="AM73" s="237">
        <v>588000</v>
      </c>
      <c r="AN73" s="237">
        <v>435235.15</v>
      </c>
      <c r="AO73" s="293">
        <v>0.030249592934314704</v>
      </c>
    </row>
    <row r="74" spans="2:41" ht="21" customHeight="1">
      <c r="B74" s="26">
        <v>3551</v>
      </c>
      <c r="C74" s="25"/>
      <c r="D74" s="21" t="s">
        <v>201</v>
      </c>
      <c r="E74" s="13"/>
      <c r="F74" s="13"/>
      <c r="G74" s="13">
        <v>12335</v>
      </c>
      <c r="H74" s="13">
        <v>32207.53</v>
      </c>
      <c r="I74" s="13">
        <v>12124.62</v>
      </c>
      <c r="J74" s="13">
        <v>23752.04</v>
      </c>
      <c r="K74" s="13">
        <v>12115.43</v>
      </c>
      <c r="L74" s="13">
        <v>17861.86</v>
      </c>
      <c r="M74" s="13">
        <v>27445.49</v>
      </c>
      <c r="N74" s="13"/>
      <c r="O74" s="13"/>
      <c r="P74" s="13"/>
      <c r="Q74" s="118">
        <f t="shared" si="8"/>
        <v>137841.97</v>
      </c>
      <c r="R74" s="118">
        <f>'[1]PRESUP. TRANSF.JUL 2013'!V74</f>
        <v>386253</v>
      </c>
      <c r="S74" s="118">
        <f t="shared" si="9"/>
        <v>248411.03</v>
      </c>
      <c r="T74" s="111">
        <f t="shared" si="10"/>
        <v>0.6431303575635658</v>
      </c>
      <c r="U74" s="25"/>
      <c r="V74" s="26">
        <v>3551</v>
      </c>
      <c r="W74" s="25"/>
      <c r="X74" s="21" t="s">
        <v>201</v>
      </c>
      <c r="Y74" s="118">
        <v>27445.49</v>
      </c>
      <c r="Z74" s="29">
        <v>0.000983974994713743</v>
      </c>
      <c r="AA74" s="215">
        <v>42917</v>
      </c>
      <c r="AB74" s="13">
        <v>15471.509999999998</v>
      </c>
      <c r="AC74" s="111">
        <v>0.36049840389589205</v>
      </c>
      <c r="AE74" s="26">
        <v>3551</v>
      </c>
      <c r="AF74" s="25"/>
      <c r="AG74" s="21" t="s">
        <v>201</v>
      </c>
      <c r="AH74" s="235">
        <v>146263.81</v>
      </c>
      <c r="AI74" s="28">
        <v>515275</v>
      </c>
      <c r="AJ74" s="235">
        <v>-275</v>
      </c>
      <c r="AK74" s="235">
        <v>515000</v>
      </c>
      <c r="AL74" s="235"/>
      <c r="AM74" s="235">
        <v>515000</v>
      </c>
      <c r="AN74" s="235">
        <v>368736.19</v>
      </c>
      <c r="AO74" s="290">
        <v>0.025627800621457444</v>
      </c>
    </row>
    <row r="75" spans="2:41" ht="21" customHeight="1">
      <c r="B75" s="157" t="s">
        <v>314</v>
      </c>
      <c r="C75" s="199"/>
      <c r="D75" s="158" t="s">
        <v>315</v>
      </c>
      <c r="E75" s="159"/>
      <c r="F75" s="159">
        <v>23261.04</v>
      </c>
      <c r="G75" s="159">
        <v>1499.98</v>
      </c>
      <c r="H75" s="159">
        <v>80.01</v>
      </c>
      <c r="I75" s="159"/>
      <c r="J75" s="159">
        <v>959.96</v>
      </c>
      <c r="K75" s="159">
        <v>111.9</v>
      </c>
      <c r="L75" s="159">
        <v>1740</v>
      </c>
      <c r="M75" s="159">
        <v>576</v>
      </c>
      <c r="N75" s="159"/>
      <c r="O75" s="159"/>
      <c r="P75" s="159"/>
      <c r="Q75" s="178">
        <f>SUM(E75:P75)</f>
        <v>28228.89</v>
      </c>
      <c r="R75" s="178">
        <f>'[1]PRESUP. TRANSF.JUL 2013'!V75</f>
        <v>50000</v>
      </c>
      <c r="S75" s="178">
        <f>+R75-Q75</f>
        <v>21771.11</v>
      </c>
      <c r="T75" s="187">
        <f>+S75/R75</f>
        <v>0.43542220000000004</v>
      </c>
      <c r="U75" s="25"/>
      <c r="V75" s="157" t="s">
        <v>314</v>
      </c>
      <c r="W75" s="199"/>
      <c r="X75" s="158" t="s">
        <v>315</v>
      </c>
      <c r="Y75" s="178">
        <v>576</v>
      </c>
      <c r="Z75" s="179"/>
      <c r="AA75" s="214">
        <v>0</v>
      </c>
      <c r="AB75" s="159">
        <v>-576</v>
      </c>
      <c r="AC75" s="156"/>
      <c r="AE75" s="157" t="s">
        <v>314</v>
      </c>
      <c r="AF75" s="199"/>
      <c r="AG75" s="158" t="s">
        <v>315</v>
      </c>
      <c r="AH75" s="233">
        <v>28228.89</v>
      </c>
      <c r="AI75" s="181">
        <v>36000</v>
      </c>
      <c r="AJ75" s="233">
        <v>-36000</v>
      </c>
      <c r="AK75" s="233"/>
      <c r="AL75" s="233">
        <v>50000</v>
      </c>
      <c r="AM75" s="233">
        <v>50000</v>
      </c>
      <c r="AN75" s="233">
        <v>21771.11</v>
      </c>
      <c r="AO75" s="289">
        <v>0.0015131296615822232</v>
      </c>
    </row>
    <row r="76" spans="2:41" ht="20.25" customHeight="1">
      <c r="B76" s="26" t="s">
        <v>316</v>
      </c>
      <c r="C76" s="25"/>
      <c r="D76" s="21" t="s">
        <v>317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8"/>
      <c r="R76" s="118">
        <f>'[1]PRESUP. TRANSF.JUL 2013'!V76</f>
        <v>0</v>
      </c>
      <c r="S76" s="118">
        <f t="shared" si="9"/>
        <v>0</v>
      </c>
      <c r="T76" s="111"/>
      <c r="U76" s="25"/>
      <c r="V76" s="26" t="s">
        <v>316</v>
      </c>
      <c r="W76" s="25"/>
      <c r="X76" s="21" t="s">
        <v>317</v>
      </c>
      <c r="Y76" s="118">
        <v>0</v>
      </c>
      <c r="Z76" s="29"/>
      <c r="AA76" s="215">
        <v>0</v>
      </c>
      <c r="AB76" s="13">
        <v>0</v>
      </c>
      <c r="AC76" s="111"/>
      <c r="AE76" s="26" t="s">
        <v>316</v>
      </c>
      <c r="AF76" s="25"/>
      <c r="AG76" s="21" t="s">
        <v>317</v>
      </c>
      <c r="AH76" s="235">
        <v>0</v>
      </c>
      <c r="AI76" s="28">
        <v>36000</v>
      </c>
      <c r="AJ76" s="235">
        <v>-36000</v>
      </c>
      <c r="AK76" s="235"/>
      <c r="AL76" s="235"/>
      <c r="AM76" s="235">
        <v>0</v>
      </c>
      <c r="AN76" s="235">
        <v>0</v>
      </c>
      <c r="AO76" s="290">
        <v>0</v>
      </c>
    </row>
    <row r="77" spans="1:41" s="152" customFormat="1" ht="39" customHeight="1">
      <c r="A77" s="206"/>
      <c r="B77" s="148">
        <v>3611</v>
      </c>
      <c r="C77" s="203" t="s">
        <v>257</v>
      </c>
      <c r="D77" s="155" t="s">
        <v>202</v>
      </c>
      <c r="E77" s="149">
        <f>32555.6+23169.84</f>
        <v>55725.44</v>
      </c>
      <c r="F77" s="149">
        <v>29754</v>
      </c>
      <c r="G77" s="149">
        <v>51276.38</v>
      </c>
      <c r="H77" s="149">
        <v>11000</v>
      </c>
      <c r="I77" s="149">
        <v>37526</v>
      </c>
      <c r="J77" s="149"/>
      <c r="K77" s="149"/>
      <c r="L77" s="149">
        <v>7300.19</v>
      </c>
      <c r="M77" s="149"/>
      <c r="N77" s="149"/>
      <c r="O77" s="149"/>
      <c r="P77" s="149"/>
      <c r="Q77" s="149">
        <f t="shared" si="8"/>
        <v>192582.01</v>
      </c>
      <c r="R77" s="149">
        <f>'[1]PRESUP. TRANSF.JUL 2013'!V77</f>
        <v>1946253</v>
      </c>
      <c r="S77" s="149">
        <f t="shared" si="9"/>
        <v>1753670.99</v>
      </c>
      <c r="T77" s="150">
        <f t="shared" si="10"/>
        <v>0.901049858368876</v>
      </c>
      <c r="U77" s="151"/>
      <c r="V77" s="148">
        <v>3611</v>
      </c>
      <c r="W77" s="151" t="s">
        <v>257</v>
      </c>
      <c r="X77" s="155" t="s">
        <v>202</v>
      </c>
      <c r="Y77" s="149">
        <v>0</v>
      </c>
      <c r="Z77" s="205">
        <v>0</v>
      </c>
      <c r="AA77" s="213">
        <v>222917</v>
      </c>
      <c r="AB77" s="213">
        <v>222917</v>
      </c>
      <c r="AC77" s="150">
        <v>1</v>
      </c>
      <c r="AE77" s="148">
        <v>3611</v>
      </c>
      <c r="AF77" s="151" t="s">
        <v>257</v>
      </c>
      <c r="AG77" s="155" t="s">
        <v>202</v>
      </c>
      <c r="AH77" s="236">
        <v>192582.01</v>
      </c>
      <c r="AI77" s="153">
        <v>13787960</v>
      </c>
      <c r="AJ77" s="236">
        <v>-11112961</v>
      </c>
      <c r="AK77" s="236">
        <v>2674999</v>
      </c>
      <c r="AL77" s="236">
        <v>-60000</v>
      </c>
      <c r="AM77" s="236">
        <v>2614999</v>
      </c>
      <c r="AN77" s="236">
        <v>2422416.99</v>
      </c>
      <c r="AO77" s="294">
        <v>0.16836215518132647</v>
      </c>
    </row>
    <row r="78" spans="1:41" s="152" customFormat="1" ht="32.25">
      <c r="A78" s="206"/>
      <c r="B78" s="183">
        <v>3631</v>
      </c>
      <c r="C78" s="201" t="s">
        <v>252</v>
      </c>
      <c r="D78" s="184" t="s">
        <v>256</v>
      </c>
      <c r="E78" s="185">
        <v>6083.5</v>
      </c>
      <c r="F78" s="185"/>
      <c r="G78" s="185">
        <v>548.59</v>
      </c>
      <c r="H78" s="185">
        <v>89436</v>
      </c>
      <c r="I78" s="185">
        <v>142580.24</v>
      </c>
      <c r="J78" s="185">
        <v>1160</v>
      </c>
      <c r="K78" s="185">
        <v>1392</v>
      </c>
      <c r="L78" s="185">
        <v>78293.5</v>
      </c>
      <c r="M78" s="185"/>
      <c r="N78" s="185"/>
      <c r="O78" s="185"/>
      <c r="P78" s="185"/>
      <c r="Q78" s="185">
        <f t="shared" si="8"/>
        <v>319493.82999999996</v>
      </c>
      <c r="R78" s="185">
        <f>'[1]PRESUP. TRANSF.JUL 2013'!V78</f>
        <v>2118183</v>
      </c>
      <c r="S78" s="186">
        <f t="shared" si="9"/>
        <v>1798689.17</v>
      </c>
      <c r="T78" s="187">
        <f t="shared" si="10"/>
        <v>0.8491660871605522</v>
      </c>
      <c r="U78" s="151"/>
      <c r="V78" s="183">
        <v>3631</v>
      </c>
      <c r="W78" s="201" t="s">
        <v>252</v>
      </c>
      <c r="X78" s="184" t="s">
        <v>256</v>
      </c>
      <c r="Y78" s="185">
        <v>0</v>
      </c>
      <c r="Z78" s="179">
        <v>0</v>
      </c>
      <c r="AA78" s="214">
        <v>177958</v>
      </c>
      <c r="AB78" s="159">
        <v>177958</v>
      </c>
      <c r="AC78" s="187">
        <v>1</v>
      </c>
      <c r="AE78" s="183">
        <v>3631</v>
      </c>
      <c r="AF78" s="201" t="s">
        <v>252</v>
      </c>
      <c r="AG78" s="184" t="s">
        <v>256</v>
      </c>
      <c r="AH78" s="237">
        <v>319493.82999999996</v>
      </c>
      <c r="AI78" s="189">
        <v>7478805</v>
      </c>
      <c r="AJ78" s="237">
        <v>-4842369</v>
      </c>
      <c r="AK78" s="237">
        <v>2636436</v>
      </c>
      <c r="AL78" s="237"/>
      <c r="AM78" s="237">
        <v>2636436</v>
      </c>
      <c r="AN78" s="237">
        <v>2316942.17</v>
      </c>
      <c r="AO78" s="293">
        <v>0.16103147343418328</v>
      </c>
    </row>
    <row r="79" spans="1:41" s="152" customFormat="1" ht="32.25">
      <c r="A79" s="206"/>
      <c r="B79" s="148" t="s">
        <v>318</v>
      </c>
      <c r="C79" s="151"/>
      <c r="D79" s="155" t="s">
        <v>319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>
        <f>'[1]PRESUP. TRANSF.JUL 2013'!V79</f>
        <v>0</v>
      </c>
      <c r="S79" s="204">
        <f t="shared" si="9"/>
        <v>0</v>
      </c>
      <c r="T79" s="150"/>
      <c r="U79" s="151"/>
      <c r="V79" s="148" t="s">
        <v>318</v>
      </c>
      <c r="W79" s="151"/>
      <c r="X79" s="155" t="s">
        <v>319</v>
      </c>
      <c r="Y79" s="149">
        <v>0</v>
      </c>
      <c r="Z79" s="29"/>
      <c r="AA79" s="215">
        <v>0</v>
      </c>
      <c r="AB79" s="13">
        <v>0</v>
      </c>
      <c r="AC79" s="150"/>
      <c r="AE79" s="148" t="s">
        <v>318</v>
      </c>
      <c r="AF79" s="151"/>
      <c r="AG79" s="155" t="s">
        <v>319</v>
      </c>
      <c r="AH79" s="241">
        <v>0</v>
      </c>
      <c r="AI79" s="154">
        <v>100000</v>
      </c>
      <c r="AJ79" s="241">
        <v>-100000</v>
      </c>
      <c r="AK79" s="241"/>
      <c r="AL79" s="241"/>
      <c r="AM79" s="241">
        <v>0</v>
      </c>
      <c r="AN79" s="241">
        <v>0</v>
      </c>
      <c r="AO79" s="294">
        <v>0</v>
      </c>
    </row>
    <row r="80" spans="1:41" s="152" customFormat="1" ht="48">
      <c r="A80" s="206"/>
      <c r="B80" s="183">
        <v>3661</v>
      </c>
      <c r="C80" s="201" t="s">
        <v>263</v>
      </c>
      <c r="D80" s="184" t="s">
        <v>203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216">
        <f t="shared" si="8"/>
        <v>0</v>
      </c>
      <c r="R80" s="216">
        <f>'[1]PRESUP. TRANSF.JUL 2013'!V80</f>
        <v>292500</v>
      </c>
      <c r="S80" s="186">
        <f t="shared" si="9"/>
        <v>292500</v>
      </c>
      <c r="T80" s="187">
        <f t="shared" si="10"/>
        <v>1</v>
      </c>
      <c r="U80" s="151"/>
      <c r="V80" s="183">
        <v>3661</v>
      </c>
      <c r="W80" s="201" t="s">
        <v>263</v>
      </c>
      <c r="X80" s="184" t="s">
        <v>203</v>
      </c>
      <c r="Y80" s="186">
        <v>0</v>
      </c>
      <c r="Z80" s="188">
        <v>0</v>
      </c>
      <c r="AA80" s="216">
        <v>32500</v>
      </c>
      <c r="AB80" s="185">
        <v>32500</v>
      </c>
      <c r="AC80" s="187">
        <v>1</v>
      </c>
      <c r="AE80" s="183">
        <v>3661</v>
      </c>
      <c r="AF80" s="201" t="s">
        <v>263</v>
      </c>
      <c r="AG80" s="184" t="s">
        <v>203</v>
      </c>
      <c r="AH80" s="237">
        <v>0</v>
      </c>
      <c r="AI80" s="189">
        <v>1975700</v>
      </c>
      <c r="AJ80" s="237">
        <v>-1635700</v>
      </c>
      <c r="AK80" s="237">
        <v>340000</v>
      </c>
      <c r="AL80" s="237"/>
      <c r="AM80" s="237">
        <v>340000</v>
      </c>
      <c r="AN80" s="237">
        <v>340000</v>
      </c>
      <c r="AO80" s="293">
        <v>0.02363058589745566</v>
      </c>
    </row>
    <row r="81" spans="2:41" ht="18.75" customHeight="1">
      <c r="B81" s="26">
        <v>3711</v>
      </c>
      <c r="C81" s="25" t="s">
        <v>264</v>
      </c>
      <c r="D81" s="21" t="s">
        <v>204</v>
      </c>
      <c r="E81" s="13"/>
      <c r="F81" s="13"/>
      <c r="G81" s="13">
        <v>6124</v>
      </c>
      <c r="H81" s="13">
        <v>4110.21</v>
      </c>
      <c r="I81" s="13">
        <v>24212</v>
      </c>
      <c r="J81" s="13"/>
      <c r="K81" s="13">
        <v>4974</v>
      </c>
      <c r="L81" s="13">
        <v>348</v>
      </c>
      <c r="M81" s="13">
        <v>57214</v>
      </c>
      <c r="N81" s="13"/>
      <c r="O81" s="13"/>
      <c r="P81" s="13"/>
      <c r="Q81" s="118">
        <f t="shared" si="8"/>
        <v>96982.20999999999</v>
      </c>
      <c r="R81" s="118">
        <f>'[1]PRESUP. TRANSF.JUL 2013'!V81</f>
        <v>193250</v>
      </c>
      <c r="S81" s="118">
        <f t="shared" si="9"/>
        <v>96267.79000000001</v>
      </c>
      <c r="T81" s="111">
        <f t="shared" si="10"/>
        <v>0.49815156532988364</v>
      </c>
      <c r="U81" s="25"/>
      <c r="V81" s="26">
        <v>3711</v>
      </c>
      <c r="W81" s="25" t="s">
        <v>264</v>
      </c>
      <c r="X81" s="21" t="s">
        <v>204</v>
      </c>
      <c r="Y81" s="118">
        <v>57214</v>
      </c>
      <c r="Z81" s="29">
        <v>0.0021211820434701148</v>
      </c>
      <c r="AA81" s="215">
        <v>41250</v>
      </c>
      <c r="AB81" s="13">
        <v>-15964</v>
      </c>
      <c r="AC81" s="111">
        <v>-0.4343030303030303</v>
      </c>
      <c r="AE81" s="26">
        <v>3711</v>
      </c>
      <c r="AF81" s="25" t="s">
        <v>264</v>
      </c>
      <c r="AG81" s="21" t="s">
        <v>204</v>
      </c>
      <c r="AH81" s="235">
        <v>96982</v>
      </c>
      <c r="AI81" s="28">
        <v>1201255</v>
      </c>
      <c r="AJ81" s="235">
        <v>-631255</v>
      </c>
      <c r="AK81" s="235">
        <v>570000</v>
      </c>
      <c r="AL81" s="235">
        <v>-250000</v>
      </c>
      <c r="AM81" s="235">
        <v>320000</v>
      </c>
      <c r="AN81" s="235">
        <v>223018</v>
      </c>
      <c r="AO81" s="290">
        <v>0.015364522853440565</v>
      </c>
    </row>
    <row r="82" spans="2:41" ht="18.75" customHeight="1">
      <c r="B82" s="157">
        <v>3721</v>
      </c>
      <c r="C82" s="199" t="s">
        <v>265</v>
      </c>
      <c r="D82" s="158" t="s">
        <v>205</v>
      </c>
      <c r="E82" s="159">
        <v>5305</v>
      </c>
      <c r="F82" s="159">
        <v>709</v>
      </c>
      <c r="G82" s="159">
        <v>2114</v>
      </c>
      <c r="H82" s="159">
        <v>1553</v>
      </c>
      <c r="I82" s="159">
        <v>6488</v>
      </c>
      <c r="J82" s="159">
        <v>1077</v>
      </c>
      <c r="K82" s="159">
        <v>4221.04</v>
      </c>
      <c r="L82" s="159">
        <v>959</v>
      </c>
      <c r="M82" s="159">
        <v>8183</v>
      </c>
      <c r="N82" s="159"/>
      <c r="O82" s="159"/>
      <c r="P82" s="159"/>
      <c r="Q82" s="178">
        <f t="shared" si="8"/>
        <v>30609.04</v>
      </c>
      <c r="R82" s="178">
        <f>'[1]PRESUP. TRANSF.JUL 2013'!V82</f>
        <v>128245</v>
      </c>
      <c r="S82" s="178">
        <f t="shared" si="9"/>
        <v>97635.95999999999</v>
      </c>
      <c r="T82" s="156">
        <f t="shared" si="10"/>
        <v>0.7613237163242231</v>
      </c>
      <c r="U82" s="25"/>
      <c r="V82" s="157">
        <v>3721</v>
      </c>
      <c r="W82" s="199" t="s">
        <v>265</v>
      </c>
      <c r="X82" s="158" t="s">
        <v>205</v>
      </c>
      <c r="Y82" s="178">
        <v>8183</v>
      </c>
      <c r="Z82" s="179">
        <v>0.0002933767034854382</v>
      </c>
      <c r="AA82" s="214">
        <v>43289</v>
      </c>
      <c r="AB82" s="159">
        <v>35106</v>
      </c>
      <c r="AC82" s="156">
        <v>0.8109681443322784</v>
      </c>
      <c r="AE82" s="157">
        <v>3721</v>
      </c>
      <c r="AF82" s="199" t="s">
        <v>265</v>
      </c>
      <c r="AG82" s="158" t="s">
        <v>205</v>
      </c>
      <c r="AH82" s="233">
        <v>30609.04</v>
      </c>
      <c r="AI82" s="181">
        <v>620026</v>
      </c>
      <c r="AJ82" s="233">
        <v>-120961</v>
      </c>
      <c r="AK82" s="233">
        <v>499065</v>
      </c>
      <c r="AL82" s="233">
        <v>-250000</v>
      </c>
      <c r="AM82" s="233">
        <v>249065</v>
      </c>
      <c r="AN82" s="233">
        <v>218455.96</v>
      </c>
      <c r="AO82" s="289">
        <v>0.015183065669385699</v>
      </c>
    </row>
    <row r="83" spans="2:41" ht="18.75" customHeight="1">
      <c r="B83" s="26">
        <v>3751</v>
      </c>
      <c r="C83" s="25" t="s">
        <v>267</v>
      </c>
      <c r="D83" s="21" t="s">
        <v>206</v>
      </c>
      <c r="E83" s="13"/>
      <c r="F83" s="13"/>
      <c r="G83" s="13">
        <v>544</v>
      </c>
      <c r="H83" s="13"/>
      <c r="I83" s="13">
        <v>5938</v>
      </c>
      <c r="J83" s="13"/>
      <c r="K83" s="13">
        <v>12276.62</v>
      </c>
      <c r="L83" s="13"/>
      <c r="M83" s="13">
        <v>64846.36</v>
      </c>
      <c r="N83" s="13"/>
      <c r="O83" s="13"/>
      <c r="P83" s="13"/>
      <c r="Q83" s="118">
        <f t="shared" si="8"/>
        <v>83604.98000000001</v>
      </c>
      <c r="R83" s="118">
        <f>'[1]PRESUP. TRANSF.JUL 2013'!V83</f>
        <v>911084</v>
      </c>
      <c r="S83" s="118">
        <f>+R83-Q83</f>
        <v>827479.02</v>
      </c>
      <c r="T83" s="111">
        <f>+S83/R83</f>
        <v>0.9082357060380821</v>
      </c>
      <c r="U83" s="25"/>
      <c r="V83" s="26">
        <v>3751</v>
      </c>
      <c r="W83" s="25" t="s">
        <v>267</v>
      </c>
      <c r="X83" s="21" t="s">
        <v>206</v>
      </c>
      <c r="Y83" s="118">
        <v>64846.36</v>
      </c>
      <c r="Z83" s="29">
        <v>0.002324870014643771</v>
      </c>
      <c r="AA83" s="215">
        <v>70100</v>
      </c>
      <c r="AB83" s="13">
        <v>5253.639999999999</v>
      </c>
      <c r="AC83" s="111">
        <v>0.07494493580599143</v>
      </c>
      <c r="AE83" s="26">
        <v>3751</v>
      </c>
      <c r="AF83" s="25" t="s">
        <v>267</v>
      </c>
      <c r="AG83" s="21" t="s">
        <v>206</v>
      </c>
      <c r="AH83" s="235">
        <v>83604.98000000001</v>
      </c>
      <c r="AI83" s="28">
        <v>4306765</v>
      </c>
      <c r="AJ83" s="235">
        <v>-3212189</v>
      </c>
      <c r="AK83" s="235">
        <v>1094576</v>
      </c>
      <c r="AL83" s="235"/>
      <c r="AM83" s="235">
        <v>1094576</v>
      </c>
      <c r="AN83" s="235">
        <v>1010971.02</v>
      </c>
      <c r="AO83" s="290">
        <v>0.07026422802337755</v>
      </c>
    </row>
    <row r="84" spans="2:41" ht="18.75" customHeight="1">
      <c r="B84" s="157">
        <v>3761</v>
      </c>
      <c r="C84" s="199" t="s">
        <v>266</v>
      </c>
      <c r="D84" s="158" t="s">
        <v>207</v>
      </c>
      <c r="E84" s="159"/>
      <c r="F84" s="159"/>
      <c r="G84" s="159"/>
      <c r="H84" s="159"/>
      <c r="I84" s="159">
        <v>98997.6</v>
      </c>
      <c r="J84" s="159"/>
      <c r="K84" s="159"/>
      <c r="L84" s="159"/>
      <c r="M84" s="159"/>
      <c r="N84" s="159"/>
      <c r="O84" s="159"/>
      <c r="P84" s="159"/>
      <c r="Q84" s="178">
        <f t="shared" si="8"/>
        <v>98997.6</v>
      </c>
      <c r="R84" s="178">
        <f>'[1]PRESUP. TRANSF.JUL 2013'!V84</f>
        <v>154000</v>
      </c>
      <c r="S84" s="178">
        <f t="shared" si="9"/>
        <v>55002.399999999994</v>
      </c>
      <c r="T84" s="156">
        <f t="shared" si="10"/>
        <v>0.3571584415584415</v>
      </c>
      <c r="U84" s="25"/>
      <c r="V84" s="157">
        <v>3761</v>
      </c>
      <c r="W84" s="199" t="s">
        <v>266</v>
      </c>
      <c r="X84" s="158" t="s">
        <v>207</v>
      </c>
      <c r="Y84" s="178">
        <v>0</v>
      </c>
      <c r="Z84" s="179">
        <v>0</v>
      </c>
      <c r="AA84" s="214">
        <v>30000</v>
      </c>
      <c r="AB84" s="159">
        <v>30000</v>
      </c>
      <c r="AC84" s="156">
        <v>1</v>
      </c>
      <c r="AE84" s="157">
        <v>3761</v>
      </c>
      <c r="AF84" s="199" t="s">
        <v>266</v>
      </c>
      <c r="AG84" s="158" t="s">
        <v>207</v>
      </c>
      <c r="AH84" s="233">
        <v>98997.6</v>
      </c>
      <c r="AI84" s="181">
        <v>3299772</v>
      </c>
      <c r="AJ84" s="233">
        <v>-2859772</v>
      </c>
      <c r="AK84" s="233">
        <v>440000</v>
      </c>
      <c r="AL84" s="233">
        <v>-180000</v>
      </c>
      <c r="AM84" s="233">
        <v>260000</v>
      </c>
      <c r="AN84" s="233">
        <v>161002.4</v>
      </c>
      <c r="AO84" s="289">
        <v>0.01118994424381328</v>
      </c>
    </row>
    <row r="85" spans="2:41" ht="18.75" customHeight="1">
      <c r="B85" s="26" t="s">
        <v>329</v>
      </c>
      <c r="C85" s="25"/>
      <c r="D85" s="21" t="s">
        <v>330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8">
        <f t="shared" si="8"/>
        <v>0</v>
      </c>
      <c r="R85" s="118">
        <f>'[1]PRESUP. TRANSF.JUL 2013'!V85</f>
        <v>10000</v>
      </c>
      <c r="S85" s="118">
        <f>+R85-Q85</f>
        <v>10000</v>
      </c>
      <c r="T85" s="111">
        <f>+S85/R85</f>
        <v>1</v>
      </c>
      <c r="U85" s="25"/>
      <c r="V85" s="26" t="s">
        <v>329</v>
      </c>
      <c r="W85" s="25"/>
      <c r="X85" s="21" t="s">
        <v>330</v>
      </c>
      <c r="Y85" s="118">
        <v>0</v>
      </c>
      <c r="Z85" s="29"/>
      <c r="AA85" s="215">
        <v>0</v>
      </c>
      <c r="AB85" s="13">
        <v>0</v>
      </c>
      <c r="AC85" s="111"/>
      <c r="AE85" s="26" t="s">
        <v>329</v>
      </c>
      <c r="AF85" s="25"/>
      <c r="AG85" s="21" t="s">
        <v>330</v>
      </c>
      <c r="AH85" s="235"/>
      <c r="AI85" s="28"/>
      <c r="AJ85" s="235"/>
      <c r="AK85" s="235"/>
      <c r="AL85" s="235">
        <v>10000</v>
      </c>
      <c r="AM85" s="235">
        <v>10000</v>
      </c>
      <c r="AN85" s="235">
        <v>10000</v>
      </c>
      <c r="AO85" s="290">
        <v>0.0006950172322781077</v>
      </c>
    </row>
    <row r="86" spans="2:41" ht="18.75" customHeight="1">
      <c r="B86" s="26">
        <v>3831</v>
      </c>
      <c r="C86" s="25" t="s">
        <v>268</v>
      </c>
      <c r="D86" s="21" t="s">
        <v>208</v>
      </c>
      <c r="E86" s="118">
        <v>-12000</v>
      </c>
      <c r="F86" s="13">
        <v>22968</v>
      </c>
      <c r="G86" s="13">
        <v>8578</v>
      </c>
      <c r="H86" s="13">
        <v>133317.52</v>
      </c>
      <c r="I86" s="13">
        <v>247735.58</v>
      </c>
      <c r="J86" s="13">
        <v>27520</v>
      </c>
      <c r="K86" s="13">
        <v>51759.2</v>
      </c>
      <c r="L86" s="13">
        <v>50610.8</v>
      </c>
      <c r="M86" s="13">
        <v>113899.71</v>
      </c>
      <c r="N86" s="13"/>
      <c r="O86" s="13"/>
      <c r="P86" s="13"/>
      <c r="Q86" s="118">
        <f t="shared" si="8"/>
        <v>644388.8099999999</v>
      </c>
      <c r="R86" s="118">
        <f>'[1]PRESUP. TRANSF.JUL 2013'!V86</f>
        <v>1562170</v>
      </c>
      <c r="S86" s="118">
        <f t="shared" si="9"/>
        <v>917781.1900000001</v>
      </c>
      <c r="T86" s="111">
        <f t="shared" si="10"/>
        <v>0.5875040424537663</v>
      </c>
      <c r="U86" s="25"/>
      <c r="V86" s="26">
        <v>3831</v>
      </c>
      <c r="W86" s="25" t="s">
        <v>268</v>
      </c>
      <c r="X86" s="21" t="s">
        <v>208</v>
      </c>
      <c r="Y86" s="118">
        <v>113899.71</v>
      </c>
      <c r="Z86" s="29">
        <v>0.004083529444915972</v>
      </c>
      <c r="AA86" s="215">
        <v>169002</v>
      </c>
      <c r="AB86" s="13">
        <v>55102.28999999999</v>
      </c>
      <c r="AC86" s="111">
        <v>0.32604519473142324</v>
      </c>
      <c r="AE86" s="26">
        <v>3831</v>
      </c>
      <c r="AF86" s="25" t="s">
        <v>268</v>
      </c>
      <c r="AG86" s="21" t="s">
        <v>208</v>
      </c>
      <c r="AH86" s="235">
        <v>644388.8099999999</v>
      </c>
      <c r="AI86" s="28">
        <v>4086424</v>
      </c>
      <c r="AJ86" s="235">
        <v>-2448591</v>
      </c>
      <c r="AK86" s="235">
        <v>1637833</v>
      </c>
      <c r="AL86" s="235">
        <v>255000</v>
      </c>
      <c r="AM86" s="235">
        <v>1892833</v>
      </c>
      <c r="AN86" s="235">
        <v>1248444.19</v>
      </c>
      <c r="AO86" s="290">
        <v>0.0867690225587484</v>
      </c>
    </row>
    <row r="87" spans="2:41" ht="18.75" customHeight="1">
      <c r="B87" s="157">
        <v>3921</v>
      </c>
      <c r="C87" s="199" t="s">
        <v>246</v>
      </c>
      <c r="D87" s="158" t="s">
        <v>209</v>
      </c>
      <c r="E87" s="159">
        <v>1379.11</v>
      </c>
      <c r="F87" s="159">
        <v>56271.3</v>
      </c>
      <c r="G87" s="159">
        <v>3017.61</v>
      </c>
      <c r="H87" s="159">
        <v>3474.82</v>
      </c>
      <c r="I87" s="159">
        <v>7128.52</v>
      </c>
      <c r="J87" s="159">
        <v>212403.64</v>
      </c>
      <c r="K87" s="159">
        <v>-36308.9</v>
      </c>
      <c r="L87" s="159">
        <v>87412.57</v>
      </c>
      <c r="M87" s="159">
        <v>12184.25</v>
      </c>
      <c r="N87" s="159"/>
      <c r="O87" s="159"/>
      <c r="P87" s="159"/>
      <c r="Q87" s="178">
        <f t="shared" si="8"/>
        <v>346962.92000000004</v>
      </c>
      <c r="R87" s="178">
        <f>'[1]PRESUP. TRANSF.JUL 2013'!V87</f>
        <v>500000</v>
      </c>
      <c r="S87" s="178">
        <f t="shared" si="9"/>
        <v>153037.07999999996</v>
      </c>
      <c r="T87" s="187">
        <f>+S87/R87</f>
        <v>0.30607415999999993</v>
      </c>
      <c r="U87" s="25"/>
      <c r="V87" s="157">
        <v>3921</v>
      </c>
      <c r="W87" s="199" t="s">
        <v>246</v>
      </c>
      <c r="X87" s="158" t="s">
        <v>209</v>
      </c>
      <c r="Y87" s="178">
        <v>12184.25</v>
      </c>
      <c r="Z87" s="179">
        <v>0.0004368294145719724</v>
      </c>
      <c r="AA87" s="214">
        <v>0</v>
      </c>
      <c r="AB87" s="178">
        <v>-12184.25</v>
      </c>
      <c r="AC87" s="156"/>
      <c r="AE87" s="157">
        <v>3921</v>
      </c>
      <c r="AF87" s="199" t="s">
        <v>246</v>
      </c>
      <c r="AG87" s="158" t="s">
        <v>209</v>
      </c>
      <c r="AH87" s="233">
        <v>346962.92000000004</v>
      </c>
      <c r="AI87" s="181">
        <v>2334741</v>
      </c>
      <c r="AJ87" s="233">
        <v>0</v>
      </c>
      <c r="AK87" s="233">
        <v>2334741</v>
      </c>
      <c r="AL87" s="233"/>
      <c r="AM87" s="233">
        <v>2334741</v>
      </c>
      <c r="AN87" s="233">
        <v>1987778.08</v>
      </c>
      <c r="AO87" s="289">
        <v>0.13815400195446909</v>
      </c>
    </row>
    <row r="88" spans="2:41" ht="18.75" customHeight="1">
      <c r="B88" s="26">
        <v>3942</v>
      </c>
      <c r="C88" s="25"/>
      <c r="D88" s="21" t="s">
        <v>210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8">
        <f t="shared" si="8"/>
        <v>0</v>
      </c>
      <c r="R88" s="118">
        <f>'[1]PRESUP. TRANSF.JUL 2013'!V88</f>
        <v>1000000</v>
      </c>
      <c r="S88" s="118">
        <f t="shared" si="9"/>
        <v>1000000</v>
      </c>
      <c r="T88" s="111">
        <f t="shared" si="10"/>
        <v>1</v>
      </c>
      <c r="U88" s="25"/>
      <c r="V88" s="26">
        <v>3942</v>
      </c>
      <c r="W88" s="25"/>
      <c r="X88" s="21" t="s">
        <v>210</v>
      </c>
      <c r="Y88" s="118">
        <v>0</v>
      </c>
      <c r="Z88" s="29">
        <v>0</v>
      </c>
      <c r="AA88" s="215">
        <v>0</v>
      </c>
      <c r="AB88" s="13">
        <v>0</v>
      </c>
      <c r="AC88" s="111"/>
      <c r="AE88" s="26">
        <v>3942</v>
      </c>
      <c r="AF88" s="25"/>
      <c r="AG88" s="21" t="s">
        <v>210</v>
      </c>
      <c r="AH88" s="235">
        <v>0</v>
      </c>
      <c r="AI88" s="28">
        <v>1000000</v>
      </c>
      <c r="AJ88" s="235">
        <v>0</v>
      </c>
      <c r="AK88" s="235">
        <v>1000000</v>
      </c>
      <c r="AL88" s="235"/>
      <c r="AM88" s="235">
        <v>1000000</v>
      </c>
      <c r="AN88" s="235">
        <v>1000000</v>
      </c>
      <c r="AO88" s="290">
        <v>0.06950172322781077</v>
      </c>
    </row>
    <row r="89" spans="2:41" ht="18" customHeight="1" hidden="1">
      <c r="B89" s="26"/>
      <c r="C89" s="25"/>
      <c r="D89" s="2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f>'[1]PRESUP. TRANSF.JUL 2013'!V89</f>
        <v>0</v>
      </c>
      <c r="S89" s="13"/>
      <c r="T89" s="111"/>
      <c r="U89" s="25"/>
      <c r="V89" s="26"/>
      <c r="W89" s="25"/>
      <c r="X89" s="21"/>
      <c r="Y89" s="13">
        <v>0</v>
      </c>
      <c r="Z89" s="32"/>
      <c r="AA89" s="215">
        <v>0</v>
      </c>
      <c r="AB89" s="13"/>
      <c r="AC89" s="27"/>
      <c r="AE89" s="26"/>
      <c r="AF89" s="25"/>
      <c r="AG89" s="21"/>
      <c r="AH89" s="224">
        <v>0</v>
      </c>
      <c r="AI89" s="92"/>
      <c r="AJ89" s="234"/>
      <c r="AK89" s="234"/>
      <c r="AL89" s="234"/>
      <c r="AM89" s="234"/>
      <c r="AN89" s="234"/>
      <c r="AO89" s="290"/>
    </row>
    <row r="90" spans="2:41" ht="22.5" customHeight="1" thickBot="1">
      <c r="B90" s="192">
        <v>3000</v>
      </c>
      <c r="C90" s="200"/>
      <c r="D90" s="193" t="s">
        <v>3</v>
      </c>
      <c r="E90" s="194">
        <f>SUM(E53:E89)</f>
        <v>695106.6300000002</v>
      </c>
      <c r="F90" s="194">
        <v>1119980.73</v>
      </c>
      <c r="G90" s="194">
        <v>937603.3500000001</v>
      </c>
      <c r="H90" s="194">
        <v>1233832.7</v>
      </c>
      <c r="I90" s="194">
        <v>1516400.6900000004</v>
      </c>
      <c r="J90" s="194">
        <v>1213665.4500000002</v>
      </c>
      <c r="K90" s="194">
        <v>1038315.7300000001</v>
      </c>
      <c r="L90" s="194">
        <v>1284203.28</v>
      </c>
      <c r="M90" s="194">
        <f aca="true" t="shared" si="11" ref="M90:S90">SUM(M53:M89)</f>
        <v>1270434.98</v>
      </c>
      <c r="N90" s="194">
        <f t="shared" si="11"/>
        <v>0</v>
      </c>
      <c r="O90" s="194">
        <f t="shared" si="11"/>
        <v>0</v>
      </c>
      <c r="P90" s="194">
        <f t="shared" si="11"/>
        <v>0</v>
      </c>
      <c r="Q90" s="194">
        <f t="shared" si="11"/>
        <v>10309543.540000001</v>
      </c>
      <c r="R90" s="194">
        <f t="shared" si="11"/>
        <v>18470132</v>
      </c>
      <c r="S90" s="194">
        <f t="shared" si="11"/>
        <v>8160588.46</v>
      </c>
      <c r="T90" s="195">
        <f>S90/R90</f>
        <v>0.4418262121786677</v>
      </c>
      <c r="U90" s="30"/>
      <c r="V90" s="192">
        <v>3000</v>
      </c>
      <c r="W90" s="200"/>
      <c r="X90" s="193" t="s">
        <v>3</v>
      </c>
      <c r="Y90" s="208">
        <v>1270434.98</v>
      </c>
      <c r="Z90" s="209">
        <v>0.04554760190944502</v>
      </c>
      <c r="AA90" s="208">
        <v>1543880</v>
      </c>
      <c r="AB90" s="208">
        <v>273445.0200000001</v>
      </c>
      <c r="AC90" s="210">
        <v>0.1771154623416328</v>
      </c>
      <c r="AE90" s="192">
        <v>3000</v>
      </c>
      <c r="AF90" s="200"/>
      <c r="AG90" s="193" t="s">
        <v>3</v>
      </c>
      <c r="AH90" s="219">
        <v>10309543.540000001</v>
      </c>
      <c r="AI90" s="208">
        <v>59395080</v>
      </c>
      <c r="AJ90" s="229">
        <v>-36243404</v>
      </c>
      <c r="AK90" s="208">
        <v>23151677</v>
      </c>
      <c r="AL90" s="208">
        <v>1546000</v>
      </c>
      <c r="AM90" s="208">
        <v>24697676</v>
      </c>
      <c r="AN90" s="229">
        <v>14388132.459999999</v>
      </c>
      <c r="AO90" s="291">
        <v>1.0000000695017233</v>
      </c>
    </row>
    <row r="91" spans="2:41" ht="13.5" customHeight="1" hidden="1" thickTop="1">
      <c r="B91" s="93"/>
      <c r="C91" s="30"/>
      <c r="D91" s="94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12"/>
      <c r="U91" s="30"/>
      <c r="V91" s="93"/>
      <c r="W91" s="30"/>
      <c r="X91" s="94"/>
      <c r="Y91" s="95"/>
      <c r="Z91" s="96"/>
      <c r="AA91" s="95"/>
      <c r="AB91" s="97"/>
      <c r="AC91" s="98"/>
      <c r="AE91" s="93"/>
      <c r="AF91" s="30"/>
      <c r="AG91" s="94"/>
      <c r="AH91" s="225"/>
      <c r="AI91" s="99"/>
      <c r="AJ91" s="99"/>
      <c r="AK91" s="99"/>
      <c r="AL91" s="99"/>
      <c r="AM91" s="99"/>
      <c r="AN91" s="99"/>
      <c r="AO91" s="295"/>
    </row>
    <row r="92" spans="2:41" ht="16.5" thickTop="1">
      <c r="B92" s="157" t="s">
        <v>269</v>
      </c>
      <c r="C92" s="199"/>
      <c r="D92" s="158" t="s">
        <v>270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78">
        <f aca="true" t="shared" si="12" ref="Q92:Q100">SUM(E92:P92)</f>
        <v>0</v>
      </c>
      <c r="R92" s="178">
        <f>'[1]PRESUP. TRANSF.JUL 2013'!V92</f>
        <v>0</v>
      </c>
      <c r="S92" s="178">
        <f aca="true" t="shared" si="13" ref="S92:S100">+R92-Q92</f>
        <v>0</v>
      </c>
      <c r="T92" s="156"/>
      <c r="U92" s="25"/>
      <c r="V92" s="157" t="s">
        <v>269</v>
      </c>
      <c r="W92" s="199"/>
      <c r="X92" s="158" t="s">
        <v>270</v>
      </c>
      <c r="Y92" s="178">
        <v>0</v>
      </c>
      <c r="Z92" s="179">
        <v>0</v>
      </c>
      <c r="AA92" s="178">
        <v>0</v>
      </c>
      <c r="AB92" s="214">
        <v>0</v>
      </c>
      <c r="AC92" s="156"/>
      <c r="AE92" s="157" t="s">
        <v>269</v>
      </c>
      <c r="AF92" s="199"/>
      <c r="AG92" s="158" t="s">
        <v>270</v>
      </c>
      <c r="AH92" s="217">
        <v>0</v>
      </c>
      <c r="AI92" s="181">
        <v>163800</v>
      </c>
      <c r="AJ92" s="233">
        <v>-163800</v>
      </c>
      <c r="AK92" s="182">
        <v>0</v>
      </c>
      <c r="AL92" s="182"/>
      <c r="AM92" s="182">
        <v>0</v>
      </c>
      <c r="AN92" s="233">
        <v>0</v>
      </c>
      <c r="AO92" s="289">
        <v>0</v>
      </c>
    </row>
    <row r="93" spans="2:41" ht="20.25" customHeight="1">
      <c r="B93" s="26" t="s">
        <v>272</v>
      </c>
      <c r="C93" s="25"/>
      <c r="D93" s="21" t="s">
        <v>271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18">
        <f t="shared" si="12"/>
        <v>0</v>
      </c>
      <c r="R93" s="118">
        <f>'[1]PRESUP. TRANSF.JUL 2013'!V93</f>
        <v>0</v>
      </c>
      <c r="S93" s="118">
        <f t="shared" si="13"/>
        <v>0</v>
      </c>
      <c r="T93" s="112"/>
      <c r="U93" s="30"/>
      <c r="V93" s="26" t="s">
        <v>272</v>
      </c>
      <c r="W93" s="25"/>
      <c r="X93" s="21" t="s">
        <v>271</v>
      </c>
      <c r="Y93" s="118">
        <v>0</v>
      </c>
      <c r="Z93" s="29">
        <v>0</v>
      </c>
      <c r="AA93" s="118">
        <v>0</v>
      </c>
      <c r="AB93" s="215">
        <v>0</v>
      </c>
      <c r="AC93" s="112"/>
      <c r="AE93" s="26" t="s">
        <v>272</v>
      </c>
      <c r="AF93" s="25"/>
      <c r="AG93" s="21" t="s">
        <v>271</v>
      </c>
      <c r="AH93" s="225">
        <v>0</v>
      </c>
      <c r="AI93" s="92">
        <v>150000</v>
      </c>
      <c r="AJ93" s="235">
        <v>-150000</v>
      </c>
      <c r="AK93" s="120">
        <v>0</v>
      </c>
      <c r="AL93" s="120"/>
      <c r="AM93" s="120">
        <v>0</v>
      </c>
      <c r="AN93" s="235">
        <v>0</v>
      </c>
      <c r="AO93" s="290">
        <v>0</v>
      </c>
    </row>
    <row r="94" spans="2:41" ht="15.75">
      <c r="B94" s="157" t="s">
        <v>273</v>
      </c>
      <c r="C94" s="199"/>
      <c r="D94" s="158" t="s">
        <v>274</v>
      </c>
      <c r="E94" s="159"/>
      <c r="F94" s="159"/>
      <c r="G94" s="159"/>
      <c r="H94" s="159">
        <v>36739</v>
      </c>
      <c r="I94" s="159"/>
      <c r="J94" s="159"/>
      <c r="K94" s="159"/>
      <c r="L94" s="159"/>
      <c r="M94" s="159"/>
      <c r="N94" s="159"/>
      <c r="O94" s="159"/>
      <c r="P94" s="159"/>
      <c r="Q94" s="178">
        <f t="shared" si="12"/>
        <v>36739</v>
      </c>
      <c r="R94" s="178">
        <f>'[1]PRESUP. TRANSF.JUL 2013'!V94</f>
        <v>50000</v>
      </c>
      <c r="S94" s="178">
        <f t="shared" si="13"/>
        <v>13261</v>
      </c>
      <c r="T94" s="156">
        <f>S94/R94</f>
        <v>0.26522</v>
      </c>
      <c r="U94" s="25"/>
      <c r="V94" s="157" t="s">
        <v>273</v>
      </c>
      <c r="W94" s="199"/>
      <c r="X94" s="158" t="s">
        <v>274</v>
      </c>
      <c r="Y94" s="178">
        <v>0</v>
      </c>
      <c r="Z94" s="179">
        <v>0</v>
      </c>
      <c r="AA94" s="178">
        <v>0</v>
      </c>
      <c r="AB94" s="214">
        <v>0</v>
      </c>
      <c r="AC94" s="156"/>
      <c r="AE94" s="157" t="s">
        <v>273</v>
      </c>
      <c r="AF94" s="199"/>
      <c r="AG94" s="158" t="s">
        <v>274</v>
      </c>
      <c r="AH94" s="217">
        <v>36739</v>
      </c>
      <c r="AI94" s="181">
        <v>11795000</v>
      </c>
      <c r="AJ94" s="233">
        <v>-11795000</v>
      </c>
      <c r="AK94" s="182">
        <v>0</v>
      </c>
      <c r="AL94" s="182">
        <v>50000</v>
      </c>
      <c r="AM94" s="182">
        <v>50000</v>
      </c>
      <c r="AN94" s="233">
        <v>13261</v>
      </c>
      <c r="AO94" s="289">
        <v>0.0015334307208118845</v>
      </c>
    </row>
    <row r="95" spans="2:41" ht="20.25" customHeight="1">
      <c r="B95" s="26" t="s">
        <v>275</v>
      </c>
      <c r="C95" s="25"/>
      <c r="D95" s="21" t="s">
        <v>287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18">
        <f t="shared" si="12"/>
        <v>0</v>
      </c>
      <c r="R95" s="118">
        <f>'[1]PRESUP. TRANSF.JUL 2013'!V95</f>
        <v>0</v>
      </c>
      <c r="S95" s="118">
        <f t="shared" si="13"/>
        <v>0</v>
      </c>
      <c r="T95" s="112"/>
      <c r="U95" s="30"/>
      <c r="V95" s="26" t="s">
        <v>275</v>
      </c>
      <c r="W95" s="25"/>
      <c r="X95" s="21" t="s">
        <v>287</v>
      </c>
      <c r="Y95" s="118">
        <v>0</v>
      </c>
      <c r="Z95" s="29">
        <v>0</v>
      </c>
      <c r="AA95" s="118">
        <v>0</v>
      </c>
      <c r="AB95" s="215">
        <v>0</v>
      </c>
      <c r="AC95" s="112"/>
      <c r="AE95" s="26" t="s">
        <v>275</v>
      </c>
      <c r="AF95" s="25"/>
      <c r="AG95" s="21" t="s">
        <v>287</v>
      </c>
      <c r="AH95" s="225">
        <v>0</v>
      </c>
      <c r="AI95" s="92">
        <v>130000</v>
      </c>
      <c r="AJ95" s="235">
        <v>-130000</v>
      </c>
      <c r="AK95" s="120">
        <v>0</v>
      </c>
      <c r="AL95" s="120"/>
      <c r="AM95" s="120">
        <v>0</v>
      </c>
      <c r="AN95" s="235">
        <v>0</v>
      </c>
      <c r="AO95" s="290">
        <v>0</v>
      </c>
    </row>
    <row r="96" spans="2:41" ht="15.75">
      <c r="B96" s="157" t="s">
        <v>276</v>
      </c>
      <c r="C96" s="199"/>
      <c r="D96" s="158" t="s">
        <v>277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78">
        <f t="shared" si="12"/>
        <v>0</v>
      </c>
      <c r="R96" s="178">
        <f>'[1]PRESUP. TRANSF.JUL 2013'!V96</f>
        <v>0</v>
      </c>
      <c r="S96" s="178">
        <f t="shared" si="13"/>
        <v>0</v>
      </c>
      <c r="T96" s="156"/>
      <c r="U96" s="25"/>
      <c r="V96" s="157" t="s">
        <v>276</v>
      </c>
      <c r="W96" s="199"/>
      <c r="X96" s="158" t="s">
        <v>277</v>
      </c>
      <c r="Y96" s="178">
        <v>0</v>
      </c>
      <c r="Z96" s="179">
        <v>0</v>
      </c>
      <c r="AA96" s="178">
        <v>0</v>
      </c>
      <c r="AB96" s="214">
        <v>0</v>
      </c>
      <c r="AC96" s="156"/>
      <c r="AE96" s="157" t="s">
        <v>276</v>
      </c>
      <c r="AF96" s="199"/>
      <c r="AG96" s="158" t="s">
        <v>277</v>
      </c>
      <c r="AH96" s="217">
        <v>0</v>
      </c>
      <c r="AI96" s="181">
        <v>6404500</v>
      </c>
      <c r="AJ96" s="233">
        <v>-6404500</v>
      </c>
      <c r="AK96" s="182">
        <v>0</v>
      </c>
      <c r="AL96" s="182"/>
      <c r="AM96" s="182">
        <v>0</v>
      </c>
      <c r="AN96" s="233">
        <v>0</v>
      </c>
      <c r="AO96" s="289">
        <v>0</v>
      </c>
    </row>
    <row r="97" spans="2:41" ht="20.25" customHeight="1">
      <c r="B97" s="26" t="s">
        <v>278</v>
      </c>
      <c r="C97" s="25"/>
      <c r="D97" s="21" t="s">
        <v>279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18">
        <f t="shared" si="12"/>
        <v>0</v>
      </c>
      <c r="R97" s="118">
        <f>'[1]PRESUP. TRANSF.JUL 2013'!V97</f>
        <v>0</v>
      </c>
      <c r="S97" s="118">
        <f t="shared" si="13"/>
        <v>0</v>
      </c>
      <c r="T97" s="112"/>
      <c r="U97" s="30"/>
      <c r="V97" s="26" t="s">
        <v>278</v>
      </c>
      <c r="W97" s="25"/>
      <c r="X97" s="21" t="s">
        <v>279</v>
      </c>
      <c r="Y97" s="118">
        <v>0</v>
      </c>
      <c r="Z97" s="29">
        <v>0</v>
      </c>
      <c r="AA97" s="118">
        <v>0</v>
      </c>
      <c r="AB97" s="215">
        <v>0</v>
      </c>
      <c r="AC97" s="112"/>
      <c r="AE97" s="26" t="s">
        <v>278</v>
      </c>
      <c r="AF97" s="25"/>
      <c r="AG97" s="21" t="s">
        <v>279</v>
      </c>
      <c r="AH97" s="225">
        <v>0</v>
      </c>
      <c r="AI97" s="92">
        <v>480000</v>
      </c>
      <c r="AJ97" s="235">
        <v>-480000</v>
      </c>
      <c r="AK97" s="120">
        <v>0</v>
      </c>
      <c r="AL97" s="120"/>
      <c r="AM97" s="120">
        <v>0</v>
      </c>
      <c r="AN97" s="235">
        <v>0</v>
      </c>
      <c r="AO97" s="290">
        <v>0</v>
      </c>
    </row>
    <row r="98" spans="2:41" ht="15.75">
      <c r="B98" s="157">
        <v>5831</v>
      </c>
      <c r="C98" s="199"/>
      <c r="D98" s="158" t="s">
        <v>211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78">
        <f t="shared" si="12"/>
        <v>0</v>
      </c>
      <c r="R98" s="178">
        <f>'[1]PRESUP. TRANSF.JUL 2013'!V98</f>
        <v>2338815</v>
      </c>
      <c r="S98" s="178">
        <f t="shared" si="13"/>
        <v>2338815</v>
      </c>
      <c r="T98" s="156">
        <f>S98/R98</f>
        <v>1</v>
      </c>
      <c r="U98" s="25"/>
      <c r="V98" s="157">
        <v>5831</v>
      </c>
      <c r="W98" s="199"/>
      <c r="X98" s="158" t="s">
        <v>211</v>
      </c>
      <c r="Y98" s="178">
        <v>0</v>
      </c>
      <c r="Z98" s="179">
        <v>0</v>
      </c>
      <c r="AA98" s="159">
        <v>350451</v>
      </c>
      <c r="AB98" s="159">
        <v>350451</v>
      </c>
      <c r="AC98" s="156">
        <v>1</v>
      </c>
      <c r="AE98" s="157">
        <v>5831</v>
      </c>
      <c r="AF98" s="199"/>
      <c r="AG98" s="158" t="s">
        <v>211</v>
      </c>
      <c r="AH98" s="217">
        <v>0</v>
      </c>
      <c r="AI98" s="181">
        <v>13000000</v>
      </c>
      <c r="AJ98" s="233">
        <v>-8794588</v>
      </c>
      <c r="AK98" s="233">
        <v>4205412</v>
      </c>
      <c r="AL98" s="233">
        <v>-815244</v>
      </c>
      <c r="AM98" s="233">
        <v>3390168</v>
      </c>
      <c r="AN98" s="233">
        <v>3390168</v>
      </c>
      <c r="AO98" s="289">
        <v>0.39202079480532276</v>
      </c>
    </row>
    <row r="99" spans="2:41" ht="16.5" customHeight="1">
      <c r="B99" s="26" t="s">
        <v>280</v>
      </c>
      <c r="C99" s="25"/>
      <c r="D99" s="21" t="s">
        <v>281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8">
        <f t="shared" si="12"/>
        <v>0</v>
      </c>
      <c r="R99" s="118">
        <f>'[1]PRESUP. TRANSF.JUL 2013'!V99</f>
        <v>0</v>
      </c>
      <c r="S99" s="118">
        <f t="shared" si="13"/>
        <v>0</v>
      </c>
      <c r="T99" s="111"/>
      <c r="U99" s="25"/>
      <c r="V99" s="26" t="s">
        <v>280</v>
      </c>
      <c r="W99" s="25"/>
      <c r="X99" s="21" t="s">
        <v>281</v>
      </c>
      <c r="Y99" s="118">
        <v>0</v>
      </c>
      <c r="Z99" s="29">
        <v>0</v>
      </c>
      <c r="AA99" s="118">
        <v>0</v>
      </c>
      <c r="AB99" s="13">
        <v>0</v>
      </c>
      <c r="AC99" s="111"/>
      <c r="AE99" s="26" t="s">
        <v>280</v>
      </c>
      <c r="AF99" s="25"/>
      <c r="AG99" s="21" t="s">
        <v>281</v>
      </c>
      <c r="AH99" s="218">
        <v>0</v>
      </c>
      <c r="AI99" s="28">
        <v>110000</v>
      </c>
      <c r="AJ99" s="235">
        <v>-110000</v>
      </c>
      <c r="AK99" s="120">
        <v>0</v>
      </c>
      <c r="AL99" s="120"/>
      <c r="AM99" s="120">
        <v>0</v>
      </c>
      <c r="AN99" s="235">
        <v>0</v>
      </c>
      <c r="AO99" s="290">
        <v>0</v>
      </c>
    </row>
    <row r="100" spans="2:41" ht="15.75">
      <c r="B100" s="157">
        <v>5971</v>
      </c>
      <c r="C100" s="199"/>
      <c r="D100" s="158" t="s">
        <v>212</v>
      </c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78">
        <f t="shared" si="12"/>
        <v>0</v>
      </c>
      <c r="R100" s="178">
        <f>'[1]PRESUP. TRANSF.JUL 2013'!V100</f>
        <v>3710873</v>
      </c>
      <c r="S100" s="178">
        <f t="shared" si="13"/>
        <v>3710873</v>
      </c>
      <c r="T100" s="156">
        <f>S100/R100</f>
        <v>1</v>
      </c>
      <c r="U100" s="25"/>
      <c r="V100" s="157">
        <v>5971</v>
      </c>
      <c r="W100" s="199"/>
      <c r="X100" s="158" t="s">
        <v>212</v>
      </c>
      <c r="Y100" s="178">
        <v>0</v>
      </c>
      <c r="Z100" s="179">
        <v>0</v>
      </c>
      <c r="AA100" s="159">
        <v>511209</v>
      </c>
      <c r="AB100" s="159">
        <v>511209</v>
      </c>
      <c r="AC100" s="156">
        <v>1</v>
      </c>
      <c r="AE100" s="157">
        <v>5971</v>
      </c>
      <c r="AF100" s="199"/>
      <c r="AG100" s="158" t="s">
        <v>212</v>
      </c>
      <c r="AH100" s="217">
        <v>0</v>
      </c>
      <c r="AI100" s="181">
        <v>6484500</v>
      </c>
      <c r="AJ100" s="233">
        <v>-350000</v>
      </c>
      <c r="AK100" s="233">
        <v>6134500</v>
      </c>
      <c r="AL100" s="233">
        <v>-890000</v>
      </c>
      <c r="AM100" s="233">
        <v>5244500</v>
      </c>
      <c r="AN100" s="233">
        <v>5244500</v>
      </c>
      <c r="AO100" s="289">
        <v>0.6064457744738654</v>
      </c>
    </row>
    <row r="101" spans="2:41" ht="18" thickBot="1">
      <c r="B101" s="192">
        <v>5000</v>
      </c>
      <c r="C101" s="200"/>
      <c r="D101" s="193" t="s">
        <v>89</v>
      </c>
      <c r="E101" s="194">
        <f>SUM(E98:E100)</f>
        <v>0</v>
      </c>
      <c r="F101" s="194">
        <v>0</v>
      </c>
      <c r="G101" s="194">
        <v>0</v>
      </c>
      <c r="H101" s="194">
        <v>36739</v>
      </c>
      <c r="I101" s="194">
        <v>0</v>
      </c>
      <c r="J101" s="194">
        <v>0</v>
      </c>
      <c r="K101" s="194">
        <v>0</v>
      </c>
      <c r="L101" s="194">
        <v>0</v>
      </c>
      <c r="M101" s="194">
        <f aca="true" t="shared" si="14" ref="M101:S101">SUM(M92:M100)</f>
        <v>0</v>
      </c>
      <c r="N101" s="194">
        <f t="shared" si="14"/>
        <v>0</v>
      </c>
      <c r="O101" s="194">
        <f t="shared" si="14"/>
        <v>0</v>
      </c>
      <c r="P101" s="194">
        <f t="shared" si="14"/>
        <v>0</v>
      </c>
      <c r="Q101" s="302">
        <f t="shared" si="14"/>
        <v>36739</v>
      </c>
      <c r="R101" s="302">
        <f t="shared" si="14"/>
        <v>6099688</v>
      </c>
      <c r="S101" s="194">
        <f t="shared" si="14"/>
        <v>6062949</v>
      </c>
      <c r="T101" s="195">
        <f>S101/R101</f>
        <v>0.9939769050482582</v>
      </c>
      <c r="U101" s="30"/>
      <c r="V101" s="192">
        <v>5000</v>
      </c>
      <c r="W101" s="200"/>
      <c r="X101" s="193" t="s">
        <v>89</v>
      </c>
      <c r="Y101" s="208">
        <v>0</v>
      </c>
      <c r="Z101" s="209">
        <v>0</v>
      </c>
      <c r="AA101" s="208">
        <v>861660</v>
      </c>
      <c r="AB101" s="208">
        <v>861660</v>
      </c>
      <c r="AC101" s="210">
        <v>1</v>
      </c>
      <c r="AE101" s="192">
        <v>5000</v>
      </c>
      <c r="AF101" s="200"/>
      <c r="AG101" s="193" t="s">
        <v>89</v>
      </c>
      <c r="AH101" s="219">
        <v>36739</v>
      </c>
      <c r="AI101" s="208">
        <v>38717800</v>
      </c>
      <c r="AJ101" s="229">
        <v>-28377888</v>
      </c>
      <c r="AK101" s="219">
        <v>10339912</v>
      </c>
      <c r="AL101" s="229">
        <v>-1655244</v>
      </c>
      <c r="AM101" s="219">
        <v>8684668</v>
      </c>
      <c r="AN101" s="229">
        <v>8647929</v>
      </c>
      <c r="AO101" s="291">
        <v>1</v>
      </c>
    </row>
    <row r="102" spans="2:41" ht="18.75" thickBot="1" thickTop="1">
      <c r="B102" s="190"/>
      <c r="C102" s="202"/>
      <c r="D102" s="196" t="s">
        <v>86</v>
      </c>
      <c r="E102" s="197">
        <f>E101+E90+E51+E27</f>
        <v>8351924.8100000005</v>
      </c>
      <c r="F102" s="197">
        <v>8013423.8999999985</v>
      </c>
      <c r="G102" s="197">
        <v>10314597.46</v>
      </c>
      <c r="H102" s="197">
        <v>8136737.13</v>
      </c>
      <c r="I102" s="197">
        <v>8463139.770000001</v>
      </c>
      <c r="J102" s="197">
        <v>10529473.15</v>
      </c>
      <c r="K102" s="197">
        <v>7389401.750000002</v>
      </c>
      <c r="L102" s="197">
        <v>9691948.849999998</v>
      </c>
      <c r="M102" s="197">
        <f>M101+M90+M51+M27</f>
        <v>10041695.73</v>
      </c>
      <c r="N102" s="197" t="e">
        <f>N101+N90+N51+#REF!</f>
        <v>#REF!</v>
      </c>
      <c r="O102" s="197" t="e">
        <f>O101+O90+O51+#REF!</f>
        <v>#REF!</v>
      </c>
      <c r="P102" s="197" t="e">
        <f>P101+P90+P51+#REF!</f>
        <v>#REF!</v>
      </c>
      <c r="Q102" s="197">
        <f>Q101+Q90+Q51+Q27</f>
        <v>80932342.55000001</v>
      </c>
      <c r="R102" s="197">
        <f>R101+R90+R51+R27</f>
        <v>100030316</v>
      </c>
      <c r="S102" s="197">
        <f>S101+S90+S51+S27</f>
        <v>19097973.450000007</v>
      </c>
      <c r="T102" s="191">
        <f>S102/R102</f>
        <v>0.19092185463055028</v>
      </c>
      <c r="U102" s="30"/>
      <c r="V102" s="190"/>
      <c r="W102" s="202"/>
      <c r="X102" s="193" t="s">
        <v>86</v>
      </c>
      <c r="Y102" s="208">
        <v>10041695.73</v>
      </c>
      <c r="Z102" s="209">
        <v>0.36001461452660405</v>
      </c>
      <c r="AA102" s="208">
        <v>11924499</v>
      </c>
      <c r="AB102" s="302">
        <v>1882803.27</v>
      </c>
      <c r="AC102" s="210">
        <v>0.15789370018815885</v>
      </c>
      <c r="AE102" s="192"/>
      <c r="AF102" s="200"/>
      <c r="AG102" s="193" t="s">
        <v>86</v>
      </c>
      <c r="AH102" s="219">
        <v>80932342.55000001</v>
      </c>
      <c r="AI102" s="208">
        <v>221240649</v>
      </c>
      <c r="AJ102" s="229">
        <v>-79922801</v>
      </c>
      <c r="AK102" s="208">
        <v>141317853</v>
      </c>
      <c r="AL102" s="208">
        <v>138028</v>
      </c>
      <c r="AM102" s="208">
        <v>141455876</v>
      </c>
      <c r="AN102" s="229">
        <v>60523533.45</v>
      </c>
      <c r="AO102" s="291">
        <v>0.5311979442884817</v>
      </c>
    </row>
    <row r="103" spans="2:41" ht="9" customHeight="1" thickTop="1">
      <c r="B103" s="93"/>
      <c r="C103" s="30"/>
      <c r="D103" s="113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12"/>
      <c r="U103" s="30"/>
      <c r="V103" s="93"/>
      <c r="W103" s="30"/>
      <c r="X103" s="113"/>
      <c r="Y103" s="95"/>
      <c r="Z103" s="96"/>
      <c r="AA103" s="95"/>
      <c r="AB103" s="97"/>
      <c r="AC103" s="98"/>
      <c r="AE103" s="93"/>
      <c r="AF103" s="30"/>
      <c r="AG103" s="113"/>
      <c r="AH103" s="225"/>
      <c r="AI103" s="99"/>
      <c r="AJ103" s="99"/>
      <c r="AK103" s="99"/>
      <c r="AL103" s="99"/>
      <c r="AM103" s="99"/>
      <c r="AN103" s="99"/>
      <c r="AO103" s="292"/>
    </row>
    <row r="104" spans="2:41" ht="15.75">
      <c r="B104" s="157" t="s">
        <v>102</v>
      </c>
      <c r="C104" s="199" t="s">
        <v>102</v>
      </c>
      <c r="D104" s="158" t="s">
        <v>6</v>
      </c>
      <c r="E104" s="159">
        <v>17359332.64</v>
      </c>
      <c r="F104" s="159">
        <v>17359332.64</v>
      </c>
      <c r="G104" s="159">
        <v>17359332.64</v>
      </c>
      <c r="H104" s="159">
        <v>17359332.64</v>
      </c>
      <c r="I104" s="159">
        <v>17359332.64</v>
      </c>
      <c r="J104" s="159">
        <v>30015175.75</v>
      </c>
      <c r="K104" s="159">
        <v>4703489.53</v>
      </c>
      <c r="L104" s="159">
        <v>17359332.64</v>
      </c>
      <c r="M104" s="159">
        <v>17359332.64</v>
      </c>
      <c r="N104" s="159"/>
      <c r="O104" s="159"/>
      <c r="P104" s="159"/>
      <c r="Q104" s="178">
        <f>SUM(E104:P104)+1</f>
        <v>156233994.76</v>
      </c>
      <c r="R104" s="178">
        <f>'[1]PRESUP. TRANSF.JUL 2013'!V104</f>
        <v>156233996</v>
      </c>
      <c r="S104" s="178">
        <f>+R104-Q104-1</f>
        <v>0.24000000953674316</v>
      </c>
      <c r="T104" s="156">
        <f>S104/R104</f>
        <v>1.5361574028788406E-09</v>
      </c>
      <c r="U104" s="25"/>
      <c r="V104" s="157" t="s">
        <v>102</v>
      </c>
      <c r="W104" s="199" t="s">
        <v>102</v>
      </c>
      <c r="X104" s="158" t="s">
        <v>6</v>
      </c>
      <c r="Y104" s="159">
        <v>17359332.64</v>
      </c>
      <c r="Z104" s="179">
        <v>0.6223663429830586</v>
      </c>
      <c r="AA104" s="159">
        <v>17359332</v>
      </c>
      <c r="AB104" s="159">
        <v>-0.6400000005960464</v>
      </c>
      <c r="AC104" s="284">
        <v>-3.6867778126257763E-08</v>
      </c>
      <c r="AE104" s="157" t="s">
        <v>102</v>
      </c>
      <c r="AF104" s="199" t="s">
        <v>102</v>
      </c>
      <c r="AG104" s="158" t="s">
        <v>6</v>
      </c>
      <c r="AH104" s="217">
        <v>156233994.76</v>
      </c>
      <c r="AI104" s="181">
        <v>202532314</v>
      </c>
      <c r="AJ104" s="182">
        <v>5779678</v>
      </c>
      <c r="AK104" s="181">
        <v>208311992</v>
      </c>
      <c r="AL104" s="181"/>
      <c r="AM104" s="181">
        <v>208311992</v>
      </c>
      <c r="AN104" s="182">
        <v>52077997.24000001</v>
      </c>
      <c r="AO104" s="289">
        <v>0.9724696664906904</v>
      </c>
    </row>
    <row r="105" spans="2:42" ht="15.75">
      <c r="B105" s="26" t="s">
        <v>103</v>
      </c>
      <c r="C105" s="25" t="s">
        <v>103</v>
      </c>
      <c r="D105" s="21" t="s">
        <v>47</v>
      </c>
      <c r="E105" s="13">
        <v>491438.56</v>
      </c>
      <c r="F105" s="13">
        <v>491438.56</v>
      </c>
      <c r="G105" s="13">
        <v>491438.56</v>
      </c>
      <c r="H105" s="13">
        <v>491438.56</v>
      </c>
      <c r="I105" s="13">
        <v>491438.56</v>
      </c>
      <c r="J105" s="13">
        <v>849722.45</v>
      </c>
      <c r="K105" s="13">
        <v>133154.67</v>
      </c>
      <c r="L105" s="13">
        <v>491438.56</v>
      </c>
      <c r="M105" s="13">
        <v>491438.56</v>
      </c>
      <c r="N105" s="13"/>
      <c r="O105" s="13"/>
      <c r="P105" s="13"/>
      <c r="Q105" s="118">
        <f>SUM(E105:P105)+2</f>
        <v>4422949.04</v>
      </c>
      <c r="R105" s="118">
        <f>'[1]PRESUP. TRANSF.JUL 2013'!V105</f>
        <v>4422947</v>
      </c>
      <c r="S105" s="118">
        <f>+R105-Q105</f>
        <v>-2.040000000037253</v>
      </c>
      <c r="T105" s="111">
        <f>S105/R105</f>
        <v>-4.612309394702792E-07</v>
      </c>
      <c r="U105" s="25"/>
      <c r="V105" s="26" t="s">
        <v>103</v>
      </c>
      <c r="W105" s="25" t="s">
        <v>103</v>
      </c>
      <c r="X105" s="21" t="s">
        <v>47</v>
      </c>
      <c r="Y105" s="13">
        <v>491438.56</v>
      </c>
      <c r="Z105" s="29">
        <v>0.017619042490337373</v>
      </c>
      <c r="AA105" s="13">
        <v>491438</v>
      </c>
      <c r="AB105" s="13">
        <v>-0.5599999999976717</v>
      </c>
      <c r="AC105" s="167">
        <v>-1.1395130209663715E-06</v>
      </c>
      <c r="AE105" s="26" t="s">
        <v>103</v>
      </c>
      <c r="AF105" s="25" t="s">
        <v>103</v>
      </c>
      <c r="AG105" s="21" t="s">
        <v>47</v>
      </c>
      <c r="AH105" s="224">
        <v>4422949.04</v>
      </c>
      <c r="AI105" s="92">
        <v>5574560</v>
      </c>
      <c r="AJ105" s="120">
        <v>322702</v>
      </c>
      <c r="AK105" s="92">
        <v>5897262</v>
      </c>
      <c r="AL105" s="92"/>
      <c r="AM105" s="92">
        <v>5897262</v>
      </c>
      <c r="AN105" s="120">
        <v>1474312.96</v>
      </c>
      <c r="AO105" s="290">
        <v>0.02753033350930955</v>
      </c>
      <c r="AP105" s="31"/>
    </row>
    <row r="106" spans="2:41" ht="15.75" hidden="1">
      <c r="B106" s="157" t="s">
        <v>162</v>
      </c>
      <c r="C106" s="199"/>
      <c r="D106" s="158" t="s">
        <v>48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78">
        <f>SUM(E106:P106)</f>
        <v>0</v>
      </c>
      <c r="R106" s="178">
        <f>'[1]PRESUP. AJUST. 2013'!E104</f>
        <v>0</v>
      </c>
      <c r="S106" s="214">
        <f>+R106-Q106</f>
        <v>0</v>
      </c>
      <c r="T106" s="156"/>
      <c r="U106" s="25"/>
      <c r="V106" s="157" t="s">
        <v>162</v>
      </c>
      <c r="W106" s="199"/>
      <c r="X106" s="158" t="s">
        <v>48</v>
      </c>
      <c r="Y106" s="159"/>
      <c r="Z106" s="179"/>
      <c r="AA106" s="159"/>
      <c r="AB106" s="159"/>
      <c r="AC106" s="180"/>
      <c r="AE106" s="157" t="s">
        <v>162</v>
      </c>
      <c r="AF106" s="199"/>
      <c r="AG106" s="158" t="s">
        <v>48</v>
      </c>
      <c r="AH106" s="217"/>
      <c r="AI106" s="181"/>
      <c r="AJ106" s="182"/>
      <c r="AK106" s="181"/>
      <c r="AL106" s="181"/>
      <c r="AM106" s="181"/>
      <c r="AN106" s="182"/>
      <c r="AO106" s="289"/>
    </row>
    <row r="107" spans="2:41" ht="18" thickBot="1">
      <c r="B107" s="192"/>
      <c r="C107" s="200"/>
      <c r="D107" s="193" t="s">
        <v>87</v>
      </c>
      <c r="E107" s="194">
        <v>17850771.2</v>
      </c>
      <c r="F107" s="194">
        <v>17850771.2</v>
      </c>
      <c r="G107" s="194">
        <v>17850771.2</v>
      </c>
      <c r="H107" s="194">
        <v>17850771.2</v>
      </c>
      <c r="I107" s="194">
        <v>17850771.2</v>
      </c>
      <c r="J107" s="194">
        <v>30864898.2</v>
      </c>
      <c r="K107" s="194">
        <v>4836644.2</v>
      </c>
      <c r="L107" s="194">
        <v>17850771.2</v>
      </c>
      <c r="M107" s="194">
        <f aca="true" t="shared" si="15" ref="M107:R107">SUM(M104:M106)</f>
        <v>17850771.2</v>
      </c>
      <c r="N107" s="194">
        <f t="shared" si="15"/>
        <v>0</v>
      </c>
      <c r="O107" s="194">
        <f t="shared" si="15"/>
        <v>0</v>
      </c>
      <c r="P107" s="194">
        <f t="shared" si="15"/>
        <v>0</v>
      </c>
      <c r="Q107" s="194">
        <f>SUM(Q104:Q106)</f>
        <v>160656943.79999998</v>
      </c>
      <c r="R107" s="194">
        <f t="shared" si="15"/>
        <v>160656943</v>
      </c>
      <c r="S107" s="317">
        <f>SUM(S104:S106)+1</f>
        <v>-0.7999999905005097</v>
      </c>
      <c r="T107" s="195">
        <f>+S107/R107</f>
        <v>-4.9795544192603596E-09</v>
      </c>
      <c r="U107" s="30"/>
      <c r="V107" s="192"/>
      <c r="W107" s="200"/>
      <c r="X107" s="193" t="s">
        <v>87</v>
      </c>
      <c r="Y107" s="208">
        <v>17850771.2</v>
      </c>
      <c r="Z107" s="209">
        <v>0.639985385473396</v>
      </c>
      <c r="AA107" s="208">
        <v>17850770</v>
      </c>
      <c r="AB107" s="302">
        <v>-0.20000000059371814</v>
      </c>
      <c r="AC107" s="210">
        <v>-1.120399851623869E-08</v>
      </c>
      <c r="AE107" s="340" t="s">
        <v>87</v>
      </c>
      <c r="AF107" s="341"/>
      <c r="AG107" s="341"/>
      <c r="AH107" s="219">
        <v>160656943.79999998</v>
      </c>
      <c r="AI107" s="208">
        <v>208106874</v>
      </c>
      <c r="AJ107" s="208">
        <v>6102380</v>
      </c>
      <c r="AK107" s="208">
        <v>214209254</v>
      </c>
      <c r="AL107" s="312">
        <v>0</v>
      </c>
      <c r="AM107" s="208">
        <v>214209254</v>
      </c>
      <c r="AN107" s="208">
        <v>53552310.20000001</v>
      </c>
      <c r="AO107" s="291">
        <v>1</v>
      </c>
    </row>
    <row r="108" spans="2:41" ht="18.75" thickBot="1" thickTop="1">
      <c r="B108" s="305"/>
      <c r="C108" s="306"/>
      <c r="D108" s="307" t="s">
        <v>331</v>
      </c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302">
        <v>-138028</v>
      </c>
      <c r="S108" s="302">
        <f>R108</f>
        <v>-138028</v>
      </c>
      <c r="T108" s="195"/>
      <c r="U108" s="30"/>
      <c r="V108" s="305"/>
      <c r="W108" s="306"/>
      <c r="X108" s="307" t="s">
        <v>331</v>
      </c>
      <c r="Y108" s="208">
        <v>0</v>
      </c>
      <c r="Z108" s="209"/>
      <c r="AA108" s="302"/>
      <c r="AB108" s="302">
        <v>0</v>
      </c>
      <c r="AC108" s="210"/>
      <c r="AE108" s="308"/>
      <c r="AF108" s="309"/>
      <c r="AG108" s="307" t="s">
        <v>331</v>
      </c>
      <c r="AH108" s="219"/>
      <c r="AI108" s="208"/>
      <c r="AJ108" s="208"/>
      <c r="AK108" s="208"/>
      <c r="AL108" s="229">
        <v>-138028</v>
      </c>
      <c r="AM108" s="229">
        <v>-138028</v>
      </c>
      <c r="AN108" s="229">
        <v>-138028</v>
      </c>
      <c r="AO108" s="291"/>
    </row>
    <row r="109" spans="2:41" ht="18.75" thickBot="1" thickTop="1">
      <c r="B109" s="332" t="s">
        <v>143</v>
      </c>
      <c r="C109" s="333"/>
      <c r="D109" s="333"/>
      <c r="E109" s="197">
        <v>26202696.009999998</v>
      </c>
      <c r="F109" s="197">
        <v>25864195.099999998</v>
      </c>
      <c r="G109" s="197">
        <v>28165368.66</v>
      </c>
      <c r="H109" s="197">
        <v>25987508.33</v>
      </c>
      <c r="I109" s="197">
        <v>26313910.97</v>
      </c>
      <c r="J109" s="197">
        <v>41394371.35</v>
      </c>
      <c r="K109" s="197">
        <v>12226045.950000003</v>
      </c>
      <c r="L109" s="197">
        <v>27542720.049999997</v>
      </c>
      <c r="M109" s="197">
        <f>M102+M107</f>
        <v>27892466.93</v>
      </c>
      <c r="N109" s="197" t="e">
        <f>N102+N107</f>
        <v>#REF!</v>
      </c>
      <c r="O109" s="197" t="e">
        <f>O102+O107</f>
        <v>#REF!</v>
      </c>
      <c r="P109" s="197" t="e">
        <f>P102+P107</f>
        <v>#REF!</v>
      </c>
      <c r="Q109" s="197">
        <f>Q102+Q107</f>
        <v>241589286.35</v>
      </c>
      <c r="R109" s="197">
        <f>R102+R107+R108</f>
        <v>260549231</v>
      </c>
      <c r="S109" s="197">
        <f>S102+S107+S108</f>
        <v>18959944.650000017</v>
      </c>
      <c r="T109" s="191">
        <f>+S109/R109</f>
        <v>0.07276914453836948</v>
      </c>
      <c r="U109" s="30"/>
      <c r="V109" s="327" t="s">
        <v>143</v>
      </c>
      <c r="W109" s="328"/>
      <c r="X109" s="328"/>
      <c r="Y109" s="208">
        <v>27892466.93</v>
      </c>
      <c r="Z109" s="209">
        <v>1</v>
      </c>
      <c r="AA109" s="208">
        <v>29775269</v>
      </c>
      <c r="AB109" s="302">
        <v>1882803.0699999994</v>
      </c>
      <c r="AC109" s="210">
        <v>0.06323378875267253</v>
      </c>
      <c r="AE109" s="327" t="s">
        <v>143</v>
      </c>
      <c r="AF109" s="328"/>
      <c r="AG109" s="328"/>
      <c r="AH109" s="226">
        <v>241589286.35</v>
      </c>
      <c r="AI109" s="197">
        <v>429347523</v>
      </c>
      <c r="AJ109" s="229">
        <v>-73820421</v>
      </c>
      <c r="AK109" s="197">
        <v>355527102</v>
      </c>
      <c r="AL109" s="313">
        <v>0</v>
      </c>
      <c r="AM109" s="197">
        <v>355527102</v>
      </c>
      <c r="AN109" s="229">
        <v>113937815.65</v>
      </c>
      <c r="AO109" s="291">
        <v>0.32047575278803925</v>
      </c>
    </row>
    <row r="110" spans="2:41" ht="18" thickTop="1">
      <c r="B110" s="168"/>
      <c r="C110" s="168"/>
      <c r="D110" s="17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7"/>
      <c r="R110" s="17"/>
      <c r="S110" s="17"/>
      <c r="T110" s="170"/>
      <c r="U110" s="35"/>
      <c r="V110" s="168"/>
      <c r="W110" s="168"/>
      <c r="X110" s="17"/>
      <c r="Y110" s="171"/>
      <c r="Z110" s="17"/>
      <c r="AA110" s="17"/>
      <c r="AB110" s="172"/>
      <c r="AC110" s="37"/>
      <c r="AE110" s="168"/>
      <c r="AF110" s="168"/>
      <c r="AG110" s="17"/>
      <c r="AH110" s="17"/>
      <c r="AI110" s="17"/>
      <c r="AJ110" s="17"/>
      <c r="AK110" s="17"/>
      <c r="AL110" s="17"/>
      <c r="AM110" s="17"/>
      <c r="AN110" s="31"/>
      <c r="AO110" s="296"/>
    </row>
    <row r="114" ht="15.75">
      <c r="R114" s="301"/>
    </row>
  </sheetData>
  <sheetProtection/>
  <mergeCells count="13">
    <mergeCell ref="AE107:AG107"/>
    <mergeCell ref="B1:S1"/>
    <mergeCell ref="B2:S2"/>
    <mergeCell ref="B3:S3"/>
    <mergeCell ref="V1:AC1"/>
    <mergeCell ref="V2:AC2"/>
    <mergeCell ref="AE109:AG109"/>
    <mergeCell ref="V3:AC3"/>
    <mergeCell ref="B109:D109"/>
    <mergeCell ref="V109:X109"/>
    <mergeCell ref="AE1:AK1"/>
    <mergeCell ref="AE2:AK2"/>
    <mergeCell ref="AE3:AK3"/>
  </mergeCells>
  <printOptions/>
  <pageMargins left="0.17" right="0.15748031496062992" top="0.5905511811023623" bottom="0.6299212598425197" header="0.27" footer="0.15748031496062992"/>
  <pageSetup horizontalDpi="600" verticalDpi="600" orientation="portrait" scale="55" r:id="rId1"/>
  <headerFooter scaleWithDoc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62"/>
  <sheetViews>
    <sheetView zoomScalePageLayoutView="0" workbookViewId="0" topLeftCell="C31">
      <selection activeCell="C1" sqref="C1:G45"/>
    </sheetView>
  </sheetViews>
  <sheetFormatPr defaultColWidth="11.00390625" defaultRowHeight="15.75"/>
  <cols>
    <col min="1" max="1" width="13.375" style="2" customWidth="1"/>
    <col min="2" max="2" width="11.00390625" style="2" customWidth="1"/>
    <col min="3" max="3" width="47.00390625" style="2" bestFit="1" customWidth="1"/>
    <col min="4" max="4" width="14.875" style="2" bestFit="1" customWidth="1"/>
    <col min="5" max="5" width="16.625" style="2" customWidth="1"/>
    <col min="6" max="6" width="16.25390625" style="2" customWidth="1"/>
    <col min="7" max="7" width="16.875" style="2" customWidth="1"/>
    <col min="8" max="16384" width="11.00390625" style="2" customWidth="1"/>
  </cols>
  <sheetData>
    <row r="1" spans="3:7" ht="18">
      <c r="C1" s="347" t="s">
        <v>144</v>
      </c>
      <c r="D1" s="348"/>
      <c r="E1" s="348"/>
      <c r="F1" s="348"/>
      <c r="G1" s="349"/>
    </row>
    <row r="2" spans="3:7" ht="15.75">
      <c r="C2" s="350" t="s">
        <v>4</v>
      </c>
      <c r="D2" s="351"/>
      <c r="E2" s="351"/>
      <c r="F2" s="351"/>
      <c r="G2" s="352"/>
    </row>
    <row r="3" spans="3:7" ht="15.75">
      <c r="C3" s="353" t="s">
        <v>337</v>
      </c>
      <c r="D3" s="354"/>
      <c r="E3" s="354"/>
      <c r="F3" s="354"/>
      <c r="G3" s="355"/>
    </row>
    <row r="4" ht="16.5" customHeight="1"/>
    <row r="5" spans="3:7" ht="16.5" thickBot="1">
      <c r="C5" s="3"/>
      <c r="D5" s="3"/>
      <c r="E5" s="3"/>
      <c r="F5" s="3"/>
      <c r="G5" s="3"/>
    </row>
    <row r="6" spans="1:7" ht="16.5" thickTop="1">
      <c r="A6" s="1"/>
      <c r="C6" s="247"/>
      <c r="D6" s="248"/>
      <c r="E6" s="248"/>
      <c r="F6" s="248"/>
      <c r="G6" s="249"/>
    </row>
    <row r="7" spans="1:7" s="246" customFormat="1" ht="16.5" thickBot="1">
      <c r="A7" s="1"/>
      <c r="C7" s="250" t="s">
        <v>85</v>
      </c>
      <c r="D7" s="356" t="s">
        <v>45</v>
      </c>
      <c r="E7" s="356"/>
      <c r="F7" s="298" t="s">
        <v>322</v>
      </c>
      <c r="G7" s="251"/>
    </row>
    <row r="8" spans="1:7" ht="17.25" thickBot="1" thickTop="1">
      <c r="A8" s="1"/>
      <c r="C8" s="252"/>
      <c r="D8" s="253" t="s">
        <v>32</v>
      </c>
      <c r="E8" s="254" t="s">
        <v>7</v>
      </c>
      <c r="F8" s="254" t="s">
        <v>7</v>
      </c>
      <c r="G8" s="255" t="s">
        <v>0</v>
      </c>
    </row>
    <row r="9" spans="1:7" ht="16.5" thickTop="1">
      <c r="A9" s="1"/>
      <c r="C9" s="4"/>
      <c r="D9" s="3"/>
      <c r="E9" s="5"/>
      <c r="F9" s="3"/>
      <c r="G9" s="6"/>
    </row>
    <row r="10" spans="1:7" ht="15.75">
      <c r="A10" s="1" t="s">
        <v>151</v>
      </c>
      <c r="C10" s="4" t="s">
        <v>148</v>
      </c>
      <c r="D10" s="5">
        <v>9703333</v>
      </c>
      <c r="E10" s="5">
        <v>87329997</v>
      </c>
      <c r="F10" s="5">
        <v>92137356</v>
      </c>
      <c r="G10" s="7">
        <v>-4807359</v>
      </c>
    </row>
    <row r="11" spans="1:7" ht="15.75">
      <c r="A11" s="1" t="s">
        <v>152</v>
      </c>
      <c r="C11" s="4" t="s">
        <v>150</v>
      </c>
      <c r="D11" s="242">
        <v>0</v>
      </c>
      <c r="E11" s="242">
        <v>0</v>
      </c>
      <c r="F11" s="5">
        <v>7754932</v>
      </c>
      <c r="G11" s="7">
        <v>-7754932</v>
      </c>
    </row>
    <row r="12" spans="1:7" ht="15.75">
      <c r="A12" s="1" t="s">
        <v>153</v>
      </c>
      <c r="C12" s="4" t="s">
        <v>147</v>
      </c>
      <c r="D12" s="5">
        <v>17342242</v>
      </c>
      <c r="E12" s="5">
        <v>156080178</v>
      </c>
      <c r="F12" s="5">
        <v>160656943</v>
      </c>
      <c r="G12" s="7">
        <v>-4576765</v>
      </c>
    </row>
    <row r="13" spans="1:7" ht="15.75" customHeight="1" hidden="1">
      <c r="A13" s="1" t="s">
        <v>154</v>
      </c>
      <c r="C13" s="4" t="s">
        <v>149</v>
      </c>
      <c r="D13" s="5"/>
      <c r="E13" s="5">
        <v>0</v>
      </c>
      <c r="F13" s="5">
        <v>0</v>
      </c>
      <c r="G13" s="7">
        <v>0</v>
      </c>
    </row>
    <row r="14" spans="1:7" ht="15.75" customHeight="1" hidden="1">
      <c r="A14" s="1"/>
      <c r="C14" s="4" t="s">
        <v>155</v>
      </c>
      <c r="D14" s="5" t="s">
        <v>96</v>
      </c>
      <c r="E14" s="5" t="s">
        <v>96</v>
      </c>
      <c r="F14" s="5">
        <v>0</v>
      </c>
      <c r="G14" s="7"/>
    </row>
    <row r="15" spans="1:7" ht="15.75">
      <c r="A15" s="1"/>
      <c r="C15" s="4"/>
      <c r="D15" s="5"/>
      <c r="E15" s="5"/>
      <c r="F15" s="5"/>
      <c r="G15" s="7"/>
    </row>
    <row r="16" spans="1:7" ht="16.5" thickBot="1">
      <c r="A16" s="256">
        <v>401402403</v>
      </c>
      <c r="C16" s="257" t="s">
        <v>79</v>
      </c>
      <c r="D16" s="258">
        <v>27045575</v>
      </c>
      <c r="E16" s="258">
        <v>243410175</v>
      </c>
      <c r="F16" s="258">
        <v>260549231</v>
      </c>
      <c r="G16" s="259">
        <v>-17139056</v>
      </c>
    </row>
    <row r="17" spans="1:7" ht="16.5" thickTop="1">
      <c r="A17" s="1"/>
      <c r="C17" s="9"/>
      <c r="D17" s="10"/>
      <c r="E17" s="10"/>
      <c r="F17" s="10"/>
      <c r="G17" s="11"/>
    </row>
    <row r="18" spans="1:7" ht="15.75" customHeight="1" hidden="1">
      <c r="A18" s="1"/>
      <c r="C18" s="9"/>
      <c r="D18" s="10"/>
      <c r="E18" s="10"/>
      <c r="F18" s="10"/>
      <c r="G18" s="11"/>
    </row>
    <row r="19" spans="1:7" ht="15.75">
      <c r="A19" s="1" t="s">
        <v>80</v>
      </c>
      <c r="C19" s="4" t="s">
        <v>72</v>
      </c>
      <c r="D19" s="5">
        <v>8581651</v>
      </c>
      <c r="E19" s="5">
        <v>69464119</v>
      </c>
      <c r="F19" s="5">
        <v>71915837</v>
      </c>
      <c r="G19" s="7">
        <v>2451718</v>
      </c>
    </row>
    <row r="20" spans="1:7" ht="15.75">
      <c r="A20" s="1" t="s">
        <v>81</v>
      </c>
      <c r="C20" s="4" t="s">
        <v>73</v>
      </c>
      <c r="D20" s="5">
        <v>189610</v>
      </c>
      <c r="E20" s="5">
        <v>1121942</v>
      </c>
      <c r="F20" s="5">
        <v>3297387</v>
      </c>
      <c r="G20" s="7">
        <v>2175445</v>
      </c>
    </row>
    <row r="21" spans="1:7" ht="15.75">
      <c r="A21" s="1" t="s">
        <v>82</v>
      </c>
      <c r="C21" s="4" t="s">
        <v>74</v>
      </c>
      <c r="D21" s="5">
        <v>1270435</v>
      </c>
      <c r="E21" s="5">
        <v>10309544</v>
      </c>
      <c r="F21" s="5">
        <v>16924132</v>
      </c>
      <c r="G21" s="7">
        <v>6614588</v>
      </c>
    </row>
    <row r="22" spans="1:7" ht="15.75" customHeight="1" hidden="1">
      <c r="A22" s="1"/>
      <c r="C22" s="4" t="s">
        <v>92</v>
      </c>
      <c r="D22" s="5"/>
      <c r="E22" s="5">
        <v>0</v>
      </c>
      <c r="F22" s="5">
        <v>0</v>
      </c>
      <c r="G22" s="7">
        <v>0</v>
      </c>
    </row>
    <row r="23" spans="1:7" ht="17.25" customHeight="1">
      <c r="A23" s="1">
        <v>508</v>
      </c>
      <c r="C23" s="12" t="s">
        <v>75</v>
      </c>
      <c r="D23" s="243">
        <v>1050966</v>
      </c>
      <c r="E23" s="243">
        <v>9677228</v>
      </c>
      <c r="F23" s="244">
        <v>0</v>
      </c>
      <c r="G23" s="245">
        <v>-9677228</v>
      </c>
    </row>
    <row r="24" spans="1:7" ht="15.75">
      <c r="A24" s="1">
        <v>510</v>
      </c>
      <c r="C24" s="12" t="s">
        <v>105</v>
      </c>
      <c r="D24" s="243">
        <v>0</v>
      </c>
      <c r="E24" s="243">
        <v>22750</v>
      </c>
      <c r="F24" s="244">
        <v>0</v>
      </c>
      <c r="G24" s="245">
        <v>-22750</v>
      </c>
    </row>
    <row r="25" spans="1:7" ht="15.75">
      <c r="A25" s="1"/>
      <c r="C25" s="260" t="s">
        <v>71</v>
      </c>
      <c r="D25" s="261">
        <v>11092662</v>
      </c>
      <c r="E25" s="261">
        <v>90595583</v>
      </c>
      <c r="F25" s="261">
        <v>92137356</v>
      </c>
      <c r="G25" s="262">
        <v>1564523</v>
      </c>
    </row>
    <row r="26" spans="1:7" ht="15.75">
      <c r="A26" s="1"/>
      <c r="C26" s="9"/>
      <c r="D26" s="10"/>
      <c r="E26" s="10"/>
      <c r="F26" s="10"/>
      <c r="G26" s="11"/>
    </row>
    <row r="27" spans="1:7" ht="15.75">
      <c r="A27" s="1"/>
      <c r="C27" s="4"/>
      <c r="D27" s="10"/>
      <c r="E27" s="10"/>
      <c r="F27" s="10"/>
      <c r="G27" s="11"/>
    </row>
    <row r="28" spans="1:7" ht="15.75">
      <c r="A28" s="1">
        <v>502</v>
      </c>
      <c r="C28" s="4" t="s">
        <v>6</v>
      </c>
      <c r="D28" s="5">
        <v>17359332.64</v>
      </c>
      <c r="E28" s="5">
        <v>156233995.56</v>
      </c>
      <c r="F28" s="5">
        <v>156233996</v>
      </c>
      <c r="G28" s="7">
        <v>0.4399999976158142</v>
      </c>
    </row>
    <row r="29" spans="1:7" ht="15.75">
      <c r="A29" s="1">
        <v>507</v>
      </c>
      <c r="C29" s="4" t="s">
        <v>47</v>
      </c>
      <c r="D29" s="13">
        <v>491438.56</v>
      </c>
      <c r="E29" s="5">
        <v>4422949.24</v>
      </c>
      <c r="F29" s="5">
        <v>4422947</v>
      </c>
      <c r="G29" s="7">
        <v>-2.2400000002235174</v>
      </c>
    </row>
    <row r="30" spans="1:7" ht="15.75">
      <c r="A30" s="1"/>
      <c r="C30" s="4" t="s">
        <v>48</v>
      </c>
      <c r="D30" s="244">
        <v>0</v>
      </c>
      <c r="E30" s="244">
        <v>0</v>
      </c>
      <c r="F30" s="5">
        <v>0</v>
      </c>
      <c r="G30" s="245">
        <v>0</v>
      </c>
    </row>
    <row r="31" spans="1:7" ht="15.75">
      <c r="A31" s="1"/>
      <c r="C31" s="263" t="s">
        <v>76</v>
      </c>
      <c r="D31" s="261">
        <v>17850771.2</v>
      </c>
      <c r="E31" s="261">
        <v>160656944.8</v>
      </c>
      <c r="F31" s="261">
        <v>160656943</v>
      </c>
      <c r="G31" s="262">
        <v>-1.8000000026077032</v>
      </c>
    </row>
    <row r="32" spans="1:7" ht="15.75">
      <c r="A32" s="1"/>
      <c r="C32" s="9"/>
      <c r="D32" s="10"/>
      <c r="E32" s="10"/>
      <c r="F32" s="10"/>
      <c r="G32" s="11"/>
    </row>
    <row r="33" spans="1:7" ht="15.75">
      <c r="A33" s="1"/>
      <c r="C33" s="4"/>
      <c r="D33" s="5"/>
      <c r="E33" s="5"/>
      <c r="F33" s="5"/>
      <c r="G33" s="8"/>
    </row>
    <row r="34" spans="1:7" ht="16.5" thickBot="1">
      <c r="A34" s="1"/>
      <c r="C34" s="257" t="s">
        <v>77</v>
      </c>
      <c r="D34" s="258">
        <v>28943433.2</v>
      </c>
      <c r="E34" s="258">
        <v>251252527.8</v>
      </c>
      <c r="F34" s="258">
        <v>252794299</v>
      </c>
      <c r="G34" s="264">
        <v>1564521.1999999974</v>
      </c>
    </row>
    <row r="35" spans="1:7" ht="16.5" thickTop="1">
      <c r="A35" s="1"/>
      <c r="C35" s="9"/>
      <c r="D35" s="10"/>
      <c r="E35" s="10"/>
      <c r="F35" s="10"/>
      <c r="G35" s="11"/>
    </row>
    <row r="36" spans="1:7" ht="15.75">
      <c r="A36" s="1"/>
      <c r="C36" s="4"/>
      <c r="D36" s="5"/>
      <c r="E36" s="5"/>
      <c r="F36" s="5"/>
      <c r="G36" s="8"/>
    </row>
    <row r="37" spans="1:7" ht="16.5" thickBot="1">
      <c r="A37" s="1"/>
      <c r="C37" s="257" t="s">
        <v>78</v>
      </c>
      <c r="D37" s="315">
        <v>-1897858.1999999993</v>
      </c>
      <c r="E37" s="315">
        <v>-7842352.800000012</v>
      </c>
      <c r="F37" s="258">
        <v>7754932</v>
      </c>
      <c r="G37" s="264">
        <v>-15574534.800000003</v>
      </c>
    </row>
    <row r="38" spans="1:7" ht="16.5" thickTop="1">
      <c r="A38" s="1"/>
      <c r="C38" s="9"/>
      <c r="D38" s="10"/>
      <c r="E38" s="10"/>
      <c r="F38" s="10"/>
      <c r="G38" s="11"/>
    </row>
    <row r="39" spans="1:7" ht="15.75">
      <c r="A39" s="1">
        <v>405</v>
      </c>
      <c r="C39" s="4" t="s">
        <v>29</v>
      </c>
      <c r="D39" s="100">
        <v>29645.87</v>
      </c>
      <c r="E39" s="299">
        <v>244371.66</v>
      </c>
      <c r="F39" s="244">
        <v>0</v>
      </c>
      <c r="G39" s="7">
        <v>-244371.66</v>
      </c>
    </row>
    <row r="40" spans="1:7" ht="15.75">
      <c r="A40" s="1"/>
      <c r="C40" s="4" t="s">
        <v>88</v>
      </c>
      <c r="D40" s="244">
        <v>0</v>
      </c>
      <c r="E40" s="299">
        <v>84421.09</v>
      </c>
      <c r="F40" s="244">
        <v>0</v>
      </c>
      <c r="G40" s="7">
        <v>-84421.09</v>
      </c>
    </row>
    <row r="41" spans="1:7" ht="15.75">
      <c r="A41" s="1">
        <v>408</v>
      </c>
      <c r="C41" s="4" t="s">
        <v>46</v>
      </c>
      <c r="D41" s="5">
        <v>37730.79</v>
      </c>
      <c r="E41" s="299">
        <v>1744162.2100000004</v>
      </c>
      <c r="F41" s="244">
        <v>0</v>
      </c>
      <c r="G41" s="7">
        <v>-1744162.2100000004</v>
      </c>
    </row>
    <row r="42" spans="1:7" ht="15.75">
      <c r="A42" s="1"/>
      <c r="C42" s="4"/>
      <c r="D42" s="5"/>
      <c r="E42" s="5"/>
      <c r="F42" s="244"/>
      <c r="G42" s="8"/>
    </row>
    <row r="43" spans="1:7" ht="16.5" thickBot="1">
      <c r="A43" s="1"/>
      <c r="C43" s="257" t="s">
        <v>160</v>
      </c>
      <c r="D43" s="258">
        <v>67376.66</v>
      </c>
      <c r="E43" s="258">
        <v>2072954.9600000004</v>
      </c>
      <c r="F43" s="258">
        <v>0</v>
      </c>
      <c r="G43" s="264">
        <v>-2072954.9600000004</v>
      </c>
    </row>
    <row r="44" spans="1:7" ht="16.5" thickTop="1">
      <c r="A44" s="1"/>
      <c r="C44" s="4"/>
      <c r="D44" s="5"/>
      <c r="E44" s="5"/>
      <c r="F44" s="5"/>
      <c r="G44" s="8"/>
    </row>
    <row r="45" spans="1:7" ht="16.5" thickBot="1">
      <c r="A45" s="1"/>
      <c r="C45" s="265" t="s">
        <v>56</v>
      </c>
      <c r="D45" s="266">
        <v>-1830481.5399999993</v>
      </c>
      <c r="E45" s="266">
        <v>-5769397.840000011</v>
      </c>
      <c r="F45" s="266">
        <v>7754932</v>
      </c>
      <c r="G45" s="267">
        <v>-13501579.840000002</v>
      </c>
    </row>
    <row r="46" s="17" customFormat="1" ht="16.5" thickTop="1">
      <c r="A46" s="14"/>
    </row>
    <row r="47" s="17" customFormat="1" ht="15.75">
      <c r="A47" s="14"/>
    </row>
    <row r="48" s="17" customFormat="1" ht="15.75">
      <c r="A48" s="14"/>
    </row>
    <row r="49" s="17" customFormat="1" ht="15.75">
      <c r="A49" s="14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C1:G1"/>
    <mergeCell ref="C2:G2"/>
    <mergeCell ref="C3:G3"/>
    <mergeCell ref="D7:E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K56"/>
  <sheetViews>
    <sheetView zoomScalePageLayoutView="0" workbookViewId="0" topLeftCell="C1">
      <selection activeCell="J49" sqref="J49"/>
    </sheetView>
  </sheetViews>
  <sheetFormatPr defaultColWidth="11.00390625" defaultRowHeight="15.75"/>
  <cols>
    <col min="1" max="1" width="11.0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1" width="11.00390625" style="19" customWidth="1"/>
    <col min="12" max="16384" width="11.00390625" style="2" customWidth="1"/>
  </cols>
  <sheetData>
    <row r="1" spans="2:11" s="38" customFormat="1" ht="15.75">
      <c r="B1" s="357" t="s">
        <v>144</v>
      </c>
      <c r="C1" s="358"/>
      <c r="D1" s="358"/>
      <c r="E1" s="358"/>
      <c r="F1" s="358"/>
      <c r="G1" s="359"/>
      <c r="H1" s="52"/>
      <c r="I1" s="52"/>
      <c r="J1" s="52"/>
      <c r="K1" s="52"/>
    </row>
    <row r="2" spans="2:7" ht="15.75">
      <c r="B2" s="360" t="s">
        <v>8</v>
      </c>
      <c r="C2" s="361"/>
      <c r="D2" s="361"/>
      <c r="E2" s="361"/>
      <c r="F2" s="361"/>
      <c r="G2" s="362"/>
    </row>
    <row r="3" spans="2:7" ht="16.5" thickBot="1">
      <c r="B3" s="363" t="s">
        <v>341</v>
      </c>
      <c r="C3" s="364"/>
      <c r="D3" s="364"/>
      <c r="E3" s="364"/>
      <c r="F3" s="364"/>
      <c r="G3" s="365"/>
    </row>
    <row r="4" spans="2:7" ht="15.75">
      <c r="B4" s="39"/>
      <c r="C4" s="39"/>
      <c r="D4" s="40"/>
      <c r="E4" s="40"/>
      <c r="F4" s="39"/>
      <c r="G4" s="39"/>
    </row>
    <row r="5" spans="2:7" ht="36" customHeight="1" thickBot="1">
      <c r="B5" s="268" t="s">
        <v>5</v>
      </c>
      <c r="C5" s="269" t="s">
        <v>49</v>
      </c>
      <c r="D5" s="269" t="s">
        <v>44</v>
      </c>
      <c r="E5" s="270" t="s">
        <v>140</v>
      </c>
      <c r="F5" s="269" t="s">
        <v>10</v>
      </c>
      <c r="G5" s="271" t="s">
        <v>141</v>
      </c>
    </row>
    <row r="6" spans="2:7" ht="16.5" thickTop="1">
      <c r="B6" s="41" t="s">
        <v>13</v>
      </c>
      <c r="C6" s="5">
        <v>53424.71</v>
      </c>
      <c r="D6" s="5">
        <v>55841.31</v>
      </c>
      <c r="E6" s="42">
        <v>2416.5999999999985</v>
      </c>
      <c r="F6" s="5">
        <v>110585</v>
      </c>
      <c r="G6" s="114">
        <v>57160.29</v>
      </c>
    </row>
    <row r="7" spans="2:7" ht="15.75">
      <c r="B7" s="41" t="s">
        <v>11</v>
      </c>
      <c r="C7" s="5">
        <v>3682354.95</v>
      </c>
      <c r="D7" s="5">
        <v>4339558.72</v>
      </c>
      <c r="E7" s="42">
        <v>657203.7699999996</v>
      </c>
      <c r="F7" s="5">
        <v>668905</v>
      </c>
      <c r="G7" s="114">
        <v>-3013449.95</v>
      </c>
    </row>
    <row r="8" spans="2:7" ht="15.75" hidden="1">
      <c r="B8" s="41" t="s">
        <v>12</v>
      </c>
      <c r="C8" s="5">
        <v>0</v>
      </c>
      <c r="D8" s="5">
        <v>0</v>
      </c>
      <c r="E8" s="42">
        <v>0</v>
      </c>
      <c r="F8" s="5"/>
      <c r="G8" s="114">
        <v>0</v>
      </c>
    </row>
    <row r="9" spans="2:7" ht="15.75">
      <c r="B9" s="41" t="s">
        <v>14</v>
      </c>
      <c r="C9" s="5">
        <v>2101780.56</v>
      </c>
      <c r="D9" s="5">
        <v>2065775.28</v>
      </c>
      <c r="E9" s="42">
        <v>-36005.28000000003</v>
      </c>
      <c r="F9" s="5">
        <v>11112740</v>
      </c>
      <c r="G9" s="114">
        <v>9010958.44</v>
      </c>
    </row>
    <row r="10" spans="2:7" ht="15.75" hidden="1">
      <c r="B10" s="41" t="s">
        <v>15</v>
      </c>
      <c r="C10" s="42">
        <v>0</v>
      </c>
      <c r="D10" s="42">
        <v>0</v>
      </c>
      <c r="E10" s="42">
        <v>0</v>
      </c>
      <c r="F10" s="42"/>
      <c r="G10" s="114">
        <v>0</v>
      </c>
    </row>
    <row r="11" spans="2:7" ht="15.75" hidden="1">
      <c r="B11" s="41" t="s">
        <v>42</v>
      </c>
      <c r="C11" s="42">
        <v>0</v>
      </c>
      <c r="D11" s="42">
        <v>0</v>
      </c>
      <c r="E11" s="42">
        <v>0</v>
      </c>
      <c r="F11" s="42"/>
      <c r="G11" s="114">
        <v>0</v>
      </c>
    </row>
    <row r="12" spans="2:7" ht="15.75">
      <c r="B12" s="41" t="s">
        <v>158</v>
      </c>
      <c r="C12" s="42">
        <v>165.47</v>
      </c>
      <c r="D12" s="42">
        <v>-5.48</v>
      </c>
      <c r="E12" s="42">
        <v>-170.95</v>
      </c>
      <c r="F12" s="42">
        <v>-364</v>
      </c>
      <c r="G12" s="114">
        <v>-529.47</v>
      </c>
    </row>
    <row r="13" spans="2:7" ht="16.5" thickBot="1">
      <c r="B13" s="272" t="s">
        <v>65</v>
      </c>
      <c r="C13" s="258">
        <v>5837725.69</v>
      </c>
      <c r="D13" s="258">
        <v>6461169.829999999</v>
      </c>
      <c r="E13" s="273">
        <v>623444.1399999995</v>
      </c>
      <c r="F13" s="258">
        <v>11891866</v>
      </c>
      <c r="G13" s="259">
        <v>6054140.31</v>
      </c>
    </row>
    <row r="14" spans="2:7" ht="16.5" thickTop="1">
      <c r="B14" s="43"/>
      <c r="C14" s="10"/>
      <c r="D14" s="10"/>
      <c r="E14" s="44"/>
      <c r="F14" s="10"/>
      <c r="G14" s="11"/>
    </row>
    <row r="15" spans="2:7" ht="15.75">
      <c r="B15" s="41"/>
      <c r="C15" s="5"/>
      <c r="D15" s="5"/>
      <c r="E15" s="22"/>
      <c r="F15" s="5"/>
      <c r="G15" s="8"/>
    </row>
    <row r="16" spans="2:7" ht="15.75">
      <c r="B16" s="41" t="s">
        <v>16</v>
      </c>
      <c r="C16" s="5">
        <v>5726392.4</v>
      </c>
      <c r="D16" s="5">
        <v>5726392.4</v>
      </c>
      <c r="E16" s="42">
        <v>0</v>
      </c>
      <c r="F16" s="5">
        <v>5726392</v>
      </c>
      <c r="G16" s="114">
        <v>-0.40000000037252903</v>
      </c>
    </row>
    <row r="17" spans="2:7" ht="15.75">
      <c r="B17" s="41" t="s">
        <v>17</v>
      </c>
      <c r="C17" s="5">
        <v>2160327.33</v>
      </c>
      <c r="D17" s="5">
        <v>2160327.33</v>
      </c>
      <c r="E17" s="42">
        <v>0</v>
      </c>
      <c r="F17" s="5">
        <v>2325751</v>
      </c>
      <c r="G17" s="114">
        <v>165423.66999999993</v>
      </c>
    </row>
    <row r="18" spans="2:7" ht="15.75">
      <c r="B18" s="41" t="s">
        <v>36</v>
      </c>
      <c r="C18" s="5">
        <v>47713566.23</v>
      </c>
      <c r="D18" s="5">
        <v>47713566.23</v>
      </c>
      <c r="E18" s="42">
        <v>0</v>
      </c>
      <c r="F18" s="5">
        <v>47715278</v>
      </c>
      <c r="G18" s="114">
        <v>1711.7700000032783</v>
      </c>
    </row>
    <row r="19" spans="2:7" ht="15.75">
      <c r="B19" s="41" t="s">
        <v>18</v>
      </c>
      <c r="C19" s="5">
        <v>347705.97</v>
      </c>
      <c r="D19" s="5">
        <v>347705.97</v>
      </c>
      <c r="E19" s="42">
        <v>0</v>
      </c>
      <c r="F19" s="5">
        <v>347706</v>
      </c>
      <c r="G19" s="114">
        <v>0.030000000027939677</v>
      </c>
    </row>
    <row r="20" spans="2:7" ht="15.75">
      <c r="B20" s="41" t="s">
        <v>37</v>
      </c>
      <c r="C20" s="5">
        <v>5531707.4</v>
      </c>
      <c r="D20" s="5">
        <v>5531707.4</v>
      </c>
      <c r="E20" s="42">
        <v>0</v>
      </c>
      <c r="F20" s="5">
        <v>5531707</v>
      </c>
      <c r="G20" s="114">
        <v>-0.40000000037252903</v>
      </c>
    </row>
    <row r="21" spans="2:7" ht="15.75">
      <c r="B21" s="41" t="s">
        <v>19</v>
      </c>
      <c r="C21" s="5">
        <v>559930.77</v>
      </c>
      <c r="D21" s="5">
        <v>559930.77</v>
      </c>
      <c r="E21" s="42">
        <v>0</v>
      </c>
      <c r="F21" s="5">
        <v>559931</v>
      </c>
      <c r="G21" s="114">
        <v>0.22999999998137355</v>
      </c>
    </row>
    <row r="22" spans="2:7" ht="15.75">
      <c r="B22" s="41" t="s">
        <v>38</v>
      </c>
      <c r="C22" s="42">
        <v>-39842702.99</v>
      </c>
      <c r="D22" s="42">
        <v>-38791926.99</v>
      </c>
      <c r="E22" s="42">
        <v>1050776</v>
      </c>
      <c r="F22" s="42">
        <v>-30348308</v>
      </c>
      <c r="G22" s="114">
        <v>9494394.990000002</v>
      </c>
    </row>
    <row r="23" spans="2:7" ht="16.5" thickBot="1">
      <c r="B23" s="272" t="s">
        <v>66</v>
      </c>
      <c r="C23" s="258">
        <v>22196927.109999992</v>
      </c>
      <c r="D23" s="258">
        <v>23247703.109999992</v>
      </c>
      <c r="E23" s="274">
        <v>1050776</v>
      </c>
      <c r="F23" s="258">
        <v>31858458</v>
      </c>
      <c r="G23" s="275">
        <v>9661530.890000004</v>
      </c>
    </row>
    <row r="24" spans="2:7" ht="16.5" thickTop="1">
      <c r="B24" s="43"/>
      <c r="C24" s="10"/>
      <c r="D24" s="10"/>
      <c r="E24" s="10"/>
      <c r="F24" s="10"/>
      <c r="G24" s="11"/>
    </row>
    <row r="25" spans="2:7" ht="15.75">
      <c r="B25" s="41"/>
      <c r="C25" s="5"/>
      <c r="D25" s="5"/>
      <c r="E25" s="5"/>
      <c r="F25" s="5"/>
      <c r="G25" s="8"/>
    </row>
    <row r="26" spans="2:7" ht="15.75">
      <c r="B26" s="41" t="s">
        <v>20</v>
      </c>
      <c r="C26" s="5">
        <v>743608.15</v>
      </c>
      <c r="D26" s="5">
        <v>743608.15</v>
      </c>
      <c r="E26" s="42">
        <v>0</v>
      </c>
      <c r="F26" s="5">
        <v>743608.15</v>
      </c>
      <c r="G26" s="114">
        <v>0</v>
      </c>
    </row>
    <row r="27" spans="2:7" ht="15.75">
      <c r="B27" s="41" t="s">
        <v>39</v>
      </c>
      <c r="C27" s="42">
        <v>-743608.15</v>
      </c>
      <c r="D27" s="42">
        <v>-743608.15</v>
      </c>
      <c r="E27" s="42">
        <v>0</v>
      </c>
      <c r="F27" s="42">
        <v>-743608.15</v>
      </c>
      <c r="G27" s="114">
        <v>0</v>
      </c>
    </row>
    <row r="28" spans="2:7" ht="15.75">
      <c r="B28" s="41" t="s">
        <v>40</v>
      </c>
      <c r="C28" s="5">
        <v>45533.24</v>
      </c>
      <c r="D28" s="5">
        <v>45533.24</v>
      </c>
      <c r="E28" s="42">
        <v>0</v>
      </c>
      <c r="F28" s="5">
        <v>45533.24</v>
      </c>
      <c r="G28" s="114">
        <v>0</v>
      </c>
    </row>
    <row r="29" spans="2:10" ht="15.75">
      <c r="B29" s="41" t="s">
        <v>41</v>
      </c>
      <c r="C29" s="42">
        <v>-32818.21</v>
      </c>
      <c r="D29" s="42">
        <v>-32628.21</v>
      </c>
      <c r="E29" s="42">
        <v>190</v>
      </c>
      <c r="F29" s="42">
        <v>-31110</v>
      </c>
      <c r="G29" s="114">
        <v>1708.2099999999991</v>
      </c>
      <c r="J29" s="42"/>
    </row>
    <row r="30" spans="2:7" ht="15.75">
      <c r="B30" s="41" t="s">
        <v>106</v>
      </c>
      <c r="C30" s="5">
        <v>157364.67</v>
      </c>
      <c r="D30" s="5">
        <v>157364.67</v>
      </c>
      <c r="E30" s="42">
        <v>0</v>
      </c>
      <c r="F30" s="5">
        <v>165365</v>
      </c>
      <c r="G30" s="114">
        <v>8000.329999999987</v>
      </c>
    </row>
    <row r="31" spans="2:7" ht="18" customHeight="1" hidden="1">
      <c r="B31" s="41" t="s">
        <v>43</v>
      </c>
      <c r="C31" s="5">
        <v>0</v>
      </c>
      <c r="D31" s="5">
        <v>0</v>
      </c>
      <c r="E31" s="5">
        <v>0</v>
      </c>
      <c r="F31" s="5">
        <v>0</v>
      </c>
      <c r="G31" s="114">
        <v>0</v>
      </c>
    </row>
    <row r="32" spans="2:7" ht="16.5" thickBot="1">
      <c r="B32" s="272" t="s">
        <v>67</v>
      </c>
      <c r="C32" s="258">
        <v>170079.7</v>
      </c>
      <c r="D32" s="258">
        <v>170269.7</v>
      </c>
      <c r="E32" s="274">
        <v>190</v>
      </c>
      <c r="F32" s="258">
        <v>179788.24</v>
      </c>
      <c r="G32" s="259">
        <v>9707.539999999986</v>
      </c>
    </row>
    <row r="33" spans="2:7" ht="16.5" hidden="1" thickTop="1">
      <c r="B33" s="43"/>
      <c r="C33" s="10"/>
      <c r="D33" s="10"/>
      <c r="E33" s="10"/>
      <c r="F33" s="10"/>
      <c r="G33" s="11"/>
    </row>
    <row r="34" spans="2:7" ht="16.5" thickTop="1">
      <c r="B34" s="45"/>
      <c r="C34" s="13"/>
      <c r="D34" s="13"/>
      <c r="E34" s="13"/>
      <c r="F34" s="13"/>
      <c r="G34" s="115"/>
    </row>
    <row r="35" spans="2:7" ht="16.5" thickBot="1">
      <c r="B35" s="276" t="s">
        <v>68</v>
      </c>
      <c r="C35" s="277">
        <v>28204729.499999993</v>
      </c>
      <c r="D35" s="277">
        <v>29879140.63999999</v>
      </c>
      <c r="E35" s="278">
        <v>1674411.1399999997</v>
      </c>
      <c r="F35" s="277">
        <v>43930105.239999995</v>
      </c>
      <c r="G35" s="279">
        <v>15725377.740000002</v>
      </c>
    </row>
    <row r="36" spans="2:7" ht="16.5" thickTop="1">
      <c r="B36" s="46"/>
      <c r="C36" s="16"/>
      <c r="D36" s="16"/>
      <c r="E36" s="16"/>
      <c r="F36" s="16"/>
      <c r="G36" s="116"/>
    </row>
    <row r="37" spans="2:7" ht="15.75" hidden="1">
      <c r="B37" s="46"/>
      <c r="C37" s="16"/>
      <c r="D37" s="16"/>
      <c r="E37" s="16"/>
      <c r="F37" s="16"/>
      <c r="G37" s="116"/>
    </row>
    <row r="38" spans="2:7" ht="15.75" hidden="1">
      <c r="B38" s="45"/>
      <c r="C38" s="13"/>
      <c r="D38" s="13"/>
      <c r="E38" s="13"/>
      <c r="F38" s="13"/>
      <c r="G38" s="115"/>
    </row>
    <row r="39" spans="2:10" ht="15.75">
      <c r="B39" s="45" t="s">
        <v>21</v>
      </c>
      <c r="C39" s="42">
        <v>19905</v>
      </c>
      <c r="D39" s="42">
        <v>19905</v>
      </c>
      <c r="E39" s="42">
        <v>0</v>
      </c>
      <c r="F39" s="42">
        <v>84114</v>
      </c>
      <c r="G39" s="114">
        <v>-64209</v>
      </c>
      <c r="J39" s="15"/>
    </row>
    <row r="40" spans="2:7" ht="15.75">
      <c r="B40" s="45" t="s">
        <v>22</v>
      </c>
      <c r="C40" s="42">
        <v>1910629.45</v>
      </c>
      <c r="D40" s="42">
        <v>1642376.91</v>
      </c>
      <c r="E40" s="42">
        <v>268252.54000000004</v>
      </c>
      <c r="F40" s="42">
        <v>5905807</v>
      </c>
      <c r="G40" s="114">
        <v>-3995177.55</v>
      </c>
    </row>
    <row r="41" spans="2:7" ht="15.75">
      <c r="B41" s="45" t="s">
        <v>135</v>
      </c>
      <c r="C41" s="42">
        <v>18263.56</v>
      </c>
      <c r="D41" s="42">
        <v>18263.56</v>
      </c>
      <c r="E41" s="42">
        <v>0</v>
      </c>
      <c r="F41" s="42">
        <v>2398906</v>
      </c>
      <c r="G41" s="114">
        <v>-2380642.44</v>
      </c>
    </row>
    <row r="42" spans="2:7" ht="15.75">
      <c r="B42" s="45" t="s">
        <v>52</v>
      </c>
      <c r="C42" s="42">
        <v>-55928.01</v>
      </c>
      <c r="D42" s="42">
        <v>0</v>
      </c>
      <c r="E42" s="42">
        <v>-55928.01</v>
      </c>
      <c r="F42" s="42">
        <v>3433737</v>
      </c>
      <c r="G42" s="114">
        <v>-3489665.01</v>
      </c>
    </row>
    <row r="43" spans="2:7" ht="15.75">
      <c r="B43" s="45" t="s">
        <v>23</v>
      </c>
      <c r="C43" s="42">
        <v>29608.44</v>
      </c>
      <c r="D43" s="42">
        <v>85861.84</v>
      </c>
      <c r="E43" s="42">
        <v>-56253.399999999994</v>
      </c>
      <c r="F43" s="42">
        <v>55901</v>
      </c>
      <c r="G43" s="114">
        <v>-26292.56</v>
      </c>
    </row>
    <row r="44" spans="2:7" ht="16.5" thickBot="1">
      <c r="B44" s="272" t="s">
        <v>69</v>
      </c>
      <c r="C44" s="273">
        <v>1922478.44</v>
      </c>
      <c r="D44" s="273">
        <v>1766407.31</v>
      </c>
      <c r="E44" s="273">
        <v>156071.13000000003</v>
      </c>
      <c r="F44" s="273">
        <v>11878465</v>
      </c>
      <c r="G44" s="259">
        <v>-9955986.56</v>
      </c>
    </row>
    <row r="45" spans="2:7" ht="16.5" thickTop="1">
      <c r="B45" s="46"/>
      <c r="C45" s="16"/>
      <c r="D45" s="16"/>
      <c r="E45" s="16"/>
      <c r="F45" s="16"/>
      <c r="G45" s="116"/>
    </row>
    <row r="46" spans="2:7" ht="15.75">
      <c r="B46" s="45"/>
      <c r="C46" s="13"/>
      <c r="D46" s="13"/>
      <c r="E46" s="13"/>
      <c r="F46" s="13"/>
      <c r="G46" s="115"/>
    </row>
    <row r="47" spans="2:7" ht="15.75">
      <c r="B47" s="45" t="s">
        <v>24</v>
      </c>
      <c r="C47" s="13">
        <v>42008.47</v>
      </c>
      <c r="D47" s="13">
        <v>42008.47</v>
      </c>
      <c r="E47" s="42">
        <v>0</v>
      </c>
      <c r="F47" s="13">
        <v>42008.47</v>
      </c>
      <c r="G47" s="114">
        <v>0</v>
      </c>
    </row>
    <row r="48" spans="2:7" ht="15.75">
      <c r="B48" s="45" t="s">
        <v>28</v>
      </c>
      <c r="C48" s="13">
        <v>29998711.2</v>
      </c>
      <c r="D48" s="13">
        <v>29998711.2</v>
      </c>
      <c r="E48" s="42">
        <v>0</v>
      </c>
      <c r="F48" s="13">
        <v>29998711</v>
      </c>
      <c r="G48" s="114">
        <v>0.19999999925494194</v>
      </c>
    </row>
    <row r="49" spans="2:7" ht="15.75">
      <c r="B49" s="45" t="s">
        <v>35</v>
      </c>
      <c r="C49" s="42">
        <v>2010927.9</v>
      </c>
      <c r="D49" s="42">
        <v>2010927.9</v>
      </c>
      <c r="E49" s="42">
        <v>0</v>
      </c>
      <c r="F49" s="13">
        <v>74311506</v>
      </c>
      <c r="G49" s="114">
        <v>-72300578.1</v>
      </c>
    </row>
    <row r="50" spans="2:7" ht="15.75">
      <c r="B50" s="45" t="s">
        <v>56</v>
      </c>
      <c r="C50" s="47">
        <v>-5769398</v>
      </c>
      <c r="D50" s="47">
        <v>-3938916</v>
      </c>
      <c r="E50" s="42">
        <v>-1830483</v>
      </c>
      <c r="F50" s="42">
        <v>-72300585</v>
      </c>
      <c r="G50" s="114">
        <v>66531186</v>
      </c>
    </row>
    <row r="51" spans="2:7" ht="16.5" thickBot="1">
      <c r="B51" s="272" t="s">
        <v>55</v>
      </c>
      <c r="C51" s="258">
        <v>26282249.569999997</v>
      </c>
      <c r="D51" s="258">
        <v>28112731.569999997</v>
      </c>
      <c r="E51" s="274">
        <v>-1830483</v>
      </c>
      <c r="F51" s="258">
        <v>32051640.47</v>
      </c>
      <c r="G51" s="259">
        <v>-5769391.899999991</v>
      </c>
    </row>
    <row r="52" spans="2:7" ht="16.5" thickTop="1">
      <c r="B52" s="46"/>
      <c r="C52" s="16"/>
      <c r="D52" s="16"/>
      <c r="E52" s="16"/>
      <c r="F52" s="16"/>
      <c r="G52" s="116"/>
    </row>
    <row r="53" spans="2:7" ht="16.5" thickBot="1">
      <c r="B53" s="45"/>
      <c r="C53" s="13"/>
      <c r="D53" s="13"/>
      <c r="E53" s="13"/>
      <c r="F53" s="13"/>
      <c r="G53" s="115"/>
    </row>
    <row r="54" spans="2:7" ht="17.25" thickBot="1" thickTop="1">
      <c r="B54" s="280" t="s">
        <v>70</v>
      </c>
      <c r="C54" s="281">
        <v>28204730.009999998</v>
      </c>
      <c r="D54" s="281">
        <v>29879140.879999995</v>
      </c>
      <c r="E54" s="282">
        <v>-1674410.8699999999</v>
      </c>
      <c r="F54" s="281">
        <v>43930105.47</v>
      </c>
      <c r="G54" s="283">
        <v>-15725378.459999992</v>
      </c>
    </row>
    <row r="55" ht="16.5" thickTop="1"/>
    <row r="56" spans="3:7" ht="15.75">
      <c r="C56" s="18"/>
      <c r="D56" s="18"/>
      <c r="E56" s="18"/>
      <c r="F56" s="18"/>
      <c r="G56" s="18"/>
    </row>
  </sheetData>
  <sheetProtection/>
  <mergeCells count="3">
    <mergeCell ref="B1:G1"/>
    <mergeCell ref="B2:G2"/>
    <mergeCell ref="B3:G3"/>
  </mergeCells>
  <printOptions horizontalCentered="1"/>
  <pageMargins left="0.17" right="0.17" top="0.18" bottom="0.22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J1714"/>
  <sheetViews>
    <sheetView zoomScalePageLayoutView="0" workbookViewId="0" topLeftCell="B42">
      <selection activeCell="B1" sqref="B1:H74"/>
    </sheetView>
  </sheetViews>
  <sheetFormatPr defaultColWidth="10.00390625" defaultRowHeight="15.75"/>
  <cols>
    <col min="1" max="4" width="10.00390625" style="48" customWidth="1"/>
    <col min="5" max="5" width="13.00390625" style="48" customWidth="1"/>
    <col min="6" max="6" width="13.75390625" style="49" customWidth="1"/>
    <col min="7" max="7" width="11.125" style="48" bestFit="1" customWidth="1"/>
    <col min="8" max="8" width="15.625" style="49" customWidth="1"/>
    <col min="9" max="9" width="14.00390625" style="48" customWidth="1"/>
    <col min="10" max="10" width="18.125" style="48" customWidth="1"/>
    <col min="11" max="16384" width="10.00390625" style="48" customWidth="1"/>
  </cols>
  <sheetData>
    <row r="1" spans="2:8" ht="44.25" customHeight="1">
      <c r="B1" s="366" t="s">
        <v>144</v>
      </c>
      <c r="C1" s="367"/>
      <c r="D1" s="367"/>
      <c r="E1" s="367"/>
      <c r="F1" s="367"/>
      <c r="G1" s="367"/>
      <c r="H1" s="368"/>
    </row>
    <row r="2" spans="2:8" ht="15.75">
      <c r="B2" s="369" t="s">
        <v>157</v>
      </c>
      <c r="C2" s="356"/>
      <c r="D2" s="356"/>
      <c r="E2" s="356"/>
      <c r="F2" s="356"/>
      <c r="G2" s="356"/>
      <c r="H2" s="370"/>
    </row>
    <row r="3" spans="2:8" ht="16.5" thickBot="1">
      <c r="B3" s="371" t="s">
        <v>342</v>
      </c>
      <c r="C3" s="372"/>
      <c r="D3" s="372"/>
      <c r="E3" s="372"/>
      <c r="F3" s="372"/>
      <c r="G3" s="372"/>
      <c r="H3" s="373"/>
    </row>
    <row r="5" ht="15.75">
      <c r="C5" s="117"/>
    </row>
    <row r="6" spans="2:8" ht="14.25" hidden="1">
      <c r="B6" s="50" t="s">
        <v>107</v>
      </c>
      <c r="C6" s="50"/>
      <c r="D6" s="50"/>
      <c r="E6" s="50"/>
      <c r="F6" s="50"/>
      <c r="G6" s="51">
        <v>0</v>
      </c>
      <c r="H6" s="51"/>
    </row>
    <row r="7" spans="2:8" ht="14.25" hidden="1">
      <c r="B7" s="52" t="s">
        <v>108</v>
      </c>
      <c r="C7" s="52"/>
      <c r="D7" s="52"/>
      <c r="E7" s="52"/>
      <c r="F7" s="52"/>
      <c r="G7" s="53">
        <v>0</v>
      </c>
      <c r="H7" s="53"/>
    </row>
    <row r="8" spans="2:8" ht="15" thickBot="1">
      <c r="B8" s="121" t="s">
        <v>83</v>
      </c>
      <c r="C8" s="121"/>
      <c r="D8" s="121"/>
      <c r="E8" s="121"/>
      <c r="F8" s="121"/>
      <c r="G8" s="122"/>
      <c r="H8" s="314">
        <v>4339559</v>
      </c>
    </row>
    <row r="9" ht="15" thickTop="1"/>
    <row r="10" spans="2:8" ht="14.25">
      <c r="B10" s="124" t="s">
        <v>58</v>
      </c>
      <c r="C10" s="125"/>
      <c r="D10" s="125"/>
      <c r="E10" s="54"/>
      <c r="F10" s="55"/>
      <c r="G10" s="54"/>
      <c r="H10" s="55"/>
    </row>
    <row r="12" spans="2:8" ht="15">
      <c r="B12" s="56" t="s">
        <v>109</v>
      </c>
      <c r="H12" s="57">
        <f>F13+F14</f>
        <v>27045575</v>
      </c>
    </row>
    <row r="13" spans="2:6" ht="14.25">
      <c r="B13" s="48" t="s">
        <v>133</v>
      </c>
      <c r="F13" s="58">
        <v>27045575</v>
      </c>
    </row>
    <row r="14" spans="2:6" ht="14.25" hidden="1">
      <c r="B14" s="48" t="s">
        <v>131</v>
      </c>
      <c r="F14" s="64">
        <v>0</v>
      </c>
    </row>
    <row r="15" spans="2:6" ht="14.25" hidden="1">
      <c r="B15" s="48" t="s">
        <v>116</v>
      </c>
      <c r="F15" s="58">
        <v>0</v>
      </c>
    </row>
    <row r="16" spans="2:6" ht="14.25" hidden="1">
      <c r="B16" s="48" t="s">
        <v>111</v>
      </c>
      <c r="F16" s="58">
        <v>0</v>
      </c>
    </row>
    <row r="17" spans="2:6" ht="14.25" hidden="1">
      <c r="B17" s="48" t="s">
        <v>112</v>
      </c>
      <c r="F17" s="58">
        <v>0</v>
      </c>
    </row>
    <row r="18" ht="14.25">
      <c r="F18" s="58"/>
    </row>
    <row r="19" spans="2:8" ht="15" thickBot="1">
      <c r="B19" s="121" t="s">
        <v>121</v>
      </c>
      <c r="C19" s="121"/>
      <c r="D19" s="121"/>
      <c r="E19" s="121"/>
      <c r="F19" s="121"/>
      <c r="G19" s="122"/>
      <c r="H19" s="123">
        <v>31385134</v>
      </c>
    </row>
    <row r="20" ht="15" thickTop="1"/>
    <row r="21" spans="2:4" ht="14.25">
      <c r="B21" s="124" t="s">
        <v>59</v>
      </c>
      <c r="C21" s="125"/>
      <c r="D21" s="125"/>
    </row>
    <row r="23" spans="2:7" ht="15">
      <c r="B23" s="56" t="s">
        <v>113</v>
      </c>
      <c r="G23" s="59">
        <f>SUM(F24:F27)</f>
        <v>10041696</v>
      </c>
    </row>
    <row r="24" spans="2:8" ht="14.25">
      <c r="B24" s="48" t="s">
        <v>91</v>
      </c>
      <c r="F24" s="60">
        <v>8581651</v>
      </c>
      <c r="H24" s="59"/>
    </row>
    <row r="25" spans="2:8" ht="14.25">
      <c r="B25" s="48" t="s">
        <v>62</v>
      </c>
      <c r="F25" s="60">
        <v>189610</v>
      </c>
      <c r="H25" s="59"/>
    </row>
    <row r="26" spans="2:10" ht="14.25">
      <c r="B26" s="48" t="s">
        <v>63</v>
      </c>
      <c r="F26" s="60">
        <v>1270435</v>
      </c>
      <c r="H26" s="59"/>
      <c r="J26" s="66">
        <f>J59</f>
        <v>0</v>
      </c>
    </row>
    <row r="27" spans="2:8" ht="14.25">
      <c r="B27" s="48" t="s">
        <v>64</v>
      </c>
      <c r="F27" s="61">
        <v>0</v>
      </c>
      <c r="H27" s="59"/>
    </row>
    <row r="28" spans="6:8" ht="14.25">
      <c r="F28" s="48"/>
      <c r="H28" s="59"/>
    </row>
    <row r="29" spans="2:7" ht="15">
      <c r="B29" s="56" t="s">
        <v>76</v>
      </c>
      <c r="F29" s="48"/>
      <c r="G29" s="59">
        <f>SUM(F31:F33)-1</f>
        <v>17850771</v>
      </c>
    </row>
    <row r="30" spans="2:8" ht="14.25">
      <c r="B30" s="62"/>
      <c r="F30" s="48"/>
      <c r="G30" s="59"/>
      <c r="H30" s="59"/>
    </row>
    <row r="31" spans="2:8" ht="14.25">
      <c r="B31" s="48" t="s">
        <v>60</v>
      </c>
      <c r="F31" s="60">
        <v>17359333</v>
      </c>
      <c r="H31" s="59"/>
    </row>
    <row r="32" spans="2:8" ht="14.25">
      <c r="B32" s="48" t="s">
        <v>61</v>
      </c>
      <c r="F32" s="61">
        <v>491439</v>
      </c>
      <c r="H32" s="59"/>
    </row>
    <row r="33" spans="2:8" ht="14.25" hidden="1">
      <c r="B33" s="48" t="s">
        <v>48</v>
      </c>
      <c r="F33" s="63">
        <v>0</v>
      </c>
      <c r="H33" s="59"/>
    </row>
    <row r="34" spans="6:8" ht="14.25">
      <c r="F34" s="48"/>
      <c r="H34" s="59"/>
    </row>
    <row r="35" spans="2:8" ht="15" thickBot="1">
      <c r="B35" s="121" t="s">
        <v>114</v>
      </c>
      <c r="C35" s="121"/>
      <c r="D35" s="121"/>
      <c r="E35" s="121"/>
      <c r="F35" s="121"/>
      <c r="G35" s="122"/>
      <c r="H35" s="123">
        <f>+G23+G29</f>
        <v>27892467</v>
      </c>
    </row>
    <row r="36" ht="15" thickTop="1"/>
    <row r="38" spans="2:8" ht="15" thickBot="1">
      <c r="B38" s="126" t="s">
        <v>115</v>
      </c>
      <c r="C38" s="126"/>
      <c r="D38" s="126"/>
      <c r="E38" s="126"/>
      <c r="F38" s="126"/>
      <c r="G38" s="127"/>
      <c r="H38" s="128">
        <f>H19-H35</f>
        <v>3492667</v>
      </c>
    </row>
    <row r="39" spans="3:8" ht="15" thickTop="1">
      <c r="C39" s="48" t="s">
        <v>96</v>
      </c>
      <c r="H39" s="58" t="s">
        <v>96</v>
      </c>
    </row>
    <row r="40" spans="2:8" ht="15" thickBot="1">
      <c r="B40" s="121" t="s">
        <v>122</v>
      </c>
      <c r="C40" s="121"/>
      <c r="D40" s="121"/>
      <c r="E40" s="121"/>
      <c r="F40" s="121"/>
      <c r="G40" s="122"/>
      <c r="H40" s="123">
        <f>F42+F43+F44</f>
        <v>67377</v>
      </c>
    </row>
    <row r="41" spans="3:8" ht="15" thickTop="1">
      <c r="C41" s="48" t="s">
        <v>96</v>
      </c>
      <c r="H41" s="48"/>
    </row>
    <row r="42" spans="2:6" ht="14.25">
      <c r="B42" s="48" t="s">
        <v>29</v>
      </c>
      <c r="F42" s="64">
        <v>29646</v>
      </c>
    </row>
    <row r="43" spans="2:6" ht="14.25">
      <c r="B43" s="48" t="s">
        <v>88</v>
      </c>
      <c r="F43" s="64">
        <v>0</v>
      </c>
    </row>
    <row r="44" spans="2:8" ht="14.25">
      <c r="B44" s="48" t="s">
        <v>46</v>
      </c>
      <c r="F44" s="64">
        <v>37731</v>
      </c>
      <c r="H44" s="48"/>
    </row>
    <row r="46" ht="14.25">
      <c r="B46" s="48" t="s">
        <v>96</v>
      </c>
    </row>
    <row r="47" spans="2:8" ht="15" thickBot="1">
      <c r="B47" s="121" t="s">
        <v>123</v>
      </c>
      <c r="C47" s="121"/>
      <c r="D47" s="121"/>
      <c r="E47" s="121"/>
      <c r="F47" s="121"/>
      <c r="G47" s="122"/>
      <c r="H47" s="123">
        <f>F49-F60-F72</f>
        <v>122313</v>
      </c>
    </row>
    <row r="48" ht="15" thickTop="1"/>
    <row r="49" spans="2:6" ht="16.5" customHeight="1">
      <c r="B49" s="56" t="s">
        <v>124</v>
      </c>
      <c r="F49" s="57">
        <f>SUM(E50:E58)</f>
        <v>270670</v>
      </c>
    </row>
    <row r="50" spans="2:5" ht="14.25">
      <c r="B50" s="48" t="s">
        <v>97</v>
      </c>
      <c r="E50" s="89">
        <v>2417</v>
      </c>
    </row>
    <row r="51" spans="2:5" ht="14.25" hidden="1">
      <c r="B51" s="48" t="s">
        <v>98</v>
      </c>
      <c r="E51" s="89"/>
    </row>
    <row r="52" spans="2:6" ht="14.25" hidden="1">
      <c r="B52" s="48" t="s">
        <v>159</v>
      </c>
      <c r="E52" s="89"/>
      <c r="F52" s="58"/>
    </row>
    <row r="53" spans="2:5" ht="14.25" hidden="1">
      <c r="B53" s="48" t="s">
        <v>104</v>
      </c>
      <c r="E53" s="89"/>
    </row>
    <row r="54" spans="2:5" ht="14.25" hidden="1">
      <c r="B54" s="48" t="s">
        <v>93</v>
      </c>
      <c r="E54" s="89"/>
    </row>
    <row r="55" spans="2:5" ht="14.25">
      <c r="B55" s="48" t="s">
        <v>99</v>
      </c>
      <c r="E55" s="89">
        <v>268253</v>
      </c>
    </row>
    <row r="56" spans="2:6" ht="14.25" hidden="1">
      <c r="B56" s="48" t="s">
        <v>134</v>
      </c>
      <c r="E56" s="90"/>
      <c r="F56" s="48"/>
    </row>
    <row r="57" spans="2:5" ht="14.25" hidden="1">
      <c r="B57" s="48" t="s">
        <v>101</v>
      </c>
      <c r="E57" s="89"/>
    </row>
    <row r="58" spans="2:5" ht="14.25" hidden="1">
      <c r="B58" s="48" t="s">
        <v>100</v>
      </c>
      <c r="E58" s="89"/>
    </row>
    <row r="59" spans="5:10" ht="14.25">
      <c r="E59" s="89"/>
      <c r="J59" s="65"/>
    </row>
    <row r="60" spans="2:10" ht="15">
      <c r="B60" s="56" t="s">
        <v>125</v>
      </c>
      <c r="E60" s="54"/>
      <c r="F60" s="57">
        <f>SUM(E61:E70)</f>
        <v>148357</v>
      </c>
      <c r="J60" s="66"/>
    </row>
    <row r="61" spans="2:6" ht="14.25">
      <c r="B61" s="48" t="s">
        <v>98</v>
      </c>
      <c r="E61" s="90">
        <v>36005</v>
      </c>
      <c r="F61" s="88"/>
    </row>
    <row r="62" spans="2:5" ht="14.25" hidden="1">
      <c r="B62" s="48" t="s">
        <v>97</v>
      </c>
      <c r="E62" s="89"/>
    </row>
    <row r="63" spans="2:5" ht="14.25" hidden="1">
      <c r="B63" s="48" t="s">
        <v>98</v>
      </c>
      <c r="E63" s="89"/>
    </row>
    <row r="64" spans="2:6" ht="14.25">
      <c r="B64" s="48" t="s">
        <v>159</v>
      </c>
      <c r="E64" s="89">
        <v>171</v>
      </c>
      <c r="F64" s="58"/>
    </row>
    <row r="65" spans="2:5" ht="14.25" hidden="1">
      <c r="B65" s="48" t="s">
        <v>104</v>
      </c>
      <c r="E65" s="89"/>
    </row>
    <row r="66" spans="2:5" ht="14.25" hidden="1">
      <c r="B66" s="48" t="s">
        <v>93</v>
      </c>
      <c r="E66" s="89"/>
    </row>
    <row r="67" spans="2:5" ht="14.25" hidden="1">
      <c r="B67" s="48" t="s">
        <v>99</v>
      </c>
      <c r="E67" s="89"/>
    </row>
    <row r="68" spans="2:6" ht="14.25" hidden="1">
      <c r="B68" s="48" t="s">
        <v>134</v>
      </c>
      <c r="E68" s="89"/>
      <c r="F68" s="48"/>
    </row>
    <row r="69" spans="2:5" ht="14.25">
      <c r="B69" s="48" t="s">
        <v>101</v>
      </c>
      <c r="E69" s="89">
        <v>55928</v>
      </c>
    </row>
    <row r="70" spans="2:5" ht="14.25">
      <c r="B70" s="48" t="s">
        <v>100</v>
      </c>
      <c r="E70" s="58">
        <v>56253</v>
      </c>
    </row>
    <row r="71" spans="5:10" ht="14.25">
      <c r="E71" s="58"/>
      <c r="J71" s="66"/>
    </row>
    <row r="72" spans="2:10" ht="14.25">
      <c r="B72" s="62" t="s">
        <v>142</v>
      </c>
      <c r="E72" s="58"/>
      <c r="F72" s="57"/>
      <c r="J72" s="66"/>
    </row>
    <row r="73" spans="5:10" ht="14.25">
      <c r="E73" s="58"/>
      <c r="J73" s="66"/>
    </row>
    <row r="74" spans="2:8" ht="18" customHeight="1" thickBot="1">
      <c r="B74" s="129" t="s">
        <v>84</v>
      </c>
      <c r="C74" s="130"/>
      <c r="D74" s="130"/>
      <c r="E74" s="130"/>
      <c r="F74" s="131"/>
      <c r="G74" s="130"/>
      <c r="H74" s="132">
        <f>H38+H40+H47-2</f>
        <v>3682355</v>
      </c>
    </row>
    <row r="75" ht="15" thickTop="1"/>
    <row r="1481" ht="14.25">
      <c r="C1481" s="48" t="s">
        <v>96</v>
      </c>
    </row>
    <row r="1714" ht="14.25">
      <c r="C1714" s="48" t="s">
        <v>96</v>
      </c>
    </row>
  </sheetData>
  <sheetProtection/>
  <mergeCells count="3">
    <mergeCell ref="B1:H1"/>
    <mergeCell ref="B2:H2"/>
    <mergeCell ref="B3:H3"/>
  </mergeCells>
  <printOptions/>
  <pageMargins left="0.89" right="0.25" top="0.18" bottom="0.28" header="0.2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3" zoomScaleNormal="83" zoomScalePageLayoutView="0" workbookViewId="0" topLeftCell="A1">
      <selection activeCell="J81" sqref="J81"/>
    </sheetView>
  </sheetViews>
  <sheetFormatPr defaultColWidth="10.00390625" defaultRowHeight="15.75"/>
  <cols>
    <col min="1" max="3" width="10.00390625" style="48" customWidth="1"/>
    <col min="4" max="4" width="13.50390625" style="48" customWidth="1"/>
    <col min="5" max="5" width="13.875" style="48" customWidth="1"/>
    <col min="6" max="6" width="16.25390625" style="49" customWidth="1"/>
    <col min="7" max="7" width="15.25390625" style="48" customWidth="1"/>
    <col min="8" max="8" width="21.375" style="49" customWidth="1"/>
    <col min="9" max="9" width="14.625" style="48" customWidth="1"/>
    <col min="10" max="10" width="21.875" style="48" customWidth="1"/>
    <col min="11" max="16384" width="10.00390625" style="48" customWidth="1"/>
  </cols>
  <sheetData>
    <row r="1" spans="2:8" ht="18">
      <c r="B1" s="374" t="s">
        <v>144</v>
      </c>
      <c r="C1" s="375"/>
      <c r="D1" s="375"/>
      <c r="E1" s="375"/>
      <c r="F1" s="375"/>
      <c r="G1" s="375"/>
      <c r="H1" s="376"/>
    </row>
    <row r="2" spans="2:8" ht="15.75">
      <c r="B2" s="369" t="s">
        <v>156</v>
      </c>
      <c r="C2" s="356"/>
      <c r="D2" s="356"/>
      <c r="E2" s="356"/>
      <c r="F2" s="356"/>
      <c r="G2" s="356"/>
      <c r="H2" s="370"/>
    </row>
    <row r="3" spans="2:8" ht="16.5" thickBot="1">
      <c r="B3" s="371" t="s">
        <v>343</v>
      </c>
      <c r="C3" s="372"/>
      <c r="D3" s="372"/>
      <c r="E3" s="372"/>
      <c r="F3" s="372"/>
      <c r="G3" s="372"/>
      <c r="H3" s="373"/>
    </row>
    <row r="4" spans="2:8" ht="14.25">
      <c r="B4" s="67" t="s">
        <v>96</v>
      </c>
      <c r="C4" s="67"/>
      <c r="D4" s="67"/>
      <c r="E4" s="67"/>
      <c r="F4" s="68"/>
      <c r="G4" s="67"/>
      <c r="H4" s="68"/>
    </row>
    <row r="5" spans="2:8" ht="14.25">
      <c r="B5" s="67"/>
      <c r="C5" s="67"/>
      <c r="D5" s="67"/>
      <c r="E5" s="67"/>
      <c r="F5" s="68"/>
      <c r="G5" s="67"/>
      <c r="H5" s="68"/>
    </row>
    <row r="6" spans="2:8" ht="14.25" hidden="1">
      <c r="B6" s="69" t="s">
        <v>107</v>
      </c>
      <c r="C6" s="69"/>
      <c r="D6" s="69"/>
      <c r="E6" s="69"/>
      <c r="F6" s="69"/>
      <c r="G6" s="70">
        <v>0</v>
      </c>
      <c r="H6" s="70"/>
    </row>
    <row r="7" spans="2:8" ht="14.25" hidden="1">
      <c r="B7" s="71" t="s">
        <v>108</v>
      </c>
      <c r="C7" s="71"/>
      <c r="D7" s="71"/>
      <c r="E7" s="71"/>
      <c r="F7" s="71"/>
      <c r="G7" s="72">
        <v>0</v>
      </c>
      <c r="H7" s="72"/>
    </row>
    <row r="8" spans="2:8" ht="15" thickBot="1">
      <c r="B8" s="133" t="s">
        <v>57</v>
      </c>
      <c r="C8" s="133"/>
      <c r="D8" s="133"/>
      <c r="E8" s="133"/>
      <c r="F8" s="133"/>
      <c r="G8" s="134"/>
      <c r="H8" s="134">
        <v>668904.6</v>
      </c>
    </row>
    <row r="9" spans="2:9" ht="15" thickTop="1">
      <c r="B9" s="67" t="s">
        <v>163</v>
      </c>
      <c r="C9" s="67"/>
      <c r="D9" s="67"/>
      <c r="E9" s="67"/>
      <c r="F9" s="68"/>
      <c r="G9" s="73" t="s">
        <v>96</v>
      </c>
      <c r="H9" s="73">
        <v>530875</v>
      </c>
      <c r="I9" s="109"/>
    </row>
    <row r="10" spans="2:8" ht="15" thickBot="1">
      <c r="B10" s="133" t="s">
        <v>323</v>
      </c>
      <c r="C10" s="133"/>
      <c r="D10" s="133"/>
      <c r="E10" s="133"/>
      <c r="F10" s="133"/>
      <c r="G10" s="134"/>
      <c r="H10" s="135">
        <f>H8-H9-2</f>
        <v>138027.59999999998</v>
      </c>
    </row>
    <row r="11" spans="2:8" ht="15" thickTop="1">
      <c r="B11" s="67"/>
      <c r="C11" s="67"/>
      <c r="D11" s="67"/>
      <c r="E11" s="67"/>
      <c r="F11" s="68"/>
      <c r="G11" s="67"/>
      <c r="H11" s="68"/>
    </row>
    <row r="12" spans="2:8" ht="14.25">
      <c r="B12" s="136" t="s">
        <v>58</v>
      </c>
      <c r="C12" s="137"/>
      <c r="D12" s="137"/>
      <c r="E12" s="74"/>
      <c r="F12" s="75"/>
      <c r="G12" s="74"/>
      <c r="H12" s="75"/>
    </row>
    <row r="13" spans="2:10" ht="14.25">
      <c r="B13" s="67"/>
      <c r="C13" s="67"/>
      <c r="D13" s="67"/>
      <c r="E13" s="67"/>
      <c r="F13" s="68"/>
      <c r="G13" s="67"/>
      <c r="H13" s="68"/>
      <c r="J13" s="107"/>
    </row>
    <row r="14" spans="2:11" ht="15">
      <c r="B14" s="76" t="s">
        <v>109</v>
      </c>
      <c r="C14" s="67"/>
      <c r="D14" s="67"/>
      <c r="E14" s="67"/>
      <c r="F14" s="68"/>
      <c r="G14" s="67"/>
      <c r="H14" s="77">
        <f>F15+F16+F17+F19+F18</f>
        <v>243410175</v>
      </c>
      <c r="K14" s="108"/>
    </row>
    <row r="15" spans="2:8" ht="17.25" customHeight="1">
      <c r="B15" s="67" t="s">
        <v>110</v>
      </c>
      <c r="C15" s="67"/>
      <c r="D15" s="67"/>
      <c r="E15" s="67"/>
      <c r="F15" s="73">
        <v>243410175</v>
      </c>
      <c r="G15" s="67"/>
      <c r="H15" s="68"/>
    </row>
    <row r="16" spans="2:8" ht="14.25" hidden="1">
      <c r="B16" s="67" t="s">
        <v>132</v>
      </c>
      <c r="C16" s="67"/>
      <c r="D16" s="67"/>
      <c r="E16" s="67"/>
      <c r="F16" s="73">
        <v>0</v>
      </c>
      <c r="G16" s="67"/>
      <c r="H16" s="68"/>
    </row>
    <row r="17" spans="2:8" ht="14.25" hidden="1">
      <c r="B17" s="67" t="s">
        <v>131</v>
      </c>
      <c r="C17" s="67"/>
      <c r="D17" s="67"/>
      <c r="E17" s="67"/>
      <c r="F17" s="101">
        <v>0</v>
      </c>
      <c r="G17" s="67"/>
      <c r="H17" s="68"/>
    </row>
    <row r="18" spans="2:8" ht="14.25" hidden="1">
      <c r="B18" s="67" t="s">
        <v>111</v>
      </c>
      <c r="C18" s="67"/>
      <c r="D18" s="67"/>
      <c r="E18" s="67"/>
      <c r="F18" s="73">
        <v>0</v>
      </c>
      <c r="G18" s="67"/>
      <c r="H18" s="68"/>
    </row>
    <row r="19" spans="2:8" ht="14.25" hidden="1">
      <c r="B19" s="67" t="s">
        <v>112</v>
      </c>
      <c r="C19" s="67"/>
      <c r="D19" s="67"/>
      <c r="E19" s="67"/>
      <c r="F19" s="73">
        <v>0</v>
      </c>
      <c r="G19" s="67"/>
      <c r="H19" s="68"/>
    </row>
    <row r="20" spans="2:10" ht="14.25">
      <c r="B20" s="67"/>
      <c r="C20" s="67"/>
      <c r="D20" s="67"/>
      <c r="E20" s="67"/>
      <c r="F20" s="73"/>
      <c r="G20" s="67"/>
      <c r="H20" s="68"/>
      <c r="J20" s="105"/>
    </row>
    <row r="21" spans="2:8" ht="15" thickBot="1">
      <c r="B21" s="133" t="s">
        <v>121</v>
      </c>
      <c r="C21" s="133"/>
      <c r="D21" s="133"/>
      <c r="E21" s="133"/>
      <c r="F21" s="133"/>
      <c r="G21" s="134"/>
      <c r="H21" s="134">
        <f>+H14+H8</f>
        <v>244079079.6</v>
      </c>
    </row>
    <row r="22" spans="2:10" ht="15" thickTop="1">
      <c r="B22" s="67"/>
      <c r="C22" s="67"/>
      <c r="D22" s="67"/>
      <c r="E22" s="67"/>
      <c r="F22" s="68"/>
      <c r="G22" s="67"/>
      <c r="H22" s="68"/>
      <c r="J22" s="107"/>
    </row>
    <row r="23" spans="2:11" ht="14.25">
      <c r="B23" s="138" t="s">
        <v>59</v>
      </c>
      <c r="C23" s="137"/>
      <c r="D23" s="137"/>
      <c r="E23" s="67"/>
      <c r="F23" s="68"/>
      <c r="G23" s="67"/>
      <c r="H23" s="68"/>
      <c r="J23" s="104"/>
      <c r="K23" s="107"/>
    </row>
    <row r="24" spans="2:8" ht="14.25">
      <c r="B24" s="67"/>
      <c r="C24" s="67"/>
      <c r="D24" s="67"/>
      <c r="E24" s="67"/>
      <c r="F24" s="68"/>
      <c r="G24" s="67"/>
      <c r="H24" s="68"/>
    </row>
    <row r="25" spans="2:10" ht="15">
      <c r="B25" s="76" t="s">
        <v>113</v>
      </c>
      <c r="C25" s="67"/>
      <c r="D25" s="67"/>
      <c r="E25" s="67"/>
      <c r="F25" s="68"/>
      <c r="G25" s="78">
        <f>SUM(F26:F29)</f>
        <v>80932343</v>
      </c>
      <c r="H25" s="68"/>
      <c r="J25" s="106"/>
    </row>
    <row r="26" spans="2:8" ht="14.25">
      <c r="B26" s="67" t="s">
        <v>91</v>
      </c>
      <c r="C26" s="67"/>
      <c r="D26" s="67"/>
      <c r="E26" s="67"/>
      <c r="F26" s="79">
        <v>69464118</v>
      </c>
      <c r="G26" s="67"/>
      <c r="H26" s="78"/>
    </row>
    <row r="27" spans="2:8" ht="14.25">
      <c r="B27" s="67" t="s">
        <v>73</v>
      </c>
      <c r="C27" s="67"/>
      <c r="D27" s="67"/>
      <c r="E27" s="67"/>
      <c r="F27" s="79">
        <v>1121942</v>
      </c>
      <c r="G27" s="67"/>
      <c r="H27" s="78"/>
    </row>
    <row r="28" spans="2:8" ht="14.25">
      <c r="B28" s="67" t="s">
        <v>74</v>
      </c>
      <c r="C28" s="67"/>
      <c r="D28" s="67"/>
      <c r="E28" s="67"/>
      <c r="F28" s="79">
        <v>10309544</v>
      </c>
      <c r="G28" s="67"/>
      <c r="H28" s="78"/>
    </row>
    <row r="29" spans="2:10" ht="14.25">
      <c r="B29" s="67" t="s">
        <v>324</v>
      </c>
      <c r="C29" s="67"/>
      <c r="D29" s="67"/>
      <c r="E29" s="67"/>
      <c r="F29" s="79">
        <v>36739</v>
      </c>
      <c r="G29" s="67"/>
      <c r="H29" s="78"/>
      <c r="J29" s="105"/>
    </row>
    <row r="30" spans="2:8" ht="14.25">
      <c r="B30" s="67"/>
      <c r="C30" s="67"/>
      <c r="D30" s="67"/>
      <c r="E30" s="67"/>
      <c r="F30" s="67"/>
      <c r="G30" s="67"/>
      <c r="H30" s="78"/>
    </row>
    <row r="31" spans="2:8" ht="15">
      <c r="B31" s="76" t="s">
        <v>76</v>
      </c>
      <c r="C31" s="67"/>
      <c r="D31" s="67"/>
      <c r="E31" s="67"/>
      <c r="F31" s="67"/>
      <c r="G31" s="78">
        <f>SUM(F33:F35)</f>
        <v>160656944</v>
      </c>
      <c r="H31" s="68"/>
    </row>
    <row r="32" spans="2:8" ht="14.25" hidden="1">
      <c r="B32" s="80"/>
      <c r="C32" s="67"/>
      <c r="D32" s="67"/>
      <c r="E32" s="67"/>
      <c r="F32" s="67"/>
      <c r="G32" s="78"/>
      <c r="H32" s="78"/>
    </row>
    <row r="33" spans="2:8" ht="14.25">
      <c r="B33" s="67" t="s">
        <v>60</v>
      </c>
      <c r="C33" s="67"/>
      <c r="D33" s="67"/>
      <c r="E33" s="67"/>
      <c r="F33" s="79">
        <v>156233995</v>
      </c>
      <c r="G33" s="67"/>
      <c r="H33" s="78"/>
    </row>
    <row r="34" spans="2:8" ht="14.25">
      <c r="B34" s="67" t="s">
        <v>61</v>
      </c>
      <c r="C34" s="67"/>
      <c r="D34" s="67"/>
      <c r="E34" s="67"/>
      <c r="F34" s="119">
        <v>4422949</v>
      </c>
      <c r="G34" s="67"/>
      <c r="H34" s="78"/>
    </row>
    <row r="35" spans="2:8" ht="14.25" hidden="1">
      <c r="B35" s="67" t="s">
        <v>48</v>
      </c>
      <c r="C35" s="67"/>
      <c r="D35" s="67"/>
      <c r="E35" s="67"/>
      <c r="F35" s="79">
        <f>'ORIGEN Y APLIC. NUEVA MES'!F33</f>
        <v>0</v>
      </c>
      <c r="G35" s="67"/>
      <c r="H35" s="78"/>
    </row>
    <row r="36" spans="2:8" ht="14.25">
      <c r="B36" s="67"/>
      <c r="C36" s="67"/>
      <c r="D36" s="67"/>
      <c r="E36" s="67"/>
      <c r="F36" s="67"/>
      <c r="G36" s="67"/>
      <c r="H36" s="78"/>
    </row>
    <row r="37" spans="2:8" ht="15" thickBot="1">
      <c r="B37" s="133" t="s">
        <v>114</v>
      </c>
      <c r="C37" s="133"/>
      <c r="D37" s="133"/>
      <c r="E37" s="133"/>
      <c r="F37" s="133"/>
      <c r="G37" s="134"/>
      <c r="H37" s="134">
        <f>+G25+G31-1</f>
        <v>241589286</v>
      </c>
    </row>
    <row r="38" spans="2:10" ht="15" thickTop="1">
      <c r="B38" s="67"/>
      <c r="C38" s="67"/>
      <c r="D38" s="67"/>
      <c r="E38" s="67"/>
      <c r="F38" s="68"/>
      <c r="G38" s="67"/>
      <c r="H38" s="68"/>
      <c r="J38" s="88"/>
    </row>
    <row r="39" spans="2:10" ht="14.25">
      <c r="B39" s="67"/>
      <c r="C39" s="67"/>
      <c r="D39" s="67"/>
      <c r="E39" s="67"/>
      <c r="F39" s="68"/>
      <c r="G39" s="67"/>
      <c r="H39" s="68"/>
      <c r="J39" s="106"/>
    </row>
    <row r="40" spans="2:8" ht="15" thickBot="1">
      <c r="B40" s="138" t="s">
        <v>115</v>
      </c>
      <c r="C40" s="137"/>
      <c r="D40" s="137"/>
      <c r="E40" s="137"/>
      <c r="F40" s="139"/>
      <c r="G40" s="137"/>
      <c r="H40" s="140">
        <f>H21-H37</f>
        <v>2489793.599999994</v>
      </c>
    </row>
    <row r="41" spans="2:8" ht="15" thickTop="1">
      <c r="B41" s="67"/>
      <c r="C41" s="67" t="s">
        <v>96</v>
      </c>
      <c r="D41" s="67"/>
      <c r="E41" s="67"/>
      <c r="F41" s="68"/>
      <c r="G41" s="67"/>
      <c r="H41" s="73" t="s">
        <v>96</v>
      </c>
    </row>
    <row r="42" spans="2:8" ht="15" thickBot="1">
      <c r="B42" s="133" t="s">
        <v>122</v>
      </c>
      <c r="C42" s="133"/>
      <c r="D42" s="133"/>
      <c r="E42" s="133"/>
      <c r="F42" s="133"/>
      <c r="G42" s="134"/>
      <c r="H42" s="134">
        <f>F44+F45+F46+F47</f>
        <v>2072955</v>
      </c>
    </row>
    <row r="43" spans="2:8" ht="15" thickTop="1">
      <c r="B43" s="67"/>
      <c r="C43" s="67" t="s">
        <v>96</v>
      </c>
      <c r="D43" s="67"/>
      <c r="E43" s="67"/>
      <c r="F43" s="68"/>
      <c r="G43" s="67"/>
      <c r="H43" s="67"/>
    </row>
    <row r="44" spans="2:8" ht="14.25">
      <c r="B44" s="67" t="s">
        <v>29</v>
      </c>
      <c r="C44" s="67"/>
      <c r="D44" s="67"/>
      <c r="E44" s="67"/>
      <c r="F44" s="73">
        <v>244372</v>
      </c>
      <c r="G44" s="67"/>
      <c r="H44" s="68"/>
    </row>
    <row r="45" spans="2:8" ht="14.25">
      <c r="B45" s="67" t="s">
        <v>88</v>
      </c>
      <c r="C45" s="67"/>
      <c r="D45" s="67"/>
      <c r="E45" s="67"/>
      <c r="F45" s="73">
        <v>84421</v>
      </c>
      <c r="G45" s="67"/>
      <c r="H45" s="68"/>
    </row>
    <row r="46" spans="2:8" ht="14.25">
      <c r="B46" s="67" t="s">
        <v>46</v>
      </c>
      <c r="C46" s="67"/>
      <c r="D46" s="67"/>
      <c r="E46" s="67"/>
      <c r="F46" s="73">
        <v>1744162</v>
      </c>
      <c r="G46" s="67"/>
      <c r="H46" s="68"/>
    </row>
    <row r="47" spans="2:8" ht="15" hidden="1" thickBot="1">
      <c r="B47" s="67" t="s">
        <v>117</v>
      </c>
      <c r="C47" s="67"/>
      <c r="D47" s="67"/>
      <c r="E47" s="67"/>
      <c r="F47" s="81">
        <f>E48+E50</f>
        <v>0</v>
      </c>
      <c r="G47" s="67"/>
      <c r="H47" s="67"/>
    </row>
    <row r="48" spans="2:8" ht="14.25" hidden="1">
      <c r="B48" s="67" t="s">
        <v>118</v>
      </c>
      <c r="C48" s="67"/>
      <c r="D48" s="67"/>
      <c r="E48" s="82">
        <v>0</v>
      </c>
      <c r="F48" s="68"/>
      <c r="G48" s="67"/>
      <c r="H48" s="68"/>
    </row>
    <row r="49" spans="2:8" ht="14.25" hidden="1">
      <c r="B49" s="67" t="s">
        <v>120</v>
      </c>
      <c r="C49" s="67"/>
      <c r="D49" s="67"/>
      <c r="E49" s="82">
        <v>0</v>
      </c>
      <c r="F49" s="68"/>
      <c r="G49" s="67"/>
      <c r="H49" s="68"/>
    </row>
    <row r="50" spans="2:8" ht="15" hidden="1" thickBot="1">
      <c r="B50" s="67" t="s">
        <v>119</v>
      </c>
      <c r="C50" s="67"/>
      <c r="D50" s="67"/>
      <c r="E50" s="83">
        <v>0</v>
      </c>
      <c r="F50" s="84"/>
      <c r="G50" s="67"/>
      <c r="H50" s="68"/>
    </row>
    <row r="51" spans="2:8" ht="14.25">
      <c r="B51" s="67"/>
      <c r="C51" s="67"/>
      <c r="D51" s="67"/>
      <c r="E51" s="85"/>
      <c r="F51" s="84"/>
      <c r="G51" s="67"/>
      <c r="H51" s="68"/>
    </row>
    <row r="52" spans="2:8" ht="15" thickBot="1">
      <c r="B52" s="141" t="s">
        <v>130</v>
      </c>
      <c r="C52" s="141"/>
      <c r="D52" s="141"/>
      <c r="E52" s="141"/>
      <c r="F52" s="141"/>
      <c r="G52" s="142"/>
      <c r="H52" s="143">
        <f>H40+H42+1</f>
        <v>4562749.599999994</v>
      </c>
    </row>
    <row r="53" spans="2:8" ht="15" hidden="1" thickTop="1">
      <c r="B53" s="67"/>
      <c r="C53" s="67"/>
      <c r="D53" s="67"/>
      <c r="E53" s="67"/>
      <c r="F53" s="68"/>
      <c r="G53" s="67"/>
      <c r="H53" s="68"/>
    </row>
    <row r="54" spans="2:8" ht="15" thickTop="1">
      <c r="B54" s="67" t="s">
        <v>127</v>
      </c>
      <c r="C54" s="67"/>
      <c r="D54" s="67"/>
      <c r="E54" s="67"/>
      <c r="F54" s="68" t="s">
        <v>96</v>
      </c>
      <c r="G54" s="67"/>
      <c r="H54" s="68"/>
    </row>
    <row r="55" spans="2:8" ht="15" thickBot="1">
      <c r="B55" s="133" t="s">
        <v>126</v>
      </c>
      <c r="C55" s="133"/>
      <c r="D55" s="133"/>
      <c r="E55" s="133"/>
      <c r="F55" s="133"/>
      <c r="G55" s="134"/>
      <c r="H55" s="135">
        <f>+F58+F63-F75-F87</f>
        <v>-880398</v>
      </c>
    </row>
    <row r="56" spans="2:8" ht="15" thickTop="1">
      <c r="B56" s="67"/>
      <c r="C56" s="67"/>
      <c r="D56" s="67"/>
      <c r="E56" s="67"/>
      <c r="F56" s="68"/>
      <c r="G56" s="67"/>
      <c r="H56" s="68"/>
    </row>
    <row r="57" spans="2:8" ht="14.25" hidden="1">
      <c r="B57" s="80" t="s">
        <v>139</v>
      </c>
      <c r="C57" s="67"/>
      <c r="D57" s="67"/>
      <c r="E57" s="67"/>
      <c r="F57" s="68"/>
      <c r="G57" s="67"/>
      <c r="H57" s="68"/>
    </row>
    <row r="58" spans="2:9" ht="14.25" hidden="1">
      <c r="B58" s="80" t="s">
        <v>138</v>
      </c>
      <c r="C58" s="67"/>
      <c r="D58" s="67"/>
      <c r="E58" s="74"/>
      <c r="F58" s="86">
        <f>SUM(E60:E62)</f>
        <v>0</v>
      </c>
      <c r="G58" s="67"/>
      <c r="H58" s="68"/>
      <c r="I58" s="65"/>
    </row>
    <row r="59" spans="2:9" ht="14.25" hidden="1">
      <c r="B59" s="80"/>
      <c r="C59" s="67"/>
      <c r="D59" s="67"/>
      <c r="E59" s="74"/>
      <c r="F59" s="86"/>
      <c r="G59" s="67"/>
      <c r="H59" s="68"/>
      <c r="I59" s="65"/>
    </row>
    <row r="60" spans="2:9" ht="14.25" hidden="1">
      <c r="B60" s="80"/>
      <c r="C60" s="67"/>
      <c r="D60" s="67"/>
      <c r="E60" s="74">
        <v>0</v>
      </c>
      <c r="F60" s="86"/>
      <c r="G60" s="67"/>
      <c r="H60" s="68"/>
      <c r="I60" s="65"/>
    </row>
    <row r="61" spans="2:9" ht="14.25" hidden="1">
      <c r="B61" s="80"/>
      <c r="C61" s="67"/>
      <c r="D61" s="67"/>
      <c r="E61" s="74">
        <v>0</v>
      </c>
      <c r="F61" s="86"/>
      <c r="G61" s="67"/>
      <c r="H61" s="68"/>
      <c r="I61" s="65"/>
    </row>
    <row r="62" spans="2:8" ht="14.25" hidden="1">
      <c r="B62" s="67"/>
      <c r="C62" s="67"/>
      <c r="D62" s="67"/>
      <c r="E62" s="86">
        <v>0</v>
      </c>
      <c r="F62" s="75"/>
      <c r="G62" s="67"/>
      <c r="H62" s="68"/>
    </row>
    <row r="63" spans="2:8" ht="14.25">
      <c r="B63" s="80" t="s">
        <v>136</v>
      </c>
      <c r="C63" s="67"/>
      <c r="D63" s="67"/>
      <c r="E63" s="74"/>
      <c r="F63" s="103">
        <f>SUM(E64:E73)</f>
        <v>9076118</v>
      </c>
      <c r="G63" s="67"/>
      <c r="H63" s="68"/>
    </row>
    <row r="64" spans="2:5" ht="14.25">
      <c r="B64" s="48" t="s">
        <v>97</v>
      </c>
      <c r="E64" s="58">
        <v>57160</v>
      </c>
    </row>
    <row r="65" spans="2:5" ht="14.25">
      <c r="B65" s="48" t="s">
        <v>98</v>
      </c>
      <c r="E65" s="58">
        <v>9010958</v>
      </c>
    </row>
    <row r="66" spans="2:6" ht="14.25" hidden="1">
      <c r="B66" s="48" t="s">
        <v>159</v>
      </c>
      <c r="E66" s="89"/>
      <c r="F66" s="58"/>
    </row>
    <row r="67" spans="2:5" ht="14.25">
      <c r="B67" s="48" t="s">
        <v>104</v>
      </c>
      <c r="E67" s="58">
        <v>8000</v>
      </c>
    </row>
    <row r="68" spans="2:5" ht="14.25" hidden="1">
      <c r="B68" s="48" t="s">
        <v>93</v>
      </c>
      <c r="E68" s="58"/>
    </row>
    <row r="69" spans="2:5" ht="14.25" hidden="1">
      <c r="B69" s="48" t="s">
        <v>99</v>
      </c>
      <c r="E69" s="58"/>
    </row>
    <row r="70" spans="2:6" ht="14.25" hidden="1">
      <c r="B70" s="48" t="s">
        <v>134</v>
      </c>
      <c r="E70" s="90"/>
      <c r="F70" s="48"/>
    </row>
    <row r="71" spans="2:5" ht="14.25" hidden="1">
      <c r="B71" s="48" t="s">
        <v>101</v>
      </c>
      <c r="E71" s="58"/>
    </row>
    <row r="72" spans="2:5" ht="14.25" hidden="1">
      <c r="B72" s="48" t="s">
        <v>100</v>
      </c>
      <c r="E72" s="58"/>
    </row>
    <row r="73" spans="2:5" ht="14.25" hidden="1">
      <c r="B73" s="48" t="s">
        <v>161</v>
      </c>
      <c r="E73" s="58"/>
    </row>
    <row r="74" spans="2:11" ht="14.25">
      <c r="B74" s="67" t="s">
        <v>129</v>
      </c>
      <c r="C74" s="67"/>
      <c r="D74" s="67"/>
      <c r="E74" s="58"/>
      <c r="F74" s="75"/>
      <c r="G74" s="67"/>
      <c r="H74" s="68"/>
      <c r="I74" s="65"/>
      <c r="K74" s="304"/>
    </row>
    <row r="75" spans="2:11" ht="14.25">
      <c r="B75" s="80" t="s">
        <v>137</v>
      </c>
      <c r="C75" s="67"/>
      <c r="D75" s="67"/>
      <c r="E75" s="54"/>
      <c r="F75" s="102">
        <f>SUM(E76:E85)</f>
        <v>9956516</v>
      </c>
      <c r="G75" s="67"/>
      <c r="H75" s="68"/>
      <c r="I75" s="66"/>
      <c r="K75" s="303"/>
    </row>
    <row r="76" spans="2:11" ht="13.5" customHeight="1" hidden="1">
      <c r="B76" s="48" t="s">
        <v>97</v>
      </c>
      <c r="C76" s="67"/>
      <c r="D76" s="67"/>
      <c r="E76" s="90"/>
      <c r="F76" s="87"/>
      <c r="G76" s="67"/>
      <c r="H76" s="68"/>
      <c r="K76" s="303"/>
    </row>
    <row r="77" spans="2:11" ht="13.5" customHeight="1" hidden="1">
      <c r="B77" s="48" t="s">
        <v>98</v>
      </c>
      <c r="C77" s="67"/>
      <c r="D77" s="67"/>
      <c r="E77" s="58"/>
      <c r="F77" s="87"/>
      <c r="G77" s="67"/>
      <c r="H77" s="68"/>
      <c r="K77" s="303"/>
    </row>
    <row r="78" spans="2:11" ht="14.25">
      <c r="B78" s="48" t="s">
        <v>159</v>
      </c>
      <c r="C78" s="67"/>
      <c r="D78" s="67"/>
      <c r="E78" s="58">
        <v>529</v>
      </c>
      <c r="F78" s="74"/>
      <c r="G78" s="67"/>
      <c r="H78" s="67"/>
      <c r="K78" s="303"/>
    </row>
    <row r="79" spans="2:11" ht="14.25" hidden="1">
      <c r="B79" s="48" t="s">
        <v>104</v>
      </c>
      <c r="C79" s="67"/>
      <c r="D79" s="67"/>
      <c r="E79" s="89"/>
      <c r="F79" s="75"/>
      <c r="G79" s="67"/>
      <c r="H79" s="68"/>
      <c r="K79" s="303"/>
    </row>
    <row r="80" spans="2:11" ht="14.25">
      <c r="B80" s="48" t="s">
        <v>93</v>
      </c>
      <c r="C80" s="67"/>
      <c r="D80" s="67"/>
      <c r="E80" s="58">
        <v>64209</v>
      </c>
      <c r="F80" s="75"/>
      <c r="G80" s="67"/>
      <c r="H80" s="68"/>
      <c r="K80" s="303"/>
    </row>
    <row r="81" spans="2:11" ht="14.25">
      <c r="B81" s="48" t="s">
        <v>99</v>
      </c>
      <c r="C81" s="67"/>
      <c r="D81" s="67"/>
      <c r="E81" s="58">
        <v>3995178</v>
      </c>
      <c r="F81" s="75"/>
      <c r="G81" s="67"/>
      <c r="H81" s="68"/>
      <c r="K81" s="303"/>
    </row>
    <row r="82" spans="2:11" ht="14.25">
      <c r="B82" s="48" t="s">
        <v>134</v>
      </c>
      <c r="C82" s="67"/>
      <c r="D82" s="67"/>
      <c r="E82" s="58">
        <v>2380642</v>
      </c>
      <c r="F82" s="75"/>
      <c r="G82" s="67"/>
      <c r="H82" s="68"/>
      <c r="K82" s="303"/>
    </row>
    <row r="83" spans="2:11" ht="14.25">
      <c r="B83" s="48" t="s">
        <v>101</v>
      </c>
      <c r="C83" s="67"/>
      <c r="D83" s="67"/>
      <c r="E83" s="90">
        <v>3489665</v>
      </c>
      <c r="F83" s="75"/>
      <c r="G83" s="67"/>
      <c r="H83" s="68"/>
      <c r="K83" s="303"/>
    </row>
    <row r="84" spans="2:8" ht="14.25">
      <c r="B84" s="48" t="s">
        <v>100</v>
      </c>
      <c r="C84" s="67"/>
      <c r="D84" s="67"/>
      <c r="E84" s="87">
        <v>26293</v>
      </c>
      <c r="F84" s="75"/>
      <c r="G84" s="67"/>
      <c r="H84" s="68"/>
    </row>
    <row r="85" spans="2:8" ht="14.25">
      <c r="B85" s="67"/>
      <c r="C85" s="67"/>
      <c r="D85" s="67"/>
      <c r="E85" s="87"/>
      <c r="F85" s="75"/>
      <c r="G85" s="67"/>
      <c r="H85" s="68"/>
    </row>
    <row r="86" spans="2:8" ht="14.25" hidden="1">
      <c r="B86" s="67"/>
      <c r="C86" s="67"/>
      <c r="D86" s="67"/>
      <c r="E86" s="87"/>
      <c r="F86" s="75"/>
      <c r="G86" s="67"/>
      <c r="H86" s="68"/>
    </row>
    <row r="87" spans="2:10" ht="14.25" hidden="1">
      <c r="B87" s="62" t="s">
        <v>142</v>
      </c>
      <c r="E87" s="58"/>
      <c r="F87" s="57">
        <v>0</v>
      </c>
      <c r="J87" s="66"/>
    </row>
    <row r="88" spans="2:8" ht="14.25" hidden="1">
      <c r="B88" s="67"/>
      <c r="C88" s="67"/>
      <c r="D88" s="67"/>
      <c r="E88" s="87"/>
      <c r="F88" s="75"/>
      <c r="G88" s="67"/>
      <c r="H88" s="68"/>
    </row>
    <row r="89" spans="2:8" ht="14.25">
      <c r="B89" s="67"/>
      <c r="C89" s="67"/>
      <c r="D89" s="67"/>
      <c r="E89" s="87"/>
      <c r="F89" s="75"/>
      <c r="G89" s="67"/>
      <c r="H89" s="68"/>
    </row>
    <row r="90" spans="2:8" ht="15" thickBot="1">
      <c r="B90" s="144" t="s">
        <v>84</v>
      </c>
      <c r="C90" s="145"/>
      <c r="D90" s="145"/>
      <c r="E90" s="145"/>
      <c r="F90" s="146"/>
      <c r="G90" s="145"/>
      <c r="H90" s="147">
        <f>H52+H55+3</f>
        <v>3682354.599999994</v>
      </c>
    </row>
    <row r="91" ht="15" thickTop="1"/>
    <row r="1496" ht="14.25">
      <c r="C1496" s="48" t="s">
        <v>96</v>
      </c>
    </row>
    <row r="1729" ht="14.25">
      <c r="C1729" s="48" t="s">
        <v>96</v>
      </c>
    </row>
  </sheetData>
  <sheetProtection/>
  <mergeCells count="3">
    <mergeCell ref="B1:H1"/>
    <mergeCell ref="B2:H2"/>
    <mergeCell ref="B3:H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2013-10-17T16:13:24Z</cp:lastPrinted>
  <dcterms:created xsi:type="dcterms:W3CDTF">2000-03-14T16:50:30Z</dcterms:created>
  <dcterms:modified xsi:type="dcterms:W3CDTF">2013-10-17T18:15:59Z</dcterms:modified>
  <cp:category/>
  <cp:version/>
  <cp:contentType/>
  <cp:contentStatus/>
</cp:coreProperties>
</file>