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USB_IEPC_LHB\FORMATOS CUENTA PUBLICA IEPCJALISCO\"/>
    </mc:Choice>
  </mc:AlternateContent>
  <bookViews>
    <workbookView xWindow="0" yWindow="0" windowWidth="20490" windowHeight="8550" firstSheet="3" activeTab="5"/>
  </bookViews>
  <sheets>
    <sheet name="BC Diciembre" sheetId="34" state="hidden" r:id="rId1"/>
    <sheet name="BC Dic21" sheetId="1" state="hidden" r:id="rId2"/>
    <sheet name="BC Dic20" sheetId="2" state="hidden" r:id="rId3"/>
    <sheet name="Portada" sheetId="4" r:id="rId4"/>
    <sheet name="I. Contable" sheetId="35" r:id="rId5"/>
    <sheet name="1. Estado de actividades" sheetId="5" r:id="rId6"/>
    <sheet name="2. Edo. de situación financiera" sheetId="6" r:id="rId7"/>
    <sheet name="3. Edo de cambios en sit financ" sheetId="7" r:id="rId8"/>
    <sheet name="4. Edo Analitico del Activo" sheetId="8" r:id="rId9"/>
    <sheet name="5. Edo analitico de la deuda y" sheetId="9" r:id="rId10"/>
    <sheet name="6. Edo de variación de la hda p" sheetId="10" r:id="rId11"/>
    <sheet name="7. Edo de flujos de efectivo " sheetId="11" r:id="rId12"/>
    <sheet name="8.1 Pasivos contingentes" sheetId="13" r:id="rId13"/>
    <sheet name="8.1.1" sheetId="45" r:id="rId14"/>
    <sheet name="I. Presupuestal" sheetId="14" r:id="rId15"/>
    <sheet name="10. Edo analitico del ingreso" sheetId="15" r:id="rId16"/>
    <sheet name="11. Presupuesto clasif admva" sheetId="16" r:id="rId17"/>
    <sheet name="13. Presupuesto capitulo y conc" sheetId="17" r:id="rId18"/>
    <sheet name="12. Presupuesto por tipo de gto" sheetId="18" r:id="rId19"/>
    <sheet name="14. Presupuesto finalidad y fun" sheetId="19" r:id="rId20"/>
    <sheet name="15. Endeudamiento neto" sheetId="20" r:id="rId21"/>
    <sheet name="16. Intereses de la deuda" sheetId="21" r:id="rId22"/>
    <sheet name="17. Indicadores de postura fisc" sheetId="22" r:id="rId23"/>
    <sheet name="II.Programatica" sheetId="38" r:id="rId24"/>
    <sheet name="18. Gto por cat programatica" sheetId="23" r:id="rId25"/>
    <sheet name="19. Programas y proyectos de in" sheetId="24" r:id="rId26"/>
    <sheet name="20. MIR" sheetId="26" r:id="rId27"/>
    <sheet name="ANEXOS" sheetId="46" r:id="rId28"/>
    <sheet name="21. Bienes muebles" sheetId="27" r:id="rId29"/>
    <sheet name="21.1 Bienes muebles" sheetId="28" r:id="rId30"/>
    <sheet name="21.2 Bienes Tecnologicos" sheetId="39" state="hidden" r:id="rId31"/>
    <sheet name="21.3 Bienes en comodato" sheetId="36" r:id="rId32"/>
    <sheet name="22. Bienes inmuebles" sheetId="29" r:id="rId33"/>
    <sheet name="23. Cuentas bancarias" sheetId="30" r:id="rId34"/>
    <sheet name="24. Relación de esquemas bursat" sheetId="31" r:id="rId35"/>
    <sheet name="LDF 7a" sheetId="40" r:id="rId36"/>
    <sheet name="LDF7 b" sheetId="41" r:id="rId37"/>
    <sheet name="LDF 7c" sheetId="42" r:id="rId38"/>
    <sheet name="LDF 7d" sheetId="43" r:id="rId39"/>
    <sheet name="Ingresos (adecuaciones)" sheetId="32" state="hidden" r:id="rId40"/>
    <sheet name="Transferencias finales FF" sheetId="33" state="hidden" r:id="rId41"/>
  </sheets>
  <externalReferences>
    <externalReference r:id="rId42"/>
    <externalReference r:id="rId43"/>
  </externalReferences>
  <definedNames>
    <definedName name="__123Graph_DGráfico2" localSheetId="16">#REF!</definedName>
    <definedName name="__123Graph_DGráfico2" localSheetId="25">#REF!</definedName>
    <definedName name="__123Graph_DGráfico2" localSheetId="28">#REF!</definedName>
    <definedName name="__123Graph_DGráfico2" localSheetId="32">#REF!</definedName>
    <definedName name="__123Graph_DGráfico2" localSheetId="9">#REF!</definedName>
    <definedName name="__123Graph_DGráfico2" localSheetId="14">#REF!</definedName>
    <definedName name="__123Graph_DGráfico2" localSheetId="3">#REF!</definedName>
    <definedName name="__123Graph_DGráfico2" localSheetId="40">#REF!</definedName>
    <definedName name="__123Graph_DGráfico2">#REF!</definedName>
    <definedName name="_Fill" localSheetId="16">#REF!</definedName>
    <definedName name="_Fill" localSheetId="25">#REF!</definedName>
    <definedName name="_Fill" localSheetId="28">#REF!</definedName>
    <definedName name="_Fill" localSheetId="32">#REF!</definedName>
    <definedName name="_Fill" localSheetId="9">#REF!</definedName>
    <definedName name="_Fill" localSheetId="14">#REF!</definedName>
    <definedName name="_Fill" localSheetId="39">#REF!</definedName>
    <definedName name="_Fill" localSheetId="3">#REF!</definedName>
    <definedName name="_Fill" localSheetId="40">#REF!</definedName>
    <definedName name="_Fill">#REF!</definedName>
    <definedName name="_xlnm._FilterDatabase" localSheetId="29" hidden="1">'21.1 Bienes muebles'!$A$7:$D$1280</definedName>
    <definedName name="_ftn1" localSheetId="15">#REF!</definedName>
    <definedName name="_ftn1" localSheetId="16">#REF!</definedName>
    <definedName name="_ftn2" localSheetId="15">#REF!</definedName>
    <definedName name="_ftn2" localSheetId="16">#REF!</definedName>
    <definedName name="_ftn3" localSheetId="15">#REF!</definedName>
    <definedName name="_ftn3" localSheetId="16">#REF!</definedName>
    <definedName name="_ftnref1" localSheetId="15">'10. Edo analitico del ingreso'!$A$29</definedName>
    <definedName name="_ftnref1" localSheetId="16">#REF!</definedName>
    <definedName name="_ftnref2" localSheetId="15">'10. Edo analitico del ingreso'!$A$30</definedName>
    <definedName name="_ftnref2" localSheetId="16">#REF!</definedName>
    <definedName name="_ftnref3" localSheetId="15">'10. Edo analitico del ingreso'!$A$37</definedName>
    <definedName name="_ftnref3" localSheetId="16">#REF!</definedName>
    <definedName name="a" localSheetId="16">#REF!</definedName>
    <definedName name="a" localSheetId="25">#REF!</definedName>
    <definedName name="a" localSheetId="28">#REF!</definedName>
    <definedName name="a" localSheetId="32">#REF!</definedName>
    <definedName name="a" localSheetId="9">#REF!</definedName>
    <definedName name="a" localSheetId="14">#REF!</definedName>
    <definedName name="a" localSheetId="39">#REF!</definedName>
    <definedName name="a" localSheetId="3">#REF!</definedName>
    <definedName name="a" localSheetId="40">#REF!</definedName>
    <definedName name="a">#REF!</definedName>
    <definedName name="ABRIL2" localSheetId="16">#REF!</definedName>
    <definedName name="ABRIL2" localSheetId="25">#REF!</definedName>
    <definedName name="ABRIL2" localSheetId="28">#REF!</definedName>
    <definedName name="ABRIL2" localSheetId="32">#REF!</definedName>
    <definedName name="ABRIL2" localSheetId="9">#REF!</definedName>
    <definedName name="ABRIL2" localSheetId="14">#REF!</definedName>
    <definedName name="ABRIL2" localSheetId="39">#REF!</definedName>
    <definedName name="ABRIL2" localSheetId="3">#REF!</definedName>
    <definedName name="ABRIL2" localSheetId="40">#REF!</definedName>
    <definedName name="ABRIL2">#REF!</definedName>
    <definedName name="ABRIL3" localSheetId="16">#REF!</definedName>
    <definedName name="ABRIL3" localSheetId="25">#REF!</definedName>
    <definedName name="ABRIL3" localSheetId="28">#REF!</definedName>
    <definedName name="ABRIL3" localSheetId="32">#REF!</definedName>
    <definedName name="ABRIL3" localSheetId="9">#REF!</definedName>
    <definedName name="ABRIL3" localSheetId="14">#REF!</definedName>
    <definedName name="ABRIL3" localSheetId="39">#REF!</definedName>
    <definedName name="ABRIL3" localSheetId="3">#REF!</definedName>
    <definedName name="ABRIL3" localSheetId="40">#REF!</definedName>
    <definedName name="ABRIL3">#REF!</definedName>
    <definedName name="Apoyo" localSheetId="16">#REF!</definedName>
    <definedName name="Apoyo" localSheetId="25">#REF!</definedName>
    <definedName name="Apoyo" localSheetId="28">#REF!</definedName>
    <definedName name="Apoyo" localSheetId="32">#REF!</definedName>
    <definedName name="Apoyo" localSheetId="9">#REF!</definedName>
    <definedName name="Apoyo" localSheetId="14">#REF!</definedName>
    <definedName name="Apoyo" localSheetId="3">#REF!</definedName>
    <definedName name="Apoyo" localSheetId="40">#REF!</definedName>
    <definedName name="Apoyo">#REF!</definedName>
    <definedName name="_xlnm.Print_Area" localSheetId="5">'1. Estado de actividades'!$A$1:$AB$92</definedName>
    <definedName name="_xlnm.Print_Area" localSheetId="15">'10. Edo analitico del ingreso'!$A$1:$J$67</definedName>
    <definedName name="_xlnm.Print_Area" localSheetId="16">'11. Presupuesto clasif admva'!$A$1:$I$33</definedName>
    <definedName name="_xlnm.Print_Area" localSheetId="18">'12. Presupuesto por tipo de gto'!$A$1:$I$33</definedName>
    <definedName name="_xlnm.Print_Area" localSheetId="17">'13. Presupuesto capitulo y conc'!$A$1:$H$88</definedName>
    <definedName name="_xlnm.Print_Area" localSheetId="20">'15. Endeudamiento neto'!$A$1:$D$32</definedName>
    <definedName name="_xlnm.Print_Area" localSheetId="21">'16. Intereses de la deuda'!$A$1:$D$35</definedName>
    <definedName name="_xlnm.Print_Area" localSheetId="26">'20. MIR'!$A$2:$AK$41</definedName>
    <definedName name="_xlnm.Print_Area" localSheetId="29">'21.1 Bienes muebles'!$A$1:$D$1281</definedName>
    <definedName name="_xlnm.Print_Area" localSheetId="31">'21.3 Bienes en comodato'!$B$1:$D$400</definedName>
    <definedName name="_xlnm.Print_Area" localSheetId="7">'3. Edo de cambios en sit financ'!$A$1:$AA$73</definedName>
    <definedName name="_xlnm.Print_Area" localSheetId="8">'4. Edo Analitico del Activo'!$A$1:$I$44</definedName>
    <definedName name="_xlnm.Print_Area" localSheetId="9">'5. Edo analitico de la deuda y'!$A$1:$H$58</definedName>
    <definedName name="_xlnm.Print_Area" localSheetId="10">'6. Edo de variación de la hda p'!$A$1:$AP$76</definedName>
    <definedName name="_xlnm.Print_Area" localSheetId="11">'7. Edo de flujos de efectivo '!$A$1:$AA$95</definedName>
    <definedName name="_xlnm.Print_Area" localSheetId="4">'I. Contable'!$C$11:$L$35</definedName>
    <definedName name="_xlnm.Print_Area" localSheetId="14">'I. Presupuestal'!$A$1:$J$26</definedName>
    <definedName name="_xlnm.Print_Area" localSheetId="3">Portada!$A$1:$I$23</definedName>
    <definedName name="b" localSheetId="16">#REF!</definedName>
    <definedName name="b" localSheetId="25">#REF!</definedName>
    <definedName name="b" localSheetId="28">#REF!</definedName>
    <definedName name="b" localSheetId="32">#REF!</definedName>
    <definedName name="b" localSheetId="9">#REF!</definedName>
    <definedName name="b" localSheetId="14">#REF!</definedName>
    <definedName name="b" localSheetId="39">#REF!</definedName>
    <definedName name="b" localSheetId="3">#REF!</definedName>
    <definedName name="b" localSheetId="40">#REF!</definedName>
    <definedName name="b">#REF!</definedName>
    <definedName name="BASEDATOS" localSheetId="16">#REF!</definedName>
    <definedName name="BASEDATOS" localSheetId="25">#REF!</definedName>
    <definedName name="BASEDATOS" localSheetId="28">#REF!</definedName>
    <definedName name="BASEDATOS" localSheetId="32">#REF!</definedName>
    <definedName name="BASEDATOS" localSheetId="9">#REF!</definedName>
    <definedName name="BASEDATOS" localSheetId="14">#REF!</definedName>
    <definedName name="BASEDATOS" localSheetId="39">#REF!</definedName>
    <definedName name="BASEDATOS" localSheetId="3">#REF!</definedName>
    <definedName name="BASEDATOS" localSheetId="40">#REF!</definedName>
    <definedName name="BASEDATOS">#REF!</definedName>
    <definedName name="BD" localSheetId="16">#REF!</definedName>
    <definedName name="BD" localSheetId="25">#REF!</definedName>
    <definedName name="BD" localSheetId="28">#REF!</definedName>
    <definedName name="BD" localSheetId="32">#REF!</definedName>
    <definedName name="BD" localSheetId="9">#REF!</definedName>
    <definedName name="BD" localSheetId="14">#REF!</definedName>
    <definedName name="BD" localSheetId="39">#REF!</definedName>
    <definedName name="BD" localSheetId="3">#REF!</definedName>
    <definedName name="BD" localSheetId="40">#REF!</definedName>
    <definedName name="BD">#REF!</definedName>
    <definedName name="calenda" localSheetId="16">#REF!</definedName>
    <definedName name="calenda" localSheetId="25">#REF!</definedName>
    <definedName name="calenda" localSheetId="28">#REF!</definedName>
    <definedName name="calenda" localSheetId="32">#REF!</definedName>
    <definedName name="calenda" localSheetId="9">#REF!</definedName>
    <definedName name="calenda" localSheetId="14">#REF!</definedName>
    <definedName name="calenda" localSheetId="39">#REF!</definedName>
    <definedName name="calenda" localSheetId="3">#REF!</definedName>
    <definedName name="calenda" localSheetId="40">#REF!</definedName>
    <definedName name="calenda">#REF!</definedName>
    <definedName name="d" localSheetId="16">#REF!</definedName>
    <definedName name="d" localSheetId="25">#REF!</definedName>
    <definedName name="d" localSheetId="28">#REF!</definedName>
    <definedName name="d" localSheetId="32">#REF!</definedName>
    <definedName name="d" localSheetId="9">#REF!</definedName>
    <definedName name="d" localSheetId="14">#REF!</definedName>
    <definedName name="d" localSheetId="39">#REF!</definedName>
    <definedName name="d" localSheetId="3">#REF!</definedName>
    <definedName name="d" localSheetId="40">#REF!</definedName>
    <definedName name="d">#REF!</definedName>
    <definedName name="EXPEDIENTESDJR" localSheetId="16">#REF!</definedName>
    <definedName name="EXPEDIENTESDJR" localSheetId="25">#REF!</definedName>
    <definedName name="EXPEDIENTESDJR" localSheetId="28">#REF!</definedName>
    <definedName name="EXPEDIENTESDJR" localSheetId="32">#REF!</definedName>
    <definedName name="EXPEDIENTESDJR" localSheetId="9">#REF!</definedName>
    <definedName name="EXPEDIENTESDJR" localSheetId="14">#REF!</definedName>
    <definedName name="EXPEDIENTESDJR" localSheetId="39">#REF!</definedName>
    <definedName name="EXPEDIENTESDJR" localSheetId="3">#REF!</definedName>
    <definedName name="EXPEDIENTESDJR" localSheetId="40">#REF!</definedName>
    <definedName name="EXPEDIENTESDJR">#REF!</definedName>
    <definedName name="febrero" localSheetId="16">#REF!</definedName>
    <definedName name="febrero" localSheetId="25">#REF!</definedName>
    <definedName name="febrero" localSheetId="28">#REF!</definedName>
    <definedName name="febrero" localSheetId="32">#REF!</definedName>
    <definedName name="febrero" localSheetId="9">#REF!</definedName>
    <definedName name="febrero" localSheetId="14">#REF!</definedName>
    <definedName name="febrero" localSheetId="39">#REF!</definedName>
    <definedName name="febrero" localSheetId="3">#REF!</definedName>
    <definedName name="febrero" localSheetId="40">#REF!</definedName>
    <definedName name="febrero">#REF!</definedName>
    <definedName name="g" localSheetId="16">#REF!</definedName>
    <definedName name="g" localSheetId="25">#REF!</definedName>
    <definedName name="g" localSheetId="28">#REF!</definedName>
    <definedName name="g" localSheetId="32">#REF!</definedName>
    <definedName name="g" localSheetId="9">#REF!</definedName>
    <definedName name="g" localSheetId="14">#REF!</definedName>
    <definedName name="g" localSheetId="39">#REF!</definedName>
    <definedName name="g" localSheetId="3">#REF!</definedName>
    <definedName name="g" localSheetId="40">#REF!</definedName>
    <definedName name="g">#REF!</definedName>
    <definedName name="hola" localSheetId="16">#REF!</definedName>
    <definedName name="hola" localSheetId="25">#REF!</definedName>
    <definedName name="hola" localSheetId="28">#REF!</definedName>
    <definedName name="hola" localSheetId="32">#REF!</definedName>
    <definedName name="hola" localSheetId="9">#REF!</definedName>
    <definedName name="hola" localSheetId="14">#REF!</definedName>
    <definedName name="hola" localSheetId="3">#REF!</definedName>
    <definedName name="hola" localSheetId="40">#REF!</definedName>
    <definedName name="hola">#REF!</definedName>
    <definedName name="i" localSheetId="16">#REF!</definedName>
    <definedName name="i" localSheetId="25">#REF!</definedName>
    <definedName name="i" localSheetId="28">#REF!</definedName>
    <definedName name="i" localSheetId="32">#REF!</definedName>
    <definedName name="i" localSheetId="9">#REF!</definedName>
    <definedName name="i" localSheetId="14">#REF!</definedName>
    <definedName name="i" localSheetId="3">#REF!</definedName>
    <definedName name="i" localSheetId="40">#REF!</definedName>
    <definedName name="i">#REF!</definedName>
    <definedName name="indicador" localSheetId="16">#REF!</definedName>
    <definedName name="indicador" localSheetId="25">#REF!</definedName>
    <definedName name="indicador" localSheetId="28">#REF!</definedName>
    <definedName name="indicador" localSheetId="32">#REF!</definedName>
    <definedName name="indicador" localSheetId="9">#REF!</definedName>
    <definedName name="indicador" localSheetId="14">#REF!</definedName>
    <definedName name="indicador" localSheetId="3">#REF!</definedName>
    <definedName name="indicador" localSheetId="40">#REF!</definedName>
    <definedName name="indicador">#REF!</definedName>
    <definedName name="juicio" localSheetId="16">#REF!</definedName>
    <definedName name="juicio" localSheetId="25">#REF!</definedName>
    <definedName name="juicio" localSheetId="28">#REF!</definedName>
    <definedName name="juicio" localSheetId="32">#REF!</definedName>
    <definedName name="juicio" localSheetId="9">#REF!</definedName>
    <definedName name="juicio" localSheetId="14">#REF!</definedName>
    <definedName name="juicio" localSheetId="3">#REF!</definedName>
    <definedName name="juicio" localSheetId="40">#REF!</definedName>
    <definedName name="juicio">#REF!</definedName>
    <definedName name="m" localSheetId="16">#REF!</definedName>
    <definedName name="m" localSheetId="25">#REF!</definedName>
    <definedName name="m" localSheetId="28">#REF!</definedName>
    <definedName name="m" localSheetId="32">#REF!</definedName>
    <definedName name="m" localSheetId="9">#REF!</definedName>
    <definedName name="m" localSheetId="14">#REF!</definedName>
    <definedName name="m" localSheetId="39">#REF!</definedName>
    <definedName name="m" localSheetId="3">#REF!</definedName>
    <definedName name="m" localSheetId="40">#REF!</definedName>
    <definedName name="m">#REF!</definedName>
    <definedName name="mayo" localSheetId="16">#REF!</definedName>
    <definedName name="mayo" localSheetId="25">#REF!</definedName>
    <definedName name="mayo" localSheetId="28">#REF!</definedName>
    <definedName name="mayo" localSheetId="32">#REF!</definedName>
    <definedName name="mayo" localSheetId="9">#REF!</definedName>
    <definedName name="mayo" localSheetId="14">#REF!</definedName>
    <definedName name="mayo" localSheetId="39">#REF!</definedName>
    <definedName name="mayo" localSheetId="3">#REF!</definedName>
    <definedName name="mayo" localSheetId="40">#REF!</definedName>
    <definedName name="mayo">#REF!</definedName>
    <definedName name="mayo1" localSheetId="16">#REF!</definedName>
    <definedName name="mayo1" localSheetId="25">#REF!</definedName>
    <definedName name="mayo1" localSheetId="28">#REF!</definedName>
    <definedName name="mayo1" localSheetId="32">#REF!</definedName>
    <definedName name="mayo1" localSheetId="9">#REF!</definedName>
    <definedName name="mayo1" localSheetId="14">#REF!</definedName>
    <definedName name="mayo1" localSheetId="39">#REF!</definedName>
    <definedName name="mayo1" localSheetId="3">#REF!</definedName>
    <definedName name="mayo1" localSheetId="40">#REF!</definedName>
    <definedName name="mayo1">#REF!</definedName>
    <definedName name="mayo2" localSheetId="16">#REF!</definedName>
    <definedName name="mayo2" localSheetId="25">#REF!</definedName>
    <definedName name="mayo2" localSheetId="28">#REF!</definedName>
    <definedName name="mayo2" localSheetId="32">#REF!</definedName>
    <definedName name="mayo2" localSheetId="9">#REF!</definedName>
    <definedName name="mayo2" localSheetId="14">#REF!</definedName>
    <definedName name="mayo2" localSheetId="39">#REF!</definedName>
    <definedName name="mayo2" localSheetId="3">#REF!</definedName>
    <definedName name="mayo2" localSheetId="40">#REF!</definedName>
    <definedName name="mayo2">#REF!</definedName>
    <definedName name="plantilla" localSheetId="16">#REF!</definedName>
    <definedName name="plantilla" localSheetId="25">#REF!</definedName>
    <definedName name="plantilla" localSheetId="28">#REF!</definedName>
    <definedName name="plantilla" localSheetId="32">#REF!</definedName>
    <definedName name="plantilla" localSheetId="9">#REF!</definedName>
    <definedName name="plantilla" localSheetId="14">#REF!</definedName>
    <definedName name="plantilla" localSheetId="39">#REF!</definedName>
    <definedName name="plantilla" localSheetId="3">#REF!</definedName>
    <definedName name="plantilla" localSheetId="40">#REF!</definedName>
    <definedName name="plantilla">#REF!</definedName>
    <definedName name="Print_Area" localSheetId="28">'21. Bienes muebles'!$A$2:$D$31</definedName>
    <definedName name="Print_Area" localSheetId="29">'21.1 Bienes muebles'!$A$2:$D$33</definedName>
    <definedName name="Print_Area" localSheetId="32">'22. Bienes inmuebles'!$A$2:$D$16</definedName>
    <definedName name="PROGRAMA" localSheetId="16">#REF!</definedName>
    <definedName name="PROGRAMA" localSheetId="25">#REF!</definedName>
    <definedName name="PROGRAMA" localSheetId="28">#REF!</definedName>
    <definedName name="PROGRAMA" localSheetId="32">#REF!</definedName>
    <definedName name="PROGRAMA" localSheetId="9">#REF!</definedName>
    <definedName name="PROGRAMA" localSheetId="14">#REF!</definedName>
    <definedName name="PROGRAMA" localSheetId="39">#REF!</definedName>
    <definedName name="PROGRAMA" localSheetId="3">#REF!</definedName>
    <definedName name="PROGRAMA" localSheetId="40">#REF!</definedName>
    <definedName name="PROGRAMA">#REF!</definedName>
    <definedName name="SegmentaciónDeDatos_NI_PA_DONDE_HACERNOS">#REF!</definedName>
    <definedName name="SegmentaciónDeDatos_PROPUESTA_PRIORIDAD__1">#REF!</definedName>
    <definedName name="SegmentaciónDeDatos_PROPUESTA_PRIORIDAD__2">#REF!</definedName>
    <definedName name="SegmentaciónDeDatos_PROPUESTA_PRIORIDAD__3">#REF!</definedName>
    <definedName name="SegmentaciónDeDatos_STATUS1">#REF!</definedName>
    <definedName name="SegmentaciónDeDatos_UP1">#REF!</definedName>
    <definedName name="_xlnm.Print_Titles" localSheetId="17">'13. Presupuesto capitulo y conc'!$1:$8</definedName>
    <definedName name="_xlnm.Print_Titles" localSheetId="26">'20. MIR'!$2:$6</definedName>
    <definedName name="_xlnm.Print_Titles" localSheetId="29">'21.1 Bienes muebles'!$1:$5</definedName>
    <definedName name="_xlnm.Print_Titles" localSheetId="31">'21.3 Bienes en comodato'!$1:$5</definedName>
    <definedName name="Transferencia" localSheetId="16">#REF!</definedName>
    <definedName name="Transferencia" localSheetId="25">#REF!</definedName>
    <definedName name="Transferencia" localSheetId="28">#REF!</definedName>
    <definedName name="Transferencia" localSheetId="32">#REF!</definedName>
    <definedName name="Transferencia" localSheetId="9">#REF!</definedName>
    <definedName name="Transferencia" localSheetId="14">#REF!</definedName>
    <definedName name="Transferencia" localSheetId="39">#REF!</definedName>
    <definedName name="Transferencia" localSheetId="3">#REF!</definedName>
    <definedName name="Transferencia" localSheetId="40">#REF!</definedName>
    <definedName name="Transferencia">#REF!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67" i="10" l="1"/>
  <c r="AK39" i="10"/>
  <c r="AK25" i="10"/>
  <c r="AK24" i="10"/>
  <c r="AK22" i="10"/>
  <c r="Y39" i="10"/>
  <c r="Z67" i="10"/>
  <c r="AK53" i="10"/>
  <c r="T54" i="10"/>
  <c r="N67" i="10"/>
  <c r="AK15" i="10" l="1"/>
  <c r="F14" i="30" l="1"/>
  <c r="I43" i="15"/>
  <c r="I36" i="15"/>
  <c r="I34" i="15"/>
  <c r="G29" i="41" l="1"/>
  <c r="F29" i="41"/>
  <c r="E29" i="41"/>
  <c r="D29" i="41"/>
  <c r="C29" i="41"/>
  <c r="B29" i="41"/>
  <c r="C21" i="27"/>
  <c r="F18" i="40"/>
  <c r="E14" i="41"/>
  <c r="D14" i="41"/>
  <c r="F14" i="41" s="1"/>
  <c r="G14" i="41" s="1"/>
  <c r="D12" i="41"/>
  <c r="F12" i="41" s="1"/>
  <c r="G12" i="41" s="1"/>
  <c r="D11" i="41"/>
  <c r="F11" i="41" s="1"/>
  <c r="G11" i="41" s="1"/>
  <c r="C13" i="41"/>
  <c r="D13" i="41" s="1"/>
  <c r="F13" i="41" s="1"/>
  <c r="G13" i="41" s="1"/>
  <c r="C10" i="41"/>
  <c r="D10" i="41" s="1"/>
  <c r="F10" i="41" s="1"/>
  <c r="G10" i="41" s="1"/>
  <c r="G9" i="41" l="1"/>
  <c r="F9" i="41"/>
  <c r="D9" i="41"/>
  <c r="C9" i="41"/>
  <c r="D18" i="40"/>
  <c r="G18" i="40" s="1"/>
  <c r="B22" i="40"/>
  <c r="D20" i="42"/>
  <c r="E8" i="42" l="1"/>
  <c r="E32" i="42" s="1"/>
  <c r="D8" i="42"/>
  <c r="D32" i="42" s="1"/>
  <c r="C8" i="42"/>
  <c r="C32" i="42" s="1"/>
  <c r="B8" i="42"/>
  <c r="B32" i="42" s="1"/>
  <c r="E8" i="43"/>
  <c r="D8" i="43"/>
  <c r="C8" i="43"/>
  <c r="B8" i="43"/>
  <c r="F12" i="43"/>
  <c r="F11" i="43"/>
  <c r="F10" i="43"/>
  <c r="F9" i="43"/>
  <c r="F8" i="43" l="1"/>
  <c r="F30" i="43"/>
  <c r="E30" i="43"/>
  <c r="H18" i="17"/>
  <c r="G10" i="16"/>
  <c r="D30" i="43" l="1"/>
  <c r="U31" i="11"/>
  <c r="U21" i="11"/>
  <c r="B30" i="43" l="1"/>
  <c r="C30" i="43"/>
  <c r="C8" i="27"/>
  <c r="C7" i="27"/>
  <c r="C1281" i="28"/>
  <c r="C875" i="28"/>
  <c r="C874" i="28"/>
  <c r="C873" i="28"/>
  <c r="C872" i="28"/>
  <c r="C871" i="28"/>
  <c r="C870" i="28"/>
  <c r="C869" i="28"/>
  <c r="C868" i="28"/>
  <c r="C867" i="28"/>
  <c r="C866" i="28"/>
  <c r="C865" i="28"/>
  <c r="C864" i="28"/>
  <c r="C863" i="28"/>
  <c r="C862" i="28"/>
  <c r="C861" i="28"/>
  <c r="C860" i="28"/>
  <c r="C859" i="28"/>
  <c r="C858" i="28"/>
  <c r="C857" i="28"/>
  <c r="C856" i="28"/>
  <c r="C855" i="28"/>
  <c r="C854" i="28"/>
  <c r="C853" i="28"/>
  <c r="C852" i="28"/>
  <c r="C851" i="28"/>
  <c r="C850" i="28"/>
  <c r="C849" i="28"/>
  <c r="C848" i="28"/>
  <c r="C847" i="28"/>
  <c r="C846" i="28"/>
  <c r="C845" i="28"/>
  <c r="C844" i="28"/>
  <c r="C843" i="28"/>
  <c r="C842" i="28"/>
  <c r="C841" i="28"/>
  <c r="C840" i="28"/>
  <c r="C839" i="28"/>
  <c r="C838" i="28"/>
  <c r="C837" i="28"/>
  <c r="C836" i="28"/>
  <c r="C835" i="28"/>
  <c r="C834" i="28"/>
  <c r="C833" i="28"/>
  <c r="C832" i="28"/>
  <c r="C831" i="28"/>
  <c r="C830" i="28"/>
  <c r="C829" i="28"/>
  <c r="C828" i="28"/>
  <c r="C827" i="28"/>
  <c r="C826" i="28"/>
  <c r="C825" i="28"/>
  <c r="C824" i="28"/>
  <c r="C823" i="28"/>
  <c r="C822" i="28"/>
  <c r="C821" i="28"/>
  <c r="C820" i="28"/>
  <c r="C819" i="28"/>
  <c r="C818" i="28"/>
  <c r="C817" i="28"/>
  <c r="C816" i="28"/>
  <c r="C815" i="28"/>
  <c r="C814" i="28"/>
  <c r="C813" i="28"/>
  <c r="C812" i="28"/>
  <c r="C811" i="28"/>
  <c r="C810" i="28"/>
  <c r="C809" i="28"/>
  <c r="C808" i="28"/>
  <c r="C807" i="28"/>
  <c r="C806" i="28"/>
  <c r="C805" i="28"/>
  <c r="C804" i="28"/>
  <c r="C803" i="28"/>
  <c r="C802" i="28"/>
  <c r="C801" i="28"/>
  <c r="C800" i="28"/>
  <c r="C799" i="28"/>
  <c r="C798" i="28"/>
  <c r="C797" i="28"/>
  <c r="C796" i="28"/>
  <c r="C795" i="28"/>
  <c r="C794" i="28"/>
  <c r="C793" i="28"/>
  <c r="C792" i="28"/>
  <c r="C791" i="28"/>
  <c r="C790" i="28"/>
  <c r="C789" i="28"/>
  <c r="C788" i="28"/>
  <c r="C787" i="28"/>
  <c r="C786" i="28"/>
  <c r="C785" i="28"/>
  <c r="C784" i="28"/>
  <c r="C783" i="28"/>
  <c r="C782" i="28"/>
  <c r="C781" i="28"/>
  <c r="C750" i="28"/>
  <c r="C729" i="28"/>
  <c r="C644" i="28"/>
  <c r="C540" i="28"/>
  <c r="C537" i="28"/>
  <c r="C530" i="28"/>
  <c r="C529" i="28"/>
  <c r="C489" i="28"/>
  <c r="C434" i="28"/>
  <c r="C433" i="28"/>
  <c r="C349" i="28"/>
  <c r="C348" i="28"/>
  <c r="C347" i="28"/>
  <c r="C346" i="28"/>
  <c r="C345" i="28"/>
  <c r="C344" i="28"/>
  <c r="C343" i="28"/>
  <c r="C342" i="28"/>
  <c r="C341" i="28"/>
  <c r="C340" i="28"/>
  <c r="C339" i="28"/>
  <c r="C338" i="28"/>
  <c r="C337" i="28"/>
  <c r="C336" i="28"/>
  <c r="C335" i="28"/>
  <c r="C334" i="28"/>
  <c r="C333" i="28"/>
  <c r="C332" i="28"/>
  <c r="C331" i="28"/>
  <c r="C330" i="28"/>
  <c r="C329" i="28"/>
  <c r="C328" i="28"/>
  <c r="C262" i="28"/>
  <c r="C257" i="28"/>
  <c r="C191" i="28"/>
  <c r="C190" i="28"/>
  <c r="C189" i="28"/>
  <c r="C188" i="28"/>
  <c r="C187" i="28"/>
  <c r="C186" i="28"/>
  <c r="C185" i="28"/>
  <c r="C184" i="28"/>
  <c r="C183" i="28"/>
  <c r="C182" i="28"/>
  <c r="C181" i="28"/>
  <c r="C180" i="28"/>
  <c r="C179" i="28"/>
  <c r="C178" i="28"/>
  <c r="C177" i="28"/>
  <c r="C176" i="28"/>
  <c r="C175" i="28"/>
  <c r="C174" i="28"/>
  <c r="C173" i="28"/>
  <c r="C172" i="28"/>
  <c r="C171" i="28"/>
  <c r="C170" i="28"/>
  <c r="C169" i="28"/>
  <c r="C168" i="28"/>
  <c r="C167" i="28"/>
  <c r="C166" i="28"/>
  <c r="C165" i="28"/>
  <c r="C164" i="28"/>
  <c r="C163" i="28"/>
  <c r="C67" i="28"/>
  <c r="C66" i="28"/>
  <c r="C65" i="28"/>
  <c r="C64" i="28"/>
  <c r="C63" i="28"/>
  <c r="C62" i="28"/>
  <c r="C61" i="28"/>
  <c r="C60" i="28"/>
  <c r="C59" i="28"/>
  <c r="C58" i="28"/>
  <c r="C57" i="28"/>
  <c r="C56" i="28"/>
  <c r="C55" i="28"/>
  <c r="C54" i="28"/>
  <c r="C53" i="28"/>
  <c r="C52" i="28"/>
  <c r="C51" i="28"/>
  <c r="C50" i="28"/>
  <c r="C49" i="28"/>
  <c r="C48" i="28"/>
  <c r="C47" i="28"/>
  <c r="C46" i="28"/>
  <c r="C45" i="28"/>
  <c r="C44" i="28"/>
  <c r="C43" i="28"/>
  <c r="C42" i="28"/>
  <c r="C41" i="28"/>
  <c r="C40" i="28"/>
  <c r="C39" i="28"/>
  <c r="C38" i="28"/>
  <c r="C37" i="28"/>
  <c r="C36" i="28"/>
  <c r="C35" i="28"/>
  <c r="C34" i="28"/>
  <c r="C33" i="28"/>
  <c r="C1269" i="28" s="1"/>
  <c r="H81" i="17" l="1"/>
  <c r="H58" i="17"/>
  <c r="H57" i="17"/>
  <c r="H56" i="17"/>
  <c r="H55" i="17"/>
  <c r="H54" i="17"/>
  <c r="H53" i="17"/>
  <c r="H52" i="17"/>
  <c r="H51" i="17"/>
  <c r="H50" i="17"/>
  <c r="H49" i="17"/>
  <c r="H48" i="17"/>
  <c r="H47" i="17"/>
  <c r="H46" i="17"/>
  <c r="H45" i="17"/>
  <c r="H44" i="17"/>
  <c r="H43" i="17"/>
  <c r="H42" i="17"/>
  <c r="H41" i="17"/>
  <c r="H40" i="17"/>
  <c r="H39" i="17"/>
  <c r="H38" i="17"/>
  <c r="H37" i="17"/>
  <c r="H36" i="17"/>
  <c r="H35" i="17"/>
  <c r="H34" i="17"/>
  <c r="H33" i="17"/>
  <c r="H32" i="17"/>
  <c r="H31" i="17"/>
  <c r="H30" i="17"/>
  <c r="H29" i="17"/>
  <c r="H28" i="17"/>
  <c r="H27" i="17"/>
  <c r="H26" i="17"/>
  <c r="H25" i="17"/>
  <c r="H24" i="17"/>
  <c r="H23" i="17"/>
  <c r="H22" i="17"/>
  <c r="H21" i="17"/>
  <c r="H20" i="17"/>
  <c r="H19" i="17"/>
  <c r="H17" i="17"/>
  <c r="H16" i="17"/>
  <c r="H15" i="17"/>
  <c r="H14" i="17"/>
  <c r="H13" i="17"/>
  <c r="H12" i="17"/>
  <c r="H11" i="17"/>
  <c r="H10" i="17"/>
  <c r="H9" i="17"/>
  <c r="F80" i="17"/>
  <c r="H80" i="17" s="1"/>
  <c r="E80" i="17"/>
  <c r="F79" i="17"/>
  <c r="E79" i="17"/>
  <c r="H79" i="17" s="1"/>
  <c r="F78" i="17"/>
  <c r="E78" i="17"/>
  <c r="H78" i="17" s="1"/>
  <c r="H77" i="17"/>
  <c r="F77" i="17"/>
  <c r="E77" i="17"/>
  <c r="F76" i="17"/>
  <c r="H76" i="17" s="1"/>
  <c r="E76" i="17"/>
  <c r="F75" i="17"/>
  <c r="E75" i="17"/>
  <c r="H75" i="17" s="1"/>
  <c r="F74" i="17"/>
  <c r="F73" i="17" s="1"/>
  <c r="H73" i="17" s="1"/>
  <c r="E74" i="17"/>
  <c r="H74" i="17" s="1"/>
  <c r="E73" i="17"/>
  <c r="F72" i="17"/>
  <c r="H72" i="17" s="1"/>
  <c r="E72" i="17"/>
  <c r="F71" i="17"/>
  <c r="E71" i="17"/>
  <c r="H71" i="17" s="1"/>
  <c r="F70" i="17"/>
  <c r="F69" i="17" s="1"/>
  <c r="H69" i="17" s="1"/>
  <c r="E70" i="17"/>
  <c r="H70" i="17" s="1"/>
  <c r="E69" i="17"/>
  <c r="F68" i="17"/>
  <c r="H68" i="17" s="1"/>
  <c r="E68" i="17"/>
  <c r="F67" i="17"/>
  <c r="E67" i="17"/>
  <c r="H67" i="17" s="1"/>
  <c r="F66" i="17"/>
  <c r="E66" i="17"/>
  <c r="H66" i="17" s="1"/>
  <c r="H65" i="17"/>
  <c r="F65" i="17"/>
  <c r="E65" i="17"/>
  <c r="F64" i="17"/>
  <c r="H64" i="17" s="1"/>
  <c r="E64" i="17"/>
  <c r="F63" i="17"/>
  <c r="E63" i="17"/>
  <c r="H63" i="17" s="1"/>
  <c r="F62" i="17"/>
  <c r="F61" i="17" s="1"/>
  <c r="H61" i="17" s="1"/>
  <c r="E62" i="17"/>
  <c r="H62" i="17" s="1"/>
  <c r="E61" i="17"/>
  <c r="F60" i="17"/>
  <c r="H60" i="17" s="1"/>
  <c r="E60" i="17"/>
  <c r="F59" i="17"/>
  <c r="E59" i="17"/>
  <c r="H59" i="17" s="1"/>
  <c r="F58" i="17"/>
  <c r="F57" i="17" s="1"/>
  <c r="E58" i="17"/>
  <c r="E57" i="17"/>
  <c r="F56" i="17"/>
  <c r="E56" i="17"/>
  <c r="F55" i="17"/>
  <c r="F54" i="17"/>
  <c r="F53" i="17"/>
  <c r="F52" i="17"/>
  <c r="G47" i="17"/>
  <c r="F47" i="17"/>
  <c r="D47" i="17"/>
  <c r="C47" i="17"/>
  <c r="E47" i="17" s="1"/>
  <c r="F46" i="17"/>
  <c r="F45" i="17"/>
  <c r="F44" i="17"/>
  <c r="G37" i="17"/>
  <c r="F37" i="17"/>
  <c r="D37" i="17"/>
  <c r="C37" i="17"/>
  <c r="E37" i="17" s="1"/>
  <c r="G27" i="17"/>
  <c r="F27" i="17"/>
  <c r="D27" i="17"/>
  <c r="E27" i="17" s="1"/>
  <c r="C27" i="17"/>
  <c r="G17" i="17"/>
  <c r="F17" i="17"/>
  <c r="C17" i="17"/>
  <c r="E17" i="17" s="1"/>
  <c r="G9" i="17"/>
  <c r="F9" i="17"/>
  <c r="D9" i="17"/>
  <c r="D81" i="17" s="1"/>
  <c r="C9" i="17"/>
  <c r="C81" i="17" s="1"/>
  <c r="G81" i="17" l="1"/>
  <c r="F81" i="17"/>
  <c r="E9" i="17"/>
  <c r="G10" i="18"/>
  <c r="F10" i="18"/>
  <c r="D10" i="18"/>
  <c r="D13" i="19" s="1"/>
  <c r="F24" i="23" s="1"/>
  <c r="F22" i="23" s="1"/>
  <c r="C10" i="18"/>
  <c r="C13" i="19" s="1"/>
  <c r="E24" i="23" s="1"/>
  <c r="D10" i="16"/>
  <c r="D38" i="15"/>
  <c r="F38" i="15" s="1"/>
  <c r="I38" i="15"/>
  <c r="D39" i="15"/>
  <c r="F39" i="15" s="1"/>
  <c r="D40" i="15"/>
  <c r="I40" i="15" s="1"/>
  <c r="D41" i="15"/>
  <c r="F41" i="15"/>
  <c r="I41" i="15"/>
  <c r="D42" i="15"/>
  <c r="F42" i="15" s="1"/>
  <c r="I42" i="15"/>
  <c r="E14" i="15"/>
  <c r="F29" i="15"/>
  <c r="I29" i="15"/>
  <c r="F30" i="15"/>
  <c r="I30" i="15"/>
  <c r="D25" i="8"/>
  <c r="D23" i="8"/>
  <c r="E22" i="8"/>
  <c r="G22" i="8" s="1"/>
  <c r="F22" i="8"/>
  <c r="D22" i="8"/>
  <c r="G11" i="8"/>
  <c r="F11" i="8"/>
  <c r="E11" i="8"/>
  <c r="G10" i="8"/>
  <c r="F10" i="8"/>
  <c r="E10" i="8"/>
  <c r="D10" i="8"/>
  <c r="D11" i="8"/>
  <c r="W8" i="6"/>
  <c r="AA33" i="6"/>
  <c r="J22" i="6"/>
  <c r="J23" i="6"/>
  <c r="J9" i="6"/>
  <c r="J26" i="6"/>
  <c r="J25" i="6"/>
  <c r="J8" i="6"/>
  <c r="S75" i="5"/>
  <c r="S46" i="5"/>
  <c r="S42" i="5"/>
  <c r="G11" i="43" s="1"/>
  <c r="B12" i="41" s="1"/>
  <c r="E12" i="41" s="1"/>
  <c r="S41" i="5"/>
  <c r="G10" i="43" s="1"/>
  <c r="B11" i="41" s="1"/>
  <c r="E11" i="41" s="1"/>
  <c r="S40" i="5"/>
  <c r="G9" i="43" s="1"/>
  <c r="S24" i="5"/>
  <c r="S32" i="5"/>
  <c r="S28" i="5"/>
  <c r="C22" i="40" s="1"/>
  <c r="X26" i="5"/>
  <c r="D23" i="2"/>
  <c r="G24" i="23" l="1"/>
  <c r="G22" i="23" s="1"/>
  <c r="F40" i="15"/>
  <c r="F20" i="42"/>
  <c r="U17" i="11"/>
  <c r="D22" i="40"/>
  <c r="C10" i="40"/>
  <c r="C34" i="40" s="1"/>
  <c r="G12" i="43"/>
  <c r="B13" i="41" s="1"/>
  <c r="E13" i="41" s="1"/>
  <c r="R31" i="11"/>
  <c r="B10" i="41"/>
  <c r="G13" i="19"/>
  <c r="I24" i="23" s="1"/>
  <c r="I22" i="23" s="1"/>
  <c r="F13" i="19"/>
  <c r="E81" i="17"/>
  <c r="I39" i="15"/>
  <c r="E10" i="41" l="1"/>
  <c r="E9" i="41" s="1"/>
  <c r="E22" i="40"/>
  <c r="F22" i="40" s="1"/>
  <c r="D10" i="40"/>
  <c r="D34" i="40" s="1"/>
  <c r="I33" i="1"/>
  <c r="I34" i="1"/>
  <c r="I35" i="1"/>
  <c r="I10" i="1"/>
  <c r="I11" i="1"/>
  <c r="I12" i="1"/>
  <c r="I14" i="1"/>
  <c r="I15" i="1"/>
  <c r="I16" i="1"/>
  <c r="I17" i="1"/>
  <c r="I18" i="1"/>
  <c r="I19" i="1"/>
  <c r="I20" i="1"/>
  <c r="I21" i="1"/>
  <c r="I22" i="1"/>
  <c r="H11" i="1"/>
  <c r="H12" i="1"/>
  <c r="H18" i="1"/>
  <c r="H19" i="1"/>
  <c r="H20" i="1"/>
  <c r="H21" i="1"/>
  <c r="H22" i="1"/>
  <c r="G11" i="1"/>
  <c r="G12" i="1"/>
  <c r="G18" i="1"/>
  <c r="G19" i="1"/>
  <c r="G20" i="1"/>
  <c r="G21" i="1"/>
  <c r="G22" i="1"/>
  <c r="F11" i="1"/>
  <c r="F12" i="1"/>
  <c r="F18" i="1"/>
  <c r="F19" i="1"/>
  <c r="F20" i="1"/>
  <c r="F21" i="1"/>
  <c r="F22" i="1"/>
  <c r="E11" i="1"/>
  <c r="E18" i="1"/>
  <c r="E20" i="1"/>
  <c r="E21" i="1"/>
  <c r="D11" i="1"/>
  <c r="D18" i="1"/>
  <c r="D20" i="1"/>
  <c r="D21" i="1"/>
  <c r="D513" i="34"/>
  <c r="E513" i="34"/>
  <c r="F513" i="34"/>
  <c r="G513" i="34"/>
  <c r="H513" i="34"/>
  <c r="C513" i="34"/>
  <c r="D507" i="34"/>
  <c r="E507" i="34"/>
  <c r="F507" i="34"/>
  <c r="G507" i="34"/>
  <c r="H507" i="34"/>
  <c r="C507" i="34"/>
  <c r="D501" i="34"/>
  <c r="E501" i="34"/>
  <c r="F501" i="34"/>
  <c r="G501" i="34"/>
  <c r="H501" i="34"/>
  <c r="C501" i="34"/>
  <c r="D471" i="34"/>
  <c r="E471" i="34"/>
  <c r="F471" i="34"/>
  <c r="G471" i="34"/>
  <c r="H471" i="34"/>
  <c r="C471" i="34"/>
  <c r="D458" i="34"/>
  <c r="E458" i="34"/>
  <c r="F458" i="34"/>
  <c r="G458" i="34"/>
  <c r="H458" i="34"/>
  <c r="C458" i="34"/>
  <c r="D436" i="34"/>
  <c r="E436" i="34"/>
  <c r="F436" i="34"/>
  <c r="G436" i="34"/>
  <c r="H436" i="34"/>
  <c r="C436" i="34"/>
  <c r="D399" i="34"/>
  <c r="E399" i="34"/>
  <c r="F399" i="34"/>
  <c r="G399" i="34"/>
  <c r="H399" i="34"/>
  <c r="C399" i="34"/>
  <c r="D386" i="34"/>
  <c r="E386" i="34"/>
  <c r="F386" i="34"/>
  <c r="G386" i="34"/>
  <c r="H386" i="34"/>
  <c r="C386" i="34"/>
  <c r="D377" i="34"/>
  <c r="E377" i="34"/>
  <c r="F377" i="34"/>
  <c r="G377" i="34"/>
  <c r="H377" i="34"/>
  <c r="C377" i="34"/>
  <c r="D329" i="34"/>
  <c r="E329" i="34"/>
  <c r="F329" i="34"/>
  <c r="G329" i="34"/>
  <c r="H329" i="34"/>
  <c r="C329" i="34"/>
  <c r="D342" i="34"/>
  <c r="E342" i="34"/>
  <c r="F342" i="34"/>
  <c r="G342" i="34"/>
  <c r="H342" i="34"/>
  <c r="C342" i="34"/>
  <c r="D291" i="34"/>
  <c r="E291" i="34"/>
  <c r="F291" i="34"/>
  <c r="G291" i="34"/>
  <c r="H291" i="34"/>
  <c r="C291" i="34"/>
  <c r="D271" i="34"/>
  <c r="E271" i="34"/>
  <c r="F271" i="34"/>
  <c r="G271" i="34"/>
  <c r="H271" i="34"/>
  <c r="C271" i="34"/>
  <c r="D256" i="34"/>
  <c r="E256" i="34"/>
  <c r="F256" i="34"/>
  <c r="G256" i="34"/>
  <c r="H256" i="34"/>
  <c r="C256" i="34"/>
  <c r="E238" i="34"/>
  <c r="F238" i="34"/>
  <c r="G238" i="34"/>
  <c r="H238" i="34"/>
  <c r="D238" i="34"/>
  <c r="E204" i="34"/>
  <c r="F204" i="34"/>
  <c r="G204" i="34"/>
  <c r="H204" i="34"/>
  <c r="D204" i="34"/>
  <c r="E185" i="34"/>
  <c r="F185" i="34"/>
  <c r="G185" i="34"/>
  <c r="H185" i="34"/>
  <c r="D185" i="34"/>
  <c r="E174" i="34"/>
  <c r="F174" i="34"/>
  <c r="D174" i="34"/>
  <c r="E150" i="34"/>
  <c r="F150" i="34"/>
  <c r="G150" i="34"/>
  <c r="H150" i="34"/>
  <c r="D150" i="34"/>
  <c r="E141" i="34"/>
  <c r="F141" i="34"/>
  <c r="G141" i="34"/>
  <c r="H141" i="34"/>
  <c r="D141" i="34"/>
  <c r="D95" i="34"/>
  <c r="E95" i="34"/>
  <c r="F95" i="34"/>
  <c r="G95" i="34"/>
  <c r="H95" i="34"/>
  <c r="C95" i="34"/>
  <c r="D82" i="34"/>
  <c r="E82" i="34"/>
  <c r="F82" i="34"/>
  <c r="G82" i="34"/>
  <c r="H82" i="34"/>
  <c r="C82" i="34"/>
  <c r="D78" i="34"/>
  <c r="E78" i="34"/>
  <c r="F78" i="34"/>
  <c r="G78" i="34"/>
  <c r="H78" i="34"/>
  <c r="C78" i="34"/>
  <c r="D74" i="34"/>
  <c r="E74" i="34"/>
  <c r="F74" i="34"/>
  <c r="G74" i="34"/>
  <c r="H74" i="34"/>
  <c r="C74" i="34"/>
  <c r="E63" i="34"/>
  <c r="F63" i="34"/>
  <c r="G63" i="34"/>
  <c r="H63" i="34"/>
  <c r="D63" i="34"/>
  <c r="H58" i="34"/>
  <c r="D58" i="34"/>
  <c r="E58" i="34"/>
  <c r="F58" i="34"/>
  <c r="G58" i="34"/>
  <c r="C58" i="34"/>
  <c r="G22" i="40" l="1"/>
  <c r="G10" i="40" s="1"/>
  <c r="G34" i="40" s="1"/>
  <c r="F10" i="40"/>
  <c r="F34" i="40" s="1"/>
  <c r="G40" i="1"/>
  <c r="E40" i="1"/>
  <c r="F40" i="1"/>
  <c r="H40" i="1"/>
  <c r="D40" i="1"/>
  <c r="I40" i="1"/>
  <c r="D52" i="34"/>
  <c r="E52" i="34"/>
  <c r="F52" i="34"/>
  <c r="G52" i="34"/>
  <c r="H52" i="34"/>
  <c r="C52" i="34"/>
  <c r="D11" i="34"/>
  <c r="I6" i="2"/>
  <c r="I7" i="2"/>
  <c r="I8" i="2"/>
  <c r="I9" i="2"/>
  <c r="I10" i="2"/>
  <c r="I11" i="2"/>
  <c r="I23" i="2"/>
  <c r="I5" i="2"/>
  <c r="H6" i="2"/>
  <c r="H7" i="2"/>
  <c r="H8" i="2"/>
  <c r="H9" i="2"/>
  <c r="H10" i="2"/>
  <c r="H11" i="2"/>
  <c r="H23" i="2"/>
  <c r="G6" i="2"/>
  <c r="G7" i="2"/>
  <c r="G8" i="2"/>
  <c r="G9" i="2"/>
  <c r="G10" i="2"/>
  <c r="G11" i="2"/>
  <c r="G23" i="2"/>
  <c r="F6" i="2"/>
  <c r="F7" i="2"/>
  <c r="F8" i="2"/>
  <c r="F9" i="2"/>
  <c r="F10" i="2"/>
  <c r="F11" i="2"/>
  <c r="F23" i="2"/>
  <c r="E6" i="2"/>
  <c r="E7" i="2"/>
  <c r="E8" i="2"/>
  <c r="E9" i="2"/>
  <c r="E10" i="2"/>
  <c r="E11" i="2"/>
  <c r="E23" i="2"/>
  <c r="D6" i="2"/>
  <c r="D7" i="2"/>
  <c r="D8" i="2"/>
  <c r="D9" i="2"/>
  <c r="D10" i="2"/>
  <c r="D11" i="2"/>
  <c r="G5" i="2"/>
  <c r="H5" i="2" l="1"/>
  <c r="H29" i="2" s="1"/>
  <c r="D5" i="2"/>
  <c r="D29" i="2" s="1"/>
  <c r="F5" i="2"/>
  <c r="F29" i="2" s="1"/>
  <c r="E5" i="2"/>
  <c r="E30" i="2" s="1"/>
  <c r="I30" i="2"/>
  <c r="R21" i="11"/>
  <c r="G29" i="2"/>
  <c r="X20" i="5"/>
  <c r="F16" i="42" s="1"/>
  <c r="F8" i="42" s="1"/>
  <c r="F32" i="42" s="1"/>
  <c r="AH313" i="33"/>
  <c r="AE313" i="33"/>
  <c r="AF313" i="33" s="1"/>
  <c r="AG313" i="33" s="1"/>
  <c r="AH312" i="33"/>
  <c r="AE312" i="33"/>
  <c r="AF312" i="33" s="1"/>
  <c r="AG312" i="33" s="1"/>
  <c r="AJ311" i="33"/>
  <c r="AI311" i="33"/>
  <c r="AH311" i="33"/>
  <c r="Z311" i="33"/>
  <c r="X311" i="33"/>
  <c r="V311" i="33"/>
  <c r="U311" i="33"/>
  <c r="T311" i="33"/>
  <c r="R311" i="33"/>
  <c r="P311" i="33"/>
  <c r="N311" i="33"/>
  <c r="M311" i="33"/>
  <c r="L311" i="33"/>
  <c r="J311" i="33"/>
  <c r="H311" i="33"/>
  <c r="F311" i="33"/>
  <c r="E311" i="33"/>
  <c r="D311" i="33"/>
  <c r="AJ310" i="33"/>
  <c r="AI310" i="33"/>
  <c r="AH310" i="33"/>
  <c r="AB310" i="33"/>
  <c r="Z310" i="33"/>
  <c r="X310" i="33"/>
  <c r="V310" i="33"/>
  <c r="U310" i="33"/>
  <c r="T310" i="33"/>
  <c r="R310" i="33"/>
  <c r="P310" i="33"/>
  <c r="N310" i="33"/>
  <c r="M310" i="33"/>
  <c r="L310" i="33"/>
  <c r="J310" i="33"/>
  <c r="H310" i="33"/>
  <c r="F310" i="33"/>
  <c r="E310" i="33"/>
  <c r="D310" i="33"/>
  <c r="AJ309" i="33"/>
  <c r="AI309" i="33"/>
  <c r="AH309" i="33"/>
  <c r="Z309" i="33"/>
  <c r="X309" i="33"/>
  <c r="V309" i="33"/>
  <c r="U309" i="33"/>
  <c r="T309" i="33"/>
  <c r="R309" i="33"/>
  <c r="P309" i="33"/>
  <c r="N309" i="33"/>
  <c r="M309" i="33"/>
  <c r="L309" i="33"/>
  <c r="J309" i="33"/>
  <c r="H309" i="33"/>
  <c r="F309" i="33"/>
  <c r="E309" i="33"/>
  <c r="D309" i="33"/>
  <c r="AJ308" i="33"/>
  <c r="AI308" i="33"/>
  <c r="AH308" i="33"/>
  <c r="Z308" i="33"/>
  <c r="X308" i="33"/>
  <c r="V308" i="33"/>
  <c r="U308" i="33"/>
  <c r="T308" i="33"/>
  <c r="R308" i="33"/>
  <c r="P308" i="33"/>
  <c r="N308" i="33"/>
  <c r="M308" i="33"/>
  <c r="L308" i="33"/>
  <c r="J308" i="33"/>
  <c r="H308" i="33"/>
  <c r="F308" i="33"/>
  <c r="E308" i="33"/>
  <c r="D308" i="33"/>
  <c r="AJ307" i="33"/>
  <c r="AI307" i="33"/>
  <c r="AH307" i="33"/>
  <c r="Z307" i="33"/>
  <c r="X307" i="33"/>
  <c r="V307" i="33"/>
  <c r="U307" i="33"/>
  <c r="T307" i="33"/>
  <c r="R307" i="33"/>
  <c r="P307" i="33"/>
  <c r="N307" i="33"/>
  <c r="M307" i="33"/>
  <c r="L307" i="33"/>
  <c r="J307" i="33"/>
  <c r="H307" i="33"/>
  <c r="F307" i="33"/>
  <c r="E307" i="33"/>
  <c r="D307" i="33"/>
  <c r="AJ306" i="33"/>
  <c r="AI306" i="33"/>
  <c r="AH306" i="33"/>
  <c r="Z306" i="33"/>
  <c r="X306" i="33"/>
  <c r="V306" i="33"/>
  <c r="U306" i="33"/>
  <c r="T306" i="33"/>
  <c r="R306" i="33"/>
  <c r="P306" i="33"/>
  <c r="N306" i="33"/>
  <c r="M306" i="33"/>
  <c r="L306" i="33"/>
  <c r="J306" i="33"/>
  <c r="H306" i="33"/>
  <c r="F306" i="33"/>
  <c r="E306" i="33"/>
  <c r="D306" i="33"/>
  <c r="AN305" i="33"/>
  <c r="AK305" i="33"/>
  <c r="AD305" i="33"/>
  <c r="AB305" i="33"/>
  <c r="W305" i="33"/>
  <c r="Y305" i="33" s="1"/>
  <c r="AA305" i="33" s="1"/>
  <c r="O305" i="33"/>
  <c r="Q305" i="33" s="1"/>
  <c r="S305" i="33" s="1"/>
  <c r="G305" i="33"/>
  <c r="I305" i="33" s="1"/>
  <c r="K305" i="33" s="1"/>
  <c r="AN304" i="33"/>
  <c r="AK304" i="33"/>
  <c r="AD304" i="33"/>
  <c r="AB304" i="33"/>
  <c r="AA304" i="33"/>
  <c r="W304" i="33"/>
  <c r="Y304" i="33" s="1"/>
  <c r="O304" i="33"/>
  <c r="G304" i="33"/>
  <c r="I304" i="33" s="1"/>
  <c r="K304" i="33" s="1"/>
  <c r="AN303" i="33"/>
  <c r="AK303" i="33"/>
  <c r="AD303" i="33"/>
  <c r="AB303" i="33"/>
  <c r="W303" i="33"/>
  <c r="Y303" i="33" s="1"/>
  <c r="AA303" i="33" s="1"/>
  <c r="O303" i="33"/>
  <c r="G303" i="33"/>
  <c r="I303" i="33" s="1"/>
  <c r="K303" i="33" s="1"/>
  <c r="AN302" i="33"/>
  <c r="AK302" i="33"/>
  <c r="AD302" i="33"/>
  <c r="AB302" i="33"/>
  <c r="W302" i="33"/>
  <c r="Y302" i="33" s="1"/>
  <c r="AA302" i="33" s="1"/>
  <c r="Q302" i="33"/>
  <c r="S302" i="33" s="1"/>
  <c r="O302" i="33"/>
  <c r="G302" i="33"/>
  <c r="AN301" i="33"/>
  <c r="AK301" i="33"/>
  <c r="AD301" i="33"/>
  <c r="AB301" i="33"/>
  <c r="W301" i="33"/>
  <c r="Y301" i="33" s="1"/>
  <c r="AA301" i="33" s="1"/>
  <c r="O301" i="33"/>
  <c r="Q301" i="33" s="1"/>
  <c r="S301" i="33" s="1"/>
  <c r="G301" i="33"/>
  <c r="I301" i="33" s="1"/>
  <c r="K301" i="33" s="1"/>
  <c r="AN300" i="33"/>
  <c r="AK300" i="33"/>
  <c r="AD300" i="33"/>
  <c r="AB300" i="33"/>
  <c r="W300" i="33"/>
  <c r="O300" i="33"/>
  <c r="Q300" i="33" s="1"/>
  <c r="S300" i="33" s="1"/>
  <c r="I300" i="33"/>
  <c r="K300" i="33" s="1"/>
  <c r="G300" i="33"/>
  <c r="AN299" i="33"/>
  <c r="AK299" i="33"/>
  <c r="AD299" i="33"/>
  <c r="AB299" i="33"/>
  <c r="W299" i="33"/>
  <c r="Y299" i="33" s="1"/>
  <c r="AA299" i="33" s="1"/>
  <c r="O299" i="33"/>
  <c r="Q299" i="33" s="1"/>
  <c r="S299" i="33" s="1"/>
  <c r="G299" i="33"/>
  <c r="I299" i="33" s="1"/>
  <c r="K299" i="33" s="1"/>
  <c r="AN298" i="33"/>
  <c r="AK298" i="33"/>
  <c r="AD298" i="33"/>
  <c r="AB298" i="33"/>
  <c r="W298" i="33"/>
  <c r="Y298" i="33" s="1"/>
  <c r="AA298" i="33" s="1"/>
  <c r="O298" i="33"/>
  <c r="Q298" i="33" s="1"/>
  <c r="S298" i="33" s="1"/>
  <c r="G298" i="33"/>
  <c r="I298" i="33" s="1"/>
  <c r="K298" i="33" s="1"/>
  <c r="AN297" i="33"/>
  <c r="AK297" i="33"/>
  <c r="AD297" i="33"/>
  <c r="AB297" i="33"/>
  <c r="W297" i="33"/>
  <c r="Y297" i="33" s="1"/>
  <c r="AA297" i="33" s="1"/>
  <c r="O297" i="33"/>
  <c r="Q297" i="33" s="1"/>
  <c r="S297" i="33" s="1"/>
  <c r="G297" i="33"/>
  <c r="I297" i="33" s="1"/>
  <c r="K297" i="33" s="1"/>
  <c r="AN296" i="33"/>
  <c r="AK296" i="33"/>
  <c r="AD296" i="33"/>
  <c r="AB296" i="33"/>
  <c r="W296" i="33"/>
  <c r="Y296" i="33" s="1"/>
  <c r="AA296" i="33" s="1"/>
  <c r="O296" i="33"/>
  <c r="Q296" i="33" s="1"/>
  <c r="S296" i="33" s="1"/>
  <c r="G296" i="33"/>
  <c r="AN295" i="33"/>
  <c r="AK295" i="33"/>
  <c r="AD295" i="33"/>
  <c r="AB295" i="33"/>
  <c r="W295" i="33"/>
  <c r="Y295" i="33" s="1"/>
  <c r="AA295" i="33" s="1"/>
  <c r="O295" i="33"/>
  <c r="G295" i="33"/>
  <c r="I295" i="33" s="1"/>
  <c r="K295" i="33" s="1"/>
  <c r="AN294" i="33"/>
  <c r="AK294" i="33"/>
  <c r="AD294" i="33"/>
  <c r="AB294" i="33"/>
  <c r="W294" i="33"/>
  <c r="Y294" i="33" s="1"/>
  <c r="AA294" i="33" s="1"/>
  <c r="O294" i="33"/>
  <c r="Q294" i="33" s="1"/>
  <c r="S294" i="33" s="1"/>
  <c r="G294" i="33"/>
  <c r="AN293" i="33"/>
  <c r="AK293" i="33"/>
  <c r="AD293" i="33"/>
  <c r="AB293" i="33"/>
  <c r="W293" i="33"/>
  <c r="Y293" i="33" s="1"/>
  <c r="AA293" i="33" s="1"/>
  <c r="O293" i="33"/>
  <c r="Q293" i="33" s="1"/>
  <c r="S293" i="33" s="1"/>
  <c r="G293" i="33"/>
  <c r="I293" i="33" s="1"/>
  <c r="K293" i="33" s="1"/>
  <c r="AN292" i="33"/>
  <c r="AK292" i="33"/>
  <c r="AD292" i="33"/>
  <c r="AB292" i="33"/>
  <c r="W292" i="33"/>
  <c r="O292" i="33"/>
  <c r="Q292" i="33" s="1"/>
  <c r="S292" i="33" s="1"/>
  <c r="G292" i="33"/>
  <c r="I292" i="33" s="1"/>
  <c r="K292" i="33" s="1"/>
  <c r="AN291" i="33"/>
  <c r="AK291" i="33"/>
  <c r="AD291" i="33"/>
  <c r="AB291" i="33"/>
  <c r="W291" i="33"/>
  <c r="Y291" i="33" s="1"/>
  <c r="AA291" i="33" s="1"/>
  <c r="O291" i="33"/>
  <c r="Q291" i="33" s="1"/>
  <c r="S291" i="33" s="1"/>
  <c r="G291" i="33"/>
  <c r="I291" i="33" s="1"/>
  <c r="K291" i="33" s="1"/>
  <c r="AN290" i="33"/>
  <c r="AK290" i="33"/>
  <c r="AD290" i="33"/>
  <c r="AB290" i="33"/>
  <c r="Y290" i="33"/>
  <c r="AA290" i="33" s="1"/>
  <c r="W290" i="33"/>
  <c r="O290" i="33"/>
  <c r="Q290" i="33" s="1"/>
  <c r="S290" i="33" s="1"/>
  <c r="G290" i="33"/>
  <c r="I290" i="33" s="1"/>
  <c r="K290" i="33" s="1"/>
  <c r="AN289" i="33"/>
  <c r="AK289" i="33"/>
  <c r="AD289" i="33"/>
  <c r="AB289" i="33"/>
  <c r="Y289" i="33"/>
  <c r="AA289" i="33" s="1"/>
  <c r="W289" i="33"/>
  <c r="O289" i="33"/>
  <c r="Q289" i="33" s="1"/>
  <c r="S289" i="33" s="1"/>
  <c r="I289" i="33"/>
  <c r="K289" i="33" s="1"/>
  <c r="G289" i="33"/>
  <c r="AN288" i="33"/>
  <c r="AK288" i="33"/>
  <c r="AD288" i="33"/>
  <c r="AB288" i="33"/>
  <c r="W288" i="33"/>
  <c r="Y288" i="33" s="1"/>
  <c r="AA288" i="33" s="1"/>
  <c r="O288" i="33"/>
  <c r="Q288" i="33" s="1"/>
  <c r="S288" i="33" s="1"/>
  <c r="G288" i="33"/>
  <c r="I288" i="33" s="1"/>
  <c r="K288" i="33" s="1"/>
  <c r="AN287" i="33"/>
  <c r="AK287" i="33"/>
  <c r="AD287" i="33"/>
  <c r="AB287" i="33"/>
  <c r="W287" i="33"/>
  <c r="Y287" i="33" s="1"/>
  <c r="AA287" i="33" s="1"/>
  <c r="O287" i="33"/>
  <c r="Q287" i="33" s="1"/>
  <c r="S287" i="33" s="1"/>
  <c r="G287" i="33"/>
  <c r="AN286" i="33"/>
  <c r="AK286" i="33"/>
  <c r="AD286" i="33"/>
  <c r="AB286" i="33"/>
  <c r="W286" i="33"/>
  <c r="Y286" i="33" s="1"/>
  <c r="AA286" i="33" s="1"/>
  <c r="O286" i="33"/>
  <c r="Q286" i="33" s="1"/>
  <c r="S286" i="33" s="1"/>
  <c r="G286" i="33"/>
  <c r="AN285" i="33"/>
  <c r="AK285" i="33"/>
  <c r="AD285" i="33"/>
  <c r="AB285" i="33"/>
  <c r="W285" i="33"/>
  <c r="Y285" i="33" s="1"/>
  <c r="AA285" i="33" s="1"/>
  <c r="O285" i="33"/>
  <c r="Q285" i="33" s="1"/>
  <c r="S285" i="33" s="1"/>
  <c r="G285" i="33"/>
  <c r="AN284" i="33"/>
  <c r="AK284" i="33"/>
  <c r="AD284" i="33"/>
  <c r="AB284" i="33"/>
  <c r="W284" i="33"/>
  <c r="Y284" i="33" s="1"/>
  <c r="AA284" i="33" s="1"/>
  <c r="O284" i="33"/>
  <c r="Q284" i="33" s="1"/>
  <c r="S284" i="33" s="1"/>
  <c r="I284" i="33"/>
  <c r="K284" i="33" s="1"/>
  <c r="G284" i="33"/>
  <c r="AN283" i="33"/>
  <c r="AK283" i="33"/>
  <c r="AD283" i="33"/>
  <c r="AB283" i="33"/>
  <c r="W283" i="33"/>
  <c r="Y283" i="33" s="1"/>
  <c r="AA283" i="33" s="1"/>
  <c r="O283" i="33"/>
  <c r="Q283" i="33" s="1"/>
  <c r="S283" i="33" s="1"/>
  <c r="G283" i="33"/>
  <c r="AN282" i="33"/>
  <c r="AK282" i="33"/>
  <c r="AD282" i="33"/>
  <c r="AB282" i="33"/>
  <c r="W282" i="33"/>
  <c r="Y282" i="33" s="1"/>
  <c r="AA282" i="33" s="1"/>
  <c r="O282" i="33"/>
  <c r="Q282" i="33" s="1"/>
  <c r="S282" i="33" s="1"/>
  <c r="G282" i="33"/>
  <c r="AN281" i="33"/>
  <c r="AK281" i="33"/>
  <c r="AD281" i="33"/>
  <c r="AB281" i="33"/>
  <c r="W281" i="33"/>
  <c r="Y281" i="33" s="1"/>
  <c r="AA281" i="33" s="1"/>
  <c r="O281" i="33"/>
  <c r="Q281" i="33" s="1"/>
  <c r="S281" i="33" s="1"/>
  <c r="G281" i="33"/>
  <c r="AN280" i="33"/>
  <c r="AK280" i="33"/>
  <c r="AD280" i="33"/>
  <c r="AB280" i="33"/>
  <c r="W280" i="33"/>
  <c r="Y280" i="33" s="1"/>
  <c r="AA280" i="33" s="1"/>
  <c r="O280" i="33"/>
  <c r="Q280" i="33" s="1"/>
  <c r="S280" i="33" s="1"/>
  <c r="G280" i="33"/>
  <c r="AC280" i="33" s="1"/>
  <c r="AN279" i="33"/>
  <c r="AK279" i="33"/>
  <c r="AD279" i="33"/>
  <c r="AB279" i="33"/>
  <c r="W279" i="33"/>
  <c r="Y279" i="33" s="1"/>
  <c r="AA279" i="33" s="1"/>
  <c r="O279" i="33"/>
  <c r="Q279" i="33" s="1"/>
  <c r="S279" i="33" s="1"/>
  <c r="G279" i="33"/>
  <c r="I279" i="33" s="1"/>
  <c r="K279" i="33" s="1"/>
  <c r="AN278" i="33"/>
  <c r="AK278" i="33"/>
  <c r="AD278" i="33"/>
  <c r="AB278" i="33"/>
  <c r="W278" i="33"/>
  <c r="Y278" i="33" s="1"/>
  <c r="AA278" i="33" s="1"/>
  <c r="O278" i="33"/>
  <c r="Q278" i="33" s="1"/>
  <c r="S278" i="33" s="1"/>
  <c r="G278" i="33"/>
  <c r="AN277" i="33"/>
  <c r="AK277" i="33"/>
  <c r="AD277" i="33"/>
  <c r="AB277" i="33"/>
  <c r="W277" i="33"/>
  <c r="Y277" i="33" s="1"/>
  <c r="AA277" i="33" s="1"/>
  <c r="O277" i="33"/>
  <c r="Q277" i="33" s="1"/>
  <c r="S277" i="33" s="1"/>
  <c r="G277" i="33"/>
  <c r="AN276" i="33"/>
  <c r="AK276" i="33"/>
  <c r="AD276" i="33"/>
  <c r="AB276" i="33"/>
  <c r="W276" i="33"/>
  <c r="Y276" i="33" s="1"/>
  <c r="AA276" i="33" s="1"/>
  <c r="O276" i="33"/>
  <c r="Q276" i="33" s="1"/>
  <c r="S276" i="33" s="1"/>
  <c r="G276" i="33"/>
  <c r="I276" i="33" s="1"/>
  <c r="K276" i="33" s="1"/>
  <c r="AN275" i="33"/>
  <c r="AK275" i="33"/>
  <c r="AD275" i="33"/>
  <c r="AB275" i="33"/>
  <c r="W275" i="33"/>
  <c r="Y275" i="33" s="1"/>
  <c r="AA275" i="33" s="1"/>
  <c r="O275" i="33"/>
  <c r="Q275" i="33" s="1"/>
  <c r="S275" i="33" s="1"/>
  <c r="G275" i="33"/>
  <c r="AN274" i="33"/>
  <c r="AK274" i="33"/>
  <c r="AD274" i="33"/>
  <c r="AB274" i="33"/>
  <c r="W274" i="33"/>
  <c r="Y274" i="33" s="1"/>
  <c r="AA274" i="33" s="1"/>
  <c r="O274" i="33"/>
  <c r="Q274" i="33" s="1"/>
  <c r="S274" i="33" s="1"/>
  <c r="G274" i="33"/>
  <c r="AN273" i="33"/>
  <c r="AK273" i="33"/>
  <c r="AD273" i="33"/>
  <c r="AB273" i="33"/>
  <c r="W273" i="33"/>
  <c r="Y273" i="33" s="1"/>
  <c r="AA273" i="33" s="1"/>
  <c r="O273" i="33"/>
  <c r="Q273" i="33" s="1"/>
  <c r="S273" i="33" s="1"/>
  <c r="G273" i="33"/>
  <c r="AN272" i="33"/>
  <c r="AK272" i="33"/>
  <c r="AD272" i="33"/>
  <c r="AB272" i="33"/>
  <c r="W272" i="33"/>
  <c r="Y272" i="33" s="1"/>
  <c r="AA272" i="33" s="1"/>
  <c r="O272" i="33"/>
  <c r="Q272" i="33" s="1"/>
  <c r="S272" i="33" s="1"/>
  <c r="G272" i="33"/>
  <c r="AC272" i="33" s="1"/>
  <c r="AN271" i="33"/>
  <c r="AK271" i="33"/>
  <c r="AD271" i="33"/>
  <c r="AB271" i="33"/>
  <c r="W271" i="33"/>
  <c r="Y271" i="33" s="1"/>
  <c r="AA271" i="33" s="1"/>
  <c r="O271" i="33"/>
  <c r="Q271" i="33" s="1"/>
  <c r="S271" i="33" s="1"/>
  <c r="G271" i="33"/>
  <c r="I271" i="33" s="1"/>
  <c r="K271" i="33" s="1"/>
  <c r="AN270" i="33"/>
  <c r="AK270" i="33"/>
  <c r="AD270" i="33"/>
  <c r="AB270" i="33"/>
  <c r="W270" i="33"/>
  <c r="Y270" i="33" s="1"/>
  <c r="AA270" i="33" s="1"/>
  <c r="O270" i="33"/>
  <c r="Q270" i="33" s="1"/>
  <c r="S270" i="33" s="1"/>
  <c r="G270" i="33"/>
  <c r="AN269" i="33"/>
  <c r="AK269" i="33"/>
  <c r="AD269" i="33"/>
  <c r="AB269" i="33"/>
  <c r="W269" i="33"/>
  <c r="Y269" i="33" s="1"/>
  <c r="AA269" i="33" s="1"/>
  <c r="O269" i="33"/>
  <c r="Q269" i="33" s="1"/>
  <c r="S269" i="33" s="1"/>
  <c r="G269" i="33"/>
  <c r="I269" i="33" s="1"/>
  <c r="K269" i="33" s="1"/>
  <c r="AN268" i="33"/>
  <c r="AK268" i="33"/>
  <c r="AD268" i="33"/>
  <c r="AB268" i="33"/>
  <c r="W268" i="33"/>
  <c r="Y268" i="33" s="1"/>
  <c r="AA268" i="33" s="1"/>
  <c r="O268" i="33"/>
  <c r="Q268" i="33" s="1"/>
  <c r="S268" i="33" s="1"/>
  <c r="G268" i="33"/>
  <c r="AN267" i="33"/>
  <c r="AK267" i="33"/>
  <c r="AD267" i="33"/>
  <c r="AB267" i="33"/>
  <c r="W267" i="33"/>
  <c r="Y267" i="33" s="1"/>
  <c r="AA267" i="33" s="1"/>
  <c r="O267" i="33"/>
  <c r="Q267" i="33" s="1"/>
  <c r="S267" i="33" s="1"/>
  <c r="G267" i="33"/>
  <c r="I267" i="33" s="1"/>
  <c r="K267" i="33" s="1"/>
  <c r="AN266" i="33"/>
  <c r="AK266" i="33"/>
  <c r="AD266" i="33"/>
  <c r="AB266" i="33"/>
  <c r="W266" i="33"/>
  <c r="Y266" i="33" s="1"/>
  <c r="AA266" i="33" s="1"/>
  <c r="O266" i="33"/>
  <c r="G266" i="33"/>
  <c r="I266" i="33" s="1"/>
  <c r="K266" i="33" s="1"/>
  <c r="AN265" i="33"/>
  <c r="AK265" i="33"/>
  <c r="AD265" i="33"/>
  <c r="AB265" i="33"/>
  <c r="W265" i="33"/>
  <c r="Y265" i="33" s="1"/>
  <c r="AA265" i="33" s="1"/>
  <c r="O265" i="33"/>
  <c r="Q265" i="33" s="1"/>
  <c r="S265" i="33" s="1"/>
  <c r="G265" i="33"/>
  <c r="I265" i="33" s="1"/>
  <c r="K265" i="33" s="1"/>
  <c r="AN264" i="33"/>
  <c r="AK264" i="33"/>
  <c r="AD264" i="33"/>
  <c r="AB264" i="33"/>
  <c r="W264" i="33"/>
  <c r="Y264" i="33" s="1"/>
  <c r="AA264" i="33" s="1"/>
  <c r="O264" i="33"/>
  <c r="Q264" i="33" s="1"/>
  <c r="S264" i="33" s="1"/>
  <c r="G264" i="33"/>
  <c r="AN263" i="33"/>
  <c r="AK263" i="33"/>
  <c r="AD263" i="33"/>
  <c r="AC263" i="33"/>
  <c r="AE263" i="33" s="1"/>
  <c r="AB263" i="33"/>
  <c r="W263" i="33"/>
  <c r="Y263" i="33" s="1"/>
  <c r="AA263" i="33" s="1"/>
  <c r="Q263" i="33"/>
  <c r="S263" i="33" s="1"/>
  <c r="O263" i="33"/>
  <c r="G263" i="33"/>
  <c r="I263" i="33" s="1"/>
  <c r="K263" i="33" s="1"/>
  <c r="AN262" i="33"/>
  <c r="AK262" i="33"/>
  <c r="AD262" i="33"/>
  <c r="AB262" i="33"/>
  <c r="Y262" i="33"/>
  <c r="AA262" i="33" s="1"/>
  <c r="W262" i="33"/>
  <c r="O262" i="33"/>
  <c r="G262" i="33"/>
  <c r="I262" i="33" s="1"/>
  <c r="K262" i="33" s="1"/>
  <c r="AN261" i="33"/>
  <c r="AK261" i="33"/>
  <c r="AD261" i="33"/>
  <c r="AB261" i="33"/>
  <c r="W261" i="33"/>
  <c r="Y261" i="33" s="1"/>
  <c r="AA261" i="33" s="1"/>
  <c r="O261" i="33"/>
  <c r="Q261" i="33" s="1"/>
  <c r="S261" i="33" s="1"/>
  <c r="G261" i="33"/>
  <c r="I261" i="33" s="1"/>
  <c r="K261" i="33" s="1"/>
  <c r="AN260" i="33"/>
  <c r="AK260" i="33"/>
  <c r="AD260" i="33"/>
  <c r="AB260" i="33"/>
  <c r="Y260" i="33"/>
  <c r="AA260" i="33" s="1"/>
  <c r="W260" i="33"/>
  <c r="O260" i="33"/>
  <c r="Q260" i="33" s="1"/>
  <c r="S260" i="33" s="1"/>
  <c r="G260" i="33"/>
  <c r="I260" i="33" s="1"/>
  <c r="K260" i="33" s="1"/>
  <c r="AN259" i="33"/>
  <c r="AK259" i="33"/>
  <c r="AD259" i="33"/>
  <c r="AB259" i="33"/>
  <c r="W259" i="33"/>
  <c r="Y259" i="33" s="1"/>
  <c r="AA259" i="33" s="1"/>
  <c r="O259" i="33"/>
  <c r="Q259" i="33" s="1"/>
  <c r="S259" i="33" s="1"/>
  <c r="G259" i="33"/>
  <c r="AN258" i="33"/>
  <c r="AK258" i="33"/>
  <c r="AD258" i="33"/>
  <c r="AB258" i="33"/>
  <c r="W258" i="33"/>
  <c r="Y258" i="33" s="1"/>
  <c r="AA258" i="33" s="1"/>
  <c r="O258" i="33"/>
  <c r="G258" i="33"/>
  <c r="I258" i="33" s="1"/>
  <c r="K258" i="33" s="1"/>
  <c r="AN257" i="33"/>
  <c r="AK257" i="33"/>
  <c r="AD257" i="33"/>
  <c r="AB257" i="33"/>
  <c r="W257" i="33"/>
  <c r="Y257" i="33" s="1"/>
  <c r="AA257" i="33" s="1"/>
  <c r="O257" i="33"/>
  <c r="Q257" i="33" s="1"/>
  <c r="S257" i="33" s="1"/>
  <c r="G257" i="33"/>
  <c r="I257" i="33" s="1"/>
  <c r="K257" i="33" s="1"/>
  <c r="AN256" i="33"/>
  <c r="AK256" i="33"/>
  <c r="AD256" i="33"/>
  <c r="AB256" i="33"/>
  <c r="W256" i="33"/>
  <c r="Y256" i="33" s="1"/>
  <c r="AA256" i="33" s="1"/>
  <c r="O256" i="33"/>
  <c r="Q256" i="33" s="1"/>
  <c r="S256" i="33" s="1"/>
  <c r="G256" i="33"/>
  <c r="AN255" i="33"/>
  <c r="AK255" i="33"/>
  <c r="AD255" i="33"/>
  <c r="AB255" i="33"/>
  <c r="W255" i="33"/>
  <c r="Y255" i="33" s="1"/>
  <c r="AA255" i="33" s="1"/>
  <c r="O255" i="33"/>
  <c r="Q255" i="33" s="1"/>
  <c r="S255" i="33" s="1"/>
  <c r="G255" i="33"/>
  <c r="AN254" i="33"/>
  <c r="AK254" i="33"/>
  <c r="AD254" i="33"/>
  <c r="AB254" i="33"/>
  <c r="Y254" i="33"/>
  <c r="AA254" i="33" s="1"/>
  <c r="W254" i="33"/>
  <c r="O254" i="33"/>
  <c r="Q254" i="33" s="1"/>
  <c r="S254" i="33" s="1"/>
  <c r="G254" i="33"/>
  <c r="AC254" i="33" s="1"/>
  <c r="AN253" i="33"/>
  <c r="AK253" i="33"/>
  <c r="AD253" i="33"/>
  <c r="AB253" i="33"/>
  <c r="W253" i="33"/>
  <c r="Y253" i="33" s="1"/>
  <c r="AA253" i="33" s="1"/>
  <c r="O253" i="33"/>
  <c r="Q253" i="33" s="1"/>
  <c r="S253" i="33" s="1"/>
  <c r="G253" i="33"/>
  <c r="AN252" i="33"/>
  <c r="AK252" i="33"/>
  <c r="AD252" i="33"/>
  <c r="AB252" i="33"/>
  <c r="Y252" i="33"/>
  <c r="AA252" i="33" s="1"/>
  <c r="W252" i="33"/>
  <c r="O252" i="33"/>
  <c r="Q252" i="33" s="1"/>
  <c r="S252" i="33" s="1"/>
  <c r="G252" i="33"/>
  <c r="AN251" i="33"/>
  <c r="AK251" i="33"/>
  <c r="AD251" i="33"/>
  <c r="AB251" i="33"/>
  <c r="W251" i="33"/>
  <c r="Y251" i="33" s="1"/>
  <c r="AA251" i="33" s="1"/>
  <c r="O251" i="33"/>
  <c r="Q251" i="33" s="1"/>
  <c r="S251" i="33" s="1"/>
  <c r="G251" i="33"/>
  <c r="AN250" i="33"/>
  <c r="AK250" i="33"/>
  <c r="AD250" i="33"/>
  <c r="AB250" i="33"/>
  <c r="W250" i="33"/>
  <c r="Y250" i="33" s="1"/>
  <c r="AA250" i="33" s="1"/>
  <c r="O250" i="33"/>
  <c r="Q250" i="33" s="1"/>
  <c r="S250" i="33" s="1"/>
  <c r="G250" i="33"/>
  <c r="I250" i="33" s="1"/>
  <c r="K250" i="33" s="1"/>
  <c r="AN249" i="33"/>
  <c r="AK249" i="33"/>
  <c r="AD249" i="33"/>
  <c r="AB249" i="33"/>
  <c r="AA249" i="33"/>
  <c r="W249" i="33"/>
  <c r="Y249" i="33" s="1"/>
  <c r="O249" i="33"/>
  <c r="Q249" i="33" s="1"/>
  <c r="S249" i="33" s="1"/>
  <c r="G249" i="33"/>
  <c r="I249" i="33" s="1"/>
  <c r="K249" i="33" s="1"/>
  <c r="AN248" i="33"/>
  <c r="AK248" i="33"/>
  <c r="AD248" i="33"/>
  <c r="AB248" i="33"/>
  <c r="Y248" i="33"/>
  <c r="AA248" i="33" s="1"/>
  <c r="W248" i="33"/>
  <c r="O248" i="33"/>
  <c r="Q248" i="33" s="1"/>
  <c r="S248" i="33" s="1"/>
  <c r="G248" i="33"/>
  <c r="AN247" i="33"/>
  <c r="AK247" i="33"/>
  <c r="AD247" i="33"/>
  <c r="AB247" i="33"/>
  <c r="W247" i="33"/>
  <c r="Y247" i="33" s="1"/>
  <c r="AA247" i="33" s="1"/>
  <c r="O247" i="33"/>
  <c r="Q247" i="33" s="1"/>
  <c r="S247" i="33" s="1"/>
  <c r="G247" i="33"/>
  <c r="AN246" i="33"/>
  <c r="AK246" i="33"/>
  <c r="AD246" i="33"/>
  <c r="AB246" i="33"/>
  <c r="W246" i="33"/>
  <c r="Y246" i="33" s="1"/>
  <c r="AA246" i="33" s="1"/>
  <c r="O246" i="33"/>
  <c r="Q246" i="33" s="1"/>
  <c r="S246" i="33" s="1"/>
  <c r="G246" i="33"/>
  <c r="AN245" i="33"/>
  <c r="AK245" i="33"/>
  <c r="AD245" i="33"/>
  <c r="AB245" i="33"/>
  <c r="W245" i="33"/>
  <c r="O245" i="33"/>
  <c r="G245" i="33"/>
  <c r="AN244" i="33"/>
  <c r="AK244" i="33"/>
  <c r="AD244" i="33"/>
  <c r="W244" i="33"/>
  <c r="Y244" i="33" s="1"/>
  <c r="AA244" i="33" s="1"/>
  <c r="O244" i="33"/>
  <c r="Q244" i="33" s="1"/>
  <c r="S244" i="33" s="1"/>
  <c r="G244" i="33"/>
  <c r="AN243" i="33"/>
  <c r="AK243" i="33"/>
  <c r="AD243" i="33"/>
  <c r="W243" i="33"/>
  <c r="Y243" i="33" s="1"/>
  <c r="AA243" i="33" s="1"/>
  <c r="O243" i="33"/>
  <c r="Q243" i="33" s="1"/>
  <c r="S243" i="33" s="1"/>
  <c r="G243" i="33"/>
  <c r="AN242" i="33"/>
  <c r="AK242" i="33"/>
  <c r="AD242" i="33"/>
  <c r="W242" i="33"/>
  <c r="Y242" i="33" s="1"/>
  <c r="AA242" i="33" s="1"/>
  <c r="O242" i="33"/>
  <c r="Q242" i="33" s="1"/>
  <c r="S242" i="33" s="1"/>
  <c r="G242" i="33"/>
  <c r="AN241" i="33"/>
  <c r="AK241" i="33"/>
  <c r="AD241" i="33"/>
  <c r="W241" i="33"/>
  <c r="Y241" i="33" s="1"/>
  <c r="AA241" i="33" s="1"/>
  <c r="O241" i="33"/>
  <c r="Q241" i="33" s="1"/>
  <c r="S241" i="33" s="1"/>
  <c r="G241" i="33"/>
  <c r="AN240" i="33"/>
  <c r="AK240" i="33"/>
  <c r="AD240" i="33"/>
  <c r="W240" i="33"/>
  <c r="Q240" i="33"/>
  <c r="O240" i="33"/>
  <c r="G240" i="33"/>
  <c r="AN239" i="33"/>
  <c r="AK239" i="33"/>
  <c r="AD239" i="33"/>
  <c r="AB239" i="33"/>
  <c r="W239" i="33"/>
  <c r="Y239" i="33" s="1"/>
  <c r="AA239" i="33" s="1"/>
  <c r="O239" i="33"/>
  <c r="G239" i="33"/>
  <c r="I239" i="33" s="1"/>
  <c r="K239" i="33" s="1"/>
  <c r="AN238" i="33"/>
  <c r="AK238" i="33"/>
  <c r="AD238" i="33"/>
  <c r="AB238" i="33"/>
  <c r="W238" i="33"/>
  <c r="Y238" i="33" s="1"/>
  <c r="AA238" i="33" s="1"/>
  <c r="Q238" i="33"/>
  <c r="S238" i="33" s="1"/>
  <c r="O238" i="33"/>
  <c r="G238" i="33"/>
  <c r="AN237" i="33"/>
  <c r="AK237" i="33"/>
  <c r="AD237" i="33"/>
  <c r="AB237" i="33"/>
  <c r="W237" i="33"/>
  <c r="Y237" i="33" s="1"/>
  <c r="AA237" i="33" s="1"/>
  <c r="O237" i="33"/>
  <c r="Q237" i="33" s="1"/>
  <c r="S237" i="33" s="1"/>
  <c r="G237" i="33"/>
  <c r="AC237" i="33" s="1"/>
  <c r="AN236" i="33"/>
  <c r="AK236" i="33"/>
  <c r="AD236" i="33"/>
  <c r="AB236" i="33"/>
  <c r="W236" i="33"/>
  <c r="Y236" i="33" s="1"/>
  <c r="AA236" i="33" s="1"/>
  <c r="O236" i="33"/>
  <c r="Q236" i="33" s="1"/>
  <c r="S236" i="33" s="1"/>
  <c r="G236" i="33"/>
  <c r="AN235" i="33"/>
  <c r="AK235" i="33"/>
  <c r="AD235" i="33"/>
  <c r="AB235" i="33"/>
  <c r="W235" i="33"/>
  <c r="Y235" i="33" s="1"/>
  <c r="AA235" i="33" s="1"/>
  <c r="O235" i="33"/>
  <c r="G235" i="33"/>
  <c r="I235" i="33" s="1"/>
  <c r="K235" i="33" s="1"/>
  <c r="AN234" i="33"/>
  <c r="AK234" i="33"/>
  <c r="AD234" i="33"/>
  <c r="AB234" i="33"/>
  <c r="W234" i="33"/>
  <c r="Y234" i="33" s="1"/>
  <c r="AA234" i="33" s="1"/>
  <c r="O234" i="33"/>
  <c r="Q234" i="33" s="1"/>
  <c r="S234" i="33" s="1"/>
  <c r="G234" i="33"/>
  <c r="AN233" i="33"/>
  <c r="AK233" i="33"/>
  <c r="AD233" i="33"/>
  <c r="AB233" i="33"/>
  <c r="W233" i="33"/>
  <c r="Y233" i="33" s="1"/>
  <c r="AA233" i="33" s="1"/>
  <c r="O233" i="33"/>
  <c r="Q233" i="33" s="1"/>
  <c r="S233" i="33" s="1"/>
  <c r="G233" i="33"/>
  <c r="AN232" i="33"/>
  <c r="AK232" i="33"/>
  <c r="AD232" i="33"/>
  <c r="AB232" i="33"/>
  <c r="W232" i="33"/>
  <c r="Y232" i="33" s="1"/>
  <c r="AA232" i="33" s="1"/>
  <c r="O232" i="33"/>
  <c r="Q232" i="33" s="1"/>
  <c r="S232" i="33" s="1"/>
  <c r="G232" i="33"/>
  <c r="AN231" i="33"/>
  <c r="AK231" i="33"/>
  <c r="AD231" i="33"/>
  <c r="AB231" i="33"/>
  <c r="W231" i="33"/>
  <c r="Y231" i="33" s="1"/>
  <c r="AA231" i="33" s="1"/>
  <c r="O231" i="33"/>
  <c r="I231" i="33"/>
  <c r="K231" i="33" s="1"/>
  <c r="G231" i="33"/>
  <c r="AN230" i="33"/>
  <c r="AK230" i="33"/>
  <c r="AD230" i="33"/>
  <c r="AB230" i="33"/>
  <c r="W230" i="33"/>
  <c r="Y230" i="33" s="1"/>
  <c r="AA230" i="33" s="1"/>
  <c r="O230" i="33"/>
  <c r="Q230" i="33" s="1"/>
  <c r="S230" i="33" s="1"/>
  <c r="G230" i="33"/>
  <c r="AN229" i="33"/>
  <c r="AK229" i="33"/>
  <c r="AD229" i="33"/>
  <c r="AB229" i="33"/>
  <c r="W229" i="33"/>
  <c r="Y229" i="33" s="1"/>
  <c r="AA229" i="33" s="1"/>
  <c r="O229" i="33"/>
  <c r="Q229" i="33" s="1"/>
  <c r="S229" i="33" s="1"/>
  <c r="G229" i="33"/>
  <c r="I229" i="33" s="1"/>
  <c r="K229" i="33" s="1"/>
  <c r="AN228" i="33"/>
  <c r="AK228" i="33"/>
  <c r="AD228" i="33"/>
  <c r="AB228" i="33"/>
  <c r="W228" i="33"/>
  <c r="Y228" i="33" s="1"/>
  <c r="AA228" i="33" s="1"/>
  <c r="O228" i="33"/>
  <c r="Q228" i="33" s="1"/>
  <c r="S228" i="33" s="1"/>
  <c r="G228" i="33"/>
  <c r="AN227" i="33"/>
  <c r="AK227" i="33"/>
  <c r="AD227" i="33"/>
  <c r="AB227" i="33"/>
  <c r="W227" i="33"/>
  <c r="Y227" i="33" s="1"/>
  <c r="AA227" i="33" s="1"/>
  <c r="O227" i="33"/>
  <c r="Q227" i="33" s="1"/>
  <c r="S227" i="33" s="1"/>
  <c r="G227" i="33"/>
  <c r="AN226" i="33"/>
  <c r="AK226" i="33"/>
  <c r="AD226" i="33"/>
  <c r="AB226" i="33"/>
  <c r="W226" i="33"/>
  <c r="Y226" i="33" s="1"/>
  <c r="AA226" i="33" s="1"/>
  <c r="O226" i="33"/>
  <c r="Q226" i="33" s="1"/>
  <c r="S226" i="33" s="1"/>
  <c r="G226" i="33"/>
  <c r="I226" i="33" s="1"/>
  <c r="K226" i="33" s="1"/>
  <c r="AN225" i="33"/>
  <c r="AK225" i="33"/>
  <c r="AD225" i="33"/>
  <c r="AB225" i="33"/>
  <c r="W225" i="33"/>
  <c r="Y225" i="33" s="1"/>
  <c r="AA225" i="33" s="1"/>
  <c r="O225" i="33"/>
  <c r="Q225" i="33" s="1"/>
  <c r="S225" i="33" s="1"/>
  <c r="G225" i="33"/>
  <c r="AN224" i="33"/>
  <c r="AK224" i="33"/>
  <c r="AD224" i="33"/>
  <c r="AB224" i="33"/>
  <c r="W224" i="33"/>
  <c r="Y224" i="33" s="1"/>
  <c r="AA224" i="33" s="1"/>
  <c r="O224" i="33"/>
  <c r="Q224" i="33" s="1"/>
  <c r="S224" i="33" s="1"/>
  <c r="G224" i="33"/>
  <c r="AN223" i="33"/>
  <c r="AK223" i="33"/>
  <c r="AD223" i="33"/>
  <c r="AB223" i="33"/>
  <c r="W223" i="33"/>
  <c r="Y223" i="33" s="1"/>
  <c r="AA223" i="33" s="1"/>
  <c r="O223" i="33"/>
  <c r="Q223" i="33" s="1"/>
  <c r="S223" i="33" s="1"/>
  <c r="I223" i="33"/>
  <c r="K223" i="33" s="1"/>
  <c r="G223" i="33"/>
  <c r="AN222" i="33"/>
  <c r="AK222" i="33"/>
  <c r="AD222" i="33"/>
  <c r="AB222" i="33"/>
  <c r="W222" i="33"/>
  <c r="Y222" i="33" s="1"/>
  <c r="AA222" i="33" s="1"/>
  <c r="O222" i="33"/>
  <c r="Q222" i="33" s="1"/>
  <c r="S222" i="33" s="1"/>
  <c r="G222" i="33"/>
  <c r="AN221" i="33"/>
  <c r="AK221" i="33"/>
  <c r="AD221" i="33"/>
  <c r="AB221" i="33"/>
  <c r="W221" i="33"/>
  <c r="Y221" i="33" s="1"/>
  <c r="AA221" i="33" s="1"/>
  <c r="O221" i="33"/>
  <c r="Q221" i="33" s="1"/>
  <c r="S221" i="33" s="1"/>
  <c r="G221" i="33"/>
  <c r="AN220" i="33"/>
  <c r="AK220" i="33"/>
  <c r="AD220" i="33"/>
  <c r="AB220" i="33"/>
  <c r="W220" i="33"/>
  <c r="Y220" i="33" s="1"/>
  <c r="AA220" i="33" s="1"/>
  <c r="O220" i="33"/>
  <c r="Q220" i="33" s="1"/>
  <c r="S220" i="33" s="1"/>
  <c r="G220" i="33"/>
  <c r="AN219" i="33"/>
  <c r="AK219" i="33"/>
  <c r="AD219" i="33"/>
  <c r="AB219" i="33"/>
  <c r="Y219" i="33"/>
  <c r="AA219" i="33" s="1"/>
  <c r="W219" i="33"/>
  <c r="O219" i="33"/>
  <c r="Q219" i="33" s="1"/>
  <c r="S219" i="33" s="1"/>
  <c r="I219" i="33"/>
  <c r="K219" i="33" s="1"/>
  <c r="G219" i="33"/>
  <c r="AN218" i="33"/>
  <c r="AK218" i="33"/>
  <c r="AD218" i="33"/>
  <c r="AB218" i="33"/>
  <c r="W218" i="33"/>
  <c r="Y218" i="33" s="1"/>
  <c r="AA218" i="33" s="1"/>
  <c r="O218" i="33"/>
  <c r="Q218" i="33" s="1"/>
  <c r="S218" i="33" s="1"/>
  <c r="G218" i="33"/>
  <c r="I218" i="33" s="1"/>
  <c r="K218" i="33" s="1"/>
  <c r="AN217" i="33"/>
  <c r="AK217" i="33"/>
  <c r="AD217" i="33"/>
  <c r="AB217" i="33"/>
  <c r="W217" i="33"/>
  <c r="Y217" i="33" s="1"/>
  <c r="AA217" i="33" s="1"/>
  <c r="O217" i="33"/>
  <c r="Q217" i="33" s="1"/>
  <c r="S217" i="33" s="1"/>
  <c r="G217" i="33"/>
  <c r="AN216" i="33"/>
  <c r="AK216" i="33"/>
  <c r="AD216" i="33"/>
  <c r="AB216" i="33"/>
  <c r="W216" i="33"/>
  <c r="Y216" i="33" s="1"/>
  <c r="AA216" i="33" s="1"/>
  <c r="O216" i="33"/>
  <c r="Q216" i="33" s="1"/>
  <c r="S216" i="33" s="1"/>
  <c r="G216" i="33"/>
  <c r="AN215" i="33"/>
  <c r="AK215" i="33"/>
  <c r="AD215" i="33"/>
  <c r="AB215" i="33"/>
  <c r="Y215" i="33"/>
  <c r="AA215" i="33" s="1"/>
  <c r="W215" i="33"/>
  <c r="O215" i="33"/>
  <c r="Q215" i="33" s="1"/>
  <c r="S215" i="33" s="1"/>
  <c r="I215" i="33"/>
  <c r="K215" i="33" s="1"/>
  <c r="G215" i="33"/>
  <c r="AN214" i="33"/>
  <c r="AK214" i="33"/>
  <c r="AD214" i="33"/>
  <c r="AB214" i="33"/>
  <c r="W214" i="33"/>
  <c r="Y214" i="33" s="1"/>
  <c r="AA214" i="33" s="1"/>
  <c r="O214" i="33"/>
  <c r="Q214" i="33" s="1"/>
  <c r="S214" i="33" s="1"/>
  <c r="G214" i="33"/>
  <c r="AN213" i="33"/>
  <c r="AK213" i="33"/>
  <c r="AD213" i="33"/>
  <c r="AB213" i="33"/>
  <c r="Y213" i="33"/>
  <c r="AA213" i="33" s="1"/>
  <c r="W213" i="33"/>
  <c r="O213" i="33"/>
  <c r="Q213" i="33" s="1"/>
  <c r="S213" i="33" s="1"/>
  <c r="G213" i="33"/>
  <c r="AN212" i="33"/>
  <c r="AK212" i="33"/>
  <c r="AD212" i="33"/>
  <c r="AB212" i="33"/>
  <c r="W212" i="33"/>
  <c r="Y212" i="33" s="1"/>
  <c r="AA212" i="33" s="1"/>
  <c r="O212" i="33"/>
  <c r="Q212" i="33" s="1"/>
  <c r="S212" i="33" s="1"/>
  <c r="G212" i="33"/>
  <c r="AN211" i="33"/>
  <c r="AK211" i="33"/>
  <c r="AD211" i="33"/>
  <c r="AB211" i="33"/>
  <c r="Y211" i="33"/>
  <c r="AA211" i="33" s="1"/>
  <c r="W211" i="33"/>
  <c r="O211" i="33"/>
  <c r="Q211" i="33" s="1"/>
  <c r="S211" i="33" s="1"/>
  <c r="G211" i="33"/>
  <c r="AC211" i="33" s="1"/>
  <c r="AN210" i="33"/>
  <c r="AK210" i="33"/>
  <c r="AD210" i="33"/>
  <c r="AB210" i="33"/>
  <c r="AA210" i="33"/>
  <c r="W210" i="33"/>
  <c r="Y210" i="33" s="1"/>
  <c r="O210" i="33"/>
  <c r="Q210" i="33" s="1"/>
  <c r="S210" i="33" s="1"/>
  <c r="G210" i="33"/>
  <c r="I210" i="33" s="1"/>
  <c r="K210" i="33" s="1"/>
  <c r="AN209" i="33"/>
  <c r="AK209" i="33"/>
  <c r="AD209" i="33"/>
  <c r="AB209" i="33"/>
  <c r="Y209" i="33"/>
  <c r="AA209" i="33" s="1"/>
  <c r="W209" i="33"/>
  <c r="O209" i="33"/>
  <c r="Q209" i="33" s="1"/>
  <c r="S209" i="33" s="1"/>
  <c r="G209" i="33"/>
  <c r="AN208" i="33"/>
  <c r="AK208" i="33"/>
  <c r="AD208" i="33"/>
  <c r="AB208" i="33"/>
  <c r="W208" i="33"/>
  <c r="Y208" i="33" s="1"/>
  <c r="AA208" i="33" s="1"/>
  <c r="O208" i="33"/>
  <c r="Q208" i="33" s="1"/>
  <c r="S208" i="33" s="1"/>
  <c r="G208" i="33"/>
  <c r="AN207" i="33"/>
  <c r="AK207" i="33"/>
  <c r="AD207" i="33"/>
  <c r="AB207" i="33"/>
  <c r="Y207" i="33"/>
  <c r="AA207" i="33" s="1"/>
  <c r="W207" i="33"/>
  <c r="O207" i="33"/>
  <c r="Q207" i="33" s="1"/>
  <c r="S207" i="33" s="1"/>
  <c r="G207" i="33"/>
  <c r="I207" i="33" s="1"/>
  <c r="K207" i="33" s="1"/>
  <c r="AN206" i="33"/>
  <c r="AK206" i="33"/>
  <c r="AD206" i="33"/>
  <c r="AB206" i="33"/>
  <c r="W206" i="33"/>
  <c r="Y206" i="33" s="1"/>
  <c r="AA206" i="33" s="1"/>
  <c r="O206" i="33"/>
  <c r="Q206" i="33" s="1"/>
  <c r="S206" i="33" s="1"/>
  <c r="G206" i="33"/>
  <c r="AN205" i="33"/>
  <c r="AK205" i="33"/>
  <c r="AD205" i="33"/>
  <c r="AB205" i="33"/>
  <c r="Y205" i="33"/>
  <c r="AA205" i="33" s="1"/>
  <c r="W205" i="33"/>
  <c r="O205" i="33"/>
  <c r="Q205" i="33" s="1"/>
  <c r="S205" i="33" s="1"/>
  <c r="G205" i="33"/>
  <c r="AN204" i="33"/>
  <c r="AK204" i="33"/>
  <c r="AD204" i="33"/>
  <c r="AB204" i="33"/>
  <c r="W204" i="33"/>
  <c r="Y204" i="33" s="1"/>
  <c r="AA204" i="33" s="1"/>
  <c r="O204" i="33"/>
  <c r="Q204" i="33" s="1"/>
  <c r="S204" i="33" s="1"/>
  <c r="G204" i="33"/>
  <c r="AN203" i="33"/>
  <c r="AK203" i="33"/>
  <c r="AD203" i="33"/>
  <c r="AB203" i="33"/>
  <c r="W203" i="33"/>
  <c r="Y203" i="33" s="1"/>
  <c r="AA203" i="33" s="1"/>
  <c r="O203" i="33"/>
  <c r="Q203" i="33" s="1"/>
  <c r="S203" i="33" s="1"/>
  <c r="G203" i="33"/>
  <c r="AN202" i="33"/>
  <c r="AK202" i="33"/>
  <c r="AD202" i="33"/>
  <c r="AB202" i="33"/>
  <c r="AA202" i="33"/>
  <c r="W202" i="33"/>
  <c r="Y202" i="33" s="1"/>
  <c r="O202" i="33"/>
  <c r="Q202" i="33" s="1"/>
  <c r="S202" i="33" s="1"/>
  <c r="G202" i="33"/>
  <c r="I202" i="33" s="1"/>
  <c r="K202" i="33" s="1"/>
  <c r="AN201" i="33"/>
  <c r="AK201" i="33"/>
  <c r="AD201" i="33"/>
  <c r="AB201" i="33"/>
  <c r="Y201" i="33"/>
  <c r="AA201" i="33" s="1"/>
  <c r="W201" i="33"/>
  <c r="O201" i="33"/>
  <c r="Q201" i="33" s="1"/>
  <c r="S201" i="33" s="1"/>
  <c r="G201" i="33"/>
  <c r="AN200" i="33"/>
  <c r="AK200" i="33"/>
  <c r="AD200" i="33"/>
  <c r="AB200" i="33"/>
  <c r="W200" i="33"/>
  <c r="Y200" i="33" s="1"/>
  <c r="AA200" i="33" s="1"/>
  <c r="O200" i="33"/>
  <c r="Q200" i="33" s="1"/>
  <c r="S200" i="33" s="1"/>
  <c r="G200" i="33"/>
  <c r="AN199" i="33"/>
  <c r="AK199" i="33"/>
  <c r="AD199" i="33"/>
  <c r="AB199" i="33"/>
  <c r="W199" i="33"/>
  <c r="Y199" i="33" s="1"/>
  <c r="AA199" i="33" s="1"/>
  <c r="O199" i="33"/>
  <c r="Q199" i="33" s="1"/>
  <c r="S199" i="33" s="1"/>
  <c r="G199" i="33"/>
  <c r="I199" i="33" s="1"/>
  <c r="K199" i="33" s="1"/>
  <c r="AN198" i="33"/>
  <c r="AK198" i="33"/>
  <c r="AD198" i="33"/>
  <c r="AB198" i="33"/>
  <c r="W198" i="33"/>
  <c r="Y198" i="33" s="1"/>
  <c r="AA198" i="33" s="1"/>
  <c r="O198" i="33"/>
  <c r="Q198" i="33" s="1"/>
  <c r="S198" i="33" s="1"/>
  <c r="G198" i="33"/>
  <c r="AN197" i="33"/>
  <c r="AK197" i="33"/>
  <c r="AD197" i="33"/>
  <c r="AB197" i="33"/>
  <c r="W197" i="33"/>
  <c r="Y197" i="33" s="1"/>
  <c r="AA197" i="33" s="1"/>
  <c r="O197" i="33"/>
  <c r="Q197" i="33" s="1"/>
  <c r="S197" i="33" s="1"/>
  <c r="G197" i="33"/>
  <c r="I197" i="33" s="1"/>
  <c r="K197" i="33" s="1"/>
  <c r="AN196" i="33"/>
  <c r="AK196" i="33"/>
  <c r="AD196" i="33"/>
  <c r="AB196" i="33"/>
  <c r="W196" i="33"/>
  <c r="Y196" i="33" s="1"/>
  <c r="AA196" i="33" s="1"/>
  <c r="Q196" i="33"/>
  <c r="S196" i="33" s="1"/>
  <c r="O196" i="33"/>
  <c r="G196" i="33"/>
  <c r="AN195" i="33"/>
  <c r="AK195" i="33"/>
  <c r="AD195" i="33"/>
  <c r="AB195" i="33"/>
  <c r="W195" i="33"/>
  <c r="Y195" i="33" s="1"/>
  <c r="AA195" i="33" s="1"/>
  <c r="O195" i="33"/>
  <c r="G195" i="33"/>
  <c r="I195" i="33" s="1"/>
  <c r="K195" i="33" s="1"/>
  <c r="AN194" i="33"/>
  <c r="AK194" i="33"/>
  <c r="AD194" i="33"/>
  <c r="AB194" i="33"/>
  <c r="W194" i="33"/>
  <c r="Y194" i="33" s="1"/>
  <c r="AA194" i="33" s="1"/>
  <c r="O194" i="33"/>
  <c r="Q194" i="33" s="1"/>
  <c r="S194" i="33" s="1"/>
  <c r="G194" i="33"/>
  <c r="AN193" i="33"/>
  <c r="AK193" i="33"/>
  <c r="AD193" i="33"/>
  <c r="AB193" i="33"/>
  <c r="W193" i="33"/>
  <c r="Y193" i="33" s="1"/>
  <c r="AA193" i="33" s="1"/>
  <c r="O193" i="33"/>
  <c r="Q193" i="33" s="1"/>
  <c r="S193" i="33" s="1"/>
  <c r="G193" i="33"/>
  <c r="I193" i="33" s="1"/>
  <c r="K193" i="33" s="1"/>
  <c r="AN192" i="33"/>
  <c r="AK192" i="33"/>
  <c r="AD192" i="33"/>
  <c r="AB192" i="33"/>
  <c r="W192" i="33"/>
  <c r="Y192" i="33" s="1"/>
  <c r="AA192" i="33" s="1"/>
  <c r="O192" i="33"/>
  <c r="Q192" i="33" s="1"/>
  <c r="S192" i="33" s="1"/>
  <c r="G192" i="33"/>
  <c r="AN191" i="33"/>
  <c r="AK191" i="33"/>
  <c r="AD191" i="33"/>
  <c r="AB191" i="33"/>
  <c r="W191" i="33"/>
  <c r="Y191" i="33" s="1"/>
  <c r="AA191" i="33" s="1"/>
  <c r="O191" i="33"/>
  <c r="G191" i="33"/>
  <c r="I191" i="33" s="1"/>
  <c r="K191" i="33" s="1"/>
  <c r="AN190" i="33"/>
  <c r="AK190" i="33"/>
  <c r="AD190" i="33"/>
  <c r="AB190" i="33"/>
  <c r="W190" i="33"/>
  <c r="Y190" i="33" s="1"/>
  <c r="AA190" i="33" s="1"/>
  <c r="Q190" i="33"/>
  <c r="S190" i="33" s="1"/>
  <c r="O190" i="33"/>
  <c r="G190" i="33"/>
  <c r="AN189" i="33"/>
  <c r="AK189" i="33"/>
  <c r="AD189" i="33"/>
  <c r="AB189" i="33"/>
  <c r="W189" i="33"/>
  <c r="Y189" i="33" s="1"/>
  <c r="AA189" i="33" s="1"/>
  <c r="S189" i="33"/>
  <c r="O189" i="33"/>
  <c r="Q189" i="33" s="1"/>
  <c r="G189" i="33"/>
  <c r="I189" i="33" s="1"/>
  <c r="K189" i="33" s="1"/>
  <c r="AN188" i="33"/>
  <c r="AK188" i="33"/>
  <c r="AD188" i="33"/>
  <c r="AB188" i="33"/>
  <c r="W188" i="33"/>
  <c r="Y188" i="33" s="1"/>
  <c r="AA188" i="33" s="1"/>
  <c r="Q188" i="33"/>
  <c r="S188" i="33" s="1"/>
  <c r="O188" i="33"/>
  <c r="G188" i="33"/>
  <c r="AN187" i="33"/>
  <c r="AK187" i="33"/>
  <c r="AD187" i="33"/>
  <c r="AB187" i="33"/>
  <c r="W187" i="33"/>
  <c r="Y187" i="33" s="1"/>
  <c r="AA187" i="33" s="1"/>
  <c r="O187" i="33"/>
  <c r="G187" i="33"/>
  <c r="I187" i="33" s="1"/>
  <c r="K187" i="33" s="1"/>
  <c r="AN186" i="33"/>
  <c r="AK186" i="33"/>
  <c r="AD186" i="33"/>
  <c r="AB186" i="33"/>
  <c r="W186" i="33"/>
  <c r="Y186" i="33" s="1"/>
  <c r="AA186" i="33" s="1"/>
  <c r="O186" i="33"/>
  <c r="Q186" i="33" s="1"/>
  <c r="S186" i="33" s="1"/>
  <c r="G186" i="33"/>
  <c r="AN185" i="33"/>
  <c r="AK185" i="33"/>
  <c r="AD185" i="33"/>
  <c r="AB185" i="33"/>
  <c r="Y185" i="33"/>
  <c r="AA185" i="33" s="1"/>
  <c r="W185" i="33"/>
  <c r="O185" i="33"/>
  <c r="Q185" i="33" s="1"/>
  <c r="S185" i="33" s="1"/>
  <c r="G185" i="33"/>
  <c r="I185" i="33" s="1"/>
  <c r="K185" i="33" s="1"/>
  <c r="AN184" i="33"/>
  <c r="AK184" i="33"/>
  <c r="AD184" i="33"/>
  <c r="AB184" i="33"/>
  <c r="W184" i="33"/>
  <c r="Y184" i="33" s="1"/>
  <c r="AA184" i="33" s="1"/>
  <c r="O184" i="33"/>
  <c r="Q184" i="33" s="1"/>
  <c r="S184" i="33" s="1"/>
  <c r="G184" i="33"/>
  <c r="AN183" i="33"/>
  <c r="AK183" i="33"/>
  <c r="AD183" i="33"/>
  <c r="AB183" i="33"/>
  <c r="Y183" i="33"/>
  <c r="AA183" i="33" s="1"/>
  <c r="W183" i="33"/>
  <c r="O183" i="33"/>
  <c r="I183" i="33"/>
  <c r="K183" i="33" s="1"/>
  <c r="G183" i="33"/>
  <c r="AN182" i="33"/>
  <c r="AK182" i="33"/>
  <c r="AD182" i="33"/>
  <c r="AB182" i="33"/>
  <c r="W182" i="33"/>
  <c r="Y182" i="33" s="1"/>
  <c r="AA182" i="33" s="1"/>
  <c r="O182" i="33"/>
  <c r="Q182" i="33" s="1"/>
  <c r="S182" i="33" s="1"/>
  <c r="G182" i="33"/>
  <c r="AN181" i="33"/>
  <c r="AK181" i="33"/>
  <c r="AD181" i="33"/>
  <c r="AB181" i="33"/>
  <c r="W181" i="33"/>
  <c r="Y181" i="33" s="1"/>
  <c r="AA181" i="33" s="1"/>
  <c r="O181" i="33"/>
  <c r="Q181" i="33" s="1"/>
  <c r="S181" i="33" s="1"/>
  <c r="I181" i="33"/>
  <c r="K181" i="33" s="1"/>
  <c r="G181" i="33"/>
  <c r="AN180" i="33"/>
  <c r="AK180" i="33"/>
  <c r="AD180" i="33"/>
  <c r="AB180" i="33"/>
  <c r="W180" i="33"/>
  <c r="Y180" i="33" s="1"/>
  <c r="AA180" i="33" s="1"/>
  <c r="O180" i="33"/>
  <c r="Q180" i="33" s="1"/>
  <c r="S180" i="33" s="1"/>
  <c r="G180" i="33"/>
  <c r="AN179" i="33"/>
  <c r="AK179" i="33"/>
  <c r="AD179" i="33"/>
  <c r="AB179" i="33"/>
  <c r="W179" i="33"/>
  <c r="Y179" i="33" s="1"/>
  <c r="AA179" i="33" s="1"/>
  <c r="O179" i="33"/>
  <c r="I179" i="33"/>
  <c r="K179" i="33" s="1"/>
  <c r="G179" i="33"/>
  <c r="AN178" i="33"/>
  <c r="AK178" i="33"/>
  <c r="AD178" i="33"/>
  <c r="AB178" i="33"/>
  <c r="W178" i="33"/>
  <c r="Y178" i="33" s="1"/>
  <c r="AA178" i="33" s="1"/>
  <c r="O178" i="33"/>
  <c r="Q178" i="33" s="1"/>
  <c r="S178" i="33" s="1"/>
  <c r="G178" i="33"/>
  <c r="AN177" i="33"/>
  <c r="AK177" i="33"/>
  <c r="AD177" i="33"/>
  <c r="AB177" i="33"/>
  <c r="W177" i="33"/>
  <c r="Y177" i="33" s="1"/>
  <c r="AA177" i="33" s="1"/>
  <c r="S177" i="33"/>
  <c r="O177" i="33"/>
  <c r="Q177" i="33" s="1"/>
  <c r="G177" i="33"/>
  <c r="I177" i="33" s="1"/>
  <c r="K177" i="33" s="1"/>
  <c r="AN176" i="33"/>
  <c r="AK176" i="33"/>
  <c r="AD176" i="33"/>
  <c r="AB176" i="33"/>
  <c r="W176" i="33"/>
  <c r="Y176" i="33" s="1"/>
  <c r="AA176" i="33" s="1"/>
  <c r="Q176" i="33"/>
  <c r="S176" i="33" s="1"/>
  <c r="O176" i="33"/>
  <c r="G176" i="33"/>
  <c r="AN175" i="33"/>
  <c r="AK175" i="33"/>
  <c r="AD175" i="33"/>
  <c r="AB175" i="33"/>
  <c r="W175" i="33"/>
  <c r="Y175" i="33" s="1"/>
  <c r="AA175" i="33" s="1"/>
  <c r="O175" i="33"/>
  <c r="G175" i="33"/>
  <c r="I175" i="33" s="1"/>
  <c r="K175" i="33" s="1"/>
  <c r="AN174" i="33"/>
  <c r="AK174" i="33"/>
  <c r="AD174" i="33"/>
  <c r="AB174" i="33"/>
  <c r="W174" i="33"/>
  <c r="Y174" i="33" s="1"/>
  <c r="AA174" i="33" s="1"/>
  <c r="Q174" i="33"/>
  <c r="S174" i="33" s="1"/>
  <c r="O174" i="33"/>
  <c r="G174" i="33"/>
  <c r="AN173" i="33"/>
  <c r="AK173" i="33"/>
  <c r="AD173" i="33"/>
  <c r="AB173" i="33"/>
  <c r="W173" i="33"/>
  <c r="Y173" i="33" s="1"/>
  <c r="AA173" i="33" s="1"/>
  <c r="O173" i="33"/>
  <c r="Q173" i="33" s="1"/>
  <c r="S173" i="33" s="1"/>
  <c r="G173" i="33"/>
  <c r="I173" i="33" s="1"/>
  <c r="K173" i="33" s="1"/>
  <c r="AN172" i="33"/>
  <c r="AK172" i="33"/>
  <c r="AD172" i="33"/>
  <c r="AB172" i="33"/>
  <c r="W172" i="33"/>
  <c r="Y172" i="33" s="1"/>
  <c r="AA172" i="33" s="1"/>
  <c r="Q172" i="33"/>
  <c r="S172" i="33" s="1"/>
  <c r="O172" i="33"/>
  <c r="G172" i="33"/>
  <c r="AN171" i="33"/>
  <c r="AK171" i="33"/>
  <c r="AD171" i="33"/>
  <c r="AB171" i="33"/>
  <c r="Y171" i="33"/>
  <c r="AA171" i="33" s="1"/>
  <c r="W171" i="33"/>
  <c r="O171" i="33"/>
  <c r="Q171" i="33" s="1"/>
  <c r="S171" i="33" s="1"/>
  <c r="K171" i="33"/>
  <c r="I171" i="33"/>
  <c r="G171" i="33"/>
  <c r="AC171" i="33" s="1"/>
  <c r="AN170" i="33"/>
  <c r="AK170" i="33"/>
  <c r="AD170" i="33"/>
  <c r="AB170" i="33"/>
  <c r="W170" i="33"/>
  <c r="Y170" i="33" s="1"/>
  <c r="AA170" i="33" s="1"/>
  <c r="O170" i="33"/>
  <c r="Q170" i="33" s="1"/>
  <c r="S170" i="33" s="1"/>
  <c r="G170" i="33"/>
  <c r="I170" i="33" s="1"/>
  <c r="K170" i="33" s="1"/>
  <c r="AN169" i="33"/>
  <c r="AK169" i="33"/>
  <c r="AD169" i="33"/>
  <c r="AB169" i="33"/>
  <c r="W169" i="33"/>
  <c r="Y169" i="33" s="1"/>
  <c r="AA169" i="33" s="1"/>
  <c r="O169" i="33"/>
  <c r="Q169" i="33" s="1"/>
  <c r="S169" i="33" s="1"/>
  <c r="G169" i="33"/>
  <c r="AN168" i="33"/>
  <c r="AK168" i="33"/>
  <c r="AD168" i="33"/>
  <c r="AB168" i="33"/>
  <c r="W168" i="33"/>
  <c r="Y168" i="33" s="1"/>
  <c r="AA168" i="33" s="1"/>
  <c r="O168" i="33"/>
  <c r="Q168" i="33" s="1"/>
  <c r="S168" i="33" s="1"/>
  <c r="G168" i="33"/>
  <c r="AN167" i="33"/>
  <c r="AK167" i="33"/>
  <c r="AD167" i="33"/>
  <c r="AB167" i="33"/>
  <c r="W167" i="33"/>
  <c r="Y167" i="33" s="1"/>
  <c r="AA167" i="33" s="1"/>
  <c r="S167" i="33"/>
  <c r="O167" i="33"/>
  <c r="Q167" i="33" s="1"/>
  <c r="G167" i="33"/>
  <c r="AC167" i="33" s="1"/>
  <c r="AN166" i="33"/>
  <c r="AK166" i="33"/>
  <c r="AD166" i="33"/>
  <c r="AB166" i="33"/>
  <c r="W166" i="33"/>
  <c r="Y166" i="33" s="1"/>
  <c r="AA166" i="33" s="1"/>
  <c r="O166" i="33"/>
  <c r="Q166" i="33" s="1"/>
  <c r="S166" i="33" s="1"/>
  <c r="G166" i="33"/>
  <c r="I166" i="33" s="1"/>
  <c r="K166" i="33" s="1"/>
  <c r="AN165" i="33"/>
  <c r="AK165" i="33"/>
  <c r="AD165" i="33"/>
  <c r="AB165" i="33"/>
  <c r="W165" i="33"/>
  <c r="Y165" i="33" s="1"/>
  <c r="AA165" i="33" s="1"/>
  <c r="S165" i="33"/>
  <c r="O165" i="33"/>
  <c r="Q165" i="33" s="1"/>
  <c r="G165" i="33"/>
  <c r="AN164" i="33"/>
  <c r="AK164" i="33"/>
  <c r="AD164" i="33"/>
  <c r="AB164" i="33"/>
  <c r="W164" i="33"/>
  <c r="Y164" i="33" s="1"/>
  <c r="AA164" i="33" s="1"/>
  <c r="Q164" i="33"/>
  <c r="S164" i="33" s="1"/>
  <c r="O164" i="33"/>
  <c r="G164" i="33"/>
  <c r="AN163" i="33"/>
  <c r="AK163" i="33"/>
  <c r="AD163" i="33"/>
  <c r="AB163" i="33"/>
  <c r="W163" i="33"/>
  <c r="Y163" i="33" s="1"/>
  <c r="AA163" i="33" s="1"/>
  <c r="O163" i="33"/>
  <c r="Q163" i="33" s="1"/>
  <c r="S163" i="33" s="1"/>
  <c r="K163" i="33"/>
  <c r="I163" i="33"/>
  <c r="G163" i="33"/>
  <c r="AN162" i="33"/>
  <c r="AK162" i="33"/>
  <c r="AD162" i="33"/>
  <c r="AB162" i="33"/>
  <c r="W162" i="33"/>
  <c r="Y162" i="33" s="1"/>
  <c r="AA162" i="33" s="1"/>
  <c r="O162" i="33"/>
  <c r="Q162" i="33" s="1"/>
  <c r="S162" i="33" s="1"/>
  <c r="G162" i="33"/>
  <c r="I162" i="33" s="1"/>
  <c r="K162" i="33" s="1"/>
  <c r="AN161" i="33"/>
  <c r="AK161" i="33"/>
  <c r="AD161" i="33"/>
  <c r="AB161" i="33"/>
  <c r="W161" i="33"/>
  <c r="Y161" i="33" s="1"/>
  <c r="AA161" i="33" s="1"/>
  <c r="O161" i="33"/>
  <c r="Q161" i="33" s="1"/>
  <c r="S161" i="33" s="1"/>
  <c r="G161" i="33"/>
  <c r="AN160" i="33"/>
  <c r="AK160" i="33"/>
  <c r="AD160" i="33"/>
  <c r="AB160" i="33"/>
  <c r="W160" i="33"/>
  <c r="Y160" i="33" s="1"/>
  <c r="AA160" i="33" s="1"/>
  <c r="O160" i="33"/>
  <c r="Q160" i="33" s="1"/>
  <c r="S160" i="33" s="1"/>
  <c r="G160" i="33"/>
  <c r="AN159" i="33"/>
  <c r="AK159" i="33"/>
  <c r="AD159" i="33"/>
  <c r="AB159" i="33"/>
  <c r="W159" i="33"/>
  <c r="Y159" i="33" s="1"/>
  <c r="AA159" i="33" s="1"/>
  <c r="S159" i="33"/>
  <c r="O159" i="33"/>
  <c r="Q159" i="33" s="1"/>
  <c r="G159" i="33"/>
  <c r="AC159" i="33" s="1"/>
  <c r="AN158" i="33"/>
  <c r="AK158" i="33"/>
  <c r="AD158" i="33"/>
  <c r="AB158" i="33"/>
  <c r="W158" i="33"/>
  <c r="Y158" i="33" s="1"/>
  <c r="AA158" i="33" s="1"/>
  <c r="O158" i="33"/>
  <c r="Q158" i="33" s="1"/>
  <c r="S158" i="33" s="1"/>
  <c r="G158" i="33"/>
  <c r="I158" i="33" s="1"/>
  <c r="K158" i="33" s="1"/>
  <c r="AN157" i="33"/>
  <c r="AK157" i="33"/>
  <c r="AD157" i="33"/>
  <c r="AB157" i="33"/>
  <c r="W157" i="33"/>
  <c r="Y157" i="33" s="1"/>
  <c r="AA157" i="33" s="1"/>
  <c r="S157" i="33"/>
  <c r="O157" i="33"/>
  <c r="Q157" i="33" s="1"/>
  <c r="G157" i="33"/>
  <c r="AN156" i="33"/>
  <c r="AK156" i="33"/>
  <c r="AD156" i="33"/>
  <c r="AB156" i="33"/>
  <c r="W156" i="33"/>
  <c r="Y156" i="33" s="1"/>
  <c r="AA156" i="33" s="1"/>
  <c r="Q156" i="33"/>
  <c r="S156" i="33" s="1"/>
  <c r="O156" i="33"/>
  <c r="G156" i="33"/>
  <c r="AN155" i="33"/>
  <c r="AK155" i="33"/>
  <c r="AD155" i="33"/>
  <c r="AB155" i="33"/>
  <c r="W155" i="33"/>
  <c r="Y155" i="33" s="1"/>
  <c r="AA155" i="33" s="1"/>
  <c r="O155" i="33"/>
  <c r="Q155" i="33" s="1"/>
  <c r="S155" i="33" s="1"/>
  <c r="K155" i="33"/>
  <c r="I155" i="33"/>
  <c r="G155" i="33"/>
  <c r="AN154" i="33"/>
  <c r="AK154" i="33"/>
  <c r="AD154" i="33"/>
  <c r="AB154" i="33"/>
  <c r="W154" i="33"/>
  <c r="Y154" i="33" s="1"/>
  <c r="AA154" i="33" s="1"/>
  <c r="O154" i="33"/>
  <c r="Q154" i="33" s="1"/>
  <c r="S154" i="33" s="1"/>
  <c r="G154" i="33"/>
  <c r="I154" i="33" s="1"/>
  <c r="K154" i="33" s="1"/>
  <c r="AN153" i="33"/>
  <c r="AK153" i="33"/>
  <c r="AD153" i="33"/>
  <c r="AB153" i="33"/>
  <c r="W153" i="33"/>
  <c r="Y153" i="33" s="1"/>
  <c r="AA153" i="33" s="1"/>
  <c r="O153" i="33"/>
  <c r="Q153" i="33" s="1"/>
  <c r="S153" i="33" s="1"/>
  <c r="G153" i="33"/>
  <c r="AN152" i="33"/>
  <c r="AK152" i="33"/>
  <c r="AD152" i="33"/>
  <c r="AB152" i="33"/>
  <c r="W152" i="33"/>
  <c r="Y152" i="33" s="1"/>
  <c r="AA152" i="33" s="1"/>
  <c r="O152" i="33"/>
  <c r="Q152" i="33" s="1"/>
  <c r="S152" i="33" s="1"/>
  <c r="G152" i="33"/>
  <c r="AN151" i="33"/>
  <c r="AK151" i="33"/>
  <c r="AD151" i="33"/>
  <c r="AB151" i="33"/>
  <c r="W151" i="33"/>
  <c r="Y151" i="33" s="1"/>
  <c r="AA151" i="33" s="1"/>
  <c r="S151" i="33"/>
  <c r="O151" i="33"/>
  <c r="Q151" i="33" s="1"/>
  <c r="G151" i="33"/>
  <c r="AC151" i="33" s="1"/>
  <c r="AN150" i="33"/>
  <c r="AK150" i="33"/>
  <c r="AD150" i="33"/>
  <c r="AB150" i="33"/>
  <c r="W150" i="33"/>
  <c r="Y150" i="33" s="1"/>
  <c r="AA150" i="33" s="1"/>
  <c r="O150" i="33"/>
  <c r="Q150" i="33" s="1"/>
  <c r="S150" i="33" s="1"/>
  <c r="G150" i="33"/>
  <c r="I150" i="33" s="1"/>
  <c r="K150" i="33" s="1"/>
  <c r="AN149" i="33"/>
  <c r="AK149" i="33"/>
  <c r="AD149" i="33"/>
  <c r="AB149" i="33"/>
  <c r="W149" i="33"/>
  <c r="Y149" i="33" s="1"/>
  <c r="AA149" i="33" s="1"/>
  <c r="S149" i="33"/>
  <c r="O149" i="33"/>
  <c r="Q149" i="33" s="1"/>
  <c r="G149" i="33"/>
  <c r="AN148" i="33"/>
  <c r="AK148" i="33"/>
  <c r="AD148" i="33"/>
  <c r="AB148" i="33"/>
  <c r="W148" i="33"/>
  <c r="Y148" i="33" s="1"/>
  <c r="AA148" i="33" s="1"/>
  <c r="Q148" i="33"/>
  <c r="S148" i="33" s="1"/>
  <c r="O148" i="33"/>
  <c r="G148" i="33"/>
  <c r="AN147" i="33"/>
  <c r="AK147" i="33"/>
  <c r="AD147" i="33"/>
  <c r="AB147" i="33"/>
  <c r="W147" i="33"/>
  <c r="Y147" i="33" s="1"/>
  <c r="AA147" i="33" s="1"/>
  <c r="O147" i="33"/>
  <c r="Q147" i="33" s="1"/>
  <c r="S147" i="33" s="1"/>
  <c r="K147" i="33"/>
  <c r="I147" i="33"/>
  <c r="G147" i="33"/>
  <c r="AN146" i="33"/>
  <c r="AK146" i="33"/>
  <c r="AD146" i="33"/>
  <c r="AB146" i="33"/>
  <c r="W146" i="33"/>
  <c r="Y146" i="33" s="1"/>
  <c r="AA146" i="33" s="1"/>
  <c r="O146" i="33"/>
  <c r="Q146" i="33" s="1"/>
  <c r="S146" i="33" s="1"/>
  <c r="G146" i="33"/>
  <c r="I146" i="33" s="1"/>
  <c r="K146" i="33" s="1"/>
  <c r="AN145" i="33"/>
  <c r="AK145" i="33"/>
  <c r="AD145" i="33"/>
  <c r="AB145" i="33"/>
  <c r="W145" i="33"/>
  <c r="Y145" i="33" s="1"/>
  <c r="AA145" i="33" s="1"/>
  <c r="O145" i="33"/>
  <c r="Q145" i="33" s="1"/>
  <c r="S145" i="33" s="1"/>
  <c r="G145" i="33"/>
  <c r="AN144" i="33"/>
  <c r="AK144" i="33"/>
  <c r="AD144" i="33"/>
  <c r="AB144" i="33"/>
  <c r="W144" i="33"/>
  <c r="Y144" i="33" s="1"/>
  <c r="AA144" i="33" s="1"/>
  <c r="O144" i="33"/>
  <c r="Q144" i="33" s="1"/>
  <c r="S144" i="33" s="1"/>
  <c r="G144" i="33"/>
  <c r="AN143" i="33"/>
  <c r="AK143" i="33"/>
  <c r="AD143" i="33"/>
  <c r="AB143" i="33"/>
  <c r="W143" i="33"/>
  <c r="Y143" i="33" s="1"/>
  <c r="AA143" i="33" s="1"/>
  <c r="S143" i="33"/>
  <c r="O143" i="33"/>
  <c r="Q143" i="33" s="1"/>
  <c r="G143" i="33"/>
  <c r="AC143" i="33" s="1"/>
  <c r="AN142" i="33"/>
  <c r="AK142" i="33"/>
  <c r="AD142" i="33"/>
  <c r="AB142" i="33"/>
  <c r="W142" i="33"/>
  <c r="Y142" i="33" s="1"/>
  <c r="AA142" i="33" s="1"/>
  <c r="O142" i="33"/>
  <c r="Q142" i="33" s="1"/>
  <c r="S142" i="33" s="1"/>
  <c r="G142" i="33"/>
  <c r="I142" i="33" s="1"/>
  <c r="K142" i="33" s="1"/>
  <c r="AN141" i="33"/>
  <c r="AK141" i="33"/>
  <c r="AD141" i="33"/>
  <c r="AB141" i="33"/>
  <c r="W141" i="33"/>
  <c r="Y141" i="33" s="1"/>
  <c r="AA141" i="33" s="1"/>
  <c r="S141" i="33"/>
  <c r="O141" i="33"/>
  <c r="Q141" i="33" s="1"/>
  <c r="G141" i="33"/>
  <c r="AN140" i="33"/>
  <c r="AK140" i="33"/>
  <c r="AD140" i="33"/>
  <c r="AB140" i="33"/>
  <c r="W140" i="33"/>
  <c r="Y140" i="33" s="1"/>
  <c r="AA140" i="33" s="1"/>
  <c r="O140" i="33"/>
  <c r="G140" i="33"/>
  <c r="I140" i="33" s="1"/>
  <c r="K140" i="33" s="1"/>
  <c r="AN139" i="33"/>
  <c r="AK139" i="33"/>
  <c r="AD139" i="33"/>
  <c r="AB139" i="33"/>
  <c r="W139" i="33"/>
  <c r="Y139" i="33" s="1"/>
  <c r="AA139" i="33" s="1"/>
  <c r="O139" i="33"/>
  <c r="Q139" i="33" s="1"/>
  <c r="S139" i="33" s="1"/>
  <c r="G139" i="33"/>
  <c r="I139" i="33" s="1"/>
  <c r="K139" i="33" s="1"/>
  <c r="AN138" i="33"/>
  <c r="AK138" i="33"/>
  <c r="AD138" i="33"/>
  <c r="AB138" i="33"/>
  <c r="W138" i="33"/>
  <c r="Y138" i="33" s="1"/>
  <c r="AA138" i="33" s="1"/>
  <c r="O138" i="33"/>
  <c r="Q138" i="33" s="1"/>
  <c r="S138" i="33" s="1"/>
  <c r="I138" i="33"/>
  <c r="K138" i="33" s="1"/>
  <c r="G138" i="33"/>
  <c r="AN137" i="33"/>
  <c r="AK137" i="33"/>
  <c r="AD137" i="33"/>
  <c r="AB137" i="33"/>
  <c r="W137" i="33"/>
  <c r="Y137" i="33" s="1"/>
  <c r="AA137" i="33" s="1"/>
  <c r="O137" i="33"/>
  <c r="Q137" i="33" s="1"/>
  <c r="S137" i="33" s="1"/>
  <c r="G137" i="33"/>
  <c r="I137" i="33" s="1"/>
  <c r="K137" i="33" s="1"/>
  <c r="AN136" i="33"/>
  <c r="AK136" i="33"/>
  <c r="AD136" i="33"/>
  <c r="AB136" i="33"/>
  <c r="W136" i="33"/>
  <c r="Y136" i="33" s="1"/>
  <c r="AA136" i="33" s="1"/>
  <c r="O136" i="33"/>
  <c r="I136" i="33"/>
  <c r="K136" i="33" s="1"/>
  <c r="G136" i="33"/>
  <c r="AN135" i="33"/>
  <c r="AK135" i="33"/>
  <c r="AD135" i="33"/>
  <c r="AB135" i="33"/>
  <c r="W135" i="33"/>
  <c r="Y135" i="33" s="1"/>
  <c r="AA135" i="33" s="1"/>
  <c r="Q135" i="33"/>
  <c r="S135" i="33" s="1"/>
  <c r="O135" i="33"/>
  <c r="G135" i="33"/>
  <c r="I135" i="33" s="1"/>
  <c r="K135" i="33" s="1"/>
  <c r="AN134" i="33"/>
  <c r="AK134" i="33"/>
  <c r="AD134" i="33"/>
  <c r="AB134" i="33"/>
  <c r="W134" i="33"/>
  <c r="Y134" i="33" s="1"/>
  <c r="AA134" i="33" s="1"/>
  <c r="O134" i="33"/>
  <c r="Q134" i="33" s="1"/>
  <c r="S134" i="33" s="1"/>
  <c r="I134" i="33"/>
  <c r="K134" i="33" s="1"/>
  <c r="G134" i="33"/>
  <c r="AN133" i="33"/>
  <c r="AK133" i="33"/>
  <c r="AD133" i="33"/>
  <c r="AB133" i="33"/>
  <c r="W133" i="33"/>
  <c r="Y133" i="33" s="1"/>
  <c r="AA133" i="33" s="1"/>
  <c r="Q133" i="33"/>
  <c r="S133" i="33" s="1"/>
  <c r="O133" i="33"/>
  <c r="G133" i="33"/>
  <c r="I133" i="33" s="1"/>
  <c r="K133" i="33" s="1"/>
  <c r="AN132" i="33"/>
  <c r="AK132" i="33"/>
  <c r="AD132" i="33"/>
  <c r="AB132" i="33"/>
  <c r="W132" i="33"/>
  <c r="Y132" i="33" s="1"/>
  <c r="AA132" i="33" s="1"/>
  <c r="O132" i="33"/>
  <c r="G132" i="33"/>
  <c r="I132" i="33" s="1"/>
  <c r="K132" i="33" s="1"/>
  <c r="AN131" i="33"/>
  <c r="AK131" i="33"/>
  <c r="AD131" i="33"/>
  <c r="AB131" i="33"/>
  <c r="W131" i="33"/>
  <c r="Y131" i="33" s="1"/>
  <c r="AA131" i="33" s="1"/>
  <c r="O131" i="33"/>
  <c r="Q131" i="33" s="1"/>
  <c r="S131" i="33" s="1"/>
  <c r="G131" i="33"/>
  <c r="I131" i="33" s="1"/>
  <c r="K131" i="33" s="1"/>
  <c r="AN130" i="33"/>
  <c r="AK130" i="33"/>
  <c r="AD130" i="33"/>
  <c r="AB130" i="33"/>
  <c r="W130" i="33"/>
  <c r="Y130" i="33" s="1"/>
  <c r="O130" i="33"/>
  <c r="I130" i="33"/>
  <c r="G130" i="33"/>
  <c r="AN129" i="33"/>
  <c r="AK129" i="33"/>
  <c r="AD129" i="33"/>
  <c r="AB129" i="33"/>
  <c r="W129" i="33"/>
  <c r="Y129" i="33" s="1"/>
  <c r="AA129" i="33" s="1"/>
  <c r="O129" i="33"/>
  <c r="Q129" i="33" s="1"/>
  <c r="S129" i="33" s="1"/>
  <c r="G129" i="33"/>
  <c r="I129" i="33" s="1"/>
  <c r="K129" i="33" s="1"/>
  <c r="AN128" i="33"/>
  <c r="AK128" i="33"/>
  <c r="AD128" i="33"/>
  <c r="AB128" i="33"/>
  <c r="W128" i="33"/>
  <c r="Y128" i="33" s="1"/>
  <c r="AA128" i="33" s="1"/>
  <c r="O128" i="33"/>
  <c r="G128" i="33"/>
  <c r="I128" i="33" s="1"/>
  <c r="K128" i="33" s="1"/>
  <c r="AN127" i="33"/>
  <c r="AK127" i="33"/>
  <c r="AD127" i="33"/>
  <c r="AB127" i="33"/>
  <c r="W127" i="33"/>
  <c r="Y127" i="33" s="1"/>
  <c r="AA127" i="33" s="1"/>
  <c r="O127" i="33"/>
  <c r="Q127" i="33" s="1"/>
  <c r="S127" i="33" s="1"/>
  <c r="G127" i="33"/>
  <c r="I127" i="33" s="1"/>
  <c r="K127" i="33" s="1"/>
  <c r="AN126" i="33"/>
  <c r="AK126" i="33"/>
  <c r="AD126" i="33"/>
  <c r="AB126" i="33"/>
  <c r="W126" i="33"/>
  <c r="Y126" i="33" s="1"/>
  <c r="AA126" i="33" s="1"/>
  <c r="O126" i="33"/>
  <c r="Q126" i="33" s="1"/>
  <c r="S126" i="33" s="1"/>
  <c r="G126" i="33"/>
  <c r="I126" i="33" s="1"/>
  <c r="K126" i="33" s="1"/>
  <c r="AN125" i="33"/>
  <c r="AK125" i="33"/>
  <c r="AD125" i="33"/>
  <c r="AB125" i="33"/>
  <c r="W125" i="33"/>
  <c r="Y125" i="33" s="1"/>
  <c r="AA125" i="33" s="1"/>
  <c r="O125" i="33"/>
  <c r="Q125" i="33" s="1"/>
  <c r="S125" i="33" s="1"/>
  <c r="G125" i="33"/>
  <c r="I125" i="33" s="1"/>
  <c r="K125" i="33" s="1"/>
  <c r="AN124" i="33"/>
  <c r="AK124" i="33"/>
  <c r="AD124" i="33"/>
  <c r="AB124" i="33"/>
  <c r="W124" i="33"/>
  <c r="Y124" i="33" s="1"/>
  <c r="AA124" i="33" s="1"/>
  <c r="O124" i="33"/>
  <c r="G124" i="33"/>
  <c r="I124" i="33" s="1"/>
  <c r="K124" i="33" s="1"/>
  <c r="AN123" i="33"/>
  <c r="AK123" i="33"/>
  <c r="AD123" i="33"/>
  <c r="AB123" i="33"/>
  <c r="W123" i="33"/>
  <c r="Y123" i="33" s="1"/>
  <c r="AA123" i="33" s="1"/>
  <c r="O123" i="33"/>
  <c r="Q123" i="33" s="1"/>
  <c r="S123" i="33" s="1"/>
  <c r="G123" i="33"/>
  <c r="I123" i="33" s="1"/>
  <c r="K123" i="33" s="1"/>
  <c r="AN122" i="33"/>
  <c r="AK122" i="33"/>
  <c r="AD122" i="33"/>
  <c r="AB122" i="33"/>
  <c r="W122" i="33"/>
  <c r="Y122" i="33" s="1"/>
  <c r="AA122" i="33" s="1"/>
  <c r="S122" i="33"/>
  <c r="O122" i="33"/>
  <c r="Q122" i="33" s="1"/>
  <c r="G122" i="33"/>
  <c r="I122" i="33" s="1"/>
  <c r="K122" i="33" s="1"/>
  <c r="AN121" i="33"/>
  <c r="AK121" i="33"/>
  <c r="AD121" i="33"/>
  <c r="AB121" i="33"/>
  <c r="W121" i="33"/>
  <c r="Y121" i="33" s="1"/>
  <c r="AA121" i="33" s="1"/>
  <c r="Q121" i="33"/>
  <c r="S121" i="33" s="1"/>
  <c r="O121" i="33"/>
  <c r="G121" i="33"/>
  <c r="I121" i="33" s="1"/>
  <c r="K121" i="33" s="1"/>
  <c r="AN120" i="33"/>
  <c r="AK120" i="33"/>
  <c r="AD120" i="33"/>
  <c r="AB120" i="33"/>
  <c r="W120" i="33"/>
  <c r="Y120" i="33" s="1"/>
  <c r="AA120" i="33" s="1"/>
  <c r="O120" i="33"/>
  <c r="G120" i="33"/>
  <c r="I120" i="33" s="1"/>
  <c r="K120" i="33" s="1"/>
  <c r="AN119" i="33"/>
  <c r="AK119" i="33"/>
  <c r="AD119" i="33"/>
  <c r="AB119" i="33"/>
  <c r="W119" i="33"/>
  <c r="Y119" i="33" s="1"/>
  <c r="AA119" i="33" s="1"/>
  <c r="O119" i="33"/>
  <c r="Q119" i="33" s="1"/>
  <c r="S119" i="33" s="1"/>
  <c r="G119" i="33"/>
  <c r="I119" i="33" s="1"/>
  <c r="K119" i="33" s="1"/>
  <c r="AN118" i="33"/>
  <c r="AK118" i="33"/>
  <c r="AD118" i="33"/>
  <c r="AB118" i="33"/>
  <c r="W118" i="33"/>
  <c r="Y118" i="33" s="1"/>
  <c r="AA118" i="33" s="1"/>
  <c r="O118" i="33"/>
  <c r="Q118" i="33" s="1"/>
  <c r="S118" i="33" s="1"/>
  <c r="G118" i="33"/>
  <c r="I118" i="33" s="1"/>
  <c r="K118" i="33" s="1"/>
  <c r="AN117" i="33"/>
  <c r="AK117" i="33"/>
  <c r="AD117" i="33"/>
  <c r="AB117" i="33"/>
  <c r="W117" i="33"/>
  <c r="Y117" i="33" s="1"/>
  <c r="AA117" i="33" s="1"/>
  <c r="O117" i="33"/>
  <c r="Q117" i="33" s="1"/>
  <c r="S117" i="33" s="1"/>
  <c r="G117" i="33"/>
  <c r="I117" i="33" s="1"/>
  <c r="K117" i="33" s="1"/>
  <c r="AN116" i="33"/>
  <c r="AK116" i="33"/>
  <c r="AD116" i="33"/>
  <c r="AB116" i="33"/>
  <c r="W116" i="33"/>
  <c r="Y116" i="33" s="1"/>
  <c r="AA116" i="33" s="1"/>
  <c r="O116" i="33"/>
  <c r="G116" i="33"/>
  <c r="I116" i="33" s="1"/>
  <c r="K116" i="33" s="1"/>
  <c r="AN115" i="33"/>
  <c r="AK115" i="33"/>
  <c r="AD115" i="33"/>
  <c r="AB115" i="33"/>
  <c r="W115" i="33"/>
  <c r="Y115" i="33" s="1"/>
  <c r="AA115" i="33" s="1"/>
  <c r="Q115" i="33"/>
  <c r="S115" i="33" s="1"/>
  <c r="O115" i="33"/>
  <c r="G115" i="33"/>
  <c r="I115" i="33" s="1"/>
  <c r="K115" i="33" s="1"/>
  <c r="AN114" i="33"/>
  <c r="AK114" i="33"/>
  <c r="AD114" i="33"/>
  <c r="AB114" i="33"/>
  <c r="W114" i="33"/>
  <c r="Y114" i="33" s="1"/>
  <c r="AA114" i="33" s="1"/>
  <c r="S114" i="33"/>
  <c r="O114" i="33"/>
  <c r="Q114" i="33" s="1"/>
  <c r="G114" i="33"/>
  <c r="I114" i="33" s="1"/>
  <c r="K114" i="33" s="1"/>
  <c r="AN113" i="33"/>
  <c r="AK113" i="33"/>
  <c r="AD113" i="33"/>
  <c r="AB113" i="33"/>
  <c r="W113" i="33"/>
  <c r="Y113" i="33" s="1"/>
  <c r="AA113" i="33" s="1"/>
  <c r="Q113" i="33"/>
  <c r="S113" i="33" s="1"/>
  <c r="O113" i="33"/>
  <c r="G113" i="33"/>
  <c r="I113" i="33" s="1"/>
  <c r="K113" i="33" s="1"/>
  <c r="AN112" i="33"/>
  <c r="AK112" i="33"/>
  <c r="AD112" i="33"/>
  <c r="AB112" i="33"/>
  <c r="W112" i="33"/>
  <c r="Y112" i="33" s="1"/>
  <c r="AA112" i="33" s="1"/>
  <c r="O112" i="33"/>
  <c r="G112" i="33"/>
  <c r="I112" i="33" s="1"/>
  <c r="K112" i="33" s="1"/>
  <c r="AN111" i="33"/>
  <c r="AK111" i="33"/>
  <c r="AD111" i="33"/>
  <c r="AB111" i="33"/>
  <c r="W111" i="33"/>
  <c r="Y111" i="33" s="1"/>
  <c r="AA111" i="33" s="1"/>
  <c r="O111" i="33"/>
  <c r="Q111" i="33" s="1"/>
  <c r="S111" i="33" s="1"/>
  <c r="G111" i="33"/>
  <c r="I111" i="33" s="1"/>
  <c r="K111" i="33" s="1"/>
  <c r="AN110" i="33"/>
  <c r="AK110" i="33"/>
  <c r="AD110" i="33"/>
  <c r="AB110" i="33"/>
  <c r="Y110" i="33"/>
  <c r="AA110" i="33" s="1"/>
  <c r="W110" i="33"/>
  <c r="O110" i="33"/>
  <c r="Q110" i="33" s="1"/>
  <c r="S110" i="33" s="1"/>
  <c r="G110" i="33"/>
  <c r="I110" i="33" s="1"/>
  <c r="K110" i="33" s="1"/>
  <c r="AN109" i="33"/>
  <c r="AK109" i="33"/>
  <c r="AD109" i="33"/>
  <c r="AB109" i="33"/>
  <c r="W109" i="33"/>
  <c r="Y109" i="33" s="1"/>
  <c r="AA109" i="33" s="1"/>
  <c r="O109" i="33"/>
  <c r="Q109" i="33" s="1"/>
  <c r="S109" i="33" s="1"/>
  <c r="G109" i="33"/>
  <c r="I109" i="33" s="1"/>
  <c r="K109" i="33" s="1"/>
  <c r="AN108" i="33"/>
  <c r="AK108" i="33"/>
  <c r="AD108" i="33"/>
  <c r="AB108" i="33"/>
  <c r="W108" i="33"/>
  <c r="Y108" i="33" s="1"/>
  <c r="AA108" i="33" s="1"/>
  <c r="O108" i="33"/>
  <c r="I108" i="33"/>
  <c r="K108" i="33" s="1"/>
  <c r="G108" i="33"/>
  <c r="AN107" i="33"/>
  <c r="AK107" i="33"/>
  <c r="AD107" i="33"/>
  <c r="AB107" i="33"/>
  <c r="W107" i="33"/>
  <c r="Y107" i="33" s="1"/>
  <c r="AA107" i="33" s="1"/>
  <c r="O107" i="33"/>
  <c r="Q107" i="33" s="1"/>
  <c r="S107" i="33" s="1"/>
  <c r="G107" i="33"/>
  <c r="I107" i="33" s="1"/>
  <c r="K107" i="33" s="1"/>
  <c r="AN106" i="33"/>
  <c r="AK106" i="33"/>
  <c r="AD106" i="33"/>
  <c r="AB106" i="33"/>
  <c r="W106" i="33"/>
  <c r="Y106" i="33" s="1"/>
  <c r="AA106" i="33" s="1"/>
  <c r="O106" i="33"/>
  <c r="Q106" i="33" s="1"/>
  <c r="S106" i="33" s="1"/>
  <c r="G106" i="33"/>
  <c r="I106" i="33" s="1"/>
  <c r="K106" i="33" s="1"/>
  <c r="AN105" i="33"/>
  <c r="AK105" i="33"/>
  <c r="AD105" i="33"/>
  <c r="AB105" i="33"/>
  <c r="W105" i="33"/>
  <c r="Y105" i="33" s="1"/>
  <c r="AA105" i="33" s="1"/>
  <c r="S105" i="33"/>
  <c r="O105" i="33"/>
  <c r="Q105" i="33" s="1"/>
  <c r="I105" i="33"/>
  <c r="K105" i="33" s="1"/>
  <c r="G105" i="33"/>
  <c r="AN104" i="33"/>
  <c r="AK104" i="33"/>
  <c r="AD104" i="33"/>
  <c r="AB104" i="33"/>
  <c r="W104" i="33"/>
  <c r="Y104" i="33" s="1"/>
  <c r="AA104" i="33" s="1"/>
  <c r="O104" i="33"/>
  <c r="Q104" i="33" s="1"/>
  <c r="S104" i="33" s="1"/>
  <c r="G104" i="33"/>
  <c r="I104" i="33" s="1"/>
  <c r="K104" i="33" s="1"/>
  <c r="AN103" i="33"/>
  <c r="AK103" i="33"/>
  <c r="AD103" i="33"/>
  <c r="AB103" i="33"/>
  <c r="W103" i="33"/>
  <c r="Y103" i="33" s="1"/>
  <c r="AA103" i="33" s="1"/>
  <c r="O103" i="33"/>
  <c r="Q103" i="33" s="1"/>
  <c r="S103" i="33" s="1"/>
  <c r="G103" i="33"/>
  <c r="I103" i="33" s="1"/>
  <c r="K103" i="33" s="1"/>
  <c r="AN102" i="33"/>
  <c r="AK102" i="33"/>
  <c r="AD102" i="33"/>
  <c r="AB102" i="33"/>
  <c r="W102" i="33"/>
  <c r="Y102" i="33" s="1"/>
  <c r="AA102" i="33" s="1"/>
  <c r="Q102" i="33"/>
  <c r="S102" i="33" s="1"/>
  <c r="O102" i="33"/>
  <c r="G102" i="33"/>
  <c r="AN101" i="33"/>
  <c r="AK101" i="33"/>
  <c r="AD101" i="33"/>
  <c r="AB101" i="33"/>
  <c r="W101" i="33"/>
  <c r="Y101" i="33" s="1"/>
  <c r="AA101" i="33" s="1"/>
  <c r="O101" i="33"/>
  <c r="Q101" i="33" s="1"/>
  <c r="S101" i="33" s="1"/>
  <c r="G101" i="33"/>
  <c r="I101" i="33" s="1"/>
  <c r="K101" i="33" s="1"/>
  <c r="AN100" i="33"/>
  <c r="AK100" i="33"/>
  <c r="AD100" i="33"/>
  <c r="AB100" i="33"/>
  <c r="W100" i="33"/>
  <c r="Y100" i="33" s="1"/>
  <c r="AA100" i="33" s="1"/>
  <c r="O100" i="33"/>
  <c r="Q100" i="33" s="1"/>
  <c r="S100" i="33" s="1"/>
  <c r="G100" i="33"/>
  <c r="I100" i="33" s="1"/>
  <c r="K100" i="33" s="1"/>
  <c r="AN99" i="33"/>
  <c r="AK99" i="33"/>
  <c r="AD99" i="33"/>
  <c r="AB99" i="33"/>
  <c r="W99" i="33"/>
  <c r="Y99" i="33" s="1"/>
  <c r="AA99" i="33" s="1"/>
  <c r="O99" i="33"/>
  <c r="Q99" i="33" s="1"/>
  <c r="S99" i="33" s="1"/>
  <c r="K99" i="33"/>
  <c r="G99" i="33"/>
  <c r="I99" i="33" s="1"/>
  <c r="AN98" i="33"/>
  <c r="AK98" i="33"/>
  <c r="AD98" i="33"/>
  <c r="AB98" i="33"/>
  <c r="AA98" i="33"/>
  <c r="W98" i="33"/>
  <c r="Y98" i="33" s="1"/>
  <c r="Q98" i="33"/>
  <c r="S98" i="33" s="1"/>
  <c r="O98" i="33"/>
  <c r="G98" i="33"/>
  <c r="I98" i="33" s="1"/>
  <c r="K98" i="33" s="1"/>
  <c r="AN97" i="33"/>
  <c r="AK97" i="33"/>
  <c r="AD97" i="33"/>
  <c r="AB97" i="33"/>
  <c r="W97" i="33"/>
  <c r="Y97" i="33" s="1"/>
  <c r="AA97" i="33" s="1"/>
  <c r="O97" i="33"/>
  <c r="Q97" i="33" s="1"/>
  <c r="S97" i="33" s="1"/>
  <c r="G97" i="33"/>
  <c r="AN96" i="33"/>
  <c r="AK96" i="33"/>
  <c r="AD96" i="33"/>
  <c r="AB96" i="33"/>
  <c r="W96" i="33"/>
  <c r="Y96" i="33" s="1"/>
  <c r="AA96" i="33" s="1"/>
  <c r="O96" i="33"/>
  <c r="Q96" i="33" s="1"/>
  <c r="S96" i="33" s="1"/>
  <c r="G96" i="33"/>
  <c r="I96" i="33" s="1"/>
  <c r="K96" i="33" s="1"/>
  <c r="AN95" i="33"/>
  <c r="AK95" i="33"/>
  <c r="AD95" i="33"/>
  <c r="AB95" i="33"/>
  <c r="W95" i="33"/>
  <c r="Y95" i="33" s="1"/>
  <c r="AA95" i="33" s="1"/>
  <c r="Q95" i="33"/>
  <c r="S95" i="33" s="1"/>
  <c r="O95" i="33"/>
  <c r="G95" i="33"/>
  <c r="I95" i="33" s="1"/>
  <c r="K95" i="33" s="1"/>
  <c r="AN94" i="33"/>
  <c r="AK94" i="33"/>
  <c r="AD94" i="33"/>
  <c r="AB94" i="33"/>
  <c r="W94" i="33"/>
  <c r="Y94" i="33" s="1"/>
  <c r="AA94" i="33" s="1"/>
  <c r="O94" i="33"/>
  <c r="Q94" i="33" s="1"/>
  <c r="S94" i="33" s="1"/>
  <c r="G94" i="33"/>
  <c r="AN93" i="33"/>
  <c r="AK93" i="33"/>
  <c r="AD93" i="33"/>
  <c r="AB93" i="33"/>
  <c r="W93" i="33"/>
  <c r="Y93" i="33" s="1"/>
  <c r="AA93" i="33" s="1"/>
  <c r="O93" i="33"/>
  <c r="Q93" i="33" s="1"/>
  <c r="S93" i="33" s="1"/>
  <c r="G93" i="33"/>
  <c r="AN92" i="33"/>
  <c r="AK92" i="33"/>
  <c r="AD92" i="33"/>
  <c r="AB92" i="33"/>
  <c r="W92" i="33"/>
  <c r="Y92" i="33" s="1"/>
  <c r="AA92" i="33" s="1"/>
  <c r="O92" i="33"/>
  <c r="Q92" i="33" s="1"/>
  <c r="S92" i="33" s="1"/>
  <c r="G92" i="33"/>
  <c r="I92" i="33" s="1"/>
  <c r="K92" i="33" s="1"/>
  <c r="AN91" i="33"/>
  <c r="AK91" i="33"/>
  <c r="AD91" i="33"/>
  <c r="AB91" i="33"/>
  <c r="W91" i="33"/>
  <c r="Y91" i="33" s="1"/>
  <c r="AA91" i="33" s="1"/>
  <c r="O91" i="33"/>
  <c r="Q91" i="33" s="1"/>
  <c r="S91" i="33" s="1"/>
  <c r="G91" i="33"/>
  <c r="I91" i="33" s="1"/>
  <c r="K91" i="33" s="1"/>
  <c r="AN90" i="33"/>
  <c r="AK90" i="33"/>
  <c r="AD90" i="33"/>
  <c r="AB90" i="33"/>
  <c r="Y90" i="33"/>
  <c r="AA90" i="33" s="1"/>
  <c r="W90" i="33"/>
  <c r="O90" i="33"/>
  <c r="Q90" i="33" s="1"/>
  <c r="S90" i="33" s="1"/>
  <c r="G90" i="33"/>
  <c r="I90" i="33" s="1"/>
  <c r="K90" i="33" s="1"/>
  <c r="AN89" i="33"/>
  <c r="AK89" i="33"/>
  <c r="AD89" i="33"/>
  <c r="AB89" i="33"/>
  <c r="W89" i="33"/>
  <c r="Y89" i="33" s="1"/>
  <c r="AA89" i="33" s="1"/>
  <c r="O89" i="33"/>
  <c r="Q89" i="33" s="1"/>
  <c r="S89" i="33" s="1"/>
  <c r="G89" i="33"/>
  <c r="I89" i="33" s="1"/>
  <c r="K89" i="33" s="1"/>
  <c r="AN88" i="33"/>
  <c r="AK88" i="33"/>
  <c r="AD88" i="33"/>
  <c r="AB88" i="33"/>
  <c r="W88" i="33"/>
  <c r="Y88" i="33" s="1"/>
  <c r="AA88" i="33" s="1"/>
  <c r="O88" i="33"/>
  <c r="Q88" i="33" s="1"/>
  <c r="S88" i="33" s="1"/>
  <c r="G88" i="33"/>
  <c r="I88" i="33" s="1"/>
  <c r="K88" i="33" s="1"/>
  <c r="AN87" i="33"/>
  <c r="AK87" i="33"/>
  <c r="AD87" i="33"/>
  <c r="AB87" i="33"/>
  <c r="W87" i="33"/>
  <c r="Y87" i="33" s="1"/>
  <c r="AA87" i="33" s="1"/>
  <c r="O87" i="33"/>
  <c r="Q87" i="33" s="1"/>
  <c r="S87" i="33" s="1"/>
  <c r="G87" i="33"/>
  <c r="I87" i="33" s="1"/>
  <c r="K87" i="33" s="1"/>
  <c r="AN86" i="33"/>
  <c r="AK86" i="33"/>
  <c r="AD86" i="33"/>
  <c r="AB86" i="33"/>
  <c r="W86" i="33"/>
  <c r="Y86" i="33" s="1"/>
  <c r="AA86" i="33" s="1"/>
  <c r="O86" i="33"/>
  <c r="Q86" i="33" s="1"/>
  <c r="S86" i="33" s="1"/>
  <c r="G86" i="33"/>
  <c r="I86" i="33" s="1"/>
  <c r="K86" i="33" s="1"/>
  <c r="AN85" i="33"/>
  <c r="AK85" i="33"/>
  <c r="AD85" i="33"/>
  <c r="AB85" i="33"/>
  <c r="W85" i="33"/>
  <c r="Y85" i="33" s="1"/>
  <c r="AA85" i="33" s="1"/>
  <c r="O85" i="33"/>
  <c r="Q85" i="33" s="1"/>
  <c r="S85" i="33" s="1"/>
  <c r="G85" i="33"/>
  <c r="I85" i="33" s="1"/>
  <c r="K85" i="33" s="1"/>
  <c r="AN84" i="33"/>
  <c r="AK84" i="33"/>
  <c r="AD84" i="33"/>
  <c r="AB84" i="33"/>
  <c r="W84" i="33"/>
  <c r="Y84" i="33" s="1"/>
  <c r="AA84" i="33" s="1"/>
  <c r="O84" i="33"/>
  <c r="Q84" i="33" s="1"/>
  <c r="S84" i="33" s="1"/>
  <c r="G84" i="33"/>
  <c r="I84" i="33" s="1"/>
  <c r="K84" i="33" s="1"/>
  <c r="AN83" i="33"/>
  <c r="AK83" i="33"/>
  <c r="AD83" i="33"/>
  <c r="AB83" i="33"/>
  <c r="W83" i="33"/>
  <c r="Y83" i="33" s="1"/>
  <c r="AA83" i="33" s="1"/>
  <c r="O83" i="33"/>
  <c r="Q83" i="33" s="1"/>
  <c r="S83" i="33" s="1"/>
  <c r="G83" i="33"/>
  <c r="I83" i="33" s="1"/>
  <c r="K83" i="33" s="1"/>
  <c r="AN82" i="33"/>
  <c r="AK82" i="33"/>
  <c r="AD82" i="33"/>
  <c r="AB82" i="33"/>
  <c r="W82" i="33"/>
  <c r="Y82" i="33" s="1"/>
  <c r="AA82" i="33" s="1"/>
  <c r="O82" i="33"/>
  <c r="Q82" i="33" s="1"/>
  <c r="S82" i="33" s="1"/>
  <c r="G82" i="33"/>
  <c r="I82" i="33" s="1"/>
  <c r="K82" i="33" s="1"/>
  <c r="AN81" i="33"/>
  <c r="AK81" i="33"/>
  <c r="AD81" i="33"/>
  <c r="AB81" i="33"/>
  <c r="W81" i="33"/>
  <c r="Y81" i="33" s="1"/>
  <c r="AA81" i="33" s="1"/>
  <c r="O81" i="33"/>
  <c r="Q81" i="33" s="1"/>
  <c r="S81" i="33" s="1"/>
  <c r="G81" i="33"/>
  <c r="AN80" i="33"/>
  <c r="AK80" i="33"/>
  <c r="AD80" i="33"/>
  <c r="AB80" i="33"/>
  <c r="W80" i="33"/>
  <c r="Y80" i="33" s="1"/>
  <c r="AA80" i="33" s="1"/>
  <c r="O80" i="33"/>
  <c r="Q80" i="33" s="1"/>
  <c r="S80" i="33" s="1"/>
  <c r="G80" i="33"/>
  <c r="I80" i="33" s="1"/>
  <c r="K80" i="33" s="1"/>
  <c r="AN79" i="33"/>
  <c r="AK79" i="33"/>
  <c r="AD79" i="33"/>
  <c r="AB79" i="33"/>
  <c r="W79" i="33"/>
  <c r="Y79" i="33" s="1"/>
  <c r="AA79" i="33" s="1"/>
  <c r="O79" i="33"/>
  <c r="Q79" i="33" s="1"/>
  <c r="S79" i="33" s="1"/>
  <c r="K79" i="33"/>
  <c r="G79" i="33"/>
  <c r="I79" i="33" s="1"/>
  <c r="AN78" i="33"/>
  <c r="AK78" i="33"/>
  <c r="AD78" i="33"/>
  <c r="AB78" i="33"/>
  <c r="AA78" i="33"/>
  <c r="W78" i="33"/>
  <c r="Y78" i="33" s="1"/>
  <c r="Q78" i="33"/>
  <c r="S78" i="33" s="1"/>
  <c r="O78" i="33"/>
  <c r="G78" i="33"/>
  <c r="AN77" i="33"/>
  <c r="AK77" i="33"/>
  <c r="AD77" i="33"/>
  <c r="AB77" i="33"/>
  <c r="W77" i="33"/>
  <c r="Y77" i="33" s="1"/>
  <c r="AA77" i="33" s="1"/>
  <c r="S77" i="33"/>
  <c r="O77" i="33"/>
  <c r="Q77" i="33" s="1"/>
  <c r="I77" i="33"/>
  <c r="K77" i="33" s="1"/>
  <c r="G77" i="33"/>
  <c r="AC77" i="33" s="1"/>
  <c r="AE77" i="33" s="1"/>
  <c r="AN76" i="33"/>
  <c r="AK76" i="33"/>
  <c r="AD76" i="33"/>
  <c r="AB76" i="33"/>
  <c r="W76" i="33"/>
  <c r="Y76" i="33" s="1"/>
  <c r="AA76" i="33" s="1"/>
  <c r="O76" i="33"/>
  <c r="Q76" i="33" s="1"/>
  <c r="S76" i="33" s="1"/>
  <c r="G76" i="33"/>
  <c r="I76" i="33" s="1"/>
  <c r="K76" i="33" s="1"/>
  <c r="AN75" i="33"/>
  <c r="AK75" i="33"/>
  <c r="AD75" i="33"/>
  <c r="AB75" i="33"/>
  <c r="W75" i="33"/>
  <c r="Y75" i="33" s="1"/>
  <c r="AA75" i="33" s="1"/>
  <c r="O75" i="33"/>
  <c r="Q75" i="33" s="1"/>
  <c r="S75" i="33" s="1"/>
  <c r="G75" i="33"/>
  <c r="I75" i="33" s="1"/>
  <c r="K75" i="33" s="1"/>
  <c r="AN74" i="33"/>
  <c r="AK74" i="33"/>
  <c r="AD74" i="33"/>
  <c r="AB74" i="33"/>
  <c r="W74" i="33"/>
  <c r="Y74" i="33" s="1"/>
  <c r="AA74" i="33" s="1"/>
  <c r="Q74" i="33"/>
  <c r="S74" i="33" s="1"/>
  <c r="O74" i="33"/>
  <c r="G74" i="33"/>
  <c r="I74" i="33" s="1"/>
  <c r="K74" i="33" s="1"/>
  <c r="AN73" i="33"/>
  <c r="AK73" i="33"/>
  <c r="AD73" i="33"/>
  <c r="AB73" i="33"/>
  <c r="W73" i="33"/>
  <c r="Y73" i="33" s="1"/>
  <c r="AA73" i="33" s="1"/>
  <c r="O73" i="33"/>
  <c r="Q73" i="33" s="1"/>
  <c r="S73" i="33" s="1"/>
  <c r="G73" i="33"/>
  <c r="AN72" i="33"/>
  <c r="AK72" i="33"/>
  <c r="AD72" i="33"/>
  <c r="AB72" i="33"/>
  <c r="W72" i="33"/>
  <c r="Y72" i="33" s="1"/>
  <c r="AA72" i="33" s="1"/>
  <c r="O72" i="33"/>
  <c r="Q72" i="33" s="1"/>
  <c r="S72" i="33" s="1"/>
  <c r="G72" i="33"/>
  <c r="I72" i="33" s="1"/>
  <c r="K72" i="33" s="1"/>
  <c r="AN71" i="33"/>
  <c r="AK71" i="33"/>
  <c r="AD71" i="33"/>
  <c r="AB71" i="33"/>
  <c r="W71" i="33"/>
  <c r="Y71" i="33" s="1"/>
  <c r="AA71" i="33" s="1"/>
  <c r="Q71" i="33"/>
  <c r="S71" i="33" s="1"/>
  <c r="O71" i="33"/>
  <c r="G71" i="33"/>
  <c r="I71" i="33" s="1"/>
  <c r="K71" i="33" s="1"/>
  <c r="AN70" i="33"/>
  <c r="AK70" i="33"/>
  <c r="AD70" i="33"/>
  <c r="AB70" i="33"/>
  <c r="W70" i="33"/>
  <c r="Y70" i="33" s="1"/>
  <c r="AA70" i="33" s="1"/>
  <c r="O70" i="33"/>
  <c r="Q70" i="33" s="1"/>
  <c r="S70" i="33" s="1"/>
  <c r="G70" i="33"/>
  <c r="AN69" i="33"/>
  <c r="AK69" i="33"/>
  <c r="AD69" i="33"/>
  <c r="AB69" i="33"/>
  <c r="W69" i="33"/>
  <c r="Y69" i="33" s="1"/>
  <c r="AA69" i="33" s="1"/>
  <c r="O69" i="33"/>
  <c r="Q69" i="33" s="1"/>
  <c r="S69" i="33" s="1"/>
  <c r="G69" i="33"/>
  <c r="AN68" i="33"/>
  <c r="AK68" i="33"/>
  <c r="AD68" i="33"/>
  <c r="AB68" i="33"/>
  <c r="W68" i="33"/>
  <c r="Y68" i="33" s="1"/>
  <c r="AA68" i="33" s="1"/>
  <c r="O68" i="33"/>
  <c r="Q68" i="33" s="1"/>
  <c r="S68" i="33" s="1"/>
  <c r="G68" i="33"/>
  <c r="AN67" i="33"/>
  <c r="AK67" i="33"/>
  <c r="AD67" i="33"/>
  <c r="AB67" i="33"/>
  <c r="W67" i="33"/>
  <c r="Y67" i="33" s="1"/>
  <c r="AA67" i="33" s="1"/>
  <c r="Q67" i="33"/>
  <c r="S67" i="33" s="1"/>
  <c r="O67" i="33"/>
  <c r="G67" i="33"/>
  <c r="I67" i="33" s="1"/>
  <c r="K67" i="33" s="1"/>
  <c r="AN66" i="33"/>
  <c r="AK66" i="33"/>
  <c r="AD66" i="33"/>
  <c r="AB66" i="33"/>
  <c r="W66" i="33"/>
  <c r="Y66" i="33" s="1"/>
  <c r="O66" i="33"/>
  <c r="G66" i="33"/>
  <c r="I66" i="33" s="1"/>
  <c r="AN65" i="33"/>
  <c r="AK65" i="33"/>
  <c r="AD65" i="33"/>
  <c r="AB65" i="33"/>
  <c r="W65" i="33"/>
  <c r="Y65" i="33" s="1"/>
  <c r="AA65" i="33" s="1"/>
  <c r="O65" i="33"/>
  <c r="Q65" i="33" s="1"/>
  <c r="S65" i="33" s="1"/>
  <c r="G65" i="33"/>
  <c r="I65" i="33" s="1"/>
  <c r="K65" i="33" s="1"/>
  <c r="AN64" i="33"/>
  <c r="AK64" i="33"/>
  <c r="AD64" i="33"/>
  <c r="AB64" i="33"/>
  <c r="W64" i="33"/>
  <c r="Y64" i="33" s="1"/>
  <c r="AA64" i="33" s="1"/>
  <c r="O64" i="33"/>
  <c r="Q64" i="33" s="1"/>
  <c r="S64" i="33" s="1"/>
  <c r="I64" i="33"/>
  <c r="K64" i="33" s="1"/>
  <c r="G64" i="33"/>
  <c r="AN63" i="33"/>
  <c r="AK63" i="33"/>
  <c r="AD63" i="33"/>
  <c r="AB63" i="33"/>
  <c r="W63" i="33"/>
  <c r="Y63" i="33" s="1"/>
  <c r="AA63" i="33" s="1"/>
  <c r="O63" i="33"/>
  <c r="Q63" i="33" s="1"/>
  <c r="S63" i="33" s="1"/>
  <c r="G63" i="33"/>
  <c r="I63" i="33" s="1"/>
  <c r="K63" i="33" s="1"/>
  <c r="AN62" i="33"/>
  <c r="AK62" i="33"/>
  <c r="AD62" i="33"/>
  <c r="AB62" i="33"/>
  <c r="W62" i="33"/>
  <c r="Y62" i="33" s="1"/>
  <c r="AA62" i="33" s="1"/>
  <c r="O62" i="33"/>
  <c r="G62" i="33"/>
  <c r="I62" i="33" s="1"/>
  <c r="K62" i="33" s="1"/>
  <c r="AN61" i="33"/>
  <c r="AK61" i="33"/>
  <c r="AD61" i="33"/>
  <c r="AB61" i="33"/>
  <c r="W61" i="33"/>
  <c r="Y61" i="33" s="1"/>
  <c r="AA61" i="33" s="1"/>
  <c r="O61" i="33"/>
  <c r="Q61" i="33" s="1"/>
  <c r="S61" i="33" s="1"/>
  <c r="G61" i="33"/>
  <c r="I61" i="33" s="1"/>
  <c r="K61" i="33" s="1"/>
  <c r="AN60" i="33"/>
  <c r="AK60" i="33"/>
  <c r="AD60" i="33"/>
  <c r="AB60" i="33"/>
  <c r="W60" i="33"/>
  <c r="Y60" i="33" s="1"/>
  <c r="AA60" i="33" s="1"/>
  <c r="O60" i="33"/>
  <c r="Q60" i="33" s="1"/>
  <c r="S60" i="33" s="1"/>
  <c r="G60" i="33"/>
  <c r="AN59" i="33"/>
  <c r="AK59" i="33"/>
  <c r="AD59" i="33"/>
  <c r="AB59" i="33"/>
  <c r="W59" i="33"/>
  <c r="Y59" i="33" s="1"/>
  <c r="AA59" i="33" s="1"/>
  <c r="O59" i="33"/>
  <c r="Q59" i="33" s="1"/>
  <c r="S59" i="33" s="1"/>
  <c r="G59" i="33"/>
  <c r="I59" i="33" s="1"/>
  <c r="K59" i="33" s="1"/>
  <c r="AN58" i="33"/>
  <c r="AK58" i="33"/>
  <c r="AD58" i="33"/>
  <c r="AB58" i="33"/>
  <c r="Y58" i="33"/>
  <c r="AA58" i="33" s="1"/>
  <c r="W58" i="33"/>
  <c r="O58" i="33"/>
  <c r="AC58" i="33" s="1"/>
  <c r="G58" i="33"/>
  <c r="I58" i="33" s="1"/>
  <c r="K58" i="33" s="1"/>
  <c r="AN57" i="33"/>
  <c r="AK57" i="33"/>
  <c r="AD57" i="33"/>
  <c r="AB57" i="33"/>
  <c r="W57" i="33"/>
  <c r="Y57" i="33" s="1"/>
  <c r="AA57" i="33" s="1"/>
  <c r="O57" i="33"/>
  <c r="Q57" i="33" s="1"/>
  <c r="S57" i="33" s="1"/>
  <c r="G57" i="33"/>
  <c r="I57" i="33" s="1"/>
  <c r="K57" i="33" s="1"/>
  <c r="AN56" i="33"/>
  <c r="AK56" i="33"/>
  <c r="AD56" i="33"/>
  <c r="AB56" i="33"/>
  <c r="W56" i="33"/>
  <c r="Y56" i="33" s="1"/>
  <c r="AA56" i="33" s="1"/>
  <c r="O56" i="33"/>
  <c r="Q56" i="33" s="1"/>
  <c r="S56" i="33" s="1"/>
  <c r="G56" i="33"/>
  <c r="AN55" i="33"/>
  <c r="AK55" i="33"/>
  <c r="AD55" i="33"/>
  <c r="AB55" i="33"/>
  <c r="W55" i="33"/>
  <c r="Y55" i="33" s="1"/>
  <c r="AA55" i="33" s="1"/>
  <c r="Q55" i="33"/>
  <c r="S55" i="33" s="1"/>
  <c r="O55" i="33"/>
  <c r="G55" i="33"/>
  <c r="I55" i="33" s="1"/>
  <c r="K55" i="33" s="1"/>
  <c r="AN54" i="33"/>
  <c r="AK54" i="33"/>
  <c r="AD54" i="33"/>
  <c r="AB54" i="33"/>
  <c r="W54" i="33"/>
  <c r="Y54" i="33" s="1"/>
  <c r="AA54" i="33" s="1"/>
  <c r="O54" i="33"/>
  <c r="AC54" i="33" s="1"/>
  <c r="G54" i="33"/>
  <c r="I54" i="33" s="1"/>
  <c r="K54" i="33" s="1"/>
  <c r="AN53" i="33"/>
  <c r="AK53" i="33"/>
  <c r="AD53" i="33"/>
  <c r="AB53" i="33"/>
  <c r="W53" i="33"/>
  <c r="Y53" i="33" s="1"/>
  <c r="AA53" i="33" s="1"/>
  <c r="O53" i="33"/>
  <c r="Q53" i="33" s="1"/>
  <c r="S53" i="33" s="1"/>
  <c r="G53" i="33"/>
  <c r="I53" i="33" s="1"/>
  <c r="K53" i="33" s="1"/>
  <c r="AN52" i="33"/>
  <c r="AK52" i="33"/>
  <c r="AG52" i="33"/>
  <c r="AD52" i="33"/>
  <c r="AB52" i="33"/>
  <c r="W52" i="33"/>
  <c r="Y52" i="33" s="1"/>
  <c r="AA52" i="33" s="1"/>
  <c r="O52" i="33"/>
  <c r="Q52" i="33" s="1"/>
  <c r="S52" i="33" s="1"/>
  <c r="G52" i="33"/>
  <c r="I52" i="33" s="1"/>
  <c r="K52" i="33" s="1"/>
  <c r="AN51" i="33"/>
  <c r="AK51" i="33"/>
  <c r="AD51" i="33"/>
  <c r="AB51" i="33"/>
  <c r="W51" i="33"/>
  <c r="Y51" i="33" s="1"/>
  <c r="AA51" i="33" s="1"/>
  <c r="O51" i="33"/>
  <c r="Q51" i="33" s="1"/>
  <c r="S51" i="33" s="1"/>
  <c r="I51" i="33"/>
  <c r="K51" i="33" s="1"/>
  <c r="G51" i="33"/>
  <c r="AN50" i="33"/>
  <c r="AK50" i="33"/>
  <c r="AD50" i="33"/>
  <c r="AB50" i="33"/>
  <c r="W50" i="33"/>
  <c r="Y50" i="33" s="1"/>
  <c r="AA50" i="33" s="1"/>
  <c r="O50" i="33"/>
  <c r="Q50" i="33" s="1"/>
  <c r="S50" i="33" s="1"/>
  <c r="G50" i="33"/>
  <c r="I50" i="33" s="1"/>
  <c r="K50" i="33" s="1"/>
  <c r="AN49" i="33"/>
  <c r="AK49" i="33"/>
  <c r="AD49" i="33"/>
  <c r="AB49" i="33"/>
  <c r="W49" i="33"/>
  <c r="Y49" i="33" s="1"/>
  <c r="AA49" i="33" s="1"/>
  <c r="O49" i="33"/>
  <c r="G49" i="33"/>
  <c r="I49" i="33" s="1"/>
  <c r="K49" i="33" s="1"/>
  <c r="AN48" i="33"/>
  <c r="AK48" i="33"/>
  <c r="AD48" i="33"/>
  <c r="AB48" i="33"/>
  <c r="W48" i="33"/>
  <c r="Y48" i="33" s="1"/>
  <c r="AA48" i="33" s="1"/>
  <c r="O48" i="33"/>
  <c r="Q48" i="33" s="1"/>
  <c r="S48" i="33" s="1"/>
  <c r="G48" i="33"/>
  <c r="I48" i="33" s="1"/>
  <c r="K48" i="33" s="1"/>
  <c r="AN47" i="33"/>
  <c r="AK47" i="33"/>
  <c r="AD47" i="33"/>
  <c r="AB47" i="33"/>
  <c r="W47" i="33"/>
  <c r="Y47" i="33" s="1"/>
  <c r="AA47" i="33" s="1"/>
  <c r="O47" i="33"/>
  <c r="Q47" i="33" s="1"/>
  <c r="S47" i="33" s="1"/>
  <c r="G47" i="33"/>
  <c r="AN46" i="33"/>
  <c r="AK46" i="33"/>
  <c r="AD46" i="33"/>
  <c r="AB46" i="33"/>
  <c r="W46" i="33"/>
  <c r="Y46" i="33" s="1"/>
  <c r="AA46" i="33" s="1"/>
  <c r="O46" i="33"/>
  <c r="Q46" i="33" s="1"/>
  <c r="S46" i="33" s="1"/>
  <c r="G46" i="33"/>
  <c r="I46" i="33" s="1"/>
  <c r="K46" i="33" s="1"/>
  <c r="AN45" i="33"/>
  <c r="AK45" i="33"/>
  <c r="AD45" i="33"/>
  <c r="AB45" i="33"/>
  <c r="Y45" i="33"/>
  <c r="AA45" i="33" s="1"/>
  <c r="W45" i="33"/>
  <c r="O45" i="33"/>
  <c r="G45" i="33"/>
  <c r="I45" i="33" s="1"/>
  <c r="K45" i="33" s="1"/>
  <c r="AN44" i="33"/>
  <c r="AK44" i="33"/>
  <c r="AD44" i="33"/>
  <c r="AB44" i="33"/>
  <c r="W44" i="33"/>
  <c r="Y44" i="33" s="1"/>
  <c r="AA44" i="33" s="1"/>
  <c r="O44" i="33"/>
  <c r="Q44" i="33" s="1"/>
  <c r="S44" i="33" s="1"/>
  <c r="G44" i="33"/>
  <c r="I44" i="33" s="1"/>
  <c r="K44" i="33" s="1"/>
  <c r="AN43" i="33"/>
  <c r="AK43" i="33"/>
  <c r="AD43" i="33"/>
  <c r="AB43" i="33"/>
  <c r="W43" i="33"/>
  <c r="Y43" i="33" s="1"/>
  <c r="AA43" i="33" s="1"/>
  <c r="O43" i="33"/>
  <c r="Q43" i="33" s="1"/>
  <c r="S43" i="33" s="1"/>
  <c r="G43" i="33"/>
  <c r="AN42" i="33"/>
  <c r="AK42" i="33"/>
  <c r="AD42" i="33"/>
  <c r="AB42" i="33"/>
  <c r="W42" i="33"/>
  <c r="Y42" i="33" s="1"/>
  <c r="AA42" i="33" s="1"/>
  <c r="Q42" i="33"/>
  <c r="S42" i="33" s="1"/>
  <c r="O42" i="33"/>
  <c r="G42" i="33"/>
  <c r="I42" i="33" s="1"/>
  <c r="K42" i="33" s="1"/>
  <c r="AN41" i="33"/>
  <c r="AK41" i="33"/>
  <c r="AD41" i="33"/>
  <c r="AB41" i="33"/>
  <c r="W41" i="33"/>
  <c r="Y41" i="33" s="1"/>
  <c r="AA41" i="33" s="1"/>
  <c r="O41" i="33"/>
  <c r="AC41" i="33" s="1"/>
  <c r="G41" i="33"/>
  <c r="I41" i="33" s="1"/>
  <c r="K41" i="33" s="1"/>
  <c r="AN40" i="33"/>
  <c r="AK40" i="33"/>
  <c r="AD40" i="33"/>
  <c r="AB40" i="33"/>
  <c r="W40" i="33"/>
  <c r="Y40" i="33" s="1"/>
  <c r="AA40" i="33" s="1"/>
  <c r="Q40" i="33"/>
  <c r="S40" i="33" s="1"/>
  <c r="O40" i="33"/>
  <c r="G40" i="33"/>
  <c r="I40" i="33" s="1"/>
  <c r="K40" i="33" s="1"/>
  <c r="AN39" i="33"/>
  <c r="AK39" i="33"/>
  <c r="AD39" i="33"/>
  <c r="AB39" i="33"/>
  <c r="W39" i="33"/>
  <c r="Y39" i="33" s="1"/>
  <c r="AA39" i="33" s="1"/>
  <c r="O39" i="33"/>
  <c r="Q39" i="33" s="1"/>
  <c r="S39" i="33" s="1"/>
  <c r="G39" i="33"/>
  <c r="I39" i="33" s="1"/>
  <c r="K39" i="33" s="1"/>
  <c r="AN38" i="33"/>
  <c r="AK38" i="33"/>
  <c r="AD38" i="33"/>
  <c r="AB38" i="33"/>
  <c r="W38" i="33"/>
  <c r="Y38" i="33" s="1"/>
  <c r="AA38" i="33" s="1"/>
  <c r="O38" i="33"/>
  <c r="Q38" i="33" s="1"/>
  <c r="S38" i="33" s="1"/>
  <c r="G38" i="33"/>
  <c r="AN37" i="33"/>
  <c r="AK37" i="33"/>
  <c r="AD37" i="33"/>
  <c r="AB37" i="33"/>
  <c r="W37" i="33"/>
  <c r="Y37" i="33" s="1"/>
  <c r="AA37" i="33" s="1"/>
  <c r="O37" i="33"/>
  <c r="G37" i="33"/>
  <c r="I37" i="33" s="1"/>
  <c r="K37" i="33" s="1"/>
  <c r="AN36" i="33"/>
  <c r="AK36" i="33"/>
  <c r="AD36" i="33"/>
  <c r="AB36" i="33"/>
  <c r="W36" i="33"/>
  <c r="Y36" i="33" s="1"/>
  <c r="AA36" i="33" s="1"/>
  <c r="O36" i="33"/>
  <c r="Q36" i="33" s="1"/>
  <c r="S36" i="33" s="1"/>
  <c r="G36" i="33"/>
  <c r="AN35" i="33"/>
  <c r="AK35" i="33"/>
  <c r="AD35" i="33"/>
  <c r="AB35" i="33"/>
  <c r="W35" i="33"/>
  <c r="Y35" i="33" s="1"/>
  <c r="AA35" i="33" s="1"/>
  <c r="O35" i="33"/>
  <c r="Q35" i="33" s="1"/>
  <c r="S35" i="33" s="1"/>
  <c r="G35" i="33"/>
  <c r="AN34" i="33"/>
  <c r="AK34" i="33"/>
  <c r="AD34" i="33"/>
  <c r="AB34" i="33"/>
  <c r="W34" i="33"/>
  <c r="Y34" i="33" s="1"/>
  <c r="AA34" i="33" s="1"/>
  <c r="O34" i="33"/>
  <c r="Q34" i="33" s="1"/>
  <c r="S34" i="33" s="1"/>
  <c r="G34" i="33"/>
  <c r="AN33" i="33"/>
  <c r="AK33" i="33"/>
  <c r="AD33" i="33"/>
  <c r="AB33" i="33"/>
  <c r="W33" i="33"/>
  <c r="Y33" i="33" s="1"/>
  <c r="AA33" i="33" s="1"/>
  <c r="O33" i="33"/>
  <c r="G33" i="33"/>
  <c r="I33" i="33" s="1"/>
  <c r="K33" i="33" s="1"/>
  <c r="AN32" i="33"/>
  <c r="AK32" i="33"/>
  <c r="AD32" i="33"/>
  <c r="AB32" i="33"/>
  <c r="W32" i="33"/>
  <c r="Y32" i="33" s="1"/>
  <c r="AA32" i="33" s="1"/>
  <c r="Q32" i="33"/>
  <c r="S32" i="33" s="1"/>
  <c r="O32" i="33"/>
  <c r="G32" i="33"/>
  <c r="AN31" i="33"/>
  <c r="AK31" i="33"/>
  <c r="AD31" i="33"/>
  <c r="AB31" i="33"/>
  <c r="W31" i="33"/>
  <c r="Y31" i="33" s="1"/>
  <c r="AA31" i="33" s="1"/>
  <c r="O31" i="33"/>
  <c r="Q31" i="33" s="1"/>
  <c r="S31" i="33" s="1"/>
  <c r="G31" i="33"/>
  <c r="AN30" i="33"/>
  <c r="AK30" i="33"/>
  <c r="AD30" i="33"/>
  <c r="AB30" i="33"/>
  <c r="W30" i="33"/>
  <c r="Y30" i="33" s="1"/>
  <c r="AA30" i="33" s="1"/>
  <c r="O30" i="33"/>
  <c r="Q30" i="33" s="1"/>
  <c r="S30" i="33" s="1"/>
  <c r="G30" i="33"/>
  <c r="AN29" i="33"/>
  <c r="AK29" i="33"/>
  <c r="AD29" i="33"/>
  <c r="AB29" i="33"/>
  <c r="W29" i="33"/>
  <c r="Y29" i="33" s="1"/>
  <c r="AA29" i="33" s="1"/>
  <c r="O29" i="33"/>
  <c r="G29" i="33"/>
  <c r="I29" i="33" s="1"/>
  <c r="K29" i="33" s="1"/>
  <c r="AN28" i="33"/>
  <c r="AK28" i="33"/>
  <c r="AD28" i="33"/>
  <c r="AB28" i="33"/>
  <c r="W28" i="33"/>
  <c r="Y28" i="33" s="1"/>
  <c r="AA28" i="33" s="1"/>
  <c r="Q28" i="33"/>
  <c r="S28" i="33" s="1"/>
  <c r="O28" i="33"/>
  <c r="G28" i="33"/>
  <c r="AN27" i="33"/>
  <c r="AK27" i="33"/>
  <c r="AD27" i="33"/>
  <c r="AB27" i="33"/>
  <c r="W27" i="33"/>
  <c r="Y27" i="33" s="1"/>
  <c r="AA27" i="33" s="1"/>
  <c r="O27" i="33"/>
  <c r="Q27" i="33" s="1"/>
  <c r="S27" i="33" s="1"/>
  <c r="G27" i="33"/>
  <c r="AN26" i="33"/>
  <c r="AK26" i="33"/>
  <c r="AD26" i="33"/>
  <c r="AB26" i="33"/>
  <c r="W26" i="33"/>
  <c r="Y26" i="33" s="1"/>
  <c r="AA26" i="33" s="1"/>
  <c r="O26" i="33"/>
  <c r="Q26" i="33" s="1"/>
  <c r="S26" i="33" s="1"/>
  <c r="G26" i="33"/>
  <c r="AN25" i="33"/>
  <c r="AK25" i="33"/>
  <c r="AD25" i="33"/>
  <c r="AB25" i="33"/>
  <c r="W25" i="33"/>
  <c r="Y25" i="33" s="1"/>
  <c r="AA25" i="33" s="1"/>
  <c r="O25" i="33"/>
  <c r="G25" i="33"/>
  <c r="I25" i="33" s="1"/>
  <c r="K25" i="33" s="1"/>
  <c r="AN24" i="33"/>
  <c r="AK24" i="33"/>
  <c r="AD24" i="33"/>
  <c r="AB24" i="33"/>
  <c r="W24" i="33"/>
  <c r="Y24" i="33" s="1"/>
  <c r="AA24" i="33" s="1"/>
  <c r="Q24" i="33"/>
  <c r="S24" i="33" s="1"/>
  <c r="O24" i="33"/>
  <c r="G24" i="33"/>
  <c r="AN23" i="33"/>
  <c r="AK23" i="33"/>
  <c r="AD23" i="33"/>
  <c r="AB23" i="33"/>
  <c r="W23" i="33"/>
  <c r="Y23" i="33" s="1"/>
  <c r="AA23" i="33" s="1"/>
  <c r="O23" i="33"/>
  <c r="Q23" i="33" s="1"/>
  <c r="S23" i="33" s="1"/>
  <c r="G23" i="33"/>
  <c r="AN22" i="33"/>
  <c r="AK22" i="33"/>
  <c r="AD22" i="33"/>
  <c r="AB22" i="33"/>
  <c r="W22" i="33"/>
  <c r="Y22" i="33" s="1"/>
  <c r="AA22" i="33" s="1"/>
  <c r="O22" i="33"/>
  <c r="Q22" i="33" s="1"/>
  <c r="S22" i="33" s="1"/>
  <c r="G22" i="33"/>
  <c r="AN21" i="33"/>
  <c r="AK21" i="33"/>
  <c r="AD21" i="33"/>
  <c r="AB21" i="33"/>
  <c r="W21" i="33"/>
  <c r="Y21" i="33" s="1"/>
  <c r="AA21" i="33" s="1"/>
  <c r="O21" i="33"/>
  <c r="G21" i="33"/>
  <c r="I21" i="33" s="1"/>
  <c r="K21" i="33" s="1"/>
  <c r="AN20" i="33"/>
  <c r="AK20" i="33"/>
  <c r="AD20" i="33"/>
  <c r="AB20" i="33"/>
  <c r="W20" i="33"/>
  <c r="Y20" i="33" s="1"/>
  <c r="AA20" i="33" s="1"/>
  <c r="Q20" i="33"/>
  <c r="S20" i="33" s="1"/>
  <c r="O20" i="33"/>
  <c r="G20" i="33"/>
  <c r="AN19" i="33"/>
  <c r="AK19" i="33"/>
  <c r="AD19" i="33"/>
  <c r="AB19" i="33"/>
  <c r="W19" i="33"/>
  <c r="Y19" i="33" s="1"/>
  <c r="AA19" i="33" s="1"/>
  <c r="O19" i="33"/>
  <c r="Q19" i="33" s="1"/>
  <c r="S19" i="33" s="1"/>
  <c r="G19" i="33"/>
  <c r="AN18" i="33"/>
  <c r="AK18" i="33"/>
  <c r="AD18" i="33"/>
  <c r="AB18" i="33"/>
  <c r="W18" i="33"/>
  <c r="Y18" i="33" s="1"/>
  <c r="AA18" i="33" s="1"/>
  <c r="O18" i="33"/>
  <c r="Q18" i="33" s="1"/>
  <c r="S18" i="33" s="1"/>
  <c r="G18" i="33"/>
  <c r="AN17" i="33"/>
  <c r="AK17" i="33"/>
  <c r="AD17" i="33"/>
  <c r="AB17" i="33"/>
  <c r="W17" i="33"/>
  <c r="Y17" i="33" s="1"/>
  <c r="AA17" i="33" s="1"/>
  <c r="O17" i="33"/>
  <c r="G17" i="33"/>
  <c r="I17" i="33" s="1"/>
  <c r="K17" i="33" s="1"/>
  <c r="AN16" i="33"/>
  <c r="AK16" i="33"/>
  <c r="AD16" i="33"/>
  <c r="AB16" i="33"/>
  <c r="W16" i="33"/>
  <c r="Y16" i="33" s="1"/>
  <c r="AA16" i="33" s="1"/>
  <c r="Q16" i="33"/>
  <c r="S16" i="33" s="1"/>
  <c r="O16" i="33"/>
  <c r="G16" i="33"/>
  <c r="AN15" i="33"/>
  <c r="AK15" i="33"/>
  <c r="AD15" i="33"/>
  <c r="AB15" i="33"/>
  <c r="W15" i="33"/>
  <c r="Y15" i="33" s="1"/>
  <c r="AA15" i="33" s="1"/>
  <c r="O15" i="33"/>
  <c r="Q15" i="33" s="1"/>
  <c r="S15" i="33" s="1"/>
  <c r="G15" i="33"/>
  <c r="AN14" i="33"/>
  <c r="AK14" i="33"/>
  <c r="AD14" i="33"/>
  <c r="AB14" i="33"/>
  <c r="W14" i="33"/>
  <c r="Y14" i="33" s="1"/>
  <c r="AA14" i="33" s="1"/>
  <c r="O14" i="33"/>
  <c r="Q14" i="33" s="1"/>
  <c r="S14" i="33" s="1"/>
  <c r="G14" i="33"/>
  <c r="AN13" i="33"/>
  <c r="AK13" i="33"/>
  <c r="AD13" i="33"/>
  <c r="AB13" i="33"/>
  <c r="W13" i="33"/>
  <c r="Y13" i="33" s="1"/>
  <c r="AA13" i="33" s="1"/>
  <c r="O13" i="33"/>
  <c r="G13" i="33"/>
  <c r="I13" i="33" s="1"/>
  <c r="K13" i="33" s="1"/>
  <c r="AN12" i="33"/>
  <c r="AK12" i="33"/>
  <c r="AD12" i="33"/>
  <c r="AB12" i="33"/>
  <c r="W12" i="33"/>
  <c r="Y12" i="33" s="1"/>
  <c r="AA12" i="33" s="1"/>
  <c r="Q12" i="33"/>
  <c r="S12" i="33" s="1"/>
  <c r="O12" i="33"/>
  <c r="G12" i="33"/>
  <c r="AN11" i="33"/>
  <c r="AK11" i="33"/>
  <c r="AD11" i="33"/>
  <c r="AB11" i="33"/>
  <c r="W11" i="33"/>
  <c r="Y11" i="33" s="1"/>
  <c r="AA11" i="33" s="1"/>
  <c r="O11" i="33"/>
  <c r="Q11" i="33" s="1"/>
  <c r="S11" i="33" s="1"/>
  <c r="G11" i="33"/>
  <c r="AN10" i="33"/>
  <c r="AK10" i="33"/>
  <c r="AD10" i="33"/>
  <c r="AB10" i="33"/>
  <c r="W10" i="33"/>
  <c r="O10" i="33"/>
  <c r="Q10" i="33" s="1"/>
  <c r="S10" i="33" s="1"/>
  <c r="G10" i="33"/>
  <c r="AN9" i="33"/>
  <c r="AK9" i="33"/>
  <c r="AD9" i="33"/>
  <c r="AB9" i="33"/>
  <c r="W9" i="33"/>
  <c r="Y9" i="33" s="1"/>
  <c r="O9" i="33"/>
  <c r="G9" i="33"/>
  <c r="AC9" i="33" s="1"/>
  <c r="AM7" i="33"/>
  <c r="AJ7" i="33"/>
  <c r="AJ5" i="33" s="1"/>
  <c r="AI7" i="33"/>
  <c r="Z7" i="33"/>
  <c r="X7" i="33"/>
  <c r="X5" i="33" s="1"/>
  <c r="V7" i="33"/>
  <c r="U7" i="33"/>
  <c r="T7" i="33"/>
  <c r="R7" i="33"/>
  <c r="P7" i="33"/>
  <c r="N7" i="33"/>
  <c r="M7" i="33"/>
  <c r="L7" i="33"/>
  <c r="J7" i="33"/>
  <c r="H7" i="33"/>
  <c r="F7" i="33"/>
  <c r="E7" i="33"/>
  <c r="D7" i="33"/>
  <c r="N31" i="32"/>
  <c r="M31" i="32"/>
  <c r="L31" i="32"/>
  <c r="K31" i="32"/>
  <c r="I31" i="32"/>
  <c r="H31" i="32"/>
  <c r="G31" i="32"/>
  <c r="R30" i="32"/>
  <c r="Q30" i="32"/>
  <c r="J30" i="32"/>
  <c r="R29" i="32"/>
  <c r="Q29" i="32"/>
  <c r="J29" i="32"/>
  <c r="R28" i="32"/>
  <c r="Q28" i="32"/>
  <c r="J28" i="32"/>
  <c r="R27" i="32"/>
  <c r="Q27" i="32"/>
  <c r="J27" i="32"/>
  <c r="R26" i="32"/>
  <c r="Q26" i="32"/>
  <c r="J26" i="32"/>
  <c r="R25" i="32"/>
  <c r="Q25" i="32"/>
  <c r="J25" i="32"/>
  <c r="P24" i="32"/>
  <c r="P31" i="32" s="1"/>
  <c r="O24" i="32"/>
  <c r="O31" i="32" s="1"/>
  <c r="R23" i="32"/>
  <c r="Q23" i="32"/>
  <c r="J23" i="32"/>
  <c r="R22" i="32"/>
  <c r="Q22" i="32"/>
  <c r="J22" i="32"/>
  <c r="R21" i="32"/>
  <c r="Q21" i="32"/>
  <c r="J21" i="32"/>
  <c r="R20" i="32"/>
  <c r="Q20" i="32"/>
  <c r="J20" i="32"/>
  <c r="R19" i="32"/>
  <c r="Q19" i="32"/>
  <c r="J19" i="32"/>
  <c r="R18" i="32"/>
  <c r="Q18" i="32"/>
  <c r="J18" i="32"/>
  <c r="R17" i="32"/>
  <c r="Q17" i="32"/>
  <c r="J17" i="32"/>
  <c r="R16" i="32"/>
  <c r="Q16" i="32"/>
  <c r="J16" i="32"/>
  <c r="R15" i="32"/>
  <c r="Q15" i="32"/>
  <c r="J15" i="32"/>
  <c r="R14" i="32"/>
  <c r="Q14" i="32"/>
  <c r="J14" i="32"/>
  <c r="R13" i="32"/>
  <c r="Q13" i="32"/>
  <c r="J13" i="32"/>
  <c r="F13" i="32"/>
  <c r="R12" i="32"/>
  <c r="Q12" i="32"/>
  <c r="J12" i="32"/>
  <c r="R11" i="32"/>
  <c r="Q11" i="32"/>
  <c r="J11" i="32"/>
  <c r="R10" i="32"/>
  <c r="Q10" i="32"/>
  <c r="J10" i="32"/>
  <c r="R9" i="32"/>
  <c r="Q9" i="32"/>
  <c r="J9" i="32"/>
  <c r="J31" i="32" s="1"/>
  <c r="G38" i="23"/>
  <c r="J38" i="23" s="1"/>
  <c r="G37" i="23"/>
  <c r="J37" i="23" s="1"/>
  <c r="J35" i="23"/>
  <c r="G35" i="23"/>
  <c r="F34" i="23"/>
  <c r="E34" i="23"/>
  <c r="G33" i="23"/>
  <c r="J33" i="23" s="1"/>
  <c r="G32" i="23"/>
  <c r="J32" i="23" s="1"/>
  <c r="G31" i="23"/>
  <c r="J31" i="23" s="1"/>
  <c r="G30" i="23"/>
  <c r="J30" i="23" s="1"/>
  <c r="F29" i="23"/>
  <c r="E29" i="23"/>
  <c r="J28" i="23"/>
  <c r="G28" i="23"/>
  <c r="F27" i="23"/>
  <c r="F26" i="23" s="1"/>
  <c r="E27" i="23"/>
  <c r="I26" i="23"/>
  <c r="H26" i="23"/>
  <c r="G25" i="23"/>
  <c r="J25" i="23" s="1"/>
  <c r="G23" i="23"/>
  <c r="J23" i="23" s="1"/>
  <c r="E22" i="23"/>
  <c r="G21" i="23"/>
  <c r="J21" i="23" s="1"/>
  <c r="G19" i="23"/>
  <c r="J19" i="23" s="1"/>
  <c r="G18" i="23"/>
  <c r="J18" i="23" s="1"/>
  <c r="G17" i="23"/>
  <c r="J17" i="23" s="1"/>
  <c r="G16" i="23"/>
  <c r="J16" i="23" s="1"/>
  <c r="G15" i="23"/>
  <c r="J15" i="23" s="1"/>
  <c r="G14" i="23"/>
  <c r="J14" i="23" s="1"/>
  <c r="I10" i="23"/>
  <c r="G11" i="23"/>
  <c r="J11" i="23" s="1"/>
  <c r="D23" i="22"/>
  <c r="E41" i="19"/>
  <c r="H41" i="19" s="1"/>
  <c r="E40" i="19"/>
  <c r="H40" i="19" s="1"/>
  <c r="E39" i="19"/>
  <c r="H39" i="19" s="1"/>
  <c r="E38" i="19"/>
  <c r="H38" i="19" s="1"/>
  <c r="G37" i="19"/>
  <c r="F37" i="19"/>
  <c r="D37" i="19"/>
  <c r="C37" i="19"/>
  <c r="E36" i="19"/>
  <c r="E35" i="19"/>
  <c r="H35" i="19" s="1"/>
  <c r="E34" i="19"/>
  <c r="H34" i="19" s="1"/>
  <c r="E33" i="19"/>
  <c r="H33" i="19" s="1"/>
  <c r="E32" i="19"/>
  <c r="H32" i="19" s="1"/>
  <c r="E31" i="19"/>
  <c r="H31" i="19" s="1"/>
  <c r="E30" i="19"/>
  <c r="H30" i="19" s="1"/>
  <c r="E29" i="19"/>
  <c r="H29" i="19" s="1"/>
  <c r="H28" i="19"/>
  <c r="G27" i="19"/>
  <c r="F27" i="19"/>
  <c r="D27" i="19"/>
  <c r="C27" i="19"/>
  <c r="E26" i="19"/>
  <c r="H26" i="19" s="1"/>
  <c r="E25" i="19"/>
  <c r="H25" i="19" s="1"/>
  <c r="E23" i="19"/>
  <c r="H23" i="19" s="1"/>
  <c r="E22" i="19"/>
  <c r="H22" i="19" s="1"/>
  <c r="E21" i="19"/>
  <c r="H21" i="19" s="1"/>
  <c r="E20" i="19"/>
  <c r="H20" i="19" s="1"/>
  <c r="E18" i="19"/>
  <c r="H18" i="19" s="1"/>
  <c r="E17" i="19"/>
  <c r="H17" i="19" s="1"/>
  <c r="H16" i="19"/>
  <c r="E16" i="19"/>
  <c r="E15" i="19"/>
  <c r="H15" i="19" s="1"/>
  <c r="E14" i="19"/>
  <c r="H14" i="19" s="1"/>
  <c r="E13" i="19"/>
  <c r="H13" i="19" s="1"/>
  <c r="E12" i="19"/>
  <c r="H12" i="19" s="1"/>
  <c r="E11" i="19"/>
  <c r="H11" i="19" s="1"/>
  <c r="G10" i="19"/>
  <c r="D10" i="19"/>
  <c r="C10" i="19"/>
  <c r="H18" i="18"/>
  <c r="E18" i="18"/>
  <c r="H16" i="18"/>
  <c r="E16" i="18"/>
  <c r="H14" i="18"/>
  <c r="E14" i="18"/>
  <c r="H12" i="18"/>
  <c r="E12" i="18"/>
  <c r="I48" i="15"/>
  <c r="I47" i="15"/>
  <c r="F47" i="15"/>
  <c r="D46" i="15"/>
  <c r="I46" i="15" s="1"/>
  <c r="I45" i="15"/>
  <c r="F45" i="15"/>
  <c r="I44" i="15"/>
  <c r="F44" i="15"/>
  <c r="F10" i="23"/>
  <c r="E37" i="15"/>
  <c r="F20" i="23" s="1"/>
  <c r="F13" i="23" s="1"/>
  <c r="I35" i="15"/>
  <c r="F35" i="15"/>
  <c r="H34" i="15"/>
  <c r="G34" i="15"/>
  <c r="I33" i="15"/>
  <c r="F33" i="15"/>
  <c r="I32" i="15"/>
  <c r="F32" i="15"/>
  <c r="I31" i="15"/>
  <c r="F31" i="15"/>
  <c r="I28" i="15"/>
  <c r="F28" i="15"/>
  <c r="I27" i="15"/>
  <c r="F27" i="15"/>
  <c r="I26" i="15"/>
  <c r="F26" i="15"/>
  <c r="I25" i="15"/>
  <c r="F25" i="15"/>
  <c r="H24" i="15"/>
  <c r="G24" i="15"/>
  <c r="G49" i="15" s="1"/>
  <c r="E9" i="22" s="1"/>
  <c r="E7" i="22" s="1"/>
  <c r="E24" i="15"/>
  <c r="D24" i="15"/>
  <c r="I18" i="15"/>
  <c r="F18" i="15"/>
  <c r="I17" i="15"/>
  <c r="F17" i="15"/>
  <c r="I15" i="15"/>
  <c r="F15" i="15"/>
  <c r="I13" i="15"/>
  <c r="F13" i="15"/>
  <c r="F12" i="15"/>
  <c r="I11" i="15"/>
  <c r="F11" i="15"/>
  <c r="I10" i="15"/>
  <c r="F10" i="15"/>
  <c r="I9" i="15"/>
  <c r="F9" i="15"/>
  <c r="I8" i="15"/>
  <c r="F8" i="15"/>
  <c r="U67" i="11"/>
  <c r="R67" i="11"/>
  <c r="U62" i="11"/>
  <c r="R62" i="11"/>
  <c r="U54" i="11"/>
  <c r="R54" i="11"/>
  <c r="U50" i="11"/>
  <c r="V58" i="11" s="1"/>
  <c r="R50" i="11"/>
  <c r="Z60" i="10"/>
  <c r="U60" i="10"/>
  <c r="P60" i="10"/>
  <c r="AG51" i="10"/>
  <c r="P51" i="10"/>
  <c r="AG44" i="10"/>
  <c r="Z44" i="10"/>
  <c r="U44" i="10"/>
  <c r="AK34" i="10"/>
  <c r="AK33" i="10"/>
  <c r="AD31" i="10"/>
  <c r="Z31" i="10"/>
  <c r="U31" i="10"/>
  <c r="P31" i="10"/>
  <c r="AK27" i="10"/>
  <c r="AK26" i="10"/>
  <c r="AK23" i="10"/>
  <c r="AG22" i="10"/>
  <c r="P22" i="10"/>
  <c r="AK19" i="10"/>
  <c r="AE15" i="10"/>
  <c r="Z15" i="10"/>
  <c r="U15" i="10"/>
  <c r="G27" i="9"/>
  <c r="F27" i="9"/>
  <c r="G22" i="9"/>
  <c r="F22" i="9"/>
  <c r="G14" i="9"/>
  <c r="F14" i="9"/>
  <c r="G9" i="9"/>
  <c r="F9" i="9"/>
  <c r="F20" i="9" s="1"/>
  <c r="G27" i="8"/>
  <c r="H27" i="8" s="1"/>
  <c r="G26" i="8"/>
  <c r="H26" i="8" s="1"/>
  <c r="G24" i="8"/>
  <c r="H24" i="8" s="1"/>
  <c r="G19" i="8"/>
  <c r="H19" i="8" s="1"/>
  <c r="G16" i="8"/>
  <c r="H16" i="8" s="1"/>
  <c r="G15" i="8"/>
  <c r="H15" i="8" s="1"/>
  <c r="G14" i="8"/>
  <c r="H14" i="8" s="1"/>
  <c r="G13" i="8"/>
  <c r="H13" i="8" s="1"/>
  <c r="G12" i="8"/>
  <c r="H12" i="8" s="1"/>
  <c r="Z66" i="7"/>
  <c r="S66" i="7" s="1"/>
  <c r="Z65" i="7"/>
  <c r="S65" i="7" s="1"/>
  <c r="Z62" i="7"/>
  <c r="O62" i="7" s="1"/>
  <c r="Z61" i="7"/>
  <c r="S61" i="7" s="1"/>
  <c r="O61" i="7"/>
  <c r="Z60" i="7"/>
  <c r="O60" i="7" s="1"/>
  <c r="S57" i="7"/>
  <c r="S56" i="7"/>
  <c r="Z55" i="7"/>
  <c r="S55" i="7" s="1"/>
  <c r="Z48" i="7"/>
  <c r="S48" i="7" s="1"/>
  <c r="Z47" i="7"/>
  <c r="S47" i="7" s="1"/>
  <c r="Z46" i="7"/>
  <c r="O46" i="7" s="1"/>
  <c r="Z45" i="7"/>
  <c r="S45" i="7" s="1"/>
  <c r="Z44" i="7"/>
  <c r="O44" i="7" s="1"/>
  <c r="S44" i="7"/>
  <c r="Z39" i="7"/>
  <c r="S39" i="7" s="1"/>
  <c r="Z38" i="7"/>
  <c r="O38" i="7" s="1"/>
  <c r="S38" i="7"/>
  <c r="Z36" i="7"/>
  <c r="O36" i="7" s="1"/>
  <c r="Z35" i="7"/>
  <c r="S35" i="7" s="1"/>
  <c r="Z29" i="7"/>
  <c r="O29" i="7" s="1"/>
  <c r="Z28" i="7"/>
  <c r="S28" i="7" s="1"/>
  <c r="Z26" i="7"/>
  <c r="S26" i="7" s="1"/>
  <c r="Z25" i="7"/>
  <c r="O25" i="7" s="1"/>
  <c r="Z20" i="7"/>
  <c r="S20" i="7" s="1"/>
  <c r="Z17" i="7"/>
  <c r="O17" i="7" s="1"/>
  <c r="S17" i="7"/>
  <c r="Z16" i="7"/>
  <c r="S16" i="7" s="1"/>
  <c r="Z15" i="7"/>
  <c r="O15" i="7" s="1"/>
  <c r="Z14" i="7"/>
  <c r="S14" i="7" s="1"/>
  <c r="Z13" i="7"/>
  <c r="O13" i="7" s="1"/>
  <c r="L18" i="10"/>
  <c r="AK18" i="10" s="1"/>
  <c r="W33" i="6"/>
  <c r="L17" i="10"/>
  <c r="Y26" i="6"/>
  <c r="V26" i="6"/>
  <c r="W17" i="6"/>
  <c r="X76" i="5"/>
  <c r="S76" i="5"/>
  <c r="X69" i="5"/>
  <c r="S69" i="5"/>
  <c r="G13" i="43" s="1"/>
  <c r="X61" i="5"/>
  <c r="S61" i="5"/>
  <c r="S56" i="5"/>
  <c r="X56" i="5"/>
  <c r="X44" i="5"/>
  <c r="R33" i="11"/>
  <c r="U30" i="11"/>
  <c r="R30" i="11"/>
  <c r="U29" i="11"/>
  <c r="R29" i="11"/>
  <c r="X39" i="5"/>
  <c r="R28" i="11"/>
  <c r="R17" i="11"/>
  <c r="X9" i="5"/>
  <c r="S9" i="5"/>
  <c r="J30" i="2"/>
  <c r="J29" i="2"/>
  <c r="J28" i="2"/>
  <c r="J27" i="2"/>
  <c r="J26" i="2"/>
  <c r="J25" i="2"/>
  <c r="J24" i="2"/>
  <c r="J23" i="2"/>
  <c r="J22" i="2"/>
  <c r="J21" i="2"/>
  <c r="J20" i="2"/>
  <c r="J19" i="2"/>
  <c r="J18" i="2"/>
  <c r="J17" i="2"/>
  <c r="J16" i="2"/>
  <c r="J15" i="2"/>
  <c r="J14" i="2"/>
  <c r="J13" i="2"/>
  <c r="J12" i="2"/>
  <c r="J11" i="2"/>
  <c r="J10" i="2"/>
  <c r="J9" i="2"/>
  <c r="J8" i="2"/>
  <c r="J7" i="2"/>
  <c r="J6" i="2"/>
  <c r="J5" i="2"/>
  <c r="X35" i="5" l="1"/>
  <c r="B14" i="41"/>
  <c r="B9" i="41" s="1"/>
  <c r="G8" i="43"/>
  <c r="G30" i="43" s="1"/>
  <c r="P73" i="11"/>
  <c r="F10" i="19"/>
  <c r="F46" i="15"/>
  <c r="U73" i="11"/>
  <c r="W29" i="6"/>
  <c r="G35" i="9" s="1"/>
  <c r="B22" i="20" s="1"/>
  <c r="U9" i="11"/>
  <c r="E9" i="8"/>
  <c r="AD39" i="10"/>
  <c r="AK31" i="10"/>
  <c r="P59" i="11"/>
  <c r="O48" i="7"/>
  <c r="O66" i="7"/>
  <c r="S13" i="7"/>
  <c r="S29" i="7"/>
  <c r="S60" i="7"/>
  <c r="G20" i="9"/>
  <c r="S14" i="32"/>
  <c r="S17" i="32"/>
  <c r="S25" i="32"/>
  <c r="AC81" i="33"/>
  <c r="AE81" i="33" s="1"/>
  <c r="AC85" i="33"/>
  <c r="E10" i="19"/>
  <c r="H10" i="19" s="1"/>
  <c r="S21" i="32"/>
  <c r="AC40" i="33"/>
  <c r="AE40" i="33" s="1"/>
  <c r="AC64" i="33"/>
  <c r="I81" i="33"/>
  <c r="K81" i="33" s="1"/>
  <c r="I143" i="33"/>
  <c r="K143" i="33" s="1"/>
  <c r="AC147" i="33"/>
  <c r="I151" i="33"/>
  <c r="K151" i="33" s="1"/>
  <c r="AC155" i="33"/>
  <c r="I159" i="33"/>
  <c r="K159" i="33" s="1"/>
  <c r="AC163" i="33"/>
  <c r="I167" i="33"/>
  <c r="K167" i="33" s="1"/>
  <c r="AC203" i="33"/>
  <c r="I211" i="33"/>
  <c r="K211" i="33" s="1"/>
  <c r="I237" i="33"/>
  <c r="K237" i="33" s="1"/>
  <c r="AC246" i="33"/>
  <c r="I254" i="33"/>
  <c r="K254" i="33" s="1"/>
  <c r="I272" i="33"/>
  <c r="K272" i="33" s="1"/>
  <c r="I280" i="33"/>
  <c r="K280" i="33" s="1"/>
  <c r="I203" i="33"/>
  <c r="K203" i="33" s="1"/>
  <c r="AC227" i="33"/>
  <c r="G310" i="33"/>
  <c r="I246" i="33"/>
  <c r="K246" i="33" s="1"/>
  <c r="AC266" i="33"/>
  <c r="AE266" i="33" s="1"/>
  <c r="P6" i="33"/>
  <c r="P5" i="33" s="1"/>
  <c r="AC219" i="33"/>
  <c r="I227" i="33"/>
  <c r="K227" i="33" s="1"/>
  <c r="AE237" i="33"/>
  <c r="AF237" i="33" s="1"/>
  <c r="AG237" i="33" s="1"/>
  <c r="Q266" i="33"/>
  <c r="S266" i="33" s="1"/>
  <c r="D9" i="8"/>
  <c r="R9" i="11"/>
  <c r="Z11" i="7"/>
  <c r="S11" i="7" s="1"/>
  <c r="Z22" i="7"/>
  <c r="O22" i="7" s="1"/>
  <c r="U51" i="10"/>
  <c r="U67" i="10" s="1"/>
  <c r="J15" i="6"/>
  <c r="H22" i="8"/>
  <c r="Z33" i="7"/>
  <c r="O33" i="7" s="1"/>
  <c r="Z37" i="7"/>
  <c r="O37" i="7" s="1"/>
  <c r="Z12" i="7"/>
  <c r="O12" i="7" s="1"/>
  <c r="Z40" i="7"/>
  <c r="O40" i="7" s="1"/>
  <c r="Z21" i="7"/>
  <c r="S21" i="7" s="1"/>
  <c r="Z24" i="7"/>
  <c r="S24" i="7" s="1"/>
  <c r="G21" i="8"/>
  <c r="H21" i="8" s="1"/>
  <c r="S39" i="5"/>
  <c r="G23" i="8"/>
  <c r="H23" i="8" s="1"/>
  <c r="Z23" i="7"/>
  <c r="S23" i="7" s="1"/>
  <c r="S15" i="7"/>
  <c r="H11" i="8"/>
  <c r="I16" i="33"/>
  <c r="K16" i="33" s="1"/>
  <c r="AC16" i="33"/>
  <c r="AE16" i="33" s="1"/>
  <c r="I22" i="33"/>
  <c r="K22" i="33" s="1"/>
  <c r="AC22" i="33"/>
  <c r="AE22" i="33" s="1"/>
  <c r="I28" i="33"/>
  <c r="K28" i="33" s="1"/>
  <c r="AC28" i="33"/>
  <c r="AE28" i="33" s="1"/>
  <c r="AF28" i="33" s="1"/>
  <c r="AG28" i="33" s="1"/>
  <c r="I34" i="33"/>
  <c r="K34" i="33" s="1"/>
  <c r="AC34" i="33"/>
  <c r="AE34" i="33" s="1"/>
  <c r="AC102" i="33"/>
  <c r="I102" i="33"/>
  <c r="K102" i="33" s="1"/>
  <c r="Z53" i="7"/>
  <c r="S53" i="7" s="1"/>
  <c r="M15" i="6"/>
  <c r="L44" i="10"/>
  <c r="U59" i="11"/>
  <c r="H49" i="15"/>
  <c r="F9" i="22" s="1"/>
  <c r="F7" i="22" s="1"/>
  <c r="AC10" i="33"/>
  <c r="AE10" i="33" s="1"/>
  <c r="AC19" i="33"/>
  <c r="I19" i="33"/>
  <c r="K19" i="33" s="1"/>
  <c r="AC31" i="33"/>
  <c r="I31" i="33"/>
  <c r="K31" i="33" s="1"/>
  <c r="AC73" i="33"/>
  <c r="AE73" i="33" s="1"/>
  <c r="AF73" i="33" s="1"/>
  <c r="AG73" i="33" s="1"/>
  <c r="I73" i="33"/>
  <c r="K73" i="33" s="1"/>
  <c r="I264" i="33"/>
  <c r="K264" i="33" s="1"/>
  <c r="AC264" i="33"/>
  <c r="AE264" i="33" s="1"/>
  <c r="R27" i="11"/>
  <c r="S44" i="5"/>
  <c r="Z34" i="7"/>
  <c r="O34" i="7" s="1"/>
  <c r="J29" i="6"/>
  <c r="O16" i="7"/>
  <c r="S25" i="7"/>
  <c r="S46" i="7"/>
  <c r="F9" i="8"/>
  <c r="G20" i="8"/>
  <c r="H20" i="8" s="1"/>
  <c r="F40" i="23"/>
  <c r="I14" i="33"/>
  <c r="K14" i="33" s="1"/>
  <c r="AC14" i="33"/>
  <c r="AE14" i="33" s="1"/>
  <c r="I20" i="33"/>
  <c r="K20" i="33" s="1"/>
  <c r="AC20" i="33"/>
  <c r="AE20" i="33" s="1"/>
  <c r="I26" i="33"/>
  <c r="K26" i="33" s="1"/>
  <c r="AC26" i="33"/>
  <c r="AE26" i="33" s="1"/>
  <c r="I32" i="33"/>
  <c r="K32" i="33" s="1"/>
  <c r="AC32" i="33"/>
  <c r="AE32" i="33" s="1"/>
  <c r="AC43" i="33"/>
  <c r="AE43" i="33" s="1"/>
  <c r="AF43" i="33" s="1"/>
  <c r="AG43" i="33" s="1"/>
  <c r="I43" i="33"/>
  <c r="K43" i="33" s="1"/>
  <c r="AC78" i="33"/>
  <c r="AE78" i="33" s="1"/>
  <c r="AF78" i="33" s="1"/>
  <c r="AG78" i="33" s="1"/>
  <c r="I78" i="33"/>
  <c r="K78" i="33" s="1"/>
  <c r="I270" i="33"/>
  <c r="K270" i="33" s="1"/>
  <c r="AC270" i="33"/>
  <c r="G27" i="23"/>
  <c r="J27" i="23" s="1"/>
  <c r="E26" i="23"/>
  <c r="G26" i="23" s="1"/>
  <c r="J26" i="23" s="1"/>
  <c r="AC11" i="33"/>
  <c r="I11" i="33"/>
  <c r="K11" i="33" s="1"/>
  <c r="AC23" i="33"/>
  <c r="I23" i="33"/>
  <c r="K23" i="33" s="1"/>
  <c r="AC35" i="33"/>
  <c r="I35" i="33"/>
  <c r="K35" i="33" s="1"/>
  <c r="AF77" i="33"/>
  <c r="AG77" i="33" s="1"/>
  <c r="AC93" i="33"/>
  <c r="I93" i="33"/>
  <c r="K93" i="33" s="1"/>
  <c r="AE93" i="33"/>
  <c r="Z27" i="7"/>
  <c r="S27" i="7" s="1"/>
  <c r="Z54" i="7"/>
  <c r="O54" i="7" s="1"/>
  <c r="O26" i="7"/>
  <c r="S36" i="7"/>
  <c r="O47" i="7"/>
  <c r="O55" i="7"/>
  <c r="F18" i="8"/>
  <c r="G25" i="8"/>
  <c r="H25" i="8" s="1"/>
  <c r="AK60" i="10"/>
  <c r="I12" i="33"/>
  <c r="K12" i="33" s="1"/>
  <c r="AC12" i="33"/>
  <c r="AE12" i="33" s="1"/>
  <c r="I18" i="33"/>
  <c r="K18" i="33" s="1"/>
  <c r="AC18" i="33"/>
  <c r="AE18" i="33" s="1"/>
  <c r="AF18" i="33" s="1"/>
  <c r="AG18" i="33" s="1"/>
  <c r="I24" i="33"/>
  <c r="K24" i="33" s="1"/>
  <c r="AC24" i="33"/>
  <c r="AE24" i="33" s="1"/>
  <c r="I30" i="33"/>
  <c r="K30" i="33" s="1"/>
  <c r="AC30" i="33"/>
  <c r="AE30" i="33" s="1"/>
  <c r="I36" i="33"/>
  <c r="K36" i="33" s="1"/>
  <c r="AC36" i="33"/>
  <c r="AE36" i="33" s="1"/>
  <c r="AF36" i="33" s="1"/>
  <c r="AG36" i="33" s="1"/>
  <c r="AC56" i="33"/>
  <c r="I56" i="33"/>
  <c r="K56" i="33" s="1"/>
  <c r="AB308" i="33"/>
  <c r="AC68" i="33"/>
  <c r="I68" i="33"/>
  <c r="K68" i="33" s="1"/>
  <c r="AE85" i="33"/>
  <c r="AF85" i="33" s="1"/>
  <c r="AG85" i="33" s="1"/>
  <c r="I9" i="33"/>
  <c r="AC15" i="33"/>
  <c r="I15" i="33"/>
  <c r="K15" i="33" s="1"/>
  <c r="AC27" i="33"/>
  <c r="AE27" i="33" s="1"/>
  <c r="AF27" i="33" s="1"/>
  <c r="AG27" i="33" s="1"/>
  <c r="I27" i="33"/>
  <c r="K27" i="33" s="1"/>
  <c r="AC69" i="33"/>
  <c r="AE69" i="33" s="1"/>
  <c r="AF69" i="33" s="1"/>
  <c r="AG69" i="33" s="1"/>
  <c r="I69" i="33"/>
  <c r="K69" i="33" s="1"/>
  <c r="AC89" i="33"/>
  <c r="AE89" i="33" s="1"/>
  <c r="AF89" i="33" s="1"/>
  <c r="AG89" i="33" s="1"/>
  <c r="AC97" i="33"/>
  <c r="AE97" i="33" s="1"/>
  <c r="I97" i="33"/>
  <c r="K97" i="33" s="1"/>
  <c r="I268" i="33"/>
  <c r="K268" i="33" s="1"/>
  <c r="AC268" i="33"/>
  <c r="AE268" i="33" s="1"/>
  <c r="Q304" i="33"/>
  <c r="S304" i="33" s="1"/>
  <c r="AC304" i="33"/>
  <c r="AE304" i="33" s="1"/>
  <c r="S9" i="32"/>
  <c r="T13" i="32" s="1"/>
  <c r="AC45" i="33"/>
  <c r="AC60" i="33"/>
  <c r="AE60" i="33" s="1"/>
  <c r="AF60" i="33" s="1"/>
  <c r="AG60" i="33" s="1"/>
  <c r="AC70" i="33"/>
  <c r="AE70" i="33" s="1"/>
  <c r="AF70" i="33" s="1"/>
  <c r="AG70" i="33" s="1"/>
  <c r="AC199" i="33"/>
  <c r="AC215" i="33"/>
  <c r="AE215" i="33" s="1"/>
  <c r="AF215" i="33" s="1"/>
  <c r="AG215" i="33" s="1"/>
  <c r="AK311" i="33"/>
  <c r="AE270" i="33"/>
  <c r="H5" i="33"/>
  <c r="AC37" i="33"/>
  <c r="AE37" i="33" s="1"/>
  <c r="AF37" i="33" s="1"/>
  <c r="AG37" i="33" s="1"/>
  <c r="AF40" i="33"/>
  <c r="AG40" i="33" s="1"/>
  <c r="AC51" i="33"/>
  <c r="AE51" i="33" s="1"/>
  <c r="AF51" i="33" s="1"/>
  <c r="AG51" i="33" s="1"/>
  <c r="I60" i="33"/>
  <c r="K60" i="33" s="1"/>
  <c r="AC62" i="33"/>
  <c r="I70" i="33"/>
  <c r="K70" i="33" s="1"/>
  <c r="AC233" i="33"/>
  <c r="AE233" i="33" s="1"/>
  <c r="AF233" i="33" s="1"/>
  <c r="AG233" i="33" s="1"/>
  <c r="I233" i="33"/>
  <c r="K233" i="33" s="1"/>
  <c r="AE261" i="33"/>
  <c r="E37" i="19"/>
  <c r="H37" i="19" s="1"/>
  <c r="I40" i="23"/>
  <c r="G29" i="23"/>
  <c r="J29" i="23" s="1"/>
  <c r="AC47" i="33"/>
  <c r="AE47" i="33" s="1"/>
  <c r="AF47" i="33" s="1"/>
  <c r="AG47" i="33" s="1"/>
  <c r="AF93" i="33"/>
  <c r="AG93" i="33" s="1"/>
  <c r="AC94" i="33"/>
  <c r="AE94" i="33" s="1"/>
  <c r="AF94" i="33" s="1"/>
  <c r="AG94" i="33" s="1"/>
  <c r="AC101" i="33"/>
  <c r="AE101" i="33" s="1"/>
  <c r="AF101" i="33" s="1"/>
  <c r="AG101" i="33" s="1"/>
  <c r="AC105" i="33"/>
  <c r="AE105" i="33" s="1"/>
  <c r="AF105" i="33" s="1"/>
  <c r="AG105" i="33" s="1"/>
  <c r="AC207" i="33"/>
  <c r="AC223" i="33"/>
  <c r="AE223" i="33" s="1"/>
  <c r="AF223" i="33" s="1"/>
  <c r="AG223" i="33" s="1"/>
  <c r="I259" i="33"/>
  <c r="K259" i="33" s="1"/>
  <c r="AC259" i="33"/>
  <c r="AE259" i="33" s="1"/>
  <c r="I47" i="33"/>
  <c r="K47" i="33" s="1"/>
  <c r="AC49" i="33"/>
  <c r="AK308" i="33"/>
  <c r="AC86" i="33"/>
  <c r="AE86" i="33" s="1"/>
  <c r="AF86" i="33" s="1"/>
  <c r="AG86" i="33" s="1"/>
  <c r="I94" i="33"/>
  <c r="K94" i="33" s="1"/>
  <c r="AE102" i="33"/>
  <c r="AF102" i="33" s="1"/>
  <c r="AG102" i="33" s="1"/>
  <c r="AC250" i="33"/>
  <c r="AC276" i="33"/>
  <c r="AC284" i="33"/>
  <c r="AC261" i="33"/>
  <c r="AC288" i="33"/>
  <c r="AE288" i="33" s="1"/>
  <c r="AF288" i="33" s="1"/>
  <c r="AG288" i="33" s="1"/>
  <c r="AK309" i="33"/>
  <c r="AC229" i="33"/>
  <c r="AE229" i="33" s="1"/>
  <c r="AF229" i="33" s="1"/>
  <c r="AG229" i="33" s="1"/>
  <c r="AK310" i="33"/>
  <c r="AC260" i="33"/>
  <c r="AC267" i="33"/>
  <c r="AC289" i="33"/>
  <c r="AE289" i="33" s="1"/>
  <c r="AF289" i="33" s="1"/>
  <c r="AG289" i="33" s="1"/>
  <c r="AC297" i="33"/>
  <c r="AE297" i="33" s="1"/>
  <c r="AF297" i="33" s="1"/>
  <c r="AG297" i="33" s="1"/>
  <c r="AC305" i="33"/>
  <c r="AE305" i="33" s="1"/>
  <c r="AF305" i="33" s="1"/>
  <c r="AG305" i="33" s="1"/>
  <c r="F37" i="9"/>
  <c r="X79" i="5"/>
  <c r="AK17" i="10"/>
  <c r="L15" i="10"/>
  <c r="L39" i="10" s="1"/>
  <c r="E10" i="23"/>
  <c r="S37" i="7"/>
  <c r="S20" i="5"/>
  <c r="G16" i="42" s="1"/>
  <c r="Y17" i="6"/>
  <c r="AA29" i="6" s="1"/>
  <c r="O14" i="7"/>
  <c r="O20" i="7"/>
  <c r="O28" i="7"/>
  <c r="O35" i="7"/>
  <c r="O39" i="7"/>
  <c r="Z43" i="7"/>
  <c r="O45" i="7"/>
  <c r="Z59" i="7"/>
  <c r="S62" i="7"/>
  <c r="U28" i="11"/>
  <c r="AD307" i="33"/>
  <c r="AD306" i="33"/>
  <c r="AE9" i="33"/>
  <c r="I38" i="33"/>
  <c r="K38" i="33" s="1"/>
  <c r="AC38" i="33"/>
  <c r="AE38" i="33" s="1"/>
  <c r="AF38" i="33" s="1"/>
  <c r="AG38" i="33" s="1"/>
  <c r="AE45" i="33"/>
  <c r="AF45" i="33" s="1"/>
  <c r="AG45" i="33" s="1"/>
  <c r="S26" i="5"/>
  <c r="M29" i="6"/>
  <c r="D18" i="8"/>
  <c r="I12" i="15"/>
  <c r="I24" i="15"/>
  <c r="E34" i="15"/>
  <c r="E49" i="15" s="1"/>
  <c r="E27" i="19"/>
  <c r="H27" i="19" s="1"/>
  <c r="Q24" i="32"/>
  <c r="Q31" i="32" s="1"/>
  <c r="R24" i="32"/>
  <c r="R31" i="32" s="1"/>
  <c r="AD7" i="33"/>
  <c r="AK306" i="33"/>
  <c r="AK307" i="33"/>
  <c r="AK7" i="33"/>
  <c r="AF10" i="33"/>
  <c r="AG10" i="33" s="1"/>
  <c r="AF12" i="33"/>
  <c r="AG12" i="33" s="1"/>
  <c r="AF14" i="33"/>
  <c r="AG14" i="33" s="1"/>
  <c r="AF16" i="33"/>
  <c r="AG16" i="33" s="1"/>
  <c r="AF20" i="33"/>
  <c r="AG20" i="33" s="1"/>
  <c r="AF22" i="33"/>
  <c r="AG22" i="33" s="1"/>
  <c r="AF24" i="33"/>
  <c r="AG24" i="33" s="1"/>
  <c r="AF26" i="33"/>
  <c r="AG26" i="33" s="1"/>
  <c r="AF30" i="33"/>
  <c r="AG30" i="33" s="1"/>
  <c r="AF32" i="33"/>
  <c r="AG32" i="33" s="1"/>
  <c r="AF34" i="33"/>
  <c r="AG34" i="33" s="1"/>
  <c r="AE41" i="33"/>
  <c r="AF41" i="33" s="1"/>
  <c r="AG41" i="33" s="1"/>
  <c r="AE54" i="33"/>
  <c r="AF54" i="33" s="1"/>
  <c r="AG54" i="33" s="1"/>
  <c r="AE62" i="33"/>
  <c r="AF62" i="33" s="1"/>
  <c r="AG62" i="33" s="1"/>
  <c r="AF65" i="33"/>
  <c r="AG65" i="33" s="1"/>
  <c r="AF97" i="33"/>
  <c r="AG97" i="33" s="1"/>
  <c r="O65" i="7"/>
  <c r="E18" i="8"/>
  <c r="T25" i="10"/>
  <c r="F24" i="15"/>
  <c r="D37" i="15"/>
  <c r="K9" i="33"/>
  <c r="AA9" i="33"/>
  <c r="AC13" i="33"/>
  <c r="Q13" i="33"/>
  <c r="S13" i="33" s="1"/>
  <c r="AC17" i="33"/>
  <c r="AE17" i="33" s="1"/>
  <c r="Q17" i="33"/>
  <c r="S17" i="33" s="1"/>
  <c r="AC21" i="33"/>
  <c r="AE21" i="33" s="1"/>
  <c r="AF21" i="33" s="1"/>
  <c r="AG21" i="33" s="1"/>
  <c r="Q21" i="33"/>
  <c r="S21" i="33" s="1"/>
  <c r="AC25" i="33"/>
  <c r="AE25" i="33" s="1"/>
  <c r="AF25" i="33" s="1"/>
  <c r="AG25" i="33" s="1"/>
  <c r="Q25" i="33"/>
  <c r="S25" i="33" s="1"/>
  <c r="AC29" i="33"/>
  <c r="AE29" i="33" s="1"/>
  <c r="AF29" i="33" s="1"/>
  <c r="AG29" i="33" s="1"/>
  <c r="Q29" i="33"/>
  <c r="S29" i="33" s="1"/>
  <c r="AC33" i="33"/>
  <c r="AE33" i="33" s="1"/>
  <c r="AF33" i="33" s="1"/>
  <c r="AG33" i="33" s="1"/>
  <c r="Q33" i="33"/>
  <c r="S33" i="33" s="1"/>
  <c r="AC39" i="33"/>
  <c r="AE49" i="33"/>
  <c r="AF49" i="33" s="1"/>
  <c r="AG49" i="33" s="1"/>
  <c r="AE56" i="33"/>
  <c r="AF56" i="33" s="1"/>
  <c r="AG56" i="33" s="1"/>
  <c r="AE64" i="33"/>
  <c r="AF64" i="33" s="1"/>
  <c r="AG64" i="33" s="1"/>
  <c r="G34" i="23"/>
  <c r="J34" i="23" s="1"/>
  <c r="O307" i="33"/>
  <c r="O306" i="33"/>
  <c r="Q9" i="33"/>
  <c r="O7" i="33"/>
  <c r="AB306" i="33"/>
  <c r="AB307" i="33"/>
  <c r="I10" i="33"/>
  <c r="K10" i="33" s="1"/>
  <c r="G7" i="33"/>
  <c r="W7" i="33"/>
  <c r="Y10" i="33"/>
  <c r="AE11" i="33"/>
  <c r="AF11" i="33" s="1"/>
  <c r="AG11" i="33" s="1"/>
  <c r="AE15" i="33"/>
  <c r="AF15" i="33" s="1"/>
  <c r="AG15" i="33" s="1"/>
  <c r="AE19" i="33"/>
  <c r="AF19" i="33" s="1"/>
  <c r="AG19" i="33" s="1"/>
  <c r="AE23" i="33"/>
  <c r="AF23" i="33" s="1"/>
  <c r="AG23" i="33" s="1"/>
  <c r="AE31" i="33"/>
  <c r="AE35" i="33"/>
  <c r="AF35" i="33" s="1"/>
  <c r="AG35" i="33" s="1"/>
  <c r="AE58" i="33"/>
  <c r="AF58" i="33" s="1"/>
  <c r="AG58" i="33" s="1"/>
  <c r="AE75" i="33"/>
  <c r="AF81" i="33"/>
  <c r="AG81" i="33" s="1"/>
  <c r="AC42" i="33"/>
  <c r="AE42" i="33" s="1"/>
  <c r="AF42" i="33" s="1"/>
  <c r="AG42" i="33" s="1"/>
  <c r="AC46" i="33"/>
  <c r="AE46" i="33" s="1"/>
  <c r="AF46" i="33" s="1"/>
  <c r="AG46" i="33" s="1"/>
  <c r="AC50" i="33"/>
  <c r="AE50" i="33" s="1"/>
  <c r="AF50" i="33" s="1"/>
  <c r="AG50" i="33" s="1"/>
  <c r="AC55" i="33"/>
  <c r="AE55" i="33" s="1"/>
  <c r="AF55" i="33" s="1"/>
  <c r="AG55" i="33" s="1"/>
  <c r="AC59" i="33"/>
  <c r="AE59" i="33" s="1"/>
  <c r="AF59" i="33" s="1"/>
  <c r="AG59" i="33" s="1"/>
  <c r="AC63" i="33"/>
  <c r="AE63" i="33" s="1"/>
  <c r="AF63" i="33" s="1"/>
  <c r="AG63" i="33" s="1"/>
  <c r="O308" i="33"/>
  <c r="Y308" i="33"/>
  <c r="AD308" i="33"/>
  <c r="AC67" i="33"/>
  <c r="AE67" i="33" s="1"/>
  <c r="AF67" i="33" s="1"/>
  <c r="AG67" i="33" s="1"/>
  <c r="AF95" i="33"/>
  <c r="AG95" i="33" s="1"/>
  <c r="AD309" i="33"/>
  <c r="AC141" i="33"/>
  <c r="AE141" i="33" s="1"/>
  <c r="AF141" i="33" s="1"/>
  <c r="AG141" i="33" s="1"/>
  <c r="I141" i="33"/>
  <c r="AC148" i="33"/>
  <c r="AE148" i="33" s="1"/>
  <c r="AF148" i="33" s="1"/>
  <c r="AG148" i="33" s="1"/>
  <c r="I148" i="33"/>
  <c r="K148" i="33" s="1"/>
  <c r="AC154" i="33"/>
  <c r="AE154" i="33" s="1"/>
  <c r="AF154" i="33" s="1"/>
  <c r="AG154" i="33" s="1"/>
  <c r="AC157" i="33"/>
  <c r="AE157" i="33" s="1"/>
  <c r="AF157" i="33" s="1"/>
  <c r="AG157" i="33" s="1"/>
  <c r="I157" i="33"/>
  <c r="K157" i="33" s="1"/>
  <c r="AC164" i="33"/>
  <c r="AE164" i="33" s="1"/>
  <c r="AF164" i="33" s="1"/>
  <c r="AG164" i="33" s="1"/>
  <c r="I164" i="33"/>
  <c r="K164" i="33" s="1"/>
  <c r="AC170" i="33"/>
  <c r="AE170" i="33" s="1"/>
  <c r="AF170" i="33" s="1"/>
  <c r="AG170" i="33" s="1"/>
  <c r="I178" i="33"/>
  <c r="K178" i="33" s="1"/>
  <c r="AC178" i="33"/>
  <c r="AE178" i="33" s="1"/>
  <c r="AF178" i="33" s="1"/>
  <c r="AG178" i="33" s="1"/>
  <c r="I186" i="33"/>
  <c r="K186" i="33" s="1"/>
  <c r="AC186" i="33"/>
  <c r="AE186" i="33" s="1"/>
  <c r="AF186" i="33" s="1"/>
  <c r="AG186" i="33" s="1"/>
  <c r="I194" i="33"/>
  <c r="K194" i="33" s="1"/>
  <c r="AC194" i="33"/>
  <c r="AE194" i="33" s="1"/>
  <c r="AF194" i="33" s="1"/>
  <c r="AG194" i="33" s="1"/>
  <c r="I206" i="33"/>
  <c r="K206" i="33" s="1"/>
  <c r="AC206" i="33"/>
  <c r="AE206" i="33" s="1"/>
  <c r="AF206" i="33" s="1"/>
  <c r="AG206" i="33" s="1"/>
  <c r="AC210" i="33"/>
  <c r="AE210" i="33" s="1"/>
  <c r="I222" i="33"/>
  <c r="K222" i="33" s="1"/>
  <c r="AC222" i="33"/>
  <c r="AE222" i="33" s="1"/>
  <c r="AC226" i="33"/>
  <c r="AE226" i="33" s="1"/>
  <c r="I234" i="33"/>
  <c r="K234" i="33" s="1"/>
  <c r="AC234" i="33"/>
  <c r="AE234" i="33" s="1"/>
  <c r="AF234" i="33" s="1"/>
  <c r="AG234" i="33" s="1"/>
  <c r="W307" i="33"/>
  <c r="W306" i="33"/>
  <c r="Q37" i="33"/>
  <c r="S37" i="33" s="1"/>
  <c r="Q41" i="33"/>
  <c r="S41" i="33" s="1"/>
  <c r="Q45" i="33"/>
  <c r="S45" i="33" s="1"/>
  <c r="Q49" i="33"/>
  <c r="S49" i="33" s="1"/>
  <c r="Q54" i="33"/>
  <c r="S54" i="33" s="1"/>
  <c r="Q58" i="33"/>
  <c r="S58" i="33" s="1"/>
  <c r="Q62" i="33"/>
  <c r="S62" i="33" s="1"/>
  <c r="G308" i="33"/>
  <c r="Q66" i="33"/>
  <c r="AA66" i="33"/>
  <c r="AA308" i="33" s="1"/>
  <c r="AC71" i="33"/>
  <c r="AE71" i="33" s="1"/>
  <c r="AF71" i="33" s="1"/>
  <c r="AG71" i="33" s="1"/>
  <c r="AC74" i="33"/>
  <c r="AE74" i="33" s="1"/>
  <c r="AF74" i="33" s="1"/>
  <c r="AG74" i="33" s="1"/>
  <c r="AC76" i="33"/>
  <c r="AE76" i="33" s="1"/>
  <c r="AF76" i="33" s="1"/>
  <c r="AG76" i="33" s="1"/>
  <c r="AC79" i="33"/>
  <c r="AE79" i="33" s="1"/>
  <c r="AF79" i="33" s="1"/>
  <c r="AG79" i="33" s="1"/>
  <c r="AC82" i="33"/>
  <c r="AE82" i="33" s="1"/>
  <c r="AF82" i="33" s="1"/>
  <c r="AG82" i="33" s="1"/>
  <c r="AC84" i="33"/>
  <c r="AE84" i="33" s="1"/>
  <c r="AF84" i="33" s="1"/>
  <c r="AG84" i="33" s="1"/>
  <c r="AC87" i="33"/>
  <c r="AE87" i="33" s="1"/>
  <c r="AF87" i="33" s="1"/>
  <c r="AG87" i="33" s="1"/>
  <c r="AC90" i="33"/>
  <c r="AE90" i="33" s="1"/>
  <c r="AF90" i="33" s="1"/>
  <c r="AG90" i="33" s="1"/>
  <c r="AC92" i="33"/>
  <c r="AE92" i="33" s="1"/>
  <c r="AF92" i="33" s="1"/>
  <c r="AG92" i="33" s="1"/>
  <c r="AC95" i="33"/>
  <c r="AE95" i="33" s="1"/>
  <c r="AC98" i="33"/>
  <c r="AE98" i="33" s="1"/>
  <c r="AF98" i="33" s="1"/>
  <c r="AG98" i="33" s="1"/>
  <c r="AC100" i="33"/>
  <c r="AE100" i="33" s="1"/>
  <c r="AF100" i="33" s="1"/>
  <c r="AG100" i="33" s="1"/>
  <c r="AC103" i="33"/>
  <c r="AE103" i="33" s="1"/>
  <c r="AC106" i="33"/>
  <c r="AE106" i="33" s="1"/>
  <c r="AF106" i="33" s="1"/>
  <c r="AG106" i="33" s="1"/>
  <c r="AC110" i="33"/>
  <c r="AE110" i="33" s="1"/>
  <c r="AF110" i="33" s="1"/>
  <c r="AG110" i="33" s="1"/>
  <c r="AC114" i="33"/>
  <c r="AE114" i="33" s="1"/>
  <c r="AF114" i="33" s="1"/>
  <c r="AG114" i="33" s="1"/>
  <c r="AC118" i="33"/>
  <c r="AE118" i="33" s="1"/>
  <c r="AC122" i="33"/>
  <c r="AE122" i="33" s="1"/>
  <c r="AF122" i="33" s="1"/>
  <c r="AG122" i="33" s="1"/>
  <c r="AC126" i="33"/>
  <c r="AE126" i="33" s="1"/>
  <c r="AF126" i="33" s="1"/>
  <c r="AG126" i="33" s="1"/>
  <c r="AC130" i="33"/>
  <c r="AC134" i="33"/>
  <c r="AE134" i="33" s="1"/>
  <c r="AF134" i="33" s="1"/>
  <c r="AG134" i="33" s="1"/>
  <c r="AC138" i="33"/>
  <c r="AE138" i="33" s="1"/>
  <c r="AF138" i="33" s="1"/>
  <c r="AG138" i="33" s="1"/>
  <c r="AC144" i="33"/>
  <c r="AE144" i="33" s="1"/>
  <c r="I144" i="33"/>
  <c r="K144" i="33" s="1"/>
  <c r="AC150" i="33"/>
  <c r="AE150" i="33" s="1"/>
  <c r="AF150" i="33" s="1"/>
  <c r="AG150" i="33" s="1"/>
  <c r="AC153" i="33"/>
  <c r="AE153" i="33" s="1"/>
  <c r="AF153" i="33" s="1"/>
  <c r="AG153" i="33" s="1"/>
  <c r="I153" i="33"/>
  <c r="K153" i="33" s="1"/>
  <c r="AC160" i="33"/>
  <c r="AE160" i="33" s="1"/>
  <c r="AF160" i="33" s="1"/>
  <c r="AG160" i="33" s="1"/>
  <c r="I160" i="33"/>
  <c r="K160" i="33" s="1"/>
  <c r="AC166" i="33"/>
  <c r="AE166" i="33" s="1"/>
  <c r="AF166" i="33" s="1"/>
  <c r="AG166" i="33" s="1"/>
  <c r="AC169" i="33"/>
  <c r="AE169" i="33" s="1"/>
  <c r="AF169" i="33" s="1"/>
  <c r="AG169" i="33" s="1"/>
  <c r="I169" i="33"/>
  <c r="K169" i="33" s="1"/>
  <c r="I176" i="33"/>
  <c r="K176" i="33" s="1"/>
  <c r="AC176" i="33"/>
  <c r="AE176" i="33" s="1"/>
  <c r="AF176" i="33" s="1"/>
  <c r="AG176" i="33" s="1"/>
  <c r="I184" i="33"/>
  <c r="K184" i="33" s="1"/>
  <c r="AC184" i="33"/>
  <c r="AE184" i="33" s="1"/>
  <c r="AF184" i="33" s="1"/>
  <c r="AG184" i="33" s="1"/>
  <c r="I192" i="33"/>
  <c r="K192" i="33" s="1"/>
  <c r="AC192" i="33"/>
  <c r="AE192" i="33" s="1"/>
  <c r="AF192" i="33" s="1"/>
  <c r="AG192" i="33" s="1"/>
  <c r="AC212" i="33"/>
  <c r="AE212" i="33" s="1"/>
  <c r="AF212" i="33" s="1"/>
  <c r="AG212" i="33" s="1"/>
  <c r="I212" i="33"/>
  <c r="K212" i="33" s="1"/>
  <c r="AC213" i="33"/>
  <c r="AE213" i="33" s="1"/>
  <c r="I213" i="33"/>
  <c r="K213" i="33" s="1"/>
  <c r="AC228" i="33"/>
  <c r="AE228" i="33" s="1"/>
  <c r="I228" i="33"/>
  <c r="K228" i="33" s="1"/>
  <c r="I238" i="33"/>
  <c r="K238" i="33" s="1"/>
  <c r="AC238" i="33"/>
  <c r="AE238" i="33" s="1"/>
  <c r="AF238" i="33" s="1"/>
  <c r="AG238" i="33" s="1"/>
  <c r="AC44" i="33"/>
  <c r="AE44" i="33" s="1"/>
  <c r="AF44" i="33" s="1"/>
  <c r="AG44" i="33" s="1"/>
  <c r="AC48" i="33"/>
  <c r="AE48" i="33" s="1"/>
  <c r="AF48" i="33" s="1"/>
  <c r="AG48" i="33" s="1"/>
  <c r="AC52" i="33"/>
  <c r="AE52" i="33" s="1"/>
  <c r="AC53" i="33"/>
  <c r="AE53" i="33" s="1"/>
  <c r="AF53" i="33" s="1"/>
  <c r="AG53" i="33" s="1"/>
  <c r="AC57" i="33"/>
  <c r="AE57" i="33" s="1"/>
  <c r="AF57" i="33" s="1"/>
  <c r="AG57" i="33" s="1"/>
  <c r="AC61" i="33"/>
  <c r="AE61" i="33" s="1"/>
  <c r="AF61" i="33" s="1"/>
  <c r="AG61" i="33" s="1"/>
  <c r="AC65" i="33"/>
  <c r="AE65" i="33" s="1"/>
  <c r="AE68" i="33"/>
  <c r="AF68" i="33" s="1"/>
  <c r="AG68" i="33" s="1"/>
  <c r="AF75" i="33"/>
  <c r="AG75" i="33" s="1"/>
  <c r="K130" i="33"/>
  <c r="Y309" i="33"/>
  <c r="AA130" i="33"/>
  <c r="AA309" i="33" s="1"/>
  <c r="AC146" i="33"/>
  <c r="AE146" i="33" s="1"/>
  <c r="AC149" i="33"/>
  <c r="AE149" i="33" s="1"/>
  <c r="AF149" i="33" s="1"/>
  <c r="AG149" i="33" s="1"/>
  <c r="I149" i="33"/>
  <c r="K149" i="33" s="1"/>
  <c r="AC156" i="33"/>
  <c r="AE156" i="33" s="1"/>
  <c r="AF156" i="33" s="1"/>
  <c r="AG156" i="33" s="1"/>
  <c r="I156" i="33"/>
  <c r="K156" i="33" s="1"/>
  <c r="AC162" i="33"/>
  <c r="AE162" i="33" s="1"/>
  <c r="AC165" i="33"/>
  <c r="AE165" i="33" s="1"/>
  <c r="AF165" i="33" s="1"/>
  <c r="AG165" i="33" s="1"/>
  <c r="I165" i="33"/>
  <c r="K165" i="33" s="1"/>
  <c r="AC172" i="33"/>
  <c r="AE172" i="33" s="1"/>
  <c r="AF172" i="33" s="1"/>
  <c r="AG172" i="33" s="1"/>
  <c r="I172" i="33"/>
  <c r="K172" i="33" s="1"/>
  <c r="I174" i="33"/>
  <c r="K174" i="33" s="1"/>
  <c r="AC174" i="33"/>
  <c r="AE174" i="33" s="1"/>
  <c r="AF174" i="33"/>
  <c r="AG174" i="33" s="1"/>
  <c r="I182" i="33"/>
  <c r="K182" i="33" s="1"/>
  <c r="AC182" i="33"/>
  <c r="AE182" i="33" s="1"/>
  <c r="AF182" i="33" s="1"/>
  <c r="AG182" i="33" s="1"/>
  <c r="I190" i="33"/>
  <c r="K190" i="33" s="1"/>
  <c r="AC190" i="33"/>
  <c r="AE190" i="33" s="1"/>
  <c r="AF190" i="33" s="1"/>
  <c r="AG190" i="33" s="1"/>
  <c r="I198" i="33"/>
  <c r="K198" i="33" s="1"/>
  <c r="AC198" i="33"/>
  <c r="AE198" i="33" s="1"/>
  <c r="AC202" i="33"/>
  <c r="AE202" i="33" s="1"/>
  <c r="AF202" i="33" s="1"/>
  <c r="AG202" i="33" s="1"/>
  <c r="I214" i="33"/>
  <c r="K214" i="33" s="1"/>
  <c r="AC214" i="33"/>
  <c r="AE214" i="33" s="1"/>
  <c r="AF214" i="33" s="1"/>
  <c r="AG214" i="33" s="1"/>
  <c r="AC218" i="33"/>
  <c r="AE218" i="33" s="1"/>
  <c r="AF218" i="33" s="1"/>
  <c r="AG218" i="33" s="1"/>
  <c r="AC251" i="33"/>
  <c r="AE251" i="33" s="1"/>
  <c r="I251" i="33"/>
  <c r="K251" i="33" s="1"/>
  <c r="AC252" i="33"/>
  <c r="AE252" i="33" s="1"/>
  <c r="AF252" i="33" s="1"/>
  <c r="AG252" i="33" s="1"/>
  <c r="I252" i="33"/>
  <c r="K252" i="33" s="1"/>
  <c r="G307" i="33"/>
  <c r="G306" i="33"/>
  <c r="K66" i="33"/>
  <c r="W308" i="33"/>
  <c r="AC66" i="33"/>
  <c r="AC72" i="33"/>
  <c r="AE72" i="33" s="1"/>
  <c r="AF72" i="33" s="1"/>
  <c r="AG72" i="33" s="1"/>
  <c r="AC75" i="33"/>
  <c r="AC80" i="33"/>
  <c r="AE80" i="33" s="1"/>
  <c r="AF80" i="33" s="1"/>
  <c r="AG80" i="33" s="1"/>
  <c r="AC83" i="33"/>
  <c r="AE83" i="33" s="1"/>
  <c r="AF83" i="33" s="1"/>
  <c r="AG83" i="33" s="1"/>
  <c r="AC88" i="33"/>
  <c r="AE88" i="33" s="1"/>
  <c r="AF88" i="33" s="1"/>
  <c r="AG88" i="33" s="1"/>
  <c r="AC91" i="33"/>
  <c r="AE91" i="33" s="1"/>
  <c r="AF91" i="33" s="1"/>
  <c r="AG91" i="33" s="1"/>
  <c r="AC96" i="33"/>
  <c r="AE96" i="33" s="1"/>
  <c r="AF96" i="33" s="1"/>
  <c r="AG96" i="33" s="1"/>
  <c r="AC99" i="33"/>
  <c r="AE99" i="33" s="1"/>
  <c r="AF99" i="33" s="1"/>
  <c r="AG99" i="33" s="1"/>
  <c r="AC104" i="33"/>
  <c r="AE104" i="33" s="1"/>
  <c r="AF104" i="33" s="1"/>
  <c r="AG104" i="33" s="1"/>
  <c r="AC107" i="33"/>
  <c r="AE107" i="33" s="1"/>
  <c r="AF107" i="33" s="1"/>
  <c r="AG107" i="33" s="1"/>
  <c r="AC108" i="33"/>
  <c r="AE108" i="33" s="1"/>
  <c r="AF108" i="33" s="1"/>
  <c r="AG108" i="33" s="1"/>
  <c r="Q108" i="33"/>
  <c r="S108" i="33" s="1"/>
  <c r="AC109" i="33"/>
  <c r="AE109" i="33" s="1"/>
  <c r="AC111" i="33"/>
  <c r="AE111" i="33" s="1"/>
  <c r="AF111" i="33" s="1"/>
  <c r="AG111" i="33" s="1"/>
  <c r="AC112" i="33"/>
  <c r="AE112" i="33" s="1"/>
  <c r="AF112" i="33" s="1"/>
  <c r="AG112" i="33" s="1"/>
  <c r="Q112" i="33"/>
  <c r="S112" i="33" s="1"/>
  <c r="AC113" i="33"/>
  <c r="AE113" i="33" s="1"/>
  <c r="AC115" i="33"/>
  <c r="AE115" i="33" s="1"/>
  <c r="AF115" i="33" s="1"/>
  <c r="AG115" i="33" s="1"/>
  <c r="AC116" i="33"/>
  <c r="AE116" i="33" s="1"/>
  <c r="AF116" i="33" s="1"/>
  <c r="AG116" i="33" s="1"/>
  <c r="Q116" i="33"/>
  <c r="S116" i="33" s="1"/>
  <c r="AC117" i="33"/>
  <c r="AE117" i="33" s="1"/>
  <c r="AF117" i="33" s="1"/>
  <c r="AG117" i="33" s="1"/>
  <c r="AC119" i="33"/>
  <c r="AE119" i="33" s="1"/>
  <c r="AF119" i="33" s="1"/>
  <c r="AG119" i="33" s="1"/>
  <c r="AC120" i="33"/>
  <c r="AE120" i="33" s="1"/>
  <c r="AF120" i="33" s="1"/>
  <c r="AG120" i="33" s="1"/>
  <c r="Q120" i="33"/>
  <c r="S120" i="33" s="1"/>
  <c r="AC121" i="33"/>
  <c r="AE121" i="33" s="1"/>
  <c r="AC123" i="33"/>
  <c r="AE123" i="33" s="1"/>
  <c r="AF123" i="33" s="1"/>
  <c r="AG123" i="33" s="1"/>
  <c r="AC124" i="33"/>
  <c r="AE124" i="33" s="1"/>
  <c r="AF124" i="33" s="1"/>
  <c r="AG124" i="33" s="1"/>
  <c r="Q124" i="33"/>
  <c r="S124" i="33" s="1"/>
  <c r="AC125" i="33"/>
  <c r="AE125" i="33" s="1"/>
  <c r="AF125" i="33" s="1"/>
  <c r="AG125" i="33" s="1"/>
  <c r="AC127" i="33"/>
  <c r="AE127" i="33" s="1"/>
  <c r="AF127" i="33" s="1"/>
  <c r="AG127" i="33" s="1"/>
  <c r="AC128" i="33"/>
  <c r="AE128" i="33" s="1"/>
  <c r="AF128" i="33" s="1"/>
  <c r="AG128" i="33" s="1"/>
  <c r="Q128" i="33"/>
  <c r="S128" i="33" s="1"/>
  <c r="AC129" i="33"/>
  <c r="AE129" i="33" s="1"/>
  <c r="AF129" i="33" s="1"/>
  <c r="AG129" i="33" s="1"/>
  <c r="O309" i="33"/>
  <c r="Q130" i="33"/>
  <c r="AB309" i="33"/>
  <c r="AC131" i="33"/>
  <c r="AE131" i="33" s="1"/>
  <c r="AF131" i="33" s="1"/>
  <c r="AG131" i="33" s="1"/>
  <c r="AC132" i="33"/>
  <c r="AE132" i="33" s="1"/>
  <c r="AF132" i="33" s="1"/>
  <c r="AG132" i="33" s="1"/>
  <c r="Q132" i="33"/>
  <c r="S132" i="33" s="1"/>
  <c r="AC133" i="33"/>
  <c r="AE133" i="33" s="1"/>
  <c r="AF133" i="33" s="1"/>
  <c r="AG133" i="33" s="1"/>
  <c r="AC135" i="33"/>
  <c r="AE135" i="33" s="1"/>
  <c r="AF135" i="33" s="1"/>
  <c r="AG135" i="33" s="1"/>
  <c r="AC136" i="33"/>
  <c r="AE136" i="33" s="1"/>
  <c r="AF136" i="33" s="1"/>
  <c r="AG136" i="33" s="1"/>
  <c r="Q136" i="33"/>
  <c r="S136" i="33" s="1"/>
  <c r="AC137" i="33"/>
  <c r="AE137" i="33" s="1"/>
  <c r="AF137" i="33" s="1"/>
  <c r="AG137" i="33" s="1"/>
  <c r="AC139" i="33"/>
  <c r="AE139" i="33" s="1"/>
  <c r="AF139" i="33" s="1"/>
  <c r="AG139" i="33" s="1"/>
  <c r="AC140" i="33"/>
  <c r="AE140" i="33" s="1"/>
  <c r="AF140" i="33" s="1"/>
  <c r="AG140" i="33" s="1"/>
  <c r="Q140" i="33"/>
  <c r="S140" i="33" s="1"/>
  <c r="AC142" i="33"/>
  <c r="AE142" i="33" s="1"/>
  <c r="AF142" i="33" s="1"/>
  <c r="AG142" i="33" s="1"/>
  <c r="AC145" i="33"/>
  <c r="AE145" i="33" s="1"/>
  <c r="AF145" i="33" s="1"/>
  <c r="AG145" i="33" s="1"/>
  <c r="I145" i="33"/>
  <c r="K145" i="33" s="1"/>
  <c r="AC152" i="33"/>
  <c r="AE152" i="33" s="1"/>
  <c r="AF152" i="33" s="1"/>
  <c r="AG152" i="33" s="1"/>
  <c r="I152" i="33"/>
  <c r="K152" i="33" s="1"/>
  <c r="AC158" i="33"/>
  <c r="AE158" i="33" s="1"/>
  <c r="AC161" i="33"/>
  <c r="AE161" i="33" s="1"/>
  <c r="AF161" i="33" s="1"/>
  <c r="AG161" i="33" s="1"/>
  <c r="I161" i="33"/>
  <c r="K161" i="33" s="1"/>
  <c r="AC168" i="33"/>
  <c r="AE168" i="33" s="1"/>
  <c r="AF168" i="33" s="1"/>
  <c r="AG168" i="33" s="1"/>
  <c r="I168" i="33"/>
  <c r="K168" i="33" s="1"/>
  <c r="I180" i="33"/>
  <c r="K180" i="33" s="1"/>
  <c r="AC180" i="33"/>
  <c r="AE180" i="33" s="1"/>
  <c r="AF180" i="33" s="1"/>
  <c r="AG180" i="33" s="1"/>
  <c r="I188" i="33"/>
  <c r="K188" i="33" s="1"/>
  <c r="AC188" i="33"/>
  <c r="AE188" i="33" s="1"/>
  <c r="AF188" i="33" s="1"/>
  <c r="AG188" i="33" s="1"/>
  <c r="I196" i="33"/>
  <c r="K196" i="33" s="1"/>
  <c r="AC196" i="33"/>
  <c r="AE196" i="33" s="1"/>
  <c r="AF196" i="33" s="1"/>
  <c r="AG196" i="33" s="1"/>
  <c r="AC204" i="33"/>
  <c r="AE204" i="33" s="1"/>
  <c r="AF204" i="33" s="1"/>
  <c r="AG204" i="33" s="1"/>
  <c r="I204" i="33"/>
  <c r="K204" i="33" s="1"/>
  <c r="AC205" i="33"/>
  <c r="AE205" i="33" s="1"/>
  <c r="AF205" i="33" s="1"/>
  <c r="AG205" i="33" s="1"/>
  <c r="I205" i="33"/>
  <c r="K205" i="33" s="1"/>
  <c r="AC220" i="33"/>
  <c r="AE220" i="33" s="1"/>
  <c r="AF220" i="33" s="1"/>
  <c r="AG220" i="33" s="1"/>
  <c r="I220" i="33"/>
  <c r="K220" i="33" s="1"/>
  <c r="AC221" i="33"/>
  <c r="AE221" i="33" s="1"/>
  <c r="AF221" i="33" s="1"/>
  <c r="AG221" i="33" s="1"/>
  <c r="I221" i="33"/>
  <c r="K221" i="33" s="1"/>
  <c r="I230" i="33"/>
  <c r="K230" i="33" s="1"/>
  <c r="AC230" i="33"/>
  <c r="AE230" i="33" s="1"/>
  <c r="AF230" i="33"/>
  <c r="AG230" i="33" s="1"/>
  <c r="W310" i="33"/>
  <c r="Y240" i="33"/>
  <c r="AC241" i="33"/>
  <c r="AE241" i="33" s="1"/>
  <c r="AF241" i="33" s="1"/>
  <c r="AG241" i="33" s="1"/>
  <c r="I241" i="33"/>
  <c r="K241" i="33" s="1"/>
  <c r="W309" i="33"/>
  <c r="AF146" i="33"/>
  <c r="AG146" i="33" s="1"/>
  <c r="AE147" i="33"/>
  <c r="AF147" i="33" s="1"/>
  <c r="AG147" i="33" s="1"/>
  <c r="AE155" i="33"/>
  <c r="AF155" i="33" s="1"/>
  <c r="AG155" i="33" s="1"/>
  <c r="AF162" i="33"/>
  <c r="AG162" i="33" s="1"/>
  <c r="AE163" i="33"/>
  <c r="AF163" i="33" s="1"/>
  <c r="AG163" i="33" s="1"/>
  <c r="AE171" i="33"/>
  <c r="AF171" i="33" s="1"/>
  <c r="AG171" i="33" s="1"/>
  <c r="AC173" i="33"/>
  <c r="AE173" i="33" s="1"/>
  <c r="AF173" i="33" s="1"/>
  <c r="AG173" i="33" s="1"/>
  <c r="AC177" i="33"/>
  <c r="AE177" i="33" s="1"/>
  <c r="AF177" i="33" s="1"/>
  <c r="AG177" i="33" s="1"/>
  <c r="AC181" i="33"/>
  <c r="AE181" i="33" s="1"/>
  <c r="AF181" i="33" s="1"/>
  <c r="AG181" i="33" s="1"/>
  <c r="AC185" i="33"/>
  <c r="AE185" i="33" s="1"/>
  <c r="AF185" i="33" s="1"/>
  <c r="AG185" i="33" s="1"/>
  <c r="AC189" i="33"/>
  <c r="AE189" i="33" s="1"/>
  <c r="AF189" i="33" s="1"/>
  <c r="AG189" i="33" s="1"/>
  <c r="AC193" i="33"/>
  <c r="AE193" i="33" s="1"/>
  <c r="AF193" i="33" s="1"/>
  <c r="AG193" i="33" s="1"/>
  <c r="AC201" i="33"/>
  <c r="AE201" i="33" s="1"/>
  <c r="AF201" i="33" s="1"/>
  <c r="AG201" i="33" s="1"/>
  <c r="I201" i="33"/>
  <c r="K201" i="33" s="1"/>
  <c r="AC208" i="33"/>
  <c r="AE208" i="33" s="1"/>
  <c r="AF208" i="33" s="1"/>
  <c r="AG208" i="33" s="1"/>
  <c r="I208" i="33"/>
  <c r="K208" i="33" s="1"/>
  <c r="AC217" i="33"/>
  <c r="AE217" i="33" s="1"/>
  <c r="AF217" i="33" s="1"/>
  <c r="AG217" i="33" s="1"/>
  <c r="I217" i="33"/>
  <c r="K217" i="33" s="1"/>
  <c r="AC224" i="33"/>
  <c r="AE224" i="33" s="1"/>
  <c r="AF224" i="33" s="1"/>
  <c r="AG224" i="33" s="1"/>
  <c r="I224" i="33"/>
  <c r="K224" i="33" s="1"/>
  <c r="AF228" i="33"/>
  <c r="AG228" i="33" s="1"/>
  <c r="I236" i="33"/>
  <c r="K236" i="33" s="1"/>
  <c r="AC236" i="33"/>
  <c r="AE236" i="33" s="1"/>
  <c r="AF236" i="33" s="1"/>
  <c r="AG236" i="33" s="1"/>
  <c r="AC242" i="33"/>
  <c r="AE242" i="33" s="1"/>
  <c r="AF242" i="33" s="1"/>
  <c r="AG242" i="33" s="1"/>
  <c r="I242" i="33"/>
  <c r="K242" i="33" s="1"/>
  <c r="AC244" i="33"/>
  <c r="AE244" i="33" s="1"/>
  <c r="AF244" i="33" s="1"/>
  <c r="AG244" i="33" s="1"/>
  <c r="I244" i="33"/>
  <c r="K244" i="33" s="1"/>
  <c r="W311" i="33"/>
  <c r="Y245" i="33"/>
  <c r="I253" i="33"/>
  <c r="K253" i="33" s="1"/>
  <c r="AC253" i="33"/>
  <c r="AE253" i="33" s="1"/>
  <c r="AF253" i="33" s="1"/>
  <c r="AG253" i="33" s="1"/>
  <c r="AC257" i="33"/>
  <c r="AE257" i="33" s="1"/>
  <c r="G309" i="33"/>
  <c r="AE143" i="33"/>
  <c r="AF143" i="33" s="1"/>
  <c r="AG143" i="33" s="1"/>
  <c r="AE151" i="33"/>
  <c r="AF151" i="33" s="1"/>
  <c r="AG151" i="33" s="1"/>
  <c r="AF158" i="33"/>
  <c r="AG158" i="33" s="1"/>
  <c r="AE159" i="33"/>
  <c r="AF159" i="33" s="1"/>
  <c r="AG159" i="33" s="1"/>
  <c r="AE167" i="33"/>
  <c r="AF167" i="33" s="1"/>
  <c r="AG167" i="33" s="1"/>
  <c r="AC175" i="33"/>
  <c r="AE175" i="33" s="1"/>
  <c r="Q175" i="33"/>
  <c r="S175" i="33" s="1"/>
  <c r="AC179" i="33"/>
  <c r="AE179" i="33" s="1"/>
  <c r="AF179" i="33" s="1"/>
  <c r="AG179" i="33" s="1"/>
  <c r="Q179" i="33"/>
  <c r="S179" i="33" s="1"/>
  <c r="AC183" i="33"/>
  <c r="AE183" i="33" s="1"/>
  <c r="AF183" i="33" s="1"/>
  <c r="AG183" i="33" s="1"/>
  <c r="Q183" i="33"/>
  <c r="S183" i="33" s="1"/>
  <c r="AC187" i="33"/>
  <c r="AE187" i="33" s="1"/>
  <c r="AF187" i="33" s="1"/>
  <c r="AG187" i="33" s="1"/>
  <c r="Q187" i="33"/>
  <c r="S187" i="33" s="1"/>
  <c r="AC191" i="33"/>
  <c r="AE191" i="33" s="1"/>
  <c r="AF191" i="33" s="1"/>
  <c r="AG191" i="33" s="1"/>
  <c r="Q191" i="33"/>
  <c r="S191" i="33" s="1"/>
  <c r="AC195" i="33"/>
  <c r="AE195" i="33" s="1"/>
  <c r="AF195" i="33" s="1"/>
  <c r="AG195" i="33" s="1"/>
  <c r="Q195" i="33"/>
  <c r="S195" i="33" s="1"/>
  <c r="AC200" i="33"/>
  <c r="AE200" i="33" s="1"/>
  <c r="AF200" i="33" s="1"/>
  <c r="AG200" i="33" s="1"/>
  <c r="I200" i="33"/>
  <c r="K200" i="33" s="1"/>
  <c r="AC209" i="33"/>
  <c r="AE209" i="33" s="1"/>
  <c r="AF209" i="33" s="1"/>
  <c r="AG209" i="33" s="1"/>
  <c r="I209" i="33"/>
  <c r="K209" i="33" s="1"/>
  <c r="AF213" i="33"/>
  <c r="AG213" i="33" s="1"/>
  <c r="AC216" i="33"/>
  <c r="AE216" i="33" s="1"/>
  <c r="I216" i="33"/>
  <c r="K216" i="33" s="1"/>
  <c r="AC225" i="33"/>
  <c r="AE225" i="33" s="1"/>
  <c r="AF225" i="33" s="1"/>
  <c r="AG225" i="33" s="1"/>
  <c r="I225" i="33"/>
  <c r="K225" i="33" s="1"/>
  <c r="I232" i="33"/>
  <c r="K232" i="33" s="1"/>
  <c r="AC232" i="33"/>
  <c r="AE232" i="33" s="1"/>
  <c r="AF232" i="33" s="1"/>
  <c r="AG232" i="33" s="1"/>
  <c r="AC240" i="33"/>
  <c r="I240" i="33"/>
  <c r="AD310" i="33"/>
  <c r="AE240" i="33"/>
  <c r="AC243" i="33"/>
  <c r="AE243" i="33" s="1"/>
  <c r="AF243" i="33" s="1"/>
  <c r="AG243" i="33" s="1"/>
  <c r="I243" i="33"/>
  <c r="K243" i="33" s="1"/>
  <c r="G311" i="33"/>
  <c r="I245" i="33"/>
  <c r="AC245" i="33"/>
  <c r="AC249" i="33"/>
  <c r="AE249" i="33" s="1"/>
  <c r="AF249" i="33" s="1"/>
  <c r="AG249" i="33" s="1"/>
  <c r="AC281" i="33"/>
  <c r="AE281" i="33" s="1"/>
  <c r="I281" i="33"/>
  <c r="K281" i="33" s="1"/>
  <c r="AC282" i="33"/>
  <c r="AE282" i="33" s="1"/>
  <c r="AF282" i="33" s="1"/>
  <c r="AG282" i="33" s="1"/>
  <c r="I282" i="33"/>
  <c r="K282" i="33" s="1"/>
  <c r="I294" i="33"/>
  <c r="K294" i="33" s="1"/>
  <c r="AC294" i="33"/>
  <c r="AF198" i="33"/>
  <c r="AG198" i="33" s="1"/>
  <c r="AE199" i="33"/>
  <c r="AF199" i="33" s="1"/>
  <c r="AG199" i="33" s="1"/>
  <c r="AE207" i="33"/>
  <c r="AF207" i="33" s="1"/>
  <c r="AG207" i="33" s="1"/>
  <c r="AC231" i="33"/>
  <c r="AE231" i="33" s="1"/>
  <c r="AF231" i="33" s="1"/>
  <c r="AG231" i="33" s="1"/>
  <c r="Q231" i="33"/>
  <c r="S231" i="33" s="1"/>
  <c r="AC235" i="33"/>
  <c r="AE235" i="33" s="1"/>
  <c r="AF235" i="33" s="1"/>
  <c r="AG235" i="33" s="1"/>
  <c r="Q235" i="33"/>
  <c r="S235" i="33" s="1"/>
  <c r="AC239" i="33"/>
  <c r="AE239" i="33" s="1"/>
  <c r="AF239" i="33" s="1"/>
  <c r="AG239" i="33" s="1"/>
  <c r="Q239" i="33"/>
  <c r="S239" i="33" s="1"/>
  <c r="Q310" i="33"/>
  <c r="S240" i="33"/>
  <c r="S310" i="33" s="1"/>
  <c r="AC247" i="33"/>
  <c r="AE247" i="33" s="1"/>
  <c r="AF247" i="33" s="1"/>
  <c r="AG247" i="33" s="1"/>
  <c r="I247" i="33"/>
  <c r="K247" i="33" s="1"/>
  <c r="AC256" i="33"/>
  <c r="AE256" i="33" s="1"/>
  <c r="AF256" i="33" s="1"/>
  <c r="AG256" i="33" s="1"/>
  <c r="I256" i="33"/>
  <c r="K256" i="33" s="1"/>
  <c r="AC197" i="33"/>
  <c r="AE197" i="33" s="1"/>
  <c r="AF197" i="33" s="1"/>
  <c r="AG197" i="33" s="1"/>
  <c r="AE203" i="33"/>
  <c r="AF210" i="33"/>
  <c r="AG210" i="33" s="1"/>
  <c r="AE211" i="33"/>
  <c r="AF211" i="33" s="1"/>
  <c r="AG211" i="33" s="1"/>
  <c r="AE219" i="33"/>
  <c r="AF219" i="33" s="1"/>
  <c r="AG219" i="33" s="1"/>
  <c r="AF226" i="33"/>
  <c r="AG226" i="33" s="1"/>
  <c r="AE227" i="33"/>
  <c r="AF227" i="33" s="1"/>
  <c r="AG227" i="33" s="1"/>
  <c r="O311" i="33"/>
  <c r="Q245" i="33"/>
  <c r="AC248" i="33"/>
  <c r="AE248" i="33" s="1"/>
  <c r="AF248" i="33" s="1"/>
  <c r="AG248" i="33" s="1"/>
  <c r="I248" i="33"/>
  <c r="K248" i="33" s="1"/>
  <c r="AC255" i="33"/>
  <c r="AE255" i="33" s="1"/>
  <c r="AF255" i="33" s="1"/>
  <c r="AG255" i="33" s="1"/>
  <c r="I255" i="33"/>
  <c r="K255" i="33" s="1"/>
  <c r="AC258" i="33"/>
  <c r="AE258" i="33" s="1"/>
  <c r="AF258" i="33" s="1"/>
  <c r="AG258" i="33" s="1"/>
  <c r="Q258" i="33"/>
  <c r="S258" i="33" s="1"/>
  <c r="AC262" i="33"/>
  <c r="AE262" i="33" s="1"/>
  <c r="AF262" i="33" s="1"/>
  <c r="AG262" i="33" s="1"/>
  <c r="Q262" i="33"/>
  <c r="S262" i="33" s="1"/>
  <c r="AC273" i="33"/>
  <c r="AE273" i="33" s="1"/>
  <c r="AF273" i="33" s="1"/>
  <c r="AG273" i="33" s="1"/>
  <c r="I273" i="33"/>
  <c r="K273" i="33" s="1"/>
  <c r="AC274" i="33"/>
  <c r="AE274" i="33" s="1"/>
  <c r="I274" i="33"/>
  <c r="K274" i="33" s="1"/>
  <c r="O310" i="33"/>
  <c r="AD311" i="33"/>
  <c r="AE250" i="33"/>
  <c r="AF250" i="33" s="1"/>
  <c r="AG250" i="33" s="1"/>
  <c r="AF259" i="33"/>
  <c r="AG259" i="33" s="1"/>
  <c r="AF261" i="33"/>
  <c r="AG261" i="33" s="1"/>
  <c r="AF263" i="33"/>
  <c r="AG263" i="33" s="1"/>
  <c r="AC265" i="33"/>
  <c r="AE265" i="33" s="1"/>
  <c r="AF265" i="33" s="1"/>
  <c r="AG265" i="33" s="1"/>
  <c r="AC269" i="33"/>
  <c r="AE269" i="33" s="1"/>
  <c r="AC271" i="33"/>
  <c r="AE271" i="33" s="1"/>
  <c r="I283" i="33"/>
  <c r="K283" i="33" s="1"/>
  <c r="AC283" i="33"/>
  <c r="AE283" i="33" s="1"/>
  <c r="I296" i="33"/>
  <c r="K296" i="33" s="1"/>
  <c r="AC296" i="33"/>
  <c r="AE296" i="33" s="1"/>
  <c r="AF296" i="33" s="1"/>
  <c r="AG296" i="33" s="1"/>
  <c r="Y300" i="33"/>
  <c r="AA300" i="33" s="1"/>
  <c r="AC300" i="33"/>
  <c r="AE300" i="33" s="1"/>
  <c r="AF300" i="33" s="1"/>
  <c r="AG300" i="33" s="1"/>
  <c r="AE246" i="33"/>
  <c r="AF246" i="33" s="1"/>
  <c r="AG246" i="33" s="1"/>
  <c r="AE254" i="33"/>
  <c r="AF254" i="33" s="1"/>
  <c r="AG254" i="33" s="1"/>
  <c r="AE260" i="33"/>
  <c r="AF260" i="33" s="1"/>
  <c r="AG260" i="33" s="1"/>
  <c r="I275" i="33"/>
  <c r="K275" i="33" s="1"/>
  <c r="AC275" i="33"/>
  <c r="AE275" i="33" s="1"/>
  <c r="AF275" i="33" s="1"/>
  <c r="AG275" i="33" s="1"/>
  <c r="AC279" i="33"/>
  <c r="AE279" i="33" s="1"/>
  <c r="AB311" i="33"/>
  <c r="AE267" i="33"/>
  <c r="AF267" i="33" s="1"/>
  <c r="AG267" i="33" s="1"/>
  <c r="AF274" i="33"/>
  <c r="AG274" i="33" s="1"/>
  <c r="AC277" i="33"/>
  <c r="AE277" i="33" s="1"/>
  <c r="AF277" i="33" s="1"/>
  <c r="AG277" i="33" s="1"/>
  <c r="I277" i="33"/>
  <c r="K277" i="33" s="1"/>
  <c r="AC286" i="33"/>
  <c r="AE286" i="33" s="1"/>
  <c r="AF286" i="33" s="1"/>
  <c r="AG286" i="33" s="1"/>
  <c r="I286" i="33"/>
  <c r="K286" i="33" s="1"/>
  <c r="Y292" i="33"/>
  <c r="AA292" i="33" s="1"/>
  <c r="AC292" i="33"/>
  <c r="AE292" i="33" s="1"/>
  <c r="AF292" i="33" s="1"/>
  <c r="AG292" i="33" s="1"/>
  <c r="AF264" i="33"/>
  <c r="AG264" i="33" s="1"/>
  <c r="AF266" i="33"/>
  <c r="AG266" i="33" s="1"/>
  <c r="AF270" i="33"/>
  <c r="AG270" i="33" s="1"/>
  <c r="AC278" i="33"/>
  <c r="AE278" i="33" s="1"/>
  <c r="AF278" i="33" s="1"/>
  <c r="AG278" i="33" s="1"/>
  <c r="I278" i="33"/>
  <c r="K278" i="33" s="1"/>
  <c r="AC285" i="33"/>
  <c r="AE285" i="33" s="1"/>
  <c r="AF285" i="33" s="1"/>
  <c r="AG285" i="33" s="1"/>
  <c r="I285" i="33"/>
  <c r="K285" i="33" s="1"/>
  <c r="AC287" i="33"/>
  <c r="AE287" i="33" s="1"/>
  <c r="AF287" i="33" s="1"/>
  <c r="AG287" i="33" s="1"/>
  <c r="I287" i="33"/>
  <c r="K287" i="33" s="1"/>
  <c r="AE294" i="33"/>
  <c r="AF294" i="33" s="1"/>
  <c r="AG294" i="33" s="1"/>
  <c r="I302" i="33"/>
  <c r="K302" i="33" s="1"/>
  <c r="AC302" i="33"/>
  <c r="AE302" i="33" s="1"/>
  <c r="AF302" i="33" s="1"/>
  <c r="AG302" i="33" s="1"/>
  <c r="AF304" i="33"/>
  <c r="AG304" i="33" s="1"/>
  <c r="AF271" i="33"/>
  <c r="AG271" i="33" s="1"/>
  <c r="AE272" i="33"/>
  <c r="AF272" i="33" s="1"/>
  <c r="AG272" i="33" s="1"/>
  <c r="AF279" i="33"/>
  <c r="AG279" i="33" s="1"/>
  <c r="AE280" i="33"/>
  <c r="AF280" i="33" s="1"/>
  <c r="AG280" i="33" s="1"/>
  <c r="AC291" i="33"/>
  <c r="AE291" i="33" s="1"/>
  <c r="AF291" i="33" s="1"/>
  <c r="AG291" i="33" s="1"/>
  <c r="Q295" i="33"/>
  <c r="S295" i="33" s="1"/>
  <c r="AC295" i="33"/>
  <c r="AE295" i="33" s="1"/>
  <c r="AF295" i="33" s="1"/>
  <c r="AG295" i="33" s="1"/>
  <c r="AC299" i="33"/>
  <c r="AE299" i="33" s="1"/>
  <c r="AF299" i="33" s="1"/>
  <c r="AG299" i="33" s="1"/>
  <c r="Q303" i="33"/>
  <c r="S303" i="33" s="1"/>
  <c r="AC303" i="33"/>
  <c r="AE303" i="33" s="1"/>
  <c r="AF303" i="33" s="1"/>
  <c r="AG303" i="33" s="1"/>
  <c r="AE276" i="33"/>
  <c r="AF276" i="33" s="1"/>
  <c r="AG276" i="33" s="1"/>
  <c r="AF283" i="33"/>
  <c r="AG283" i="33" s="1"/>
  <c r="AE284" i="33"/>
  <c r="AF284" i="33" s="1"/>
  <c r="AG284" i="33" s="1"/>
  <c r="AC290" i="33"/>
  <c r="AE290" i="33" s="1"/>
  <c r="AF290" i="33" s="1"/>
  <c r="AG290" i="33" s="1"/>
  <c r="AC293" i="33"/>
  <c r="AE293" i="33" s="1"/>
  <c r="AF293" i="33" s="1"/>
  <c r="AG293" i="33" s="1"/>
  <c r="AC298" i="33"/>
  <c r="AE298" i="33" s="1"/>
  <c r="AC301" i="33"/>
  <c r="AE301" i="33" s="1"/>
  <c r="AF301" i="33" s="1"/>
  <c r="AG301" i="33" s="1"/>
  <c r="AK44" i="10" l="1"/>
  <c r="B24" i="20"/>
  <c r="D22" i="20"/>
  <c r="D24" i="20" s="1"/>
  <c r="B18" i="40"/>
  <c r="G8" i="42"/>
  <c r="G32" i="42" s="1"/>
  <c r="S79" i="5"/>
  <c r="F16" i="15"/>
  <c r="G16" i="15" s="1"/>
  <c r="E19" i="15"/>
  <c r="S40" i="7"/>
  <c r="S33" i="7"/>
  <c r="O24" i="7"/>
  <c r="O11" i="7"/>
  <c r="H10" i="8"/>
  <c r="H9" i="8" s="1"/>
  <c r="S22" i="7"/>
  <c r="S31" i="32"/>
  <c r="O27" i="7"/>
  <c r="T17" i="32"/>
  <c r="P46" i="11"/>
  <c r="P76" i="11" s="1"/>
  <c r="G9" i="8"/>
  <c r="S12" i="7"/>
  <c r="S54" i="7"/>
  <c r="O21" i="7"/>
  <c r="J31" i="6"/>
  <c r="Q35" i="5"/>
  <c r="S34" i="7"/>
  <c r="X82" i="5"/>
  <c r="AA39" i="6" s="1"/>
  <c r="M31" i="6"/>
  <c r="O53" i="7"/>
  <c r="O23" i="7"/>
  <c r="AF268" i="33"/>
  <c r="AG268" i="33" s="1"/>
  <c r="I308" i="33"/>
  <c r="K308" i="33"/>
  <c r="I307" i="33"/>
  <c r="AC308" i="33"/>
  <c r="AE308" i="33" s="1"/>
  <c r="AF308" i="33" s="1"/>
  <c r="AG308" i="33" s="1"/>
  <c r="AE66" i="33"/>
  <c r="AF175" i="33"/>
  <c r="AG175" i="33" s="1"/>
  <c r="AF222" i="33"/>
  <c r="AG222" i="33" s="1"/>
  <c r="AA10" i="33"/>
  <c r="Y7" i="33"/>
  <c r="Y306" i="33"/>
  <c r="AC311" i="33"/>
  <c r="AE245" i="33"/>
  <c r="AC310" i="33"/>
  <c r="AE310" i="33" s="1"/>
  <c r="AF310" i="33" s="1"/>
  <c r="AG310" i="33" s="1"/>
  <c r="Y311" i="33"/>
  <c r="AA245" i="33"/>
  <c r="AA311" i="33" s="1"/>
  <c r="K141" i="33"/>
  <c r="I306" i="33"/>
  <c r="I309" i="33"/>
  <c r="AF17" i="33"/>
  <c r="AG17" i="33" s="1"/>
  <c r="Y307" i="33"/>
  <c r="I37" i="15"/>
  <c r="E20" i="23"/>
  <c r="F37" i="15"/>
  <c r="D34" i="15"/>
  <c r="AF281" i="33"/>
  <c r="AG281" i="33" s="1"/>
  <c r="K245" i="33"/>
  <c r="K311" i="33" s="1"/>
  <c r="I311" i="33"/>
  <c r="AF240" i="33"/>
  <c r="AG240" i="33" s="1"/>
  <c r="AF257" i="33"/>
  <c r="AG257" i="33" s="1"/>
  <c r="AF103" i="33"/>
  <c r="AG103" i="33" s="1"/>
  <c r="AE39" i="33"/>
  <c r="AC307" i="33"/>
  <c r="AE307" i="33" s="1"/>
  <c r="AF307" i="33" s="1"/>
  <c r="AG307" i="33" s="1"/>
  <c r="AF298" i="33"/>
  <c r="AG298" i="33" s="1"/>
  <c r="AF121" i="33"/>
  <c r="AG121" i="33" s="1"/>
  <c r="AF113" i="33"/>
  <c r="AG113" i="33" s="1"/>
  <c r="K309" i="33"/>
  <c r="K312" i="33"/>
  <c r="AF109" i="33"/>
  <c r="AG109" i="33" s="1"/>
  <c r="AF118" i="33"/>
  <c r="AG118" i="33" s="1"/>
  <c r="AC7" i="33"/>
  <c r="G18" i="8"/>
  <c r="H18" i="8" s="1"/>
  <c r="AE306" i="33"/>
  <c r="AF306" i="33" s="1"/>
  <c r="AG306" i="33" s="1"/>
  <c r="S43" i="7"/>
  <c r="O43" i="7"/>
  <c r="AF269" i="33"/>
  <c r="AG269" i="33" s="1"/>
  <c r="AE311" i="33"/>
  <c r="AF311" i="33" s="1"/>
  <c r="AG311" i="33" s="1"/>
  <c r="Q311" i="33"/>
  <c r="S245" i="33"/>
  <c r="S311" i="33" s="1"/>
  <c r="AF203" i="33"/>
  <c r="AG203" i="33" s="1"/>
  <c r="Y310" i="33"/>
  <c r="AA240" i="33"/>
  <c r="AA310" i="33" s="1"/>
  <c r="Q309" i="33"/>
  <c r="S130" i="33"/>
  <c r="S309" i="33" s="1"/>
  <c r="AF251" i="33"/>
  <c r="AG251" i="33" s="1"/>
  <c r="AC309" i="33"/>
  <c r="AE309" i="33" s="1"/>
  <c r="AF309" i="33" s="1"/>
  <c r="AG309" i="33" s="1"/>
  <c r="AF31" i="33"/>
  <c r="AG31" i="33" s="1"/>
  <c r="AB7" i="33"/>
  <c r="AC306" i="33"/>
  <c r="S59" i="7"/>
  <c r="O59" i="7"/>
  <c r="G10" i="23"/>
  <c r="I310" i="33"/>
  <c r="K240" i="33"/>
  <c r="K310" i="33" s="1"/>
  <c r="AE13" i="33"/>
  <c r="AF216" i="33"/>
  <c r="AG216" i="33" s="1"/>
  <c r="I7" i="33"/>
  <c r="F13" i="22"/>
  <c r="G19" i="19"/>
  <c r="G43" i="19" s="1"/>
  <c r="G20" i="18"/>
  <c r="F19" i="16"/>
  <c r="G37" i="9"/>
  <c r="H10" i="23"/>
  <c r="F19" i="19"/>
  <c r="F43" i="19" s="1"/>
  <c r="E13" i="22"/>
  <c r="H24" i="23" s="1"/>
  <c r="F20" i="18"/>
  <c r="E19" i="16"/>
  <c r="Q308" i="33"/>
  <c r="S66" i="33"/>
  <c r="S308" i="33" s="1"/>
  <c r="AE130" i="33"/>
  <c r="AF144" i="33"/>
  <c r="AG144" i="33" s="1"/>
  <c r="Q306" i="33"/>
  <c r="Q307" i="33"/>
  <c r="Q7" i="33"/>
  <c r="S9" i="33"/>
  <c r="AA307" i="33"/>
  <c r="AA306" i="33"/>
  <c r="AA7" i="33"/>
  <c r="K307" i="33"/>
  <c r="K306" i="33"/>
  <c r="K7" i="33"/>
  <c r="T22" i="10"/>
  <c r="U27" i="11"/>
  <c r="U46" i="11" s="1"/>
  <c r="U76" i="11" s="1"/>
  <c r="U83" i="11" s="1"/>
  <c r="H22" i="23" l="1"/>
  <c r="J22" i="23" s="1"/>
  <c r="J24" i="23"/>
  <c r="S82" i="5"/>
  <c r="W39" i="6" s="1"/>
  <c r="U38" i="6" s="1"/>
  <c r="V49" i="6" s="1"/>
  <c r="V51" i="6" s="1"/>
  <c r="E18" i="40"/>
  <c r="E10" i="40" s="1"/>
  <c r="E34" i="40" s="1"/>
  <c r="B10" i="40"/>
  <c r="B34" i="40" s="1"/>
  <c r="H16" i="15"/>
  <c r="Y51" i="10"/>
  <c r="Z58" i="7"/>
  <c r="O58" i="7" s="1"/>
  <c r="Y38" i="6"/>
  <c r="Z49" i="6" s="1"/>
  <c r="Y51" i="6" s="1"/>
  <c r="Y24" i="10"/>
  <c r="J12" i="23"/>
  <c r="E11" i="22"/>
  <c r="E15" i="22"/>
  <c r="E19" i="22" s="1"/>
  <c r="F11" i="22"/>
  <c r="F15" i="22"/>
  <c r="F19" i="22" s="1"/>
  <c r="D19" i="15"/>
  <c r="F14" i="15"/>
  <c r="D13" i="22"/>
  <c r="D11" i="22" s="1"/>
  <c r="F34" i="15"/>
  <c r="F49" i="15" s="1"/>
  <c r="D49" i="15"/>
  <c r="D9" i="22" s="1"/>
  <c r="D7" i="22" s="1"/>
  <c r="I49" i="15"/>
  <c r="AF66" i="33"/>
  <c r="AG66" i="33" s="1"/>
  <c r="J10" i="23"/>
  <c r="AF39" i="33"/>
  <c r="AG39" i="33" s="1"/>
  <c r="AF245" i="33"/>
  <c r="AG245" i="33" s="1"/>
  <c r="T39" i="10"/>
  <c r="AF130" i="33"/>
  <c r="AG130" i="33" s="1"/>
  <c r="AA97" i="11"/>
  <c r="P80" i="11"/>
  <c r="P83" i="11" s="1"/>
  <c r="S307" i="33"/>
  <c r="S306" i="33"/>
  <c r="S7" i="33"/>
  <c r="AF13" i="33"/>
  <c r="AG13" i="33" s="1"/>
  <c r="E13" i="23"/>
  <c r="G20" i="23"/>
  <c r="J20" i="23" s="1"/>
  <c r="AK51" i="10" l="1"/>
  <c r="H40" i="23"/>
  <c r="J97" i="11"/>
  <c r="F19" i="15"/>
  <c r="G14" i="15"/>
  <c r="I16" i="15"/>
  <c r="Y22" i="10"/>
  <c r="S58" i="7"/>
  <c r="C20" i="18"/>
  <c r="G13" i="23"/>
  <c r="E40" i="23"/>
  <c r="C19" i="19"/>
  <c r="C43" i="19" s="1"/>
  <c r="E23" i="22"/>
  <c r="F23" i="22"/>
  <c r="D15" i="22"/>
  <c r="B19" i="16"/>
  <c r="H14" i="15" l="1"/>
  <c r="G19" i="15"/>
  <c r="J13" i="23"/>
  <c r="J40" i="23" s="1"/>
  <c r="G40" i="23"/>
  <c r="I14" i="15" l="1"/>
  <c r="I19" i="15" s="1"/>
  <c r="H19" i="15"/>
  <c r="D20" i="18" l="1"/>
  <c r="E10" i="18"/>
  <c r="H10" i="18" s="1"/>
  <c r="C19" i="16"/>
  <c r="D19" i="19"/>
  <c r="G19" i="16" l="1"/>
  <c r="D19" i="16"/>
  <c r="E20" i="18"/>
  <c r="H20" i="18"/>
  <c r="D43" i="19"/>
  <c r="E43" i="19" s="1"/>
  <c r="H43" i="19" s="1"/>
  <c r="E19" i="19"/>
  <c r="H19" i="19" s="1"/>
  <c r="J36" i="23"/>
</calcChain>
</file>

<file path=xl/comments1.xml><?xml version="1.0" encoding="utf-8"?>
<comments xmlns="http://schemas.openxmlformats.org/spreadsheetml/2006/main">
  <authors>
    <author/>
  </authors>
  <commentList>
    <comment ref="T26" authorId="0" shapeId="0">
      <text>
        <r>
          <rPr>
            <sz val="11"/>
            <rFont val="Calibri"/>
            <family val="2"/>
          </rPr>
          <t xml:space="preserve">Isabel Ojeda Estrada:
de la cuenta 454002 rendimiento del cobaej anual, $1,188,463.93
</t>
        </r>
      </text>
    </comment>
  </commentList>
</comments>
</file>

<file path=xl/sharedStrings.xml><?xml version="1.0" encoding="utf-8"?>
<sst xmlns="http://schemas.openxmlformats.org/spreadsheetml/2006/main" count="7501" uniqueCount="3691">
  <si>
    <t>C u e n t a</t>
  </si>
  <si>
    <t>N o m b r e</t>
  </si>
  <si>
    <t xml:space="preserve">Saldos </t>
  </si>
  <si>
    <t>Iniciales</t>
  </si>
  <si>
    <t>Actuales</t>
  </si>
  <si>
    <t xml:space="preserve"> </t>
  </si>
  <si>
    <t>Otros activos intangibles</t>
  </si>
  <si>
    <t>Total cuentas no impresas</t>
  </si>
  <si>
    <t xml:space="preserve">Sumas Iguales: </t>
  </si>
  <si>
    <t>B</t>
  </si>
  <si>
    <t>C</t>
  </si>
  <si>
    <t>A</t>
  </si>
  <si>
    <t>D</t>
  </si>
  <si>
    <t>E</t>
  </si>
  <si>
    <t>F</t>
  </si>
  <si>
    <t>G</t>
  </si>
  <si>
    <t>H</t>
  </si>
  <si>
    <t>I</t>
  </si>
  <si>
    <t xml:space="preserve">'1,035,190,806.14 </t>
  </si>
  <si>
    <t xml:space="preserve">'1,061,390,688.74 </t>
  </si>
  <si>
    <t>Lucita te capacita</t>
  </si>
  <si>
    <t>Estado de Actividades</t>
  </si>
  <si>
    <t>INGRESOS Y OTROS BENEFICIOS:</t>
  </si>
  <si>
    <t>Ingresos de Gestión:</t>
  </si>
  <si>
    <t>Impuestos</t>
  </si>
  <si>
    <t>Cuotas y Aportaciones de Seguridad Social</t>
  </si>
  <si>
    <t xml:space="preserve">Contribuciones de Mejoras </t>
  </si>
  <si>
    <t>Derechos</t>
  </si>
  <si>
    <t>Productos</t>
  </si>
  <si>
    <t>Aprovechamientos</t>
  </si>
  <si>
    <t>Ingresos por Venta de Bienes y Prestación de Servicios</t>
  </si>
  <si>
    <t>Ingresos no Comprendidos en las Fracciones de la Ley de Ingresos Causados en Ejercicios Fiscales Anteriores Pendientes de Liquidación o Pago</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</si>
  <si>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</si>
  <si>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</si>
  <si>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</si>
  <si>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</si>
  <si>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</si>
  <si>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</si>
  <si>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</si>
  <si>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</si>
  <si>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</si>
  <si>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</si>
  <si>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</si>
  <si>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</si>
  <si>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</si>
  <si>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</si>
  <si>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</si>
  <si>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</si>
  <si>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</si>
  <si>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</si>
  <si>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</si>
  <si>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</si>
  <si>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</si>
  <si>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</si>
  <si>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</si>
  <si>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</si>
  <si>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</si>
  <si>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 xml:space="preserve">Participaciones y Aportaciones </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</si>
  <si>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</si>
  <si>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</si>
  <si>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</si>
  <si>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</si>
  <si>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</si>
  <si>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</si>
  <si>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</si>
  <si>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</si>
  <si>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</si>
  <si>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</si>
  <si>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</si>
  <si>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</si>
  <si>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</si>
  <si>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</si>
  <si>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</si>
  <si>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</si>
  <si>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</si>
  <si>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</si>
  <si>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</si>
  <si>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</si>
  <si>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la verdad declaramos que los Estados Financieros y sus notas, son razonablemente correctos y son responsabilidad del emisor.</t>
  </si>
  <si>
    <t/>
  </si>
  <si>
    <t>Estado de Situación Financiera</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</si>
  <si>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</si>
  <si>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</si>
  <si>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</si>
  <si>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</si>
  <si>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</si>
  <si>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</si>
  <si>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</si>
  <si>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</si>
  <si>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</si>
  <si>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</si>
  <si>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</si>
  <si>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</si>
  <si>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</si>
  <si>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</si>
  <si>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</si>
  <si>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</si>
  <si>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</si>
  <si>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Total de Activos Circulantes:</t>
  </si>
  <si>
    <t>Provisiones a Corto Plazo</t>
  </si>
  <si>
    <t>Otros Pasivos a Corto Plazo</t>
  </si>
  <si>
    <t>Total de Pasivos Circulantes:</t>
  </si>
  <si>
    <t>Activo No Circulante:</t>
  </si>
  <si>
    <t>Pasivo No Circulante:</t>
  </si>
  <si>
    <t>Inversiones Financieras a Largo Plazo</t>
  </si>
  <si>
    <t>Cuentas por Pagar a Largo Plazo</t>
  </si>
  <si>
    <t>Derechos a Recibir Efectivo o Equivalentes a Largo Plazo</t>
  </si>
  <si>
    <t>Documentos por Pagar a Largo Plazo</t>
  </si>
  <si>
    <t>Bienes Inmuebles, Infraestructura y Construcciones en Proceso</t>
  </si>
  <si>
    <t>Deuda Pública a Largo Plazo</t>
  </si>
  <si>
    <t>Bienes Muebles</t>
  </si>
  <si>
    <t>Pasivos Diferidos a Largo Plazo</t>
  </si>
  <si>
    <t>Activos Intangibles</t>
  </si>
  <si>
    <t>Fondos y Bienes de Terceros en Garantía y/o en Administración a Largo Plazo</t>
  </si>
  <si>
    <t>Depreciación, Deterioro y Amortización Acumulada de Bienes</t>
  </si>
  <si>
    <t>Provisiones a Largo Plazo</t>
  </si>
  <si>
    <t>Activos Diferidos</t>
  </si>
  <si>
    <t>Total de Pasivos No Circulantes:</t>
  </si>
  <si>
    <t>Estimación por Pérdida o Deterioro de Activos no Circulantes</t>
  </si>
  <si>
    <t>Otros Activos no Circulantes</t>
  </si>
  <si>
    <t>Total del Pasivo:</t>
  </si>
  <si>
    <t>Total de Activos No Circulantes:</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</si>
  <si>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</si>
  <si>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</si>
  <si>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</si>
  <si>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</si>
  <si>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</si>
  <si>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</si>
  <si>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</si>
  <si>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</si>
  <si>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</si>
  <si>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</si>
  <si>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</si>
  <si>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</si>
  <si>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</si>
  <si>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</si>
  <si>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</si>
  <si>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</si>
  <si>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Estado de Cambios en la Situación Financiera</t>
  </si>
  <si>
    <t>Origen</t>
  </si>
  <si>
    <t>Aplicación</t>
  </si>
  <si>
    <t>Pasivo No Circulante</t>
  </si>
  <si>
    <t>HACIENDA PUBLICA/PATRIMONIO:</t>
  </si>
  <si>
    <t>Exceso o Insuficiencia en la Actualización de la Hacienda Pública/Patrimonio</t>
  </si>
  <si>
    <t>Estado Analitico del Activo</t>
  </si>
  <si>
    <t>Concepto</t>
  </si>
  <si>
    <t>Saldo Inicial 1</t>
  </si>
  <si>
    <t>Cargos del Periodo 2</t>
  </si>
  <si>
    <t>Abonos del Periodo 3</t>
  </si>
  <si>
    <t>Saldo Final</t>
  </si>
  <si>
    <t>Variación del Periodo</t>
  </si>
  <si>
    <t>4 (1+2-3)</t>
  </si>
  <si>
    <t>(4-1)</t>
  </si>
  <si>
    <t>ACTIVO</t>
  </si>
  <si>
    <t>Activo Circulante</t>
  </si>
  <si>
    <t>Activo No Circulante</t>
  </si>
  <si>
    <t>Estado Analítico de la Deuda y Otros Pasivos</t>
  </si>
  <si>
    <t>Denominación de las Deudas</t>
  </si>
  <si>
    <t>Moneda de Contratación</t>
  </si>
  <si>
    <t>Institución o País Acreedor</t>
  </si>
  <si>
    <t>Saldo Inicial del Periodo</t>
  </si>
  <si>
    <t>Saldo Final del Periodo</t>
  </si>
  <si>
    <t>DEUDA PÚBLICA</t>
  </si>
  <si>
    <t>Corto Plazo</t>
  </si>
  <si>
    <t>Deuda Interna</t>
  </si>
  <si>
    <t>Instituciones de Crédito</t>
  </si>
  <si>
    <t>Títulos y Valores</t>
  </si>
  <si>
    <t>Arrendamientos Financieros</t>
  </si>
  <si>
    <t>Deuda Externa</t>
  </si>
  <si>
    <t>Organismos Financieros Internacionales</t>
  </si>
  <si>
    <t>Deuda Bilateral</t>
  </si>
  <si>
    <t>Subtotal Corto Plazo</t>
  </si>
  <si>
    <t>Largo Plazo</t>
  </si>
  <si>
    <t>Subtotal Lago Plazo</t>
  </si>
  <si>
    <t>Otros Pasivos</t>
  </si>
  <si>
    <t>Total Deuda y Otros Pasivos</t>
  </si>
  <si>
    <t>Estado de Variación en la Hacienda Pública</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</si>
  <si>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</si>
  <si>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</si>
  <si>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</si>
  <si>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</si>
  <si>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</si>
  <si>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Resultados del Ejercicio (Ahorro/Desahorro)</t>
  </si>
  <si>
    <t xml:space="preserve">    Bajo protesta de decir la verdad declaramos que los Estados Financieros y sus notas, son razonablemente correctos y son responsabilidad del emisor.</t>
  </si>
  <si>
    <t>Estado de Flujos de Efectivo</t>
  </si>
  <si>
    <t>FLUJOS DE EFECTIVO DE LAS ACTIVIDADES DE OPERACIÓN:</t>
  </si>
  <si>
    <t>Origen:</t>
  </si>
  <si>
    <t>Otros Orígenes de Operación</t>
  </si>
  <si>
    <t>Aplicación:</t>
  </si>
  <si>
    <t>Otras Aplicaciones de Operación</t>
  </si>
  <si>
    <t>Flujos Netos de Efectivo por Actividades de Operación:</t>
  </si>
  <si>
    <t>FLUJO DE EFECTIVO DE LAS ACTIVIDADES DE INVERSIÓN:</t>
  </si>
  <si>
    <t>Otros Orígenes de Inversión</t>
  </si>
  <si>
    <t>Otras Aplicaciones de Inversión</t>
  </si>
  <si>
    <t>Flujos Netos de Efectivo por Actividades de Inversión:</t>
  </si>
  <si>
    <t>FLUJO DE EFECTIVO DE LAS ACTIVIDADES DE FINANCIAMIENTO:</t>
  </si>
  <si>
    <t>Endeudamiento Neto</t>
  </si>
  <si>
    <t>Interno</t>
  </si>
  <si>
    <t>Externo</t>
  </si>
  <si>
    <t>Otros Orígenes de Financiamiento</t>
  </si>
  <si>
    <t>Servicios de la Deuda</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</si>
  <si>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</si>
  <si>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</si>
  <si>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</si>
  <si>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</si>
  <si>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</si>
  <si>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Estado Analitico de Ingresos</t>
  </si>
  <si>
    <t>Rubro de Ingresos</t>
  </si>
  <si>
    <t>Ingreso</t>
  </si>
  <si>
    <t>Diferencia</t>
  </si>
  <si>
    <t>Estimado</t>
  </si>
  <si>
    <t>Ampliaciones y Reducciones</t>
  </si>
  <si>
    <t>Modificado</t>
  </si>
  <si>
    <t>Devengado</t>
  </si>
  <si>
    <t>Recaudado</t>
  </si>
  <si>
    <t>(3= 1 + 2)</t>
  </si>
  <si>
    <t>(6= 5 - 1 )</t>
  </si>
  <si>
    <t>Contribuciones de Mejoras</t>
  </si>
  <si>
    <t>Ingresos por Venta de Bienes, Prestación de Servicios y Otros Ingresos</t>
  </si>
  <si>
    <t>Ingresos Derivados de Financiamientos</t>
  </si>
  <si>
    <t>Ingresos excedentes</t>
  </si>
  <si>
    <t>Estado Analítico de Ingresos Por Fuente de Financiamiento</t>
  </si>
  <si>
    <t>Ingresos del Poder Ejecutivo Federal o Estatal y de los Municipios</t>
  </si>
  <si>
    <t>_ftn1</t>
  </si>
  <si>
    <t>_ftn2</t>
  </si>
  <si>
    <t>Ingresos de los Entes Públicos de los Poderes Legislativo y Judicial, de los Órganos Autónomos y del Sector Paraestatal o Paramunicipal, así como de las Empresas Productivas del Estado</t>
  </si>
  <si>
    <t>_ftn3</t>
  </si>
  <si>
    <t xml:space="preserve">  Ingresos Propios Plantles, EMSaD y TBC</t>
  </si>
  <si>
    <t xml:space="preserve">  Ingresos Propios  SPA</t>
  </si>
  <si>
    <t xml:space="preserve">  Ingresos Propios  Telebachilleratos</t>
  </si>
  <si>
    <t xml:space="preserve">  Ingresos Propios  BIS</t>
  </si>
  <si>
    <t xml:space="preserve">  Ingresos College</t>
  </si>
  <si>
    <t xml:space="preserve">  Subsidio Federal</t>
  </si>
  <si>
    <t xml:space="preserve">  Subsidio Estatal</t>
  </si>
  <si>
    <t>Estado Analitico del ejercicio del Presupuesto de Egresos Clasificación Administrativa</t>
  </si>
  <si>
    <t>Egresos</t>
  </si>
  <si>
    <t>Subejercicio</t>
  </si>
  <si>
    <t>Aprobado</t>
  </si>
  <si>
    <t>Ampliaciones/ (Reducciones)</t>
  </si>
  <si>
    <t>Pagado</t>
  </si>
  <si>
    <t>3 = (1 + 2 )</t>
  </si>
  <si>
    <t>6 = ( 3 - 4 )</t>
  </si>
  <si>
    <t xml:space="preserve">     Total del Gasto</t>
  </si>
  <si>
    <t>Estado Analítico del Ejercicio del Presupuesto de Egresos</t>
  </si>
  <si>
    <t>Clasificación por Objeto del Gasto (Capítulo y Concepto)</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</si>
  <si>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</si>
  <si>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</si>
  <si>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</si>
  <si>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</si>
  <si>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</si>
  <si>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</si>
  <si>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</si>
  <si>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</si>
  <si>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</si>
  <si>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</si>
  <si>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</si>
  <si>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</si>
  <si>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</si>
  <si>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</si>
  <si>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</si>
  <si>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</si>
  <si>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</si>
  <si>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</si>
  <si>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</si>
  <si>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</si>
  <si>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</si>
  <si>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</si>
  <si>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</si>
  <si>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</si>
  <si>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</si>
  <si>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</si>
  <si>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</si>
  <si>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</si>
  <si>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</si>
  <si>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</si>
  <si>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</si>
  <si>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</si>
  <si>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</si>
  <si>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</si>
  <si>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</si>
  <si>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</si>
  <si>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</si>
  <si>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</si>
  <si>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</si>
  <si>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</si>
  <si>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</si>
  <si>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</si>
  <si>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</si>
  <si>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</si>
  <si>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</si>
  <si>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</si>
  <si>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</si>
  <si>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Deuda Pública</t>
  </si>
  <si>
    <t>Amortización de la Deuda Pública</t>
  </si>
  <si>
    <t>Adeudos de Ejercicios Fiscales Anteriores (Adefas)</t>
  </si>
  <si>
    <t>Total del Gasto</t>
  </si>
  <si>
    <t>Clasificación Económica (por Tipo de Gasto)</t>
  </si>
  <si>
    <t>Gasto Corriente</t>
  </si>
  <si>
    <t>Gasto de Capital</t>
  </si>
  <si>
    <t>Amortización de la Deuda y Disminución de Pasivos</t>
  </si>
  <si>
    <t>Clasificación Funcional (Finalidad y Función)</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</si>
  <si>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</si>
  <si>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</si>
  <si>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</si>
  <si>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</si>
  <si>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</si>
  <si>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</si>
  <si>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</si>
  <si>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</si>
  <si>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</si>
  <si>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</si>
  <si>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</si>
  <si>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</si>
  <si>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</si>
  <si>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</si>
  <si>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</si>
  <si>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</si>
  <si>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</si>
  <si>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</si>
  <si>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</si>
  <si>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</si>
  <si>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</si>
  <si>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</si>
  <si>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</si>
  <si>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</si>
  <si>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</si>
  <si>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</si>
  <si>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</si>
  <si>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Publica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</si>
  <si>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</si>
  <si>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</si>
  <si>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</si>
  <si>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</si>
  <si>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</si>
  <si>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Amortización</t>
  </si>
  <si>
    <t>C = A - B</t>
  </si>
  <si>
    <t>Créditos Bancarios</t>
  </si>
  <si>
    <t>Total Créditos Bancarios</t>
  </si>
  <si>
    <t>Otros Instrumentos de Deuda</t>
  </si>
  <si>
    <t>Total Otros Instrumentos de Deuda</t>
  </si>
  <si>
    <t>TOTAL</t>
  </si>
  <si>
    <t>Intereses de la Deuda</t>
  </si>
  <si>
    <t>Total de Intereses de Créditos Bancarios</t>
  </si>
  <si>
    <t>Total de Intereses de Otros Instrumentos de Deuda</t>
  </si>
  <si>
    <t>Indicadores de Postura Fiscal</t>
  </si>
  <si>
    <t>I. Ingresos Presupuestarios (I=1+2)</t>
  </si>
  <si>
    <r>
      <rPr>
        <sz val="9"/>
        <rFont val="Arial"/>
        <family val="2"/>
      </rPr>
      <t xml:space="preserve">1. Ingresos del Gobierno de la Entidad Federativa </t>
    </r>
    <r>
      <rPr>
        <vertAlign val="superscript"/>
        <sz val="9"/>
        <rFont val="Arial"/>
        <family val="2"/>
      </rPr>
      <t>1</t>
    </r>
  </si>
  <si>
    <r>
      <rPr>
        <sz val="9"/>
        <rFont val="Arial"/>
        <family val="2"/>
      </rPr>
      <t xml:space="preserve">2. Ingresos del Sector Paraestatal </t>
    </r>
    <r>
      <rPr>
        <vertAlign val="superscript"/>
        <sz val="9"/>
        <rFont val="Arial"/>
        <family val="2"/>
      </rPr>
      <t>1</t>
    </r>
  </si>
  <si>
    <t>II. Egresos Presupuestarios (II=3+4)</t>
  </si>
  <si>
    <r>
      <rPr>
        <sz val="9"/>
        <rFont val="Arial"/>
        <family val="2"/>
      </rPr>
      <t xml:space="preserve">3. Egresos del Gobierno de la Entidad Federativa </t>
    </r>
    <r>
      <rPr>
        <vertAlign val="superscript"/>
        <sz val="9"/>
        <rFont val="Arial"/>
        <family val="2"/>
      </rPr>
      <t>2</t>
    </r>
  </si>
  <si>
    <r>
      <rPr>
        <sz val="9"/>
        <rFont val="Arial"/>
        <family val="2"/>
      </rPr>
      <t xml:space="preserve">4. Egresos del Sector Paraestatal </t>
    </r>
    <r>
      <rPr>
        <vertAlign val="superscript"/>
        <sz val="9"/>
        <rFont val="Arial"/>
        <family val="2"/>
      </rPr>
      <t>2</t>
    </r>
  </si>
  <si>
    <t xml:space="preserve">  III. Balance Presupuestario (Superávit o Déficit) (III = I - II)</t>
  </si>
  <si>
    <t xml:space="preserve">     III. Balance presupuestario (Superávit o Déficit)</t>
  </si>
  <si>
    <t xml:space="preserve">    IV. Intereses, Comisiones y Gastos de la Deuda</t>
  </si>
  <si>
    <t xml:space="preserve"> V. Balance Primario ( Superávit o Déficit) (V= III - IV)</t>
  </si>
  <si>
    <t xml:space="preserve">    A. Financiamiento</t>
  </si>
  <si>
    <t xml:space="preserve">    B.  Amortización de la deuda</t>
  </si>
  <si>
    <t>C. Endeudamiento ó desendeudamiento (C = A - B)</t>
  </si>
  <si>
    <t>Gasto por Categoría Programática</t>
  </si>
  <si>
    <t>Programas</t>
  </si>
  <si>
    <t>Subsidios: Sector Social y Privado o Entidades Federativas y Municipios</t>
  </si>
  <si>
    <t>Sujetos a Reglas de Operación</t>
  </si>
  <si>
    <t>Otros Subsidios</t>
  </si>
  <si>
    <t>Desempeño de las Funciones</t>
  </si>
  <si>
    <t>Prestación de Servicios Públicos</t>
  </si>
  <si>
    <t>Provisión de Bienes Públicos</t>
  </si>
  <si>
    <t>Planeación, seguimiento y evaluación de políticas públicas</t>
  </si>
  <si>
    <t>Promoción y fomento</t>
  </si>
  <si>
    <t>Regulación y supervisión</t>
  </si>
  <si>
    <t>Funciones de las Fuerzas Armadas (Únicamente Gobierno Federal)</t>
  </si>
  <si>
    <t>Específicos</t>
  </si>
  <si>
    <t>Proyectos de Inversión</t>
  </si>
  <si>
    <t>Administrativos y de Apoyo</t>
  </si>
  <si>
    <t>Apoyo al proceso presupuestario y para mejorar la eficiencia institucional</t>
  </si>
  <si>
    <t>Apoyo a la función pública y al mejoramiento de la gestión</t>
  </si>
  <si>
    <t>Operaciones ajenas</t>
  </si>
  <si>
    <t>Compromisos</t>
  </si>
  <si>
    <t>Obligaciones de cumplimiento de resolución jurisdiccional</t>
  </si>
  <si>
    <t>Desastres Naturales</t>
  </si>
  <si>
    <t>Obligaciones</t>
  </si>
  <si>
    <t>Pensiones y jubilaciones</t>
  </si>
  <si>
    <t>Aportaciones a la seguridad social</t>
  </si>
  <si>
    <t>Aportaciones a fondos de estabilización</t>
  </si>
  <si>
    <t>Aportaciones a fondos de inversión y reestructura de pensiones</t>
  </si>
  <si>
    <t>Programas de Gasto Federalizado (Gobierno Federal)</t>
  </si>
  <si>
    <t>Gasto Federalizado</t>
  </si>
  <si>
    <t>Participaciones a entidades federativas y municipios</t>
  </si>
  <si>
    <t>Costo financiero, deuda o apoyos a deudores y ahorradores de la banca</t>
  </si>
  <si>
    <t>Adeudos de ejercicios fiscales anteriores</t>
  </si>
  <si>
    <t>Relación de Bienes Muebles que Componen el Patrimonio</t>
  </si>
  <si>
    <t>Código</t>
  </si>
  <si>
    <t>Descripción del Bien Mueble</t>
  </si>
  <si>
    <t>Valor en libros</t>
  </si>
  <si>
    <t>Relación de Bienes inmuebles que componen el Patrimonio</t>
  </si>
  <si>
    <t>Descripción del Bien inmueble</t>
  </si>
  <si>
    <t>Relación de Cuentas Bancarias</t>
  </si>
  <si>
    <t>Cuentas Bancarias (todas las que tenga aperturadas)</t>
  </si>
  <si>
    <t>Año (Ejercicio fiscal al que corresponde la cuenta)</t>
  </si>
  <si>
    <t>Tipo de cuenta</t>
  </si>
  <si>
    <t>Datos de la Cuenta Bancaria</t>
  </si>
  <si>
    <t>Institución Bancaria</t>
  </si>
  <si>
    <t>Número de Cuenta</t>
  </si>
  <si>
    <t>Relación de Esquemas Bursátiles y de Coberturas Financieras</t>
  </si>
  <si>
    <t>Secretaría de xxx</t>
  </si>
  <si>
    <t>Subsecretaría de xxx</t>
  </si>
  <si>
    <t>Luciata te capacita</t>
  </si>
  <si>
    <t>Adecuaciones a los ingresos 20xx</t>
  </si>
  <si>
    <t>1er momento</t>
  </si>
  <si>
    <t>No.</t>
  </si>
  <si>
    <t>Fuente de financiamiento</t>
  </si>
  <si>
    <t>Tipo de rubro</t>
  </si>
  <si>
    <t>Modalidad educativa</t>
  </si>
  <si>
    <t>Ingresos aprobados (xxx) 20xx</t>
  </si>
  <si>
    <t>Ampliación del Ingreso 20xx</t>
  </si>
  <si>
    <t>Reducción del Ingreso 20xx</t>
  </si>
  <si>
    <t>Estimación por concepto 201xx</t>
  </si>
  <si>
    <t>Ingresos aprobados en la Sesión 2019</t>
  </si>
  <si>
    <t>Reducción 2019</t>
  </si>
  <si>
    <t>Ampliación 2019</t>
  </si>
  <si>
    <t>Presupuesto Autorizado al 06 de diciembre de 2019</t>
  </si>
  <si>
    <t xml:space="preserve">Origen </t>
  </si>
  <si>
    <t>origen/aplicación</t>
  </si>
  <si>
    <t>Ingresos reales al 31 de diciembre de 2019</t>
  </si>
  <si>
    <t>Ingresos Totales</t>
  </si>
  <si>
    <t>Estatal</t>
  </si>
  <si>
    <t>Subsidio</t>
  </si>
  <si>
    <t>1000 Servicios personales</t>
  </si>
  <si>
    <t>Servicios personales (extraordinario)</t>
  </si>
  <si>
    <t>2000 Materiales y suministros</t>
  </si>
  <si>
    <t>3000 Servicios generales</t>
  </si>
  <si>
    <t>Federal</t>
  </si>
  <si>
    <t>Servicios generales (extraordinario)</t>
  </si>
  <si>
    <t>Ingreso
Propio</t>
  </si>
  <si>
    <t>Servicios educativos</t>
  </si>
  <si>
    <t>Rendimientos y deudores</t>
  </si>
  <si>
    <t>Examen Único /college</t>
  </si>
  <si>
    <t>Servicios xxx</t>
  </si>
  <si>
    <t xml:space="preserve">Total de ingresos estimados 20xx </t>
  </si>
  <si>
    <t>origen</t>
  </si>
  <si>
    <t>destino</t>
  </si>
  <si>
    <t>Adecuaciones presupuestales para el cierre de ejercicio 20xx</t>
  </si>
  <si>
    <t>Capítulo</t>
  </si>
  <si>
    <t>Federal
Modificado
xxxx</t>
  </si>
  <si>
    <t>Federal
Reducción
Ingresos</t>
  </si>
  <si>
    <t>Federal
Reducción
Adecuaciones</t>
  </si>
  <si>
    <t>Federal
Reducción
Total</t>
  </si>
  <si>
    <t>Federal
Ampliación
Total</t>
  </si>
  <si>
    <t>Federal
Modificado
xxxxx</t>
  </si>
  <si>
    <t>Federal
Ejercido
xxxx</t>
  </si>
  <si>
    <t>Federal
Resultado de Ejercicio xxx</t>
  </si>
  <si>
    <t>Estatal
Modificado
xxx</t>
  </si>
  <si>
    <t>Estatal
Reducción
Ingresos</t>
  </si>
  <si>
    <t>Estatal
Reducción
Adecuaciones</t>
  </si>
  <si>
    <t>Estatal
Reducción
Total</t>
  </si>
  <si>
    <t>Estatal
Ampliación
Total</t>
  </si>
  <si>
    <t>Estatal
Ejercido
xxxx</t>
  </si>
  <si>
    <t>Estatal 
Resultado de Ejercicio xxxx</t>
  </si>
  <si>
    <t>Propio
Modificado</t>
  </si>
  <si>
    <t>Propio
Reducción
Ingresos</t>
  </si>
  <si>
    <t>Propio
Reducción
Adecuaciones</t>
  </si>
  <si>
    <t>Propio
Reducción
Total</t>
  </si>
  <si>
    <t>Propio
Ampliación
Total</t>
  </si>
  <si>
    <t>Propio
Modificado
xxx</t>
  </si>
  <si>
    <t>Propio
Ejercido
xxx</t>
  </si>
  <si>
    <t>Propio 
Resultado de Ejercicio 2xxx</t>
  </si>
  <si>
    <t>Reducción
Total</t>
  </si>
  <si>
    <t>Ampliación
Total</t>
  </si>
  <si>
    <t>Reducción /Ampliación</t>
  </si>
  <si>
    <t>Modificado 31DIC19</t>
  </si>
  <si>
    <t>Ejercido
31DIC19</t>
  </si>
  <si>
    <t>Resultado de Ejercicio</t>
  </si>
  <si>
    <t>Ajustes del gasto</t>
  </si>
  <si>
    <t>Dietas</t>
  </si>
  <si>
    <t>Sueldo Base</t>
  </si>
  <si>
    <t>Remuneraciones por adscripción laboral en el extranjero</t>
  </si>
  <si>
    <t>Honorarios asimilables a salarios</t>
  </si>
  <si>
    <t>remuneraciones al personal de carácter transitorio</t>
  </si>
  <si>
    <t>Salarios al personal eventual</t>
  </si>
  <si>
    <t>Retribuciones por servicios de carácter social</t>
  </si>
  <si>
    <t>Gratificados</t>
  </si>
  <si>
    <t>Retribución a los representantes de los trabajadores y de los patrones en la Junta Federal de Conciliación y Arbitraje</t>
  </si>
  <si>
    <t>Prima quinquenal por años de servicios efectivos prestados</t>
  </si>
  <si>
    <t>remuneraciones adicionales y especiales</t>
  </si>
  <si>
    <t>Prima vacacional y dominical</t>
  </si>
  <si>
    <t>Aguinaldo</t>
  </si>
  <si>
    <t>Remuneraciones por horas extraordinarias</t>
  </si>
  <si>
    <t>Remuneraciones por horas extraordinarias específicas para personal docente</t>
  </si>
  <si>
    <t>Compensaciones a sustitutos de profesores en estado grávido y personal docente con licencia pre jubilatoria</t>
  </si>
  <si>
    <t>Compensaciones a directores de preescolar, primaria y secundaria, inspectores, prefectos y F.C</t>
  </si>
  <si>
    <t>Compensaciones para material didáctico</t>
  </si>
  <si>
    <t>Compensaciones por titulación a nivel licenciatura T-3, MA Y DO</t>
  </si>
  <si>
    <t>Compensaciones adicionales</t>
  </si>
  <si>
    <t>Compensaciones por servicios de justicia</t>
  </si>
  <si>
    <t>Otras compensaciones</t>
  </si>
  <si>
    <t>Sobresueldos</t>
  </si>
  <si>
    <t>Honorarios especiales</t>
  </si>
  <si>
    <t>Cuotas al IMSS por enfermedades y maternidad</t>
  </si>
  <si>
    <t>Cuotas al IMSS</t>
  </si>
  <si>
    <t>Cuotas al ISSSTE</t>
  </si>
  <si>
    <t>Cuotas para la vivienda</t>
  </si>
  <si>
    <t>Cuotas a pensiones</t>
  </si>
  <si>
    <t>Cuotas para el sistema de ahorro para el retiro</t>
  </si>
  <si>
    <t>Cuotas para el seguro de vida del personal</t>
  </si>
  <si>
    <t>Cuotas para el seguro de gastos médicos</t>
  </si>
  <si>
    <t>Indemnizaciones por separación</t>
  </si>
  <si>
    <t>otras prestaciones sociales y económicas</t>
  </si>
  <si>
    <t>Indemnizaciones por accidente en el trabajo</t>
  </si>
  <si>
    <t>Prima por riesgo de trabajo</t>
  </si>
  <si>
    <t>Indemnizaciones por riesgo de trabajo</t>
  </si>
  <si>
    <t>Fondo de retiro</t>
  </si>
  <si>
    <t>Previsión social múltiple para personal de educación y salud</t>
  </si>
  <si>
    <t>Gratificaciones genéricas</t>
  </si>
  <si>
    <t>Estímulos al personal</t>
  </si>
  <si>
    <t>Homologación</t>
  </si>
  <si>
    <t>Ayuda para actividades de organización y supervisión</t>
  </si>
  <si>
    <t>Asignación docente</t>
  </si>
  <si>
    <t>Servicios curriculares</t>
  </si>
  <si>
    <t>Sueldos, demás percepciones y gratificación anual</t>
  </si>
  <si>
    <t>Apoyos a la capacitación específica de los servidores públicos</t>
  </si>
  <si>
    <t>Servicios médicos y hospitalarios</t>
  </si>
  <si>
    <t>Prima de insalubridad</t>
  </si>
  <si>
    <t>Prestación salarial complementaria por fallecimiento</t>
  </si>
  <si>
    <t>Impacto al salario en el transcurso del año</t>
  </si>
  <si>
    <t>previsiones</t>
  </si>
  <si>
    <t>Otras medidas de carácter laboral y económico</t>
  </si>
  <si>
    <t>Acreditación por años de estudios en licenciatura</t>
  </si>
  <si>
    <t>pago de estímulos a servidores públicos</t>
  </si>
  <si>
    <t>Ayuda para despensa</t>
  </si>
  <si>
    <t>Ayuda para pasajes</t>
  </si>
  <si>
    <t>Estímulo por el día del servidor público</t>
  </si>
  <si>
    <t>Estímulos de antigüedad</t>
  </si>
  <si>
    <t>Acreditación por años de servicio en educación superior</t>
  </si>
  <si>
    <t>Gratificaciones</t>
  </si>
  <si>
    <t>Otros estímulos</t>
  </si>
  <si>
    <t>Materiales, útiles y equipos menores de oficina</t>
  </si>
  <si>
    <t>materiales de administración, emisión de documentos y artículos oficiales</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</si>
  <si>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</si>
  <si>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</si>
  <si>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</si>
  <si>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</si>
  <si>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</si>
  <si>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</si>
  <si>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</si>
  <si>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Registro e identificación vehicular</t>
  </si>
  <si>
    <t>Adquisición de formas valoradas</t>
  </si>
  <si>
    <t>Productos alimenticios para los efectivos que participen en programas de seguridad pública</t>
  </si>
  <si>
    <t>alimentos y utensilios</t>
  </si>
  <si>
    <t>Productos alimenticios para personas derivado de la prestación de servicios públicos en unidades de salud, educativas, de readaptación social y otras</t>
  </si>
  <si>
    <t>Productos alimenticios para el personal que realiza labores en campo o de supervisión</t>
  </si>
  <si>
    <t>Productos alimenticios para el personal en las instalaciones de las dependencias y entidades</t>
  </si>
  <si>
    <t>Productos alimenticios para la población en caso de desastres naturales</t>
  </si>
  <si>
    <t>Productos alimenticios para el personal derivado de actividades extraordinarias</t>
  </si>
  <si>
    <t>Productos alimenticios para animales</t>
  </si>
  <si>
    <t>Utensilios para el servicio de alimentación</t>
  </si>
  <si>
    <t>Productos alimenticios, agropecuarios y forestales adquiridos como materia prima</t>
  </si>
  <si>
    <t>materias primas y materiales de producción y comercialización</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</si>
  <si>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</si>
  <si>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</si>
  <si>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</si>
  <si>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</si>
  <si>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</si>
  <si>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</si>
  <si>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</si>
  <si>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</si>
  <si>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Productos minerales no metálicos</t>
  </si>
  <si>
    <t>materiales y artículos de construcción y de reparación</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</si>
  <si>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</si>
  <si>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</si>
  <si>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</si>
  <si>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</si>
  <si>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</si>
  <si>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</si>
  <si>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</si>
  <si>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</si>
  <si>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básicos</t>
  </si>
  <si>
    <t>productos químicos, farmacéuticos y de laboratorio</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</si>
  <si>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</si>
  <si>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</si>
  <si>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</si>
  <si>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</si>
  <si>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</si>
  <si>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</si>
  <si>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 para vehículos destinados a servicios públicos y la operación de programas públicos</t>
  </si>
  <si>
    <t>combustibles, lubricantes y aditivos</t>
  </si>
  <si>
    <t>Combustibles, lubricantes y aditivos para vehículos destinados a servicios administrativos</t>
  </si>
  <si>
    <t>Combustibles, lubricantes y aditivos para vehículos, asignados a servidores públicos</t>
  </si>
  <si>
    <t>Combustibles, lubricantes y aditivos para maquinaria y equipo de producción.</t>
  </si>
  <si>
    <t>Vestuario y uniformes</t>
  </si>
  <si>
    <t>vestuario, blancos, prendas de protección y artículos deportivos</t>
  </si>
  <si>
    <t>Prendas de seguridad y protección personal</t>
  </si>
  <si>
    <t>Artículos deportivos</t>
  </si>
  <si>
    <t>Productos textiles</t>
  </si>
  <si>
    <t>Blancos y otros productos textiles, excepto prendas de vestir</t>
  </si>
  <si>
    <t>Sustancias y materiales explosivos</t>
  </si>
  <si>
    <t>materiales y suministros para seguridad</t>
  </si>
  <si>
    <t>Materiales de seguridad pública</t>
  </si>
  <si>
    <t>Prendas de protección para seguridad pública</t>
  </si>
  <si>
    <t>Herramientas menores</t>
  </si>
  <si>
    <t>herramientas, refacciones y accesorios menores</t>
  </si>
  <si>
    <t>Refacciones y accesorios menores de edificios</t>
  </si>
  <si>
    <t>Refacciones y accesorios menores de mobiliario y equipo de administración, educacional y recreativo</t>
  </si>
  <si>
    <t>Refacciones y accesorios menores para equipo de cómputo y telecomunicaciones</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</si>
  <si>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</si>
  <si>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</si>
  <si>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</si>
  <si>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</si>
  <si>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</si>
  <si>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Servicio de energía eléctrica</t>
  </si>
  <si>
    <t>servicios básicos</t>
  </si>
  <si>
    <t>Servicio de alumbrado público</t>
  </si>
  <si>
    <t>Servicio de energía eléctrica para bombeo y tratamiento de agua</t>
  </si>
  <si>
    <t>Servicio de gas</t>
  </si>
  <si>
    <t>Servicio de agua</t>
  </si>
  <si>
    <t>Servicio telefónico tradicional</t>
  </si>
  <si>
    <t>Servicio de telefonía celular</t>
  </si>
  <si>
    <t>Servicios de telecomunicaciones y satelitales</t>
  </si>
  <si>
    <t>Servicios de acceso de internet, redes y procesamiento de información</t>
  </si>
  <si>
    <t>Servicio postal</t>
  </si>
  <si>
    <t>Servicio telegráfico</t>
  </si>
  <si>
    <t>Servicios integrales de telecomunicación</t>
  </si>
  <si>
    <t>Servicios integrales de infraestructura de cómputo</t>
  </si>
  <si>
    <t>Contratación de otros servicios</t>
  </si>
  <si>
    <t>Arrendamiento de terrenos</t>
  </si>
  <si>
    <t>servicios de arrendamiento</t>
  </si>
  <si>
    <t>Arrendamiento de edificios</t>
  </si>
  <si>
    <t>Arrendamiento de mobiliario y equipo de administración, educacional y recreativo</t>
  </si>
  <si>
    <t>Arrendamiento de equipo y bienes informáticos</t>
  </si>
  <si>
    <t>Arrendamiento de equipo de telecomunicaciones</t>
  </si>
  <si>
    <t>Arrendamiento de equipo e instrumental médico y de laboratorio</t>
  </si>
  <si>
    <t>Arrendamiento de vehículos terrestres, aéreos, marítimos, lacustres y fluviales para servicios públicos y la operación de programas públicos</t>
  </si>
  <si>
    <t>Arrendamiento de vehículos terrestres, aéreos, marítimos, lacustres y fluviales para servicios administrativos</t>
  </si>
  <si>
    <t>Arrendamiento de vehículos terrestres, aéreos, marítimos, lacustres y fluviales para desastres naturales</t>
  </si>
  <si>
    <t>Arrendamiento de vehículos terrestres, aéreos, marítimos, lacustres y fluviales para servidores públicos</t>
  </si>
  <si>
    <t>Arrendamiento de maquinaria, otros equipos y herramientas</t>
  </si>
  <si>
    <t>Patentes, regalías y otros</t>
  </si>
  <si>
    <t>Arrendamiento Financiero</t>
  </si>
  <si>
    <t>Arrendamientos especiales</t>
  </si>
  <si>
    <t>Arrendamiento de sustancias y productos químicos</t>
  </si>
  <si>
    <t>Otros Arrendamientos</t>
  </si>
  <si>
    <t>Servicios legales, de contabilidad, auditoría y relacionados</t>
  </si>
  <si>
    <t>servicios profesionales, científicos, técnicos y otros servicios</t>
  </si>
  <si>
    <t>Servicios de diseño, arquitectura, ingeniería y actividades relacionadas</t>
  </si>
  <si>
    <t>Servicios de consultoría administrativa e informática</t>
  </si>
  <si>
    <t>Capacitación institucional</t>
  </si>
  <si>
    <t>Capacitación especializada</t>
  </si>
  <si>
    <t>Servicios de investigación científica y desarrollo</t>
  </si>
  <si>
    <t>Servicios de apoyo administrativo</t>
  </si>
  <si>
    <t>Servicio de impresión de documentos y papelería oficial</t>
  </si>
  <si>
    <t>Propio</t>
  </si>
  <si>
    <t>Servicios de impresión de material informativo derivado de la operación y administración</t>
  </si>
  <si>
    <t>Servicios relacionados con transcripciones</t>
  </si>
  <si>
    <t>Información en medios masivos derivada de la operación y administración de las dependencias y entidades</t>
  </si>
  <si>
    <t>Servicios de digitalización</t>
  </si>
  <si>
    <t>Servicios de protección y seguridad</t>
  </si>
  <si>
    <t>Servicios de vigilancia</t>
  </si>
  <si>
    <t>Servicios profesionales, científicos y técnicos integrales</t>
  </si>
  <si>
    <t>Servicios financieros y bancarios</t>
  </si>
  <si>
    <t>servicios financieros, bancarios y comerciales</t>
  </si>
  <si>
    <t>Servicios de cobranza, investigación crediticia y similar</t>
  </si>
  <si>
    <t>Servicios de recaudación, traslado y custodia de valores</t>
  </si>
  <si>
    <t>Seguro de responsabilidad patrimonial del Estado</t>
  </si>
  <si>
    <t>Seguros de bienes patrimoniales</t>
  </si>
  <si>
    <t>Almacenaje, embalaje y envase</t>
  </si>
  <si>
    <t>Fletes y maniobras</t>
  </si>
  <si>
    <t>Comisiones por ventas</t>
  </si>
  <si>
    <t>Servicios financieros, bancarios y comerciales integrales</t>
  </si>
  <si>
    <t>Mantenimiento y conservación menor de inmuebles para la prestación de servicios administrativos</t>
  </si>
  <si>
    <t>servicios de instalación, reparación, mantenimiento y conservación</t>
  </si>
  <si>
    <t>Mantenimiento y conservación menor de inmuebles para la prestación de servicios públicos</t>
  </si>
  <si>
    <t>Mantenimiento y conservación de mobiliario y equipo de administración, educacional y recreativo</t>
  </si>
  <si>
    <t>Instalación, reparación y mantenimiento de equipo de cómputo y tecnologías de la información</t>
  </si>
  <si>
    <t>Instalación, reparación y mantenimiento de equipo e instrumental médico y de laboratorio</t>
  </si>
  <si>
    <t>Mantenimiento y conservación de vehículos terrestres, aéreos, marítimos, lacustres y fluviales</t>
  </si>
  <si>
    <t>Reparación y mantenimiento de equipo de defensa y seguridad</t>
  </si>
  <si>
    <t>Instalación, reparación y mantenimiento de maquinaria y otros equipos</t>
  </si>
  <si>
    <t>Instalación, reparación y mantenimiento de maquinaria y equipo de trabajo específico</t>
  </si>
  <si>
    <t>Instalación, reparación y mantenimiento de plantas e instalaciones productivas</t>
  </si>
  <si>
    <t>Servicios de limpieza y manejo de desechos</t>
  </si>
  <si>
    <t>Servicios de jardinería y fumigación</t>
  </si>
  <si>
    <t>Difusión por radio, televisión y otros medios de mensajes sobre programas y actividades gubernamentales</t>
  </si>
  <si>
    <t>Difusión por radio, televisión y otros medios de mensajes comerciales para promover la venta de bienes o servicios</t>
  </si>
  <si>
    <t>servicios de comunicación social y publicidad</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</si>
  <si>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</si>
  <si>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</si>
  <si>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</si>
  <si>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</si>
  <si>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</si>
  <si>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Pasajes aéreos nacionales</t>
  </si>
  <si>
    <t>servicios de traslado y viáticos</t>
  </si>
  <si>
    <t>Pasajes aéreos internacionales</t>
  </si>
  <si>
    <t>Pasajes terrestres nacionales</t>
  </si>
  <si>
    <t>Pasajes terrestres internacionales</t>
  </si>
  <si>
    <t>Pasajes marítimos, lacustres y fluviales</t>
  </si>
  <si>
    <t>Autotransporte</t>
  </si>
  <si>
    <t>Viáticos en el país</t>
  </si>
  <si>
    <t>Viáticos en el extranjero</t>
  </si>
  <si>
    <t>Gastos de instalación del personal estatal y traslado de menaje</t>
  </si>
  <si>
    <t>Servicios integrales de traslado y viáticos nacionales para servidores públicos en el desempeño de comisiones y funciones oficiales</t>
  </si>
  <si>
    <t>Servicios integrales traslado y viáticos en el extranjero para servidores públicos en el desempeño de comisiones y funciones oficiales</t>
  </si>
  <si>
    <t>Otros servicios de traslado y hospedaje</t>
  </si>
  <si>
    <t>Gastos para operativos y trabajos de campo en áreas rurales</t>
  </si>
  <si>
    <t>Gastos de ceremonia</t>
  </si>
  <si>
    <t>servicios oficiales</t>
  </si>
  <si>
    <t>Gastos de orden socia</t>
  </si>
  <si>
    <t>Gastos de orden cultural</t>
  </si>
  <si>
    <t>Congresos y convenciones</t>
  </si>
  <si>
    <t>Exposiciones</t>
  </si>
  <si>
    <t>Gastos de representación</t>
  </si>
  <si>
    <t>Servicios funerarios y de cementerios</t>
  </si>
  <si>
    <t>otros servicios generales</t>
  </si>
  <si>
    <t>Otros impuestos y derechos</t>
  </si>
  <si>
    <t>Impuestos y derechos de exportación</t>
  </si>
  <si>
    <t>Impuestos y derechos de importación</t>
  </si>
  <si>
    <t>Laudos laborales</t>
  </si>
  <si>
    <t>Indemnizaciones por expropiación de predios</t>
  </si>
  <si>
    <t>Responsabilidad patrimonial</t>
  </si>
  <si>
    <t>Otras erogaciones por resoluciones por autoridad competente</t>
  </si>
  <si>
    <t>Penas, multas, accesorios y actualizaciones</t>
  </si>
  <si>
    <t>Pérdidas del erario estatal</t>
  </si>
  <si>
    <t>Otros gastos por responsabilidades</t>
  </si>
  <si>
    <t>Impuesto sobre nóminas y otros que se deriven de una relación laboral</t>
  </si>
  <si>
    <t>Gastos del Gobernador electo y su equipo</t>
  </si>
  <si>
    <t>Subcontratación de servicios con terceros</t>
  </si>
  <si>
    <t>Gastos menores</t>
  </si>
  <si>
    <t>Programa de tarifa especial</t>
  </si>
  <si>
    <t>Otros servicios generales</t>
  </si>
  <si>
    <t>Otros servicios integrales</t>
  </si>
  <si>
    <t>Ayudas para gastos por servicios de traslados de personas</t>
  </si>
  <si>
    <t>Ayudas para capacitación y becas</t>
  </si>
  <si>
    <t>Ayudas a pre y premios</t>
  </si>
  <si>
    <t>Ayudas proyectos culturales y artísticos</t>
  </si>
  <si>
    <t>Ayudas Sociales a Instituciones sin fines de lucro</t>
  </si>
  <si>
    <t>Muebles de oficina y estantería</t>
  </si>
  <si>
    <t>mobiliario y equipo de administración</t>
  </si>
  <si>
    <t>Muebles, excepto de oficina y estantería</t>
  </si>
  <si>
    <t>Bienes artísticos y culturales</t>
  </si>
  <si>
    <t>Equipo de cómputo y de tecnología de la información</t>
  </si>
  <si>
    <t>Otros mobiliarios y equipos de administración</t>
  </si>
  <si>
    <t>Adjudicaciones, indemnizaciones y expropiaciones de bienes muebles</t>
  </si>
  <si>
    <t>Equipos y aparatos audiovisuales</t>
  </si>
  <si>
    <t>mobiliario y equipo educacional y recreativo</t>
  </si>
  <si>
    <t>Aparatos deportivos</t>
  </si>
  <si>
    <t>Cámaras fotográficas y de video</t>
  </si>
  <si>
    <t>Otro mobiliario y equipo educacional y recreativo</t>
  </si>
  <si>
    <t>Equipo médico y de laboratorio</t>
  </si>
  <si>
    <t>equipo e instrumental medico y de laboratorio</t>
  </si>
  <si>
    <t>Instrumental médico y de laboratorio</t>
  </si>
  <si>
    <t>Vehículos y equipo terrestres, destinados a servicios públicos y la operación de programas públicos</t>
  </si>
  <si>
    <t>vehículos y equipo de transporte</t>
  </si>
  <si>
    <t>Vehículos y equipo terrestres, destinados a servicios administrativos</t>
  </si>
  <si>
    <t>Vehículos y equipo terrestres, destinados exclusivamente para desastres naturales</t>
  </si>
  <si>
    <t>Vehículos y equipo terrestres, destinados a servidores públicos</t>
  </si>
  <si>
    <t>Carrocerías, remolques y equipo auxiliar de transporte</t>
  </si>
  <si>
    <t>Vehículos y equipo aéreos, destinados a servicios públicos y la operación de programas públicos</t>
  </si>
  <si>
    <t>Vehículos y equipo aéreos, destinados exclusivamente para desastres naturales</t>
  </si>
  <si>
    <t>Equipo ferroviario</t>
  </si>
  <si>
    <t>Embarcaciones destinadas a servicios públicos y la operación de programas públicos</t>
  </si>
  <si>
    <t>Construcción de embarcaciones</t>
  </si>
  <si>
    <t>Otros equipos de transporte</t>
  </si>
  <si>
    <t>Equipo de defensa y seguridad</t>
  </si>
  <si>
    <t>equipo de defensa y seguridad</t>
  </si>
  <si>
    <t>Maquinaria y equipo agropecuario</t>
  </si>
  <si>
    <t>maquinaria, otros equipos y herramientas</t>
  </si>
  <si>
    <t>Maquinaria y equipo industrial</t>
  </si>
  <si>
    <t>Maquinaria y equipo de construcción</t>
  </si>
  <si>
    <t>Sistemas de aire acondicionado, calefacción y de refrigeración</t>
  </si>
  <si>
    <t>Equipos de comunicación y telecomunicación</t>
  </si>
  <si>
    <t>Equipo de generación eléctrica, aparatos y accesorios eléctricos</t>
  </si>
  <si>
    <t>Herramientas y máquinas herramienta</t>
  </si>
  <si>
    <t>Refacciones y accesorios mayores</t>
  </si>
  <si>
    <t>Equipo para semaforización</t>
  </si>
  <si>
    <t>Equipo de ingeniería y diseño</t>
  </si>
  <si>
    <t>Bienes muebles por arrendamiento financiero</t>
  </si>
  <si>
    <t>Maquinaria y equipo diverso</t>
  </si>
  <si>
    <t>Bovinos</t>
  </si>
  <si>
    <t>activos biológicos</t>
  </si>
  <si>
    <t>Porcinos</t>
  </si>
  <si>
    <t>Aves</t>
  </si>
  <si>
    <t>Ovinos y caprinos</t>
  </si>
  <si>
    <t>Peces y acuicultura</t>
  </si>
  <si>
    <t>Equinos</t>
  </si>
  <si>
    <t>Especies menores y de zoológico</t>
  </si>
  <si>
    <t>Árboles y plantas</t>
  </si>
  <si>
    <t>Otros activos biológicos</t>
  </si>
  <si>
    <t>Terrenos</t>
  </si>
  <si>
    <t>bienes inmuebles</t>
  </si>
  <si>
    <t>Viviendas</t>
  </si>
  <si>
    <t>Edificios no residenciales</t>
  </si>
  <si>
    <t>Adjudicaciones, expropiaciones e indemnizaciones de inmuebles</t>
  </si>
  <si>
    <t>Bienes inmuebles en la modalidad de proyectos de infraestructura productiva de largo plazo</t>
  </si>
  <si>
    <t>Bienes inmuebles por arrendamiento financiero</t>
  </si>
  <si>
    <t>Otros bienes inmuebles</t>
  </si>
  <si>
    <t>Software</t>
  </si>
  <si>
    <t>activos intangibles</t>
  </si>
  <si>
    <t>Patentes</t>
  </si>
  <si>
    <t>Marcas</t>
  </si>
  <si>
    <t>Concesiones</t>
  </si>
  <si>
    <t>Franquicias</t>
  </si>
  <si>
    <t>Licencias informáticas e intelectuales</t>
  </si>
  <si>
    <t>Licencias industriales, comerciales y otras</t>
  </si>
  <si>
    <t>Total de adecuaciones presupuestales</t>
  </si>
  <si>
    <t>Capítulo 1000 Servicios Personales</t>
  </si>
  <si>
    <t>Capítulo 2000 Materiales y Suministros</t>
  </si>
  <si>
    <t>Capítulo 3000 Servicios Generales</t>
  </si>
  <si>
    <t>Capítulo 4000  Transferencias, asignaciones, subsidios y otras ayudas</t>
  </si>
  <si>
    <t>Capítulo 5000 Bienes Muebles, Inmuebles e Intangibles</t>
  </si>
  <si>
    <t>Dep. Acum. Programas de Cómputo</t>
  </si>
  <si>
    <t>Dep. Acum. Eqpo. Audio y Video</t>
  </si>
  <si>
    <t>Dep. Acum. Eqpo. Transporte</t>
  </si>
  <si>
    <t>Dep. Acum Material Electoral</t>
  </si>
  <si>
    <t>GASTOS  DEPRECIACION Y AMORTIZACION</t>
  </si>
  <si>
    <t>508-0000-0000-0000</t>
  </si>
  <si>
    <t>Fuerza Por Mexico</t>
  </si>
  <si>
    <t>507-0026-0000-0000</t>
  </si>
  <si>
    <t>Redes Sociales Progresistas</t>
  </si>
  <si>
    <t>507-0025-0000-0000</t>
  </si>
  <si>
    <t>Futuro</t>
  </si>
  <si>
    <t>507-0024-0000-0000</t>
  </si>
  <si>
    <t>Hagamos</t>
  </si>
  <si>
    <t>507-0023-0000-0000</t>
  </si>
  <si>
    <t>Encuentro Solidario</t>
  </si>
  <si>
    <t>507-0022-0000-0000</t>
  </si>
  <si>
    <t>Somos</t>
  </si>
  <si>
    <t>507-0021-0000-0000</t>
  </si>
  <si>
    <t>Morena</t>
  </si>
  <si>
    <t>507-0019-0000-0000</t>
  </si>
  <si>
    <t>Movimiento Ciudadano</t>
  </si>
  <si>
    <t>507-0018-0000-0000</t>
  </si>
  <si>
    <t>Partido Verde Ecologista de  México</t>
  </si>
  <si>
    <t>507-0005-0000-0000</t>
  </si>
  <si>
    <t>Partido Revolucionario Institucional</t>
  </si>
  <si>
    <t>507-0002-0000-0000</t>
  </si>
  <si>
    <t>Partido Accion Nacional</t>
  </si>
  <si>
    <t>507-0001-0000-0000</t>
  </si>
  <si>
    <t>FINANCTO. ACT. ESP.</t>
  </si>
  <si>
    <t>507-0000-0000-0000</t>
  </si>
  <si>
    <t>Otros Impuestos y Derechos</t>
  </si>
  <si>
    <t>506-3000-3921-0000</t>
  </si>
  <si>
    <t>506-3000-3791-0000</t>
  </si>
  <si>
    <t>506-3000-3751-0000</t>
  </si>
  <si>
    <t>506-3000-3721-0000</t>
  </si>
  <si>
    <t>Pasajes aereos nacionales</t>
  </si>
  <si>
    <t>506-3000-3711-0000</t>
  </si>
  <si>
    <t>Servicio de limpieza y desechos</t>
  </si>
  <si>
    <t>506-3000-3581-0000</t>
  </si>
  <si>
    <t>Mtto y conservacion menor de inmuebles p/prest ser</t>
  </si>
  <si>
    <t>506-3000-3511-0000</t>
  </si>
  <si>
    <t>506-3000-3381-0000</t>
  </si>
  <si>
    <t>506-3000-3364-0000</t>
  </si>
  <si>
    <t>Serv de impresión de material informativo derivado</t>
  </si>
  <si>
    <t>506-3000-3363-0000</t>
  </si>
  <si>
    <t xml:space="preserve">Arrendamiento de mob y eq de admon, educacional </t>
  </si>
  <si>
    <t>506-3000-3231-0000</t>
  </si>
  <si>
    <t>506-3000-3181-0000</t>
  </si>
  <si>
    <t>Servicio de acceso a internet, redes y procesamien</t>
  </si>
  <si>
    <t>506-3000-3171-0000</t>
  </si>
  <si>
    <t>Servicio de telecomunicaciones y satelitales</t>
  </si>
  <si>
    <t>506-3000-3161-0000</t>
  </si>
  <si>
    <t>506-3000-3131-0000</t>
  </si>
  <si>
    <t>506-3000-3111-0000</t>
  </si>
  <si>
    <t>SERVICIOS GENERALES</t>
  </si>
  <si>
    <t>506-3000-0000-0000</t>
  </si>
  <si>
    <t>Ref y accesorios para eq de computo y telecomunica</t>
  </si>
  <si>
    <t>506-2000-2941-0000</t>
  </si>
  <si>
    <t>Refacciones y Accesorios Menores de Edificios</t>
  </si>
  <si>
    <t>506-2000-2921-0000</t>
  </si>
  <si>
    <t>Combustibles, Lubricantes y Aditivos para Vehículo</t>
  </si>
  <si>
    <t>506-2000-2612-0000</t>
  </si>
  <si>
    <t>Productos Alimenticios p/personal de las instalaci</t>
  </si>
  <si>
    <t>506-2000-2214-0000</t>
  </si>
  <si>
    <t>Material de Limpieza</t>
  </si>
  <si>
    <t>506-2000-2161-0000</t>
  </si>
  <si>
    <t>Materiales, Útiles y Equipos Menores de Oficina</t>
  </si>
  <si>
    <t>506-2000-2111-0000</t>
  </si>
  <si>
    <t>MATERIALES Y SUMINISTROS</t>
  </si>
  <si>
    <t>506-2000-0000-0000</t>
  </si>
  <si>
    <t>Estímulo por el día del Servidor Público</t>
  </si>
  <si>
    <t>506-1000-1715-0000</t>
  </si>
  <si>
    <t>506-1000-1411-0000</t>
  </si>
  <si>
    <t>506-1000-1331-0000</t>
  </si>
  <si>
    <t>Salario al personal eventual</t>
  </si>
  <si>
    <t>506-1000-1221-0000</t>
  </si>
  <si>
    <t>SERVICIOS PERSONALES</t>
  </si>
  <si>
    <t>506-1000-0000-0000</t>
  </si>
  <si>
    <t>PROCESO ELECTORAL</t>
  </si>
  <si>
    <t>506-0000-0000-0000</t>
  </si>
  <si>
    <t>502-0026-0000-0000</t>
  </si>
  <si>
    <t>502-0025-0000-0000</t>
  </si>
  <si>
    <t>502-0024-0000-0000</t>
  </si>
  <si>
    <t>502-0023-0000-0000</t>
  </si>
  <si>
    <t>502-0022-0000-0000</t>
  </si>
  <si>
    <t>502-0021-0000-0000</t>
  </si>
  <si>
    <t>502-0018-0000-0000</t>
  </si>
  <si>
    <t>Partido Verde Ecologista de Mexico</t>
  </si>
  <si>
    <t>502-0005-0000-0000</t>
  </si>
  <si>
    <t>502-0002-0000-0000</t>
  </si>
  <si>
    <t>502-0001-0000-0000</t>
  </si>
  <si>
    <t>FINANCTO. ACT. ORD.</t>
  </si>
  <si>
    <t>502-0000-0000-0000</t>
  </si>
  <si>
    <t>Impuesto sobre nóminas y otros que se deriven de u</t>
  </si>
  <si>
    <t>501-3000-3981-0000</t>
  </si>
  <si>
    <t>501-3000-3941-0000</t>
  </si>
  <si>
    <t xml:space="preserve">Pasajes terrestres nacionales </t>
  </si>
  <si>
    <t>501-3000-3721-0000</t>
  </si>
  <si>
    <t>Mant y conser de vehículos terr,aéreos,mar,lac,flu</t>
  </si>
  <si>
    <t>501-3000-3551-0000</t>
  </si>
  <si>
    <t>501-3000-3411-0000</t>
  </si>
  <si>
    <t>Serv de consultoría administrativa e informática</t>
  </si>
  <si>
    <t>501-3000-3331-0000</t>
  </si>
  <si>
    <t>501-3000-3221-0000</t>
  </si>
  <si>
    <t>501-3000-3181-0000</t>
  </si>
  <si>
    <t>501-3000-3171-0000</t>
  </si>
  <si>
    <t>501-3000-3161-0000</t>
  </si>
  <si>
    <t xml:space="preserve">Servicio de agua </t>
  </si>
  <si>
    <t>501-3000-3131-0000</t>
  </si>
  <si>
    <t>501-3000-3111-0000</t>
  </si>
  <si>
    <t>501-3000-0000-0000</t>
  </si>
  <si>
    <t>Ref y accesorios p/eq de computo y telecomunica</t>
  </si>
  <si>
    <t>501-2000-2941-0000</t>
  </si>
  <si>
    <t>501-2000-2911-0000</t>
  </si>
  <si>
    <t xml:space="preserve">Comb,lub y aditivos p/vehículos dest a serv admon </t>
  </si>
  <si>
    <t>501-2000-2612-0000</t>
  </si>
  <si>
    <t>501-2000-2531-0000</t>
  </si>
  <si>
    <t>501-2000-2481-0000</t>
  </si>
  <si>
    <t>Prod alimenticios p/pers en instal de dep y ent</t>
  </si>
  <si>
    <t>501-2000-2214-0000</t>
  </si>
  <si>
    <t>Materiales, útiles y eq menores de teconología</t>
  </si>
  <si>
    <t>501-2000-2141-0000</t>
  </si>
  <si>
    <t>Materiales útiles y eq menores de oficina</t>
  </si>
  <si>
    <t>501-2000-2111-0000</t>
  </si>
  <si>
    <t>501-2000-0000-0000</t>
  </si>
  <si>
    <t>Estímulo por día del servidor público</t>
  </si>
  <si>
    <t>501-1000-1715-0000</t>
  </si>
  <si>
    <t>501-1000-1432-0000</t>
  </si>
  <si>
    <t>501-1000-1431-0000</t>
  </si>
  <si>
    <t>501-1000-1421-0000</t>
  </si>
  <si>
    <t>501-1000-1411-0000</t>
  </si>
  <si>
    <t xml:space="preserve">Compensaciones adicionales </t>
  </si>
  <si>
    <t>501-1000-1345-0000</t>
  </si>
  <si>
    <t>Remuneraciones  por Horas Extraordinarias</t>
  </si>
  <si>
    <t>501-1000-1331-0000</t>
  </si>
  <si>
    <t>501-1000-1322-0000</t>
  </si>
  <si>
    <t>501-1000-1321-0000</t>
  </si>
  <si>
    <t>501-1000-1221-0000</t>
  </si>
  <si>
    <t>501-1000-1131-0000</t>
  </si>
  <si>
    <t>501-1000-0000-0000</t>
  </si>
  <si>
    <t>GASTO CORRIENTE</t>
  </si>
  <si>
    <t>501-0000-0000-0000</t>
  </si>
  <si>
    <t>CUENTA RESULTADOS DEUDORA</t>
  </si>
  <si>
    <t>005-0000-0000-0000</t>
  </si>
  <si>
    <t xml:space="preserve">Intereses BBVA Bancomer </t>
  </si>
  <si>
    <t>405-0005-0000-0000</t>
  </si>
  <si>
    <t>PRODUCTOS FINANCIEROS</t>
  </si>
  <si>
    <t>405-0000-0000-0000</t>
  </si>
  <si>
    <t>Partidos Politicos</t>
  </si>
  <si>
    <t>401-0003-0000-0000</t>
  </si>
  <si>
    <t>Ministraciones mensuales</t>
  </si>
  <si>
    <t>401-0001-0000-0000</t>
  </si>
  <si>
    <t>ASIGNACION PRESUPUESTAL</t>
  </si>
  <si>
    <t>401-0000-0000-0000</t>
  </si>
  <si>
    <t>CUENTA RESULTADOS ACREEDORAS</t>
  </si>
  <si>
    <t>004-0000-0000-0000</t>
  </si>
  <si>
    <t>Aportaciones Voluntarias Sedar</t>
  </si>
  <si>
    <t>206-0800-0000-0000</t>
  </si>
  <si>
    <t>Juan Carlos Sauza Mancilla</t>
  </si>
  <si>
    <t>206-0500-0006-0000</t>
  </si>
  <si>
    <t>CUENTAS POR PAGAR ( Consejeros Electorales  IEEJ )</t>
  </si>
  <si>
    <t>206-0500-0000-0000</t>
  </si>
  <si>
    <t>PCP (Préstamo Corto Plazo )</t>
  </si>
  <si>
    <t>206-0100-0100-0000</t>
  </si>
  <si>
    <t>PRESTAMOS PENSIONES</t>
  </si>
  <si>
    <t>206-0100-0000-0000</t>
  </si>
  <si>
    <t>CUENTAS POR PAGAR</t>
  </si>
  <si>
    <t>206-0000-0000-0000</t>
  </si>
  <si>
    <t>Sueldos y Salarios Consejos Municipales</t>
  </si>
  <si>
    <t>204-0013-0000-0000</t>
  </si>
  <si>
    <t>Sueldos y Salarios Capacitadores Dttos</t>
  </si>
  <si>
    <t>204-0011-0000-0000</t>
  </si>
  <si>
    <t>Sueldos y Salarios Eventual Consejos Distritales</t>
  </si>
  <si>
    <t>204-0006-0000-0000</t>
  </si>
  <si>
    <t>Sueldos y Salarios Advo.Eventual</t>
  </si>
  <si>
    <t>204-0003-0000-0000</t>
  </si>
  <si>
    <t>Pendientes de pago(Finiquitos y Liquidaciones)</t>
  </si>
  <si>
    <t>204-0002-0000-0000</t>
  </si>
  <si>
    <t>Sueldos y Salarios por Pagar</t>
  </si>
  <si>
    <t>204-0001-0000-0000</t>
  </si>
  <si>
    <t>SUELDOS Y SALARIOS POR PAGAR</t>
  </si>
  <si>
    <t>204-0000-0000-0000</t>
  </si>
  <si>
    <t>Tinajero Barrera Alfredo</t>
  </si>
  <si>
    <t>203-0374-0000-0000</t>
  </si>
  <si>
    <t>PROVEEDORES</t>
  </si>
  <si>
    <t>203-0000-0000-0000</t>
  </si>
  <si>
    <t>RET. I.V.A</t>
  </si>
  <si>
    <t>202-0007-0000-0000</t>
  </si>
  <si>
    <t>Cuotas IMSS</t>
  </si>
  <si>
    <t>202-0006-0000-0000</t>
  </si>
  <si>
    <t>202-0005-0000-0000</t>
  </si>
  <si>
    <t>10% sobre honorarios</t>
  </si>
  <si>
    <t>202-0003-0000-0000</t>
  </si>
  <si>
    <t>10% sobre arrendamiento</t>
  </si>
  <si>
    <t>202-0002-0000-0000</t>
  </si>
  <si>
    <t>I.S.R. Retenido</t>
  </si>
  <si>
    <t>202-0001-0001-0000</t>
  </si>
  <si>
    <t>I.S.R.</t>
  </si>
  <si>
    <t>202-0001-0000-0000</t>
  </si>
  <si>
    <t>IMPUESTOS POR PAGAR</t>
  </si>
  <si>
    <t>202-0000-0000-0000</t>
  </si>
  <si>
    <t>Pdte. Con Mpal Casimiro Castillo</t>
  </si>
  <si>
    <t>201-0211-0000-0000</t>
  </si>
  <si>
    <t>Depósitos no identificados.</t>
  </si>
  <si>
    <t>201-0179-0000-0000</t>
  </si>
  <si>
    <t>COECYTJAL</t>
  </si>
  <si>
    <t>201-0177-0000-0000</t>
  </si>
  <si>
    <t>Elvira Yadira Sanchez Alvarez</t>
  </si>
  <si>
    <t>201-0092-0000-0000</t>
  </si>
  <si>
    <t>ACREEDORES DIVERSOS</t>
  </si>
  <si>
    <t>201-0000-0000-0000</t>
  </si>
  <si>
    <t>PASIVO CIRCULANTE</t>
  </si>
  <si>
    <t>200-0000-0000-0000</t>
  </si>
  <si>
    <t>PASIVO</t>
  </si>
  <si>
    <t>002-0000-0000-0000</t>
  </si>
  <si>
    <t>DEPOSITOS EN GARANTIA</t>
  </si>
  <si>
    <t>144-0000-0000-0000</t>
  </si>
  <si>
    <t>ACTIVO DIFERIDO</t>
  </si>
  <si>
    <t>140-0000-0000-0000</t>
  </si>
  <si>
    <t>Equipo de Audio y Video</t>
  </si>
  <si>
    <t>135-0001-0000-0000</t>
  </si>
  <si>
    <t>EQUIPO DE AUDIO Y VIDEO</t>
  </si>
  <si>
    <t>135-0000-0000-0000</t>
  </si>
  <si>
    <t>136-0001-0000-0000</t>
  </si>
  <si>
    <t>132-0001-0000-0000</t>
  </si>
  <si>
    <t>Dep. Acum. Eqpo. Comunicacion</t>
  </si>
  <si>
    <t>130-0001-0000-0000</t>
  </si>
  <si>
    <t>Dep. Acum. Eqpo. de Computo</t>
  </si>
  <si>
    <t>126-0001-0000-0000</t>
  </si>
  <si>
    <t>124-0001-0000-0000</t>
  </si>
  <si>
    <t>122-0004-0000-0000</t>
  </si>
  <si>
    <t>Dep. Acum Otro Mobiliario y Equipo de Admon.</t>
  </si>
  <si>
    <t>122-0003-0000-0000</t>
  </si>
  <si>
    <t>Dep Acum Sistemas de Aire Acondicionado</t>
  </si>
  <si>
    <t>122-0002-0000-0000</t>
  </si>
  <si>
    <t>Dep. Acum. Mob. y Eqpo. de Oficina</t>
  </si>
  <si>
    <t>122-0001-0000-0000</t>
  </si>
  <si>
    <t>DEPRECIACION ACUMULADA DE ACTIVOS FIJOS</t>
  </si>
  <si>
    <t>122-0000-0000-0000</t>
  </si>
  <si>
    <t>Mobiliario y Equipo de Oficina</t>
  </si>
  <si>
    <t>121-0001-0000-0000</t>
  </si>
  <si>
    <t>MOBILIARIO Y EQPO. DE OFNA.</t>
  </si>
  <si>
    <t>121-0000-0000-0000</t>
  </si>
  <si>
    <t>ACTIVO FIJO</t>
  </si>
  <si>
    <t>120-0000-0000-0000</t>
  </si>
  <si>
    <t>Eduardo Meza Rincon</t>
  </si>
  <si>
    <t>104-1011-0000-0000</t>
  </si>
  <si>
    <t>Delgadillo González Saúl</t>
  </si>
  <si>
    <t>104-0659-0000-0000</t>
  </si>
  <si>
    <t>Salazar Ruíz Aldo Alonso</t>
  </si>
  <si>
    <t>104-0631-0000-0000</t>
  </si>
  <si>
    <t>Murillo Gutierrez Manuel Alejandro</t>
  </si>
  <si>
    <t>104-0392-0000-0000</t>
  </si>
  <si>
    <t>Hector Gallego Avila</t>
  </si>
  <si>
    <t>DEUDORES DIVERSOS</t>
  </si>
  <si>
    <t>104-0000-0000-0000</t>
  </si>
  <si>
    <t>BBVA Nómina 115687152</t>
  </si>
  <si>
    <t>102-0021-0000-0000</t>
  </si>
  <si>
    <t>BBVA Cta. Intermediaria 0115163145</t>
  </si>
  <si>
    <t>102-0019-0000-0000</t>
  </si>
  <si>
    <t>BBVA Bancomer, S.A., Cta 0102614707</t>
  </si>
  <si>
    <t>102-0015-0000-0000</t>
  </si>
  <si>
    <t>BANSI, S.A.</t>
  </si>
  <si>
    <t>102-0010-0000-0000</t>
  </si>
  <si>
    <t>BANCOS CTA.CHEQUES</t>
  </si>
  <si>
    <t>102-0000-0000-0000</t>
  </si>
  <si>
    <t>Dirección de Administración y Finanzas</t>
  </si>
  <si>
    <t>101-0564-0000-0000</t>
  </si>
  <si>
    <t>Pdte. Con. Mpal. Concepción de Buenos Aires</t>
  </si>
  <si>
    <t>101-0441-0000-0000</t>
  </si>
  <si>
    <t>Pdte. Con. Mpal. Chapala</t>
  </si>
  <si>
    <t>101-0435-0000-0000</t>
  </si>
  <si>
    <t>Presidente Con. Dist. 15</t>
  </si>
  <si>
    <t>101-0402-0000-0000</t>
  </si>
  <si>
    <t>CUENTA DE MAYOR DE FONDO REVOLVENTE</t>
  </si>
  <si>
    <t>101-0000-0000-0000</t>
  </si>
  <si>
    <t>FONDO FIJO DE CAJA</t>
  </si>
  <si>
    <t>101-0000-0000-0001</t>
  </si>
  <si>
    <t>ACTIVO CIRCULANTE</t>
  </si>
  <si>
    <t>100-0000-0000-0000</t>
  </si>
  <si>
    <t>001-0000-0000-0000</t>
  </si>
  <si>
    <t>Acreedor</t>
  </si>
  <si>
    <t>Deudor</t>
  </si>
  <si>
    <t>Abonos</t>
  </si>
  <si>
    <t>Cargos</t>
  </si>
  <si>
    <t>Saldos</t>
  </si>
  <si>
    <t>Fecha: 17/Feb/2022</t>
  </si>
  <si>
    <t>Balanza de comprobación al 30/Sep/2021</t>
  </si>
  <si>
    <t>Hoja:      1</t>
  </si>
  <si>
    <t>IEPCEJ EJERCICIO 2008</t>
  </si>
  <si>
    <t>CONTPAQ i</t>
  </si>
  <si>
    <t>101-0423-0000-0000</t>
  </si>
  <si>
    <t>Pdte. Con. Mpal. Atemajac de Brizuela</t>
  </si>
  <si>
    <t>101-0469-0000-0000</t>
  </si>
  <si>
    <t>Pdte. Con. Mpal. La Manzanilla de la Paz</t>
  </si>
  <si>
    <t>101-0517-0000-0000</t>
  </si>
  <si>
    <t>Pdte. Con. Mpal. Totatiche</t>
  </si>
  <si>
    <t>101-0554-0000-0000</t>
  </si>
  <si>
    <t>Secretaría Ejecutiva</t>
  </si>
  <si>
    <t>104-0523-0000-0000</t>
  </si>
  <si>
    <t>Presidente Con. Dist. 20</t>
  </si>
  <si>
    <t>104-0544-0000-0000</t>
  </si>
  <si>
    <t>Rosas Villalobos Alma Fabiola del Rosario</t>
  </si>
  <si>
    <t>104-0649-0000-0000</t>
  </si>
  <si>
    <t>Pdte. Con. Mpal Tecalitlan (CD-19)</t>
  </si>
  <si>
    <t>104-0658-0000-0000</t>
  </si>
  <si>
    <t>Ramírez García Hugo Elias</t>
  </si>
  <si>
    <t>104-0661-0000-0000</t>
  </si>
  <si>
    <t>Pulido Maciel Hugo</t>
  </si>
  <si>
    <t>104-0672-0000-0000</t>
  </si>
  <si>
    <t>García Hernández Eric Alvar</t>
  </si>
  <si>
    <t>104-0681-0000-0000</t>
  </si>
  <si>
    <t>Samuel Limón Zarate</t>
  </si>
  <si>
    <t>104-0701-0000-0000</t>
  </si>
  <si>
    <t>Campos Guzman Luis Alfonso</t>
  </si>
  <si>
    <t>104-0730-0000-0000</t>
  </si>
  <si>
    <t>Pdte. Consejo Municipal Totatiche</t>
  </si>
  <si>
    <t>104-0817-0000-0000</t>
  </si>
  <si>
    <t>ALEJANDRO GUTIÉRREZ CARRILLO</t>
  </si>
  <si>
    <t>104-1002-0000-0000</t>
  </si>
  <si>
    <t>Cesar Alejandro Rios López</t>
  </si>
  <si>
    <t>104-1019-0000-0000</t>
  </si>
  <si>
    <t>Catalina Moreno Trillo</t>
  </si>
  <si>
    <t>104-1041-0000-0000</t>
  </si>
  <si>
    <t>Karen Steffannia Islas Antonio</t>
  </si>
  <si>
    <t>104-1043-0000-0000</t>
  </si>
  <si>
    <t>Gisela Araceli Leyva Martinez</t>
  </si>
  <si>
    <t>104-1044-0000-0000</t>
  </si>
  <si>
    <t>Jesus Eliseo Maciel Iñiguez</t>
  </si>
  <si>
    <t>104-1045-0000-0000</t>
  </si>
  <si>
    <t>Monica Rizo Lopez</t>
  </si>
  <si>
    <t>104-1046-0000-0000</t>
  </si>
  <si>
    <t>Cynthia Teresa Elizalde Vivas</t>
  </si>
  <si>
    <t>108-0000-0000-0000</t>
  </si>
  <si>
    <t>IMPUESTOS A FAVOR</t>
  </si>
  <si>
    <t>108-0002-0000-0000</t>
  </si>
  <si>
    <t>Subsidio para el Empleo</t>
  </si>
  <si>
    <t>109-0000-0000-0000</t>
  </si>
  <si>
    <t>ANTICIPO A PROVEEDORES</t>
  </si>
  <si>
    <t>109-0361-0000-0000</t>
  </si>
  <si>
    <t>Universidad de Guadalajara</t>
  </si>
  <si>
    <t>120-0133-0000-0000</t>
  </si>
  <si>
    <t>SISTEMAS DE AIRE ACONDICIONADO, CALEFACCIÓN Y REFR</t>
  </si>
  <si>
    <t>120-0133-0001-0000</t>
  </si>
  <si>
    <t>Sistemas de Aire Acondicionado, Calefacción y Refr</t>
  </si>
  <si>
    <t>120-0139-0000-0000</t>
  </si>
  <si>
    <t>OTROS MOBILIARIOS Y EQUIPOS DE ADMINISTRACIÓN</t>
  </si>
  <si>
    <t>120-0139-0001-0000</t>
  </si>
  <si>
    <t>Otro Mobiliario y Equipo de Administración Mat Ele</t>
  </si>
  <si>
    <t>121-0002-0000-0000</t>
  </si>
  <si>
    <t>Mobiliario sria de finanzas</t>
  </si>
  <si>
    <t>121-0003-0000-0000</t>
  </si>
  <si>
    <t>Equipo de Oficina Consejo Electoral</t>
  </si>
  <si>
    <t>123-0000-0000-0000</t>
  </si>
  <si>
    <t>EQUIPO DE TRANSPORTE</t>
  </si>
  <si>
    <t>123-0001-0000-0000</t>
  </si>
  <si>
    <t>Equipo de Transporte</t>
  </si>
  <si>
    <t>123-0002-0000-0000</t>
  </si>
  <si>
    <t>Vehículo y Equipo  Auxiliar de Transporte</t>
  </si>
  <si>
    <t>125-0000-0000-0000</t>
  </si>
  <si>
    <t>EQUIPO DE COMPUTO</t>
  </si>
  <si>
    <t>125-0001-0000-0000</t>
  </si>
  <si>
    <t>Equipo de Computo</t>
  </si>
  <si>
    <t>125-0002-0000-0000</t>
  </si>
  <si>
    <t>Eq. de Computo Sria.</t>
  </si>
  <si>
    <t>129-0000-0000-0000</t>
  </si>
  <si>
    <t>EQUIPO DE COMUNICACION</t>
  </si>
  <si>
    <t>129-0001-0000-0000</t>
  </si>
  <si>
    <t>Equipo de Comunicación</t>
  </si>
  <si>
    <t>129-0002-0000-0000</t>
  </si>
  <si>
    <t>Eq. de Com.Sria. de Finanzas</t>
  </si>
  <si>
    <t>131-0000-0000-0000</t>
  </si>
  <si>
    <t>PROGRAMAS DE COMPUTO</t>
  </si>
  <si>
    <t>131-0001-0000-0000</t>
  </si>
  <si>
    <t>Programas de computo</t>
  </si>
  <si>
    <t>142-0000-0000-0000</t>
  </si>
  <si>
    <t>MEJORAS A LOCALES ARRENDADOS</t>
  </si>
  <si>
    <t>142-0002-0000-0000</t>
  </si>
  <si>
    <t>Florencia 2370</t>
  </si>
  <si>
    <t>143-0000-0000-0000</t>
  </si>
  <si>
    <t>AMORT. ACUM. DE MEJORAS A LOCAL A</t>
  </si>
  <si>
    <t>143-0001-0000-0000</t>
  </si>
  <si>
    <t>Amort.Acum. de Mejoras a Loc.</t>
  </si>
  <si>
    <t>144-0088-0000-0000</t>
  </si>
  <si>
    <t>Depósito Bodega Organización</t>
  </si>
  <si>
    <t>144-0093-0000-0000</t>
  </si>
  <si>
    <t>Deposito Renta Dist.5</t>
  </si>
  <si>
    <t>144-0094-0000-0000</t>
  </si>
  <si>
    <t>Deposito Renta Dist. 6</t>
  </si>
  <si>
    <t>144-0095-0000-0000</t>
  </si>
  <si>
    <t>Deposito Renta Dist. 7</t>
  </si>
  <si>
    <t>144-0096-0000-0000</t>
  </si>
  <si>
    <t>Deposito Renta Dist. 8</t>
  </si>
  <si>
    <t>144-0097-0000-0000</t>
  </si>
  <si>
    <t>Deposito Renta Dist. 9</t>
  </si>
  <si>
    <t>144-0110-0000-0000</t>
  </si>
  <si>
    <t>Deposito C.F.E. Bodega Organización</t>
  </si>
  <si>
    <t>144-0116-0000-0000</t>
  </si>
  <si>
    <t>Deposito CFE ( Oficinas Centrales )</t>
  </si>
  <si>
    <t>144-0132-0000-0000</t>
  </si>
  <si>
    <t>Deposito Renta Consj. Mpal. Lagos de Moreno</t>
  </si>
  <si>
    <t>144-0140-0000-0000</t>
  </si>
  <si>
    <t>Dep. Rta Ofna. Juridico Asis</t>
  </si>
  <si>
    <t>144-0158-0000-0000</t>
  </si>
  <si>
    <t>Bodega Medrano Jorge C. Salles Cuervo</t>
  </si>
  <si>
    <t>144-0160-0000-0000</t>
  </si>
  <si>
    <t>Dep Garantía Parque de las Estrellas 2764</t>
  </si>
  <si>
    <t>144-0161-0000-0000</t>
  </si>
  <si>
    <t>Dep. Garantía Arcos 27 Cuadher</t>
  </si>
  <si>
    <t>144-0162-0000-0000</t>
  </si>
  <si>
    <t>Dep. Garantía Av. Vallarta Beatriz  Rivas</t>
  </si>
  <si>
    <t>144-1601-0000-0000</t>
  </si>
  <si>
    <t>Dep. Garantía Lopez Cotilla Technical Trazos</t>
  </si>
  <si>
    <t>144-1602-0000-0000</t>
  </si>
  <si>
    <t>Deposito CFE Vallarta</t>
  </si>
  <si>
    <t>144-1603-0000-0000</t>
  </si>
  <si>
    <t>Deposito López Cotilla 2135</t>
  </si>
  <si>
    <t>146-0000-0000-0000</t>
  </si>
  <si>
    <t>GASTOS DE INSTALACION</t>
  </si>
  <si>
    <t>146-0002-0000-0000</t>
  </si>
  <si>
    <t>Instalaciones telefonicas</t>
  </si>
  <si>
    <t>147-0000-0000-0000</t>
  </si>
  <si>
    <t>AMORTIZACION ACUM. GTOS</t>
  </si>
  <si>
    <t>147-0001-0000-0000</t>
  </si>
  <si>
    <t>Amortizacion Acum. Gtos.</t>
  </si>
  <si>
    <t>201-0094-0000-0000</t>
  </si>
  <si>
    <t>201-0175-0000-0000</t>
  </si>
  <si>
    <t>Director de Administración y Finanzas</t>
  </si>
  <si>
    <t>201-0177-0230-0000</t>
  </si>
  <si>
    <t>CANDIDATOS INDEPENDIENTES</t>
  </si>
  <si>
    <t>201-0208-0000-0000</t>
  </si>
  <si>
    <t>Pdte. Cons. Mpal. Ignacio Cerro Gordo</t>
  </si>
  <si>
    <t>201-0209-0000-0000</t>
  </si>
  <si>
    <t>Pdte. Cons. Mpal. Atemaja de  Brizuela</t>
  </si>
  <si>
    <t>201-0217-0000-0000</t>
  </si>
  <si>
    <t>Pdte. Consejo Municipal Manzanilla de la Paz</t>
  </si>
  <si>
    <t>201-0218-0000-0000</t>
  </si>
  <si>
    <t>Pdte. Consejo Municipal Concepcion de Buenos Aires</t>
  </si>
  <si>
    <t>201-0219-0000-0000</t>
  </si>
  <si>
    <t>José de Jesús Gómez Valle</t>
  </si>
  <si>
    <t>201-0220-0000-0000</t>
  </si>
  <si>
    <t>Jesus Reynoso Gallegos</t>
  </si>
  <si>
    <t>201-0221-0000-0000</t>
  </si>
  <si>
    <t>Carlos Jacobo García Hernández</t>
  </si>
  <si>
    <t>201-2163-0000-0000</t>
  </si>
  <si>
    <t>Sayani Moska Estrada</t>
  </si>
  <si>
    <t>203-0007-0000-0000</t>
  </si>
  <si>
    <t>Comision Federal de Electricidad</t>
  </si>
  <si>
    <t>203-0142-0000-0000</t>
  </si>
  <si>
    <t>Martinez Casillas Jesus Antonio</t>
  </si>
  <si>
    <t>203-0364-0000-0000</t>
  </si>
  <si>
    <t>203-0707-0000-0000</t>
  </si>
  <si>
    <t>Robles Aguilar Sandra Vanesa</t>
  </si>
  <si>
    <t>203-0708-0000-0000</t>
  </si>
  <si>
    <t>Marvan Laborde María</t>
  </si>
  <si>
    <t>203-0958-0000-0000</t>
  </si>
  <si>
    <t>Rogelio Villareal Macías</t>
  </si>
  <si>
    <t>203-0971-0000-0000</t>
  </si>
  <si>
    <t>Isa Corporativo S.A. de C.V.</t>
  </si>
  <si>
    <t>203-1180-0000-0000</t>
  </si>
  <si>
    <t>Sistema Intermunicipal de Agua Potable SEAPAL</t>
  </si>
  <si>
    <t>203-1402-0000-0000</t>
  </si>
  <si>
    <t xml:space="preserve">INSTITUTO ELECTORAL </t>
  </si>
  <si>
    <t>203-1727-0000-0000</t>
  </si>
  <si>
    <t>Diseñadora de Obras QWARKA, S.A. DE C.V</t>
  </si>
  <si>
    <t>203-3373-0000-0000</t>
  </si>
  <si>
    <t>Juan Carlos Fuentes Escobedo</t>
  </si>
  <si>
    <t>203-3652-0000-0000</t>
  </si>
  <si>
    <t>Coeficiente Comunicaciones, S.A. de C.V.</t>
  </si>
  <si>
    <t>203-3669-0000-0000</t>
  </si>
  <si>
    <t>Commercial Group Taashka Mex, S.A. de C.V.</t>
  </si>
  <si>
    <t>203-3841-0000-0000</t>
  </si>
  <si>
    <t>Forticus Tech S.A. de C.V.</t>
  </si>
  <si>
    <t>203-3987-0000-0000</t>
  </si>
  <si>
    <t>Varios</t>
  </si>
  <si>
    <t>203-4105-0000-0000</t>
  </si>
  <si>
    <t>Lluvia Linda Rivera Sanchez</t>
  </si>
  <si>
    <t>203-6039-0000-0000</t>
  </si>
  <si>
    <t>Jorge Enrique Aguilar Rojo</t>
  </si>
  <si>
    <t>203-6067-0000-0000</t>
  </si>
  <si>
    <t>Tangil Construcciones SA de CV</t>
  </si>
  <si>
    <t>203-6095-0000-0000</t>
  </si>
  <si>
    <t>Sainz Martinez  Luis Carlos</t>
  </si>
  <si>
    <t>203-6096-0000-0000</t>
  </si>
  <si>
    <t>García Perez Laura Patricia</t>
  </si>
  <si>
    <t>203-6098-0000-0000</t>
  </si>
  <si>
    <t>Guzman Bustos Fabiola de Fatima</t>
  </si>
  <si>
    <t>204-0016-0000-0000</t>
  </si>
  <si>
    <t>Sueldos y Salarios Consejeros Distritales</t>
  </si>
  <si>
    <t>204-0017-0000-0000</t>
  </si>
  <si>
    <t>Sueldos y salarios consulta popular</t>
  </si>
  <si>
    <t>204-0018-0000-0000</t>
  </si>
  <si>
    <t>Sueldos y salarios Extraordinaria Tlaquepaque</t>
  </si>
  <si>
    <t>206-0041-0000-0000</t>
  </si>
  <si>
    <t>Tania Lu Ramírez García</t>
  </si>
  <si>
    <t>206-0042-0000-0000</t>
  </si>
  <si>
    <t>SEDAR</t>
  </si>
  <si>
    <t>206-0100-0300-0000</t>
  </si>
  <si>
    <t>PH ( Préstamo Hipotecario )</t>
  </si>
  <si>
    <t>206-0100-0400-0000</t>
  </si>
  <si>
    <t>(Prestamo PLMP)</t>
  </si>
  <si>
    <t>206-0138-0000-0000</t>
  </si>
  <si>
    <t>MURILLO GUTIERREZ MANUEL ALEJANDRO</t>
  </si>
  <si>
    <t>206-0139-0000-0000</t>
  </si>
  <si>
    <t>Saúl Delgadillo González</t>
  </si>
  <si>
    <t>206-0140-0000-0000</t>
  </si>
  <si>
    <t>206-0141-0000-0000</t>
  </si>
  <si>
    <t>Arteaga Martinez Jimena</t>
  </si>
  <si>
    <t>206-6097-0000-0000</t>
  </si>
  <si>
    <t>Fregoso Centeno Natalia</t>
  </si>
  <si>
    <t>206-9001-0000-0000</t>
  </si>
  <si>
    <t>Provisiones nóminas 2018</t>
  </si>
  <si>
    <t>003-0000-0000-0000</t>
  </si>
  <si>
    <t>CAPITAL</t>
  </si>
  <si>
    <t>030-0000-0000-0000</t>
  </si>
  <si>
    <t>REMANENTE DE EJERCICIOS</t>
  </si>
  <si>
    <t>030-1994-0000-0000</t>
  </si>
  <si>
    <t>Remanente ejercicio 1994</t>
  </si>
  <si>
    <t>030-1995-0000-0000</t>
  </si>
  <si>
    <t>Remanente ejercicio 1995</t>
  </si>
  <si>
    <t>030-1996-0000-0000</t>
  </si>
  <si>
    <t>Remanente ejercicio 1996</t>
  </si>
  <si>
    <t>030-1997-0000-0000</t>
  </si>
  <si>
    <t>Remanente ejercicio 1997</t>
  </si>
  <si>
    <t>030-1998-0000-0000</t>
  </si>
  <si>
    <t>Remanente ejercicio 1998</t>
  </si>
  <si>
    <t>030-1999-0000-0000</t>
  </si>
  <si>
    <t>Remanente Ejercicio 1999</t>
  </si>
  <si>
    <t>030-2000-0000-0000</t>
  </si>
  <si>
    <t>Remanente Ejercicio 2000</t>
  </si>
  <si>
    <t>030-2001-0000-0000</t>
  </si>
  <si>
    <t>Remanente Ejercicio 2001</t>
  </si>
  <si>
    <t>030-2002-0000-0000</t>
  </si>
  <si>
    <t>Remanente Ejercicio 2002</t>
  </si>
  <si>
    <t>030-2003-0000-0000</t>
  </si>
  <si>
    <t>Remanente Ejercicio 2003</t>
  </si>
  <si>
    <t>030-2004-0000-0000</t>
  </si>
  <si>
    <t>Remanente Ejercicio 2004</t>
  </si>
  <si>
    <t>030-2005-0000-0000</t>
  </si>
  <si>
    <t>Remanente Ejercicio 2005</t>
  </si>
  <si>
    <t>030-2006-0000-0000</t>
  </si>
  <si>
    <t>Remanente Ejercicio 2006</t>
  </si>
  <si>
    <t>030-2007-0000-0000</t>
  </si>
  <si>
    <t>Remanente Ejercicio 2007</t>
  </si>
  <si>
    <t>030-2008-0000-0000</t>
  </si>
  <si>
    <t>Remanente Ejercicio 2008</t>
  </si>
  <si>
    <t>030-2009-0000-0000</t>
  </si>
  <si>
    <t>Remanente Ejercicio 2009</t>
  </si>
  <si>
    <t>030-2010-0000-0000</t>
  </si>
  <si>
    <t>Remanente Ejercicio 2010</t>
  </si>
  <si>
    <t>030-2011-0000-0000</t>
  </si>
  <si>
    <t>Remanente Ejercicio 2011</t>
  </si>
  <si>
    <t>030-2012-0000-0000</t>
  </si>
  <si>
    <t>Remanente Ejercicio 2012</t>
  </si>
  <si>
    <t>030-2013-0000-0000</t>
  </si>
  <si>
    <t>Remanente Ejercicio 2013</t>
  </si>
  <si>
    <t>030-2014-0000-0000</t>
  </si>
  <si>
    <t>Remanente Ejercicio 2014</t>
  </si>
  <si>
    <t>030-2015-0000-0000</t>
  </si>
  <si>
    <t>Remanente Ejercicio 2015</t>
  </si>
  <si>
    <t>030-2016-0000-0000</t>
  </si>
  <si>
    <t>Remanente Ejercicio 2016</t>
  </si>
  <si>
    <t>030-2017-0000-0000</t>
  </si>
  <si>
    <t>Remanente Ejercicio 2017</t>
  </si>
  <si>
    <t>030-2018-0000-0000</t>
  </si>
  <si>
    <t>Remanente Ejercicio 2018</t>
  </si>
  <si>
    <t>030-2019-0000-0000</t>
  </si>
  <si>
    <t>Remanente Ejercicio 2019</t>
  </si>
  <si>
    <t>030-2020-0000-0000</t>
  </si>
  <si>
    <t>Remanente Ejercicio 2020</t>
  </si>
  <si>
    <t>301-0000-0000-0000</t>
  </si>
  <si>
    <t>PATRIMONIO</t>
  </si>
  <si>
    <t>301-0001-0000-0000</t>
  </si>
  <si>
    <t>Patrimonio</t>
  </si>
  <si>
    <t>401-0002-0000-0000</t>
  </si>
  <si>
    <t>Ampliación Extraordinaria</t>
  </si>
  <si>
    <t>401-0006-0000-0000</t>
  </si>
  <si>
    <t>Ministracion Proceso Electoral</t>
  </si>
  <si>
    <t>401-0008-0000-0000</t>
  </si>
  <si>
    <t>Ministración Gtos de Campaña Part Pol y Candi Inde</t>
  </si>
  <si>
    <t>401-0009-0000-0000</t>
  </si>
  <si>
    <t>Consulta Popular Pacto Fiscal</t>
  </si>
  <si>
    <t>406-0000-0000-0000</t>
  </si>
  <si>
    <t>OTROS INGRESOS Y BENEFICIOS VARIOS</t>
  </si>
  <si>
    <t>406-0008-0000-0000</t>
  </si>
  <si>
    <t>Reintegros INE</t>
  </si>
  <si>
    <t>GASTO CORRIENTE IEPC JALISCO</t>
  </si>
  <si>
    <t>501-1000-1441-0000</t>
  </si>
  <si>
    <t>501-1000-1712-0000</t>
  </si>
  <si>
    <t>501-2000-2151-0000</t>
  </si>
  <si>
    <t>501-2000-2161-0000</t>
  </si>
  <si>
    <t>501-2000-2171-0000</t>
  </si>
  <si>
    <t>501-2000-2231-0000</t>
  </si>
  <si>
    <t>501-2000-2441-0000</t>
  </si>
  <si>
    <t>501-2000-2461-0000</t>
  </si>
  <si>
    <t>501-2000-2721-0000</t>
  </si>
  <si>
    <t>501-2000-2921-0000</t>
  </si>
  <si>
    <t>501-2000-2931-0000</t>
  </si>
  <si>
    <t xml:space="preserve">Ref y accesorios de mob y eq de admon,edu y recre </t>
  </si>
  <si>
    <t>501-2000-2961-0000</t>
  </si>
  <si>
    <t>Refacciones y accesorios menores de eq de transpor</t>
  </si>
  <si>
    <t>501-3000-3271-0000</t>
  </si>
  <si>
    <t>501-3000-3342-0000</t>
  </si>
  <si>
    <t>501-3000-3351-0000</t>
  </si>
  <si>
    <t xml:space="preserve">Servicios de investigación científica ydesarrollo </t>
  </si>
  <si>
    <t>501-3000-3362-0000</t>
  </si>
  <si>
    <t>Servicio de impresión de doc y pape oficial</t>
  </si>
  <si>
    <t>501-3000-3363-0000</t>
  </si>
  <si>
    <t>Servicios de imp. de mat info der de opera y admon</t>
  </si>
  <si>
    <t>501-3000-3381-0000</t>
  </si>
  <si>
    <t xml:space="preserve">Servicios de vigilancia </t>
  </si>
  <si>
    <t>501-3000-3451-0000</t>
  </si>
  <si>
    <t>Seguro de bienes patrimoniales</t>
  </si>
  <si>
    <t>501-3000-3471-0000</t>
  </si>
  <si>
    <t>501-3000-3511-0000</t>
  </si>
  <si>
    <t>Mant y conser menor de inmuebles p/pres de ser adm</t>
  </si>
  <si>
    <t>501-3000-3521-0000</t>
  </si>
  <si>
    <t>Mant y cons de mob y  eq de admon,edu y recre</t>
  </si>
  <si>
    <t>501-3000-3531-0000</t>
  </si>
  <si>
    <t>Instalación, rep y mant de eq de comp y tec infor</t>
  </si>
  <si>
    <t>501-3000-3571-0000</t>
  </si>
  <si>
    <t xml:space="preserve">Instalación Reparación y Mtto Maquinaria y Otros </t>
  </si>
  <si>
    <t>501-3000-3581-0000</t>
  </si>
  <si>
    <t>Servicio de limpieza y manejo de desechos</t>
  </si>
  <si>
    <t>501-3000-3591-0000</t>
  </si>
  <si>
    <t>Servicio de Jardinería y Fumigación</t>
  </si>
  <si>
    <t>501-3000-3611-0000</t>
  </si>
  <si>
    <t>Dif por rad, tv y otros medios sobre prog y act gu</t>
  </si>
  <si>
    <t>501-3000-3661-0000</t>
  </si>
  <si>
    <t>Servicio de creación y dif de cont excl por intern</t>
  </si>
  <si>
    <t>501-3000-3711-0000</t>
  </si>
  <si>
    <t>501-3000-3751-0000</t>
  </si>
  <si>
    <t>501-3000-3791-0000</t>
  </si>
  <si>
    <t>501-3000-3831-0000</t>
  </si>
  <si>
    <t xml:space="preserve">Congresos y convenciones </t>
  </si>
  <si>
    <t>501-3000-3921-0000</t>
  </si>
  <si>
    <t>501-5000-0000-0000</t>
  </si>
  <si>
    <t>BIENES MUEBLES INMUEBLES</t>
  </si>
  <si>
    <t>501-5000-5151-0000</t>
  </si>
  <si>
    <t>Equipo de cómputo y tecnología de la información</t>
  </si>
  <si>
    <t>FINANCIAMIENTO PARTIDOS ACTIVIDADES ORDINARIAS</t>
  </si>
  <si>
    <t>502-0019-0000-0000</t>
  </si>
  <si>
    <t>503-0000-0000-0000</t>
  </si>
  <si>
    <t>FINANCIAMIENRO OBTENCIÓN VOTO PARTIDOS</t>
  </si>
  <si>
    <t>503-0001-0000-0000</t>
  </si>
  <si>
    <t>Partido Acción Nacional</t>
  </si>
  <si>
    <t>503-0002-0000-0000</t>
  </si>
  <si>
    <t>503-0003-0000-0000</t>
  </si>
  <si>
    <t>Partido de la Revolución Democrática</t>
  </si>
  <si>
    <t>503-0004-0000-0000</t>
  </si>
  <si>
    <t>Partido del Trabajo</t>
  </si>
  <si>
    <t>503-0005-0000-0000</t>
  </si>
  <si>
    <t>Partido Verde Ecologista</t>
  </si>
  <si>
    <t>503-0018-0000-0000</t>
  </si>
  <si>
    <t>503-0019-0000-0000</t>
  </si>
  <si>
    <t>503-0084-0000-0000</t>
  </si>
  <si>
    <t>Partido Encuentro Solidario</t>
  </si>
  <si>
    <t>503-0085-0000-0000</t>
  </si>
  <si>
    <t>503-0086-0000-0000</t>
  </si>
  <si>
    <t>503-0087-0000-0000</t>
  </si>
  <si>
    <t>Fuerza por México</t>
  </si>
  <si>
    <t>503-0088-0000-0000</t>
  </si>
  <si>
    <t>503-0089-0000-0000</t>
  </si>
  <si>
    <t>503-0112-0000-0000</t>
  </si>
  <si>
    <t>Soy un Ciudadano Libre AC</t>
  </si>
  <si>
    <t>503-0113-0000-0000</t>
  </si>
  <si>
    <t>Sembrando para Cosechar un Futuro Mejor</t>
  </si>
  <si>
    <t>503-0114-0000-0000</t>
  </si>
  <si>
    <t xml:space="preserve">Atotonilco Independiente </t>
  </si>
  <si>
    <t>503-0115-0000-0000</t>
  </si>
  <si>
    <t>Oz por un Autlan Independiente AC</t>
  </si>
  <si>
    <t>503-0116-0000-0000</t>
  </si>
  <si>
    <t>El Bola Capacete</t>
  </si>
  <si>
    <t>503-0117-0000-0000</t>
  </si>
  <si>
    <t>Fredy Rayo AC</t>
  </si>
  <si>
    <t>503-0118-0000-0000</t>
  </si>
  <si>
    <t>Proyecto IST AC</t>
  </si>
  <si>
    <t>503-0119-0000-0000</t>
  </si>
  <si>
    <t>Amigos Aldana</t>
  </si>
  <si>
    <t>503-0120-0000-0000</t>
  </si>
  <si>
    <t xml:space="preserve">Colotlan Independiente </t>
  </si>
  <si>
    <t>503-0121-0000-0000</t>
  </si>
  <si>
    <t xml:space="preserve">Porque tu voz es mi lucha </t>
  </si>
  <si>
    <t>503-0122-0000-0000</t>
  </si>
  <si>
    <t>Pro Natura Ocotlan AC</t>
  </si>
  <si>
    <t>503-0124-0000-0000</t>
  </si>
  <si>
    <t>Voz Ciudadana de Sayula AC</t>
  </si>
  <si>
    <t>503-0126-0000-0000</t>
  </si>
  <si>
    <t>Gustavo Castañeda AC</t>
  </si>
  <si>
    <t>503-0127-0000-0000</t>
  </si>
  <si>
    <t>Zapotitlan Somos Todos</t>
  </si>
  <si>
    <t>503-0128-0000-0000</t>
  </si>
  <si>
    <t>Alejandro Vazquez Unidos por Zapotlan</t>
  </si>
  <si>
    <t>503-0129-0000-0000</t>
  </si>
  <si>
    <t>Fuerza Independiente por Zapotlan</t>
  </si>
  <si>
    <t>503-0130-0000-0000</t>
  </si>
  <si>
    <t xml:space="preserve">Fortaleza Guadalajara </t>
  </si>
  <si>
    <t>503-0131-0000-0000</t>
  </si>
  <si>
    <t>Unidos Independientes por Tequila</t>
  </si>
  <si>
    <t>503-0132-0000-0000</t>
  </si>
  <si>
    <t>Aixcaquema AC</t>
  </si>
  <si>
    <t>506-1000-1321-0000</t>
  </si>
  <si>
    <t>Prima Vacacional y Dominical</t>
  </si>
  <si>
    <t>506-1000-1322-0000</t>
  </si>
  <si>
    <t>506-1000-1347-0000</t>
  </si>
  <si>
    <t>Otras compensaciones (gastos de campo)</t>
  </si>
  <si>
    <t>506-2000-2141-0000</t>
  </si>
  <si>
    <t>506-2000-2151-0000</t>
  </si>
  <si>
    <t xml:space="preserve">Material Impreso e Información Digital </t>
  </si>
  <si>
    <t>506-2000-2711-0000</t>
  </si>
  <si>
    <t>Vestuarios y Uniformes</t>
  </si>
  <si>
    <t>506-2000-2931-0000</t>
  </si>
  <si>
    <t>Ref y accesorios menores de mobiliario y eq de adm</t>
  </si>
  <si>
    <t>506-2000-2961-0000</t>
  </si>
  <si>
    <t>Ref y accesorios menores de eq de transporte</t>
  </si>
  <si>
    <t>506-3000-3141-0000</t>
  </si>
  <si>
    <t>506-3000-3221-0000</t>
  </si>
  <si>
    <t>Arrendamiento de Edificios</t>
  </si>
  <si>
    <t>506-3000-3252-0000</t>
  </si>
  <si>
    <t>Arrendamiento de vehiculos terrestres, aereos, mar</t>
  </si>
  <si>
    <t>506-3000-3271-0000</t>
  </si>
  <si>
    <t>Patentes, Regalías y Otros</t>
  </si>
  <si>
    <t>506-3000-3331-0000</t>
  </si>
  <si>
    <t>Serv consultoria administrativa e informatica</t>
  </si>
  <si>
    <t>506-3000-3342-0000</t>
  </si>
  <si>
    <t>Capacitación Especializada</t>
  </si>
  <si>
    <t>506-3000-3362-0000</t>
  </si>
  <si>
    <t xml:space="preserve">Servicio de impresión de doc y pape ofical </t>
  </si>
  <si>
    <t>506-3000-3471-0000</t>
  </si>
  <si>
    <t>506-3000-3611-0000</t>
  </si>
  <si>
    <t xml:space="preserve">Difusión por radio, tv y otros medios de mensajes </t>
  </si>
  <si>
    <t>506-3000-3631-0000</t>
  </si>
  <si>
    <t xml:space="preserve">Serv de creatividad, preproduccion publicidad </t>
  </si>
  <si>
    <t>506-3000-3661-0000</t>
  </si>
  <si>
    <t>Serv de creación y difusion exclusivo por internet</t>
  </si>
  <si>
    <t>506-3000-3691-0000</t>
  </si>
  <si>
    <t>506-3000-3712-0000</t>
  </si>
  <si>
    <t>Pasajes aereos internacionales</t>
  </si>
  <si>
    <t>506-3000-3761-0000</t>
  </si>
  <si>
    <t>Viaticos en el extranjero</t>
  </si>
  <si>
    <t>506-3000-3831-0000</t>
  </si>
  <si>
    <t>506-3000-3981-0000</t>
  </si>
  <si>
    <t>506-4000-0000-0000</t>
  </si>
  <si>
    <t>Transferencias, Asignaciones, Subsidios y otras Ay</t>
  </si>
  <si>
    <t>506-4000-4422-0000</t>
  </si>
  <si>
    <t>FINANCIAMIENTO PARTIDOS ACTIVIDADES ESPECIFICAS</t>
  </si>
  <si>
    <t>511-0000-0000-0000</t>
  </si>
  <si>
    <t>GASTOS ELECCIONES EXTRAORDINARIAS</t>
  </si>
  <si>
    <t>SERVICIOS PERSONALES ( Elecciones Extraordinaria )</t>
  </si>
  <si>
    <t>511-1000-1221-0000</t>
  </si>
  <si>
    <t>Salarios al Personal Eventual</t>
  </si>
  <si>
    <t>511-1000-1321-0000</t>
  </si>
  <si>
    <t>511-1000-1322-0000</t>
  </si>
  <si>
    <t>511-1000-1331-0000</t>
  </si>
  <si>
    <t>Remuneraciones por Horas Extraordinarias</t>
  </si>
  <si>
    <t>511-1000-1411-0000</t>
  </si>
  <si>
    <t>Cuotas al IMSS por Enfermedades y Maternidad</t>
  </si>
  <si>
    <t>511-2000-0000-0000</t>
  </si>
  <si>
    <t>MATERIALES Y SUMINISTROS ( Elecciones Extraordin )</t>
  </si>
  <si>
    <t>511-2000-2111-0000</t>
  </si>
  <si>
    <t>511-2000-2141-0000</t>
  </si>
  <si>
    <t xml:space="preserve">Materiales, Útiles y Eq Menores de Tec de la Info </t>
  </si>
  <si>
    <t>511-2000-2151-0000</t>
  </si>
  <si>
    <t>Material Impreso e Información Digital</t>
  </si>
  <si>
    <t>511-2000-2214-0000</t>
  </si>
  <si>
    <t>Prod Alimenticios para el Pnal en las Inst de depe</t>
  </si>
  <si>
    <t>511-2000-2461-0000</t>
  </si>
  <si>
    <t>Material Electrico y Electronico</t>
  </si>
  <si>
    <t>511-2000-2481-0000</t>
  </si>
  <si>
    <t>Materiales Complementarios</t>
  </si>
  <si>
    <t>511-2000-2612-0000</t>
  </si>
  <si>
    <t>Combustibles, Lubricantes y Aditivos  para Vehicul</t>
  </si>
  <si>
    <t>511-2000-2911-0000</t>
  </si>
  <si>
    <t>Herramientas Menores</t>
  </si>
  <si>
    <t>511-2000-2921-0000</t>
  </si>
  <si>
    <t>511-2000-2931-0000</t>
  </si>
  <si>
    <t>Refac y Accesorios Menores de Mob y Eq Admon</t>
  </si>
  <si>
    <t>511-2000-2941-0000</t>
  </si>
  <si>
    <t>Refac y Accesorios Eq Computo y Telecomunicaciones</t>
  </si>
  <si>
    <t>511-3000-0000-0000</t>
  </si>
  <si>
    <t>SERVICIOS GENERALES (Elecciones Extraordinarias)</t>
  </si>
  <si>
    <t>511-3000-3111-0000</t>
  </si>
  <si>
    <t>Servicio de Energia Electrica</t>
  </si>
  <si>
    <t>511-3000-3131-0000</t>
  </si>
  <si>
    <t>Servicio de Agua</t>
  </si>
  <si>
    <t>511-3000-3161-0000</t>
  </si>
  <si>
    <t>Serv de Telecomunicaciones y Satelitales</t>
  </si>
  <si>
    <t>511-3000-3171-0000</t>
  </si>
  <si>
    <t>Serv Acceso Internet,Redes y Procesamiento de Info</t>
  </si>
  <si>
    <t>511-3000-3181-0000</t>
  </si>
  <si>
    <t>Servicio Postal</t>
  </si>
  <si>
    <t>511-3000-3221-0000</t>
  </si>
  <si>
    <t>511-3000-3231-0000</t>
  </si>
  <si>
    <t xml:space="preserve">Arrendamiento de Mob y Eq de Admon, Educacional </t>
  </si>
  <si>
    <t>511-3000-3252-0000</t>
  </si>
  <si>
    <t xml:space="preserve">Arrendamiento de Vehículos Terrestres,Aereso,Mar </t>
  </si>
  <si>
    <t>511-3000-3271-0000</t>
  </si>
  <si>
    <t>Patentes, Regalias y Otros</t>
  </si>
  <si>
    <t>511-3000-3363-0000</t>
  </si>
  <si>
    <t>Serv de Impresion de Mat Infor Derivado Operacion</t>
  </si>
  <si>
    <t>511-3000-3364-0000</t>
  </si>
  <si>
    <t>Serv Relacionados con Transcripciones</t>
  </si>
  <si>
    <t>511-3000-3511-0000</t>
  </si>
  <si>
    <t>511-3000-3551-0000</t>
  </si>
  <si>
    <t>Mtto.conservación de vehiculos</t>
  </si>
  <si>
    <t>511-3000-3611-0000</t>
  </si>
  <si>
    <t>Dif por rad tv y otros medios sobre prog y act gu</t>
  </si>
  <si>
    <t>511-3000-3631-0000</t>
  </si>
  <si>
    <t>Servicios de creatividad, preproducción y producci</t>
  </si>
  <si>
    <t>511-3000-3661-0000</t>
  </si>
  <si>
    <t>Serv de creación y dif de contenido exclu internet</t>
  </si>
  <si>
    <t>511-3000-3691-0000</t>
  </si>
  <si>
    <t>511-3000-3751-0000</t>
  </si>
  <si>
    <t>Viaticos en el pais</t>
  </si>
  <si>
    <t>511-3000-3831-0000</t>
  </si>
  <si>
    <t>511-3000-3921-0000</t>
  </si>
  <si>
    <t>511-3000-3981-0000</t>
  </si>
  <si>
    <t>Impuestos sobre nominas y otros que deriv rel lab</t>
  </si>
  <si>
    <t>512-0000-0000-0000</t>
  </si>
  <si>
    <t>ASIG PRESUP A ÓRG AUTÓNOMOS P/TRANS, ASIG Y SUBSID</t>
  </si>
  <si>
    <t>512-4000-0000-0000</t>
  </si>
  <si>
    <t>Asignaciones Presupuestales a Órganos Autónomos</t>
  </si>
  <si>
    <t>512-4000-4144-0000</t>
  </si>
  <si>
    <t>Asig Presup a Órg Autónomos p/ trans, asig, subsid</t>
  </si>
  <si>
    <t>513-0000-0000-0000</t>
  </si>
  <si>
    <t>CONSULTA PACTO FISCAL</t>
  </si>
  <si>
    <t>513-1000-0000-0000</t>
  </si>
  <si>
    <t>513-1000-1221-0000</t>
  </si>
  <si>
    <t>513-1000-1321-0000</t>
  </si>
  <si>
    <t>513-1000-1322-0000</t>
  </si>
  <si>
    <t>513-1000-1411-0000</t>
  </si>
  <si>
    <t>513-2000-0000-0000</t>
  </si>
  <si>
    <t>513-2000-2111-0000</t>
  </si>
  <si>
    <t>Materiales, utiles y equip menores de oficina</t>
  </si>
  <si>
    <t>513-2000-2531-0000</t>
  </si>
  <si>
    <t>Medicinas y productos farmaceuticos</t>
  </si>
  <si>
    <t>513-2000-2612-0000</t>
  </si>
  <si>
    <t>Combustibles, lubricantes y aditivos p/vehiculos</t>
  </si>
  <si>
    <t>513-2000-2941-0000</t>
  </si>
  <si>
    <t>Refacciones y accesorios equip computo y telecomun</t>
  </si>
  <si>
    <t>513-3000-0000-0000</t>
  </si>
  <si>
    <t>513-3000-3151-0000</t>
  </si>
  <si>
    <t>Servicio de telefonia celular</t>
  </si>
  <si>
    <t>513-3000-3363-0000</t>
  </si>
  <si>
    <t>Serv impresion material infor operac y admin</t>
  </si>
  <si>
    <t>513-3000-3611-0000</t>
  </si>
  <si>
    <t>Difusion por rad, tv y otros med mensajes gubernam</t>
  </si>
  <si>
    <t>513-3000-3751-0000</t>
  </si>
  <si>
    <t>513-4000-0000-0000</t>
  </si>
  <si>
    <t>TRANSFERENCIAS, ASIGNACIONES, SUBSIDIOS Y OTRAS</t>
  </si>
  <si>
    <t>513-4000-4422-0000</t>
  </si>
  <si>
    <t>120-0130-0000-0000</t>
  </si>
  <si>
    <t>INFORMACIÓN FINANCIERA</t>
  </si>
  <si>
    <t>INSTITUTO ELECTORAL Y DE PARTICIPACIÓN CIUDADANA DEL ESTADO DE JALISCO</t>
  </si>
  <si>
    <t>Del 01 de enero al 31 de Diciembre del 2021</t>
  </si>
  <si>
    <t>Al:  31 de diciembre del 2021</t>
  </si>
  <si>
    <t>Al: 31 de diciembre del 2021</t>
  </si>
  <si>
    <t>INSITUTO ELECTORAL Y DE PARTICIPACIÓN CIUDADANA DEL ESTADO DE JALISCO</t>
  </si>
  <si>
    <t>Del 01 de enero al 31 de diciembre del 2021</t>
  </si>
  <si>
    <t xml:space="preserve">INSTITUTO ELECTORAL Y DE PARTICIPACIÓN CIUDADANA DEL ESTADO DE JALISCO </t>
  </si>
  <si>
    <t xml:space="preserve">TRANSFERENCIAS Y ASIGNACIONES </t>
  </si>
  <si>
    <t>BIENES MUEBLES</t>
  </si>
  <si>
    <t>501-4000-0000-0000</t>
  </si>
  <si>
    <t>502-5000-0000-0000</t>
  </si>
  <si>
    <t>Cambios en la Hacienda Pública / Patrimonio Contribuido Neto 2021</t>
  </si>
  <si>
    <t>Variaciones de la Hacienda Pública / Patrimonio Generado Neto 2021</t>
  </si>
  <si>
    <t>Cambios en el Exceso o Insuficiencia en la Actualización de la Hacienda Pública/Patrimonio Neto  2021</t>
  </si>
  <si>
    <t>Hacienda Pública / Patrimonio Neto Final de  2021</t>
  </si>
  <si>
    <t>Otros Ingresos</t>
  </si>
  <si>
    <t xml:space="preserve">Pagado </t>
  </si>
  <si>
    <t>PROGRAMATICA</t>
  </si>
  <si>
    <t>CIERRE CUENTA PÚBLICA 2021</t>
  </si>
  <si>
    <t>PRESUPUESTAL</t>
  </si>
  <si>
    <t>CONTABLE</t>
  </si>
  <si>
    <t>Saldo al 31-12-2021</t>
  </si>
  <si>
    <t>Programas y proyectos de Inversión</t>
  </si>
  <si>
    <t>PROGRAMAS Y PROYECTOS DE INVERSION</t>
  </si>
  <si>
    <t>El Instituto Electoral y de Participación Ciudadana del Estado de Jalisco, durante el ejercicio fiscal 2021 ejecutó 4 programas presupuestarios, los cuales fueron las directrices del actuar a lo largo del año. 
Por otro lado, este Instituto no contó con proyectos de inversión en el ejercicio 2021.
A continuación se presentan los programas presupuestarios, así como el avance en sus metas físicas y financieras:</t>
  </si>
  <si>
    <t xml:space="preserve">                         </t>
  </si>
  <si>
    <t>Programa presupuestario</t>
  </si>
  <si>
    <t>Principales resultados</t>
  </si>
  <si>
    <t>Avance físico</t>
  </si>
  <si>
    <t>Avance financiero</t>
  </si>
  <si>
    <t>1. Administración de Recursos IEPC</t>
  </si>
  <si>
    <t>• Cumplimiento en obligaciones administrativas, financieras y contables para el funcionamiento corriente del Instituto.</t>
  </si>
  <si>
    <t>2. Prerrogativas a Partidos Políticos IEPC</t>
  </si>
  <si>
    <t>• Cumplimiento en obligaciones de entrega de financiamiento a partidos políticos para actividades ordinarias y específicas.
• Realización de informes de fiscalización a agrupaciones políticas derivado de la legislación aplicable.</t>
  </si>
  <si>
    <t>3. Proceso Electoral 2020 - 2021</t>
  </si>
  <si>
    <t>• Organización del proceso electoral concurrente 2020-2021, con la instalación de Consejos Distritales y Municipales, así como actividades complementarias inherentes a las obligaciones del Instituto.</t>
  </si>
  <si>
    <t>4. Mecanismos de Participación Social</t>
  </si>
  <si>
    <t>• Vinculación con la ciudadanía en reuniones y juntas sobre procesos democráticos, electorales y de participación ciudadana.
• Generación de sinergias con la ciudadanía y sociedad civil para evaluar el ejercicio público de sus representantes.
• Organización y desarrollo de mecanismos de participación social, dando cumplimiento a la normatividad en la materia.</t>
  </si>
  <si>
    <t>Fuente: Elaboración propia con base en información programática y financiera del Instituto Electoral y de Participación Ciudadana del Estado de Jalisco.</t>
  </si>
  <si>
    <t>Indicadores de Resultados</t>
  </si>
  <si>
    <t>MIR</t>
  </si>
  <si>
    <t>Nivel MIR</t>
  </si>
  <si>
    <t>Resumen Narrativo (objetivos)</t>
  </si>
  <si>
    <t>Nombre del indicador</t>
  </si>
  <si>
    <t>Metas del indicador</t>
  </si>
  <si>
    <t>Avance anual</t>
  </si>
  <si>
    <t>Porcentaje de avance en su cumplimiento</t>
  </si>
  <si>
    <t>Administración de Recursos IEPC</t>
  </si>
  <si>
    <t>Fin</t>
  </si>
  <si>
    <t>Contribuir a consolidar el Estado de derecho y la cultura de paz a través de la prevención, la atención oportuna y eficaz de las demandas sociales en materia de seguridad y justicia, garantizando el derecho humano de integridad física y psíquica, reparando el tejido social, recuperando la autoridad de las instituciones e impulsar condiciones para una producción conjunta de seguridad, incluyente y sustentable con los actores sociales y gubernamentales.</t>
  </si>
  <si>
    <t>Posición en el Índice de Desarrollo Democrático</t>
  </si>
  <si>
    <t>Propósito</t>
  </si>
  <si>
    <t>Garantizar el bienestar, la estabilidad social y política de Jalisco a través de la identificación y atención oportuna y eficaz de las demandas sociales y factores de riesgo; el impulso de mecanismos para que los ciudadanos puedan dar seguimiento a acuerdos y soluciones formuladas en conjunto; el fortalecimiento de los mecanismos de rendición de cuentas y difusión de la cultura cívica y de legalidad en el estado, así como los procesos internos y externos de coordinación intergubernamental</t>
  </si>
  <si>
    <t>Posición en el Subíndice Sistema Político Estable y Funcional del Índice de Competitividad, IMCO</t>
  </si>
  <si>
    <t>Componente 1</t>
  </si>
  <si>
    <t>01-Presupuesto autorizado aplicado en plantilla anual y servicios y mantenimiento al IEPC</t>
  </si>
  <si>
    <t>Total de estados financieros, informes financieros, programáticos y presupuestales</t>
  </si>
  <si>
    <t>Actividad 1.1</t>
  </si>
  <si>
    <t>01-01 Formulación de Estados Financieros</t>
  </si>
  <si>
    <t>Total de informes presentados</t>
  </si>
  <si>
    <t>Actividad 1.2</t>
  </si>
  <si>
    <t>01-02 Realización de cálculo, captura y págo de nóminas del IEyPC</t>
  </si>
  <si>
    <t>Total de nóminas realizadas</t>
  </si>
  <si>
    <t>Actividad 1.3</t>
  </si>
  <si>
    <t>01-03 Otorgamiento de Servicios al IEPC</t>
  </si>
  <si>
    <t>Total de servicios brindados</t>
  </si>
  <si>
    <t>Componente 2</t>
  </si>
  <si>
    <t>A2-Cultura cívico democrática, procesos electorales y participación ciudadana difundidas, promovidas y fomentadas</t>
  </si>
  <si>
    <t>Total de informes sobre la cultura democrática, procesos electorales y participación ciudadana</t>
  </si>
  <si>
    <t>Actividad 2.1</t>
  </si>
  <si>
    <t>A2-01 Información, Procesos Electorales análisis y/o estadística sobre Procesos electorales</t>
  </si>
  <si>
    <t xml:space="preserve">Total de informes sobre procesos electorales </t>
  </si>
  <si>
    <t>Actividad 2.2</t>
  </si>
  <si>
    <t>A2-02 Generación de cultura política y facultar a los ciudadanos a participar, construir y evaluar el ejercicio público de sus representantes ante el Congreso y Cabildo</t>
  </si>
  <si>
    <t>Total de reuniones de trabajo con la ciudadanía, para construir y evaluar el ejercicio público de sus representantes</t>
  </si>
  <si>
    <t>Prerrogativas a Partidos Políticos IEPC</t>
  </si>
  <si>
    <t>Contribuir a consolidar el Estado de derecho y la cultura de paz a través de la prevención, la atención oportuna y eficaz de las demandas sociales en materia de seguridad y justicia, garantizando el derecho humano
de integridad física y psíquica, reparando el tejido social, recuperando la autoridad de las instituciones e impulsar condiciones para una producción conjunta de seguridad, incluyente y sustentable con los actores sociales y gubernamentales.</t>
  </si>
  <si>
    <t>Garantizar el bienestar, la estabilidad social y política de Jalisco a través de la identificación y atención oportuna
y eficaz de las demandas sociales y factores de riesgo; el impulso de mecanismos para que los ciudadanos puedan dar seguimiento a acuerdos y soluciones formuladas en conjunto; el fortalecimiento de los
mecanismos de rendición de cuentas y difusión de la cultura cívica y de legalidad en el estado, así como los procesos internos y externos de coordinación intergubernamental</t>
  </si>
  <si>
    <t>01-Financiamiento a partidos políticos entregado para realizar actividades ordinarias</t>
  </si>
  <si>
    <t>Total de entregas de financiamiento para actividades ordinarias</t>
  </si>
  <si>
    <t>01-01 Entrega de Financiamiento para Actividades Ordinarias a los Partidos Políticos</t>
  </si>
  <si>
    <t>Total de prerrogativas para actividades específicas entregadas</t>
  </si>
  <si>
    <t>02-Financiamiento a partidos políticos entregado para realizar actividades específicas</t>
  </si>
  <si>
    <t>Total de entregas de financiamiento para
actividades específicas</t>
  </si>
  <si>
    <t>02-02 Entrega el financiamiento para actividades específicas a los partidos políticos</t>
  </si>
  <si>
    <t>Total de prerrogativas ordinarias entregadas para actividades</t>
  </si>
  <si>
    <t>02-01 Fiscalización de los Recursos de las
Agrupaciones, Instauración de procedimiento
Sancionador</t>
  </si>
  <si>
    <t>Total de fiscalizaciones de agrupaciones políticas</t>
  </si>
  <si>
    <t>Proceso Electoral 2020-2021</t>
  </si>
  <si>
    <t>Contribuir a consolidar el Estado de derecho y la cultura de paz a través de la prevención, la atención oportuna y eficaz de las demandas sociales en materia de seguridad y justicia, garantizando el derecho humano de integridad física y psíquica, reparando el tejido social, recuperando la autoridad de las instituciones e impulsar condiciones para una producción conjunta de seguridad, incluyente y sustentable con los actores sociales y gubernamentales</t>
  </si>
  <si>
    <t>Garantizar el bienestar, la estabilidad social y política de Jalisco a través de la dentificación y atención oportuna y eficaz de las demandas sociales y factores de riesgo;
el impulso de mecanismos para que los ciudadanos puedan dar seguimiento a acuerdos y soluciones formuladas en conjunto; el fortalecimiento de los
mecanismos de rendición de cuentas y difusión de la cultura cívica y de legalidad en el estado, así como los procesos internos y externos de coordinación intergubernamental</t>
  </si>
  <si>
    <t>Posición en el Subíndice Sistema Político Estable y Funcional del Índice de
Competitividad, IMCO</t>
  </si>
  <si>
    <t>01-Consejo Distrital o Municipal integrado e instalado</t>
  </si>
  <si>
    <t>Total de consejos integrados e instalados</t>
  </si>
  <si>
    <t>01-01 Dotar a los consejos de sedes, mobiliario y estructura humana que auxilie en las tareas relativas a las casillas electorales, computo y recuento</t>
  </si>
  <si>
    <t>Total de acciones para instalación de consejos
consejos</t>
  </si>
  <si>
    <t>Mecanismos de Participación Ciudadana</t>
  </si>
  <si>
    <t>Contribuir a consolidar el Estado de derecho y la cultura de paz a través de la prevención, la atención oportuna y eficaz de las demandas sociales en materia de seguridad y justicia, garantizando el derecho humano
de integridad física y psíquica, reparando el tejido social, recuperando la autoridad de las instituciones e impulsar condiciones para una producción conjunta de seguridad, incluyente y sustentable con los actores sociales y gubernamentales</t>
  </si>
  <si>
    <t>A1-Procesos solicitados en materia de participación ciudadana</t>
  </si>
  <si>
    <t>Total de mecanismo de participación</t>
  </si>
  <si>
    <t>A1-01 Ejecución de mecanismo de participación social</t>
  </si>
  <si>
    <t>Total de Mecanismo ejecutados de Participación Social</t>
  </si>
  <si>
    <t>Fuente: Matrices de Indicadores para Resultados 2021. Instituto Electoral y de Participación Ciudadana del Estado de Jalisco.</t>
  </si>
  <si>
    <t xml:space="preserve">Cuentas Bancarias </t>
  </si>
  <si>
    <t>BBVA Bancomer</t>
  </si>
  <si>
    <t>Intermedia</t>
  </si>
  <si>
    <t>Tarjeta de Debito</t>
  </si>
  <si>
    <t>Nómina</t>
  </si>
  <si>
    <t>`51110035010350000574</t>
  </si>
  <si>
    <t>ESCRITORIO GRIS 60 X 120 2 CAJONES</t>
  </si>
  <si>
    <t>N/A</t>
  </si>
  <si>
    <t>`51110035010350000579</t>
  </si>
  <si>
    <t>`51110035010350000644</t>
  </si>
  <si>
    <t>MESA TINTA 60 X 120</t>
  </si>
  <si>
    <t>VENTILADOR DE PEDESTAL BLANCO 16"</t>
  </si>
  <si>
    <t>`51110035010350000211</t>
  </si>
  <si>
    <t>`51110035010350000244</t>
  </si>
  <si>
    <t>`51910035051410000585</t>
  </si>
  <si>
    <t>MESA BLANCA TIPO TABLÓN CHICO</t>
  </si>
  <si>
    <t>`512135000022210000647</t>
  </si>
  <si>
    <t>VENTILADOR DE PISO PARED 16" METAL</t>
  </si>
  <si>
    <t>`51110035010350000328</t>
  </si>
  <si>
    <t>`51110035010350000536</t>
  </si>
  <si>
    <t>`51110035010350000537</t>
  </si>
  <si>
    <t>`51110035010350000549</t>
  </si>
  <si>
    <t>`51110035010350000550</t>
  </si>
  <si>
    <t>`51110035010350000551</t>
  </si>
  <si>
    <t>`51110035010350000568</t>
  </si>
  <si>
    <t>`51110035010940003151</t>
  </si>
  <si>
    <t>SILLA OPERATIVA COLOR NEGRO</t>
  </si>
  <si>
    <t>SYT-001-0037-013</t>
  </si>
  <si>
    <t>ESCRITORIO BEIGE 70X120</t>
  </si>
  <si>
    <t>SYT-001-0038-022</t>
  </si>
  <si>
    <t>SYT-001-0038-041</t>
  </si>
  <si>
    <t>SYT-001-0038-024</t>
  </si>
  <si>
    <t>SYT-001-0038-055</t>
  </si>
  <si>
    <t>SYT-001-052-035</t>
  </si>
  <si>
    <t>SYT-001-038-109</t>
  </si>
  <si>
    <t>SYT-001-038-025</t>
  </si>
  <si>
    <t>SYT-001-052-036</t>
  </si>
  <si>
    <t>MESA BEIGE 70X120</t>
  </si>
  <si>
    <t>SYT-001-038-080</t>
  </si>
  <si>
    <t>SYT-001-038-108</t>
  </si>
  <si>
    <t>SYT-001-038-021</t>
  </si>
  <si>
    <t>SYT-001-004-019</t>
  </si>
  <si>
    <t>ARCHIVERO AGLOMERADO BEIGE 4 GAVETAS</t>
  </si>
  <si>
    <t>SYT-001-004-036</t>
  </si>
  <si>
    <t>`51110035010050000205</t>
  </si>
  <si>
    <t>ARCHIVERO METALICO COLOR GRIS CALIDO 4 GAVETAS</t>
  </si>
  <si>
    <t>`51110035010050000213</t>
  </si>
  <si>
    <t>SYT-001-065-249</t>
  </si>
  <si>
    <t>SILLA SECRETARIAL COLOR CAFÉ</t>
  </si>
  <si>
    <t>`51110035010350000243</t>
  </si>
  <si>
    <t>`51110035010050000245</t>
  </si>
  <si>
    <t>`512135000022210000685</t>
  </si>
  <si>
    <t>`512135000022210000694</t>
  </si>
  <si>
    <t>`512135000022210000743</t>
  </si>
  <si>
    <t>SYT-001-038-015</t>
  </si>
  <si>
    <t>SYT-001-038-040</t>
  </si>
  <si>
    <t>SYT-001-038-003</t>
  </si>
  <si>
    <t>`51110035010050000502</t>
  </si>
  <si>
    <t>`51110035010050000511</t>
  </si>
  <si>
    <t>`51110035010050000513</t>
  </si>
  <si>
    <t>`51110035010050000515</t>
  </si>
  <si>
    <t>SYT-001-038-027</t>
  </si>
  <si>
    <t>SYT-001-038-037</t>
  </si>
  <si>
    <t>`51110035010050000499</t>
  </si>
  <si>
    <t>SYT-001-038-032</t>
  </si>
  <si>
    <t>SYT-001-038-107</t>
  </si>
  <si>
    <t>´5191003505141000003</t>
  </si>
  <si>
    <t>MESA BLANCA TIPO TABLÓN GRANDE</t>
  </si>
  <si>
    <t>`51110035010940000064</t>
  </si>
  <si>
    <t>`51110035010940000227</t>
  </si>
  <si>
    <t>`51110035010940000257</t>
  </si>
  <si>
    <t>`51110035010940000378</t>
  </si>
  <si>
    <t>SIN ETIQUETA</t>
  </si>
  <si>
    <t>`51110035010940000081</t>
  </si>
  <si>
    <t>`51110035010350000436</t>
  </si>
  <si>
    <t>`51110035010050000631</t>
  </si>
  <si>
    <t>C661</t>
  </si>
  <si>
    <t>SILLA PLEGABLE</t>
  </si>
  <si>
    <t>ARCHIVEROS 2 GAVETAS</t>
  </si>
  <si>
    <t>ARCHIVERO METALICO 4 GAVETAS</t>
  </si>
  <si>
    <t>ARCHIVERO MADERA  4 GAVETAS</t>
  </si>
  <si>
    <t>ESCRITORIO MADERA 2 CAJONES</t>
  </si>
  <si>
    <t>LAPTOP TIPO B CON PANTALLA TACTIL</t>
  </si>
  <si>
    <t>TV 55 PULGADAS</t>
  </si>
  <si>
    <t>IMPRESORA COLOR</t>
  </si>
  <si>
    <t xml:space="preserve">IMPRESORA </t>
  </si>
  <si>
    <t>SCANER</t>
  </si>
  <si>
    <t>VEHÍCULO SEDAN</t>
  </si>
  <si>
    <t>VEHÍCULO PICK UP DOBLE CABINA</t>
  </si>
  <si>
    <t>VEHÍCULO PICK UP 4X4</t>
  </si>
  <si>
    <t>VEHÍCULO 4 TONELADAS REDILAS</t>
  </si>
  <si>
    <t xml:space="preserve">VEHÍCULO 15 PASAJEROS </t>
  </si>
  <si>
    <t>VEHÍCULO TIPO VAN PANEL</t>
  </si>
  <si>
    <t>VEHÍCULO TIPO SUV</t>
  </si>
  <si>
    <t>A0002-0000</t>
  </si>
  <si>
    <t>GUILLOTINA 1000 MADERA SOLIDA</t>
  </si>
  <si>
    <t>A0004-0000</t>
  </si>
  <si>
    <t>ESCRITORIO SECRETARIAL 1.60 X .60 CAOBA 2 CAJONES</t>
  </si>
  <si>
    <t>A0005-0000</t>
  </si>
  <si>
    <t>ESCRITORIO COLOR CAOBA 2 CAJONES</t>
  </si>
  <si>
    <t>A0008-0000</t>
  </si>
  <si>
    <t>KX-T7030 TELEFONO EJECUTIVO PANASONIC</t>
  </si>
  <si>
    <t>A0009-0000</t>
  </si>
  <si>
    <t>RELOJ CHECADOR MARCA AMANO, MOD. 4740 MOTOR SINCRONICO DE 60 CC 115 VOLTS, ESTAMPACION AUTOMATICA AL CONTACTO CON EL PAPEL</t>
  </si>
  <si>
    <t>A0011-0000</t>
  </si>
  <si>
    <t>ESCRITORIO EJEC. DE 1.80 X 80 DOS CAJONES COLOR CAOBA</t>
  </si>
  <si>
    <t>A0013-0000</t>
  </si>
  <si>
    <t>SILLON EJECUTIVO MOD. MINISTRO</t>
  </si>
  <si>
    <t>A0014-0001</t>
  </si>
  <si>
    <t>MESAS DE TRABAJO DE 1.20 X .60</t>
  </si>
  <si>
    <t>A0014-0002</t>
  </si>
  <si>
    <t>A0014-0003</t>
  </si>
  <si>
    <t>A0014-0004</t>
  </si>
  <si>
    <t>A0015-0001</t>
  </si>
  <si>
    <t>SILLAS SECRETARIALES MODELO CLAUDIA</t>
  </si>
  <si>
    <t>A0015-0002</t>
  </si>
  <si>
    <t>A0016-0001</t>
  </si>
  <si>
    <t>SILLONES EJECUTIVO MOD. MINISTRO</t>
  </si>
  <si>
    <t>A0016-0002</t>
  </si>
  <si>
    <t>A0018-0001</t>
  </si>
  <si>
    <t>SILLA SECRETARIAL</t>
  </si>
  <si>
    <t>A0018-0002</t>
  </si>
  <si>
    <t>A0018-0003</t>
  </si>
  <si>
    <t>A0018-0004</t>
  </si>
  <si>
    <t>A0022-0000</t>
  </si>
  <si>
    <t>ESCRITORIO METALICO 1.60 X .65</t>
  </si>
  <si>
    <t>A0025-0001</t>
  </si>
  <si>
    <t>ESCRITORIOS DE 1.20 X .6</t>
  </si>
  <si>
    <t>A0025-0002</t>
  </si>
  <si>
    <t>A0026-0000</t>
  </si>
  <si>
    <t>A0027-0000</t>
  </si>
  <si>
    <t>NICHOS PARA BANDERA PARA SALA DE JUNTAS Y PRESIDENCIA DEL CONSEJO ELEC. CON MADERA DE CCAOBA NOGAL MEDIANA</t>
  </si>
  <si>
    <t>A0028-0001</t>
  </si>
  <si>
    <t>HASTAS DE BANDERA EN LATON</t>
  </si>
  <si>
    <t>A0028-0002</t>
  </si>
  <si>
    <t>A0029-0001</t>
  </si>
  <si>
    <t>A0029-0002</t>
  </si>
  <si>
    <t>A0029-0003</t>
  </si>
  <si>
    <t>A0029-0004</t>
  </si>
  <si>
    <t>A0029-0005</t>
  </si>
  <si>
    <t>A0029-0006</t>
  </si>
  <si>
    <t>A0029-0007</t>
  </si>
  <si>
    <t>A0029-0008</t>
  </si>
  <si>
    <t>A0029-0009</t>
  </si>
  <si>
    <t>A0029-0010</t>
  </si>
  <si>
    <t>A0029-0011</t>
  </si>
  <si>
    <t>A0029-0012</t>
  </si>
  <si>
    <t>A0029-0013</t>
  </si>
  <si>
    <t>A0029-0014</t>
  </si>
  <si>
    <t>A0029-0015</t>
  </si>
  <si>
    <t>A0029-0016</t>
  </si>
  <si>
    <t>A0029-0017</t>
  </si>
  <si>
    <t>A0029-0018</t>
  </si>
  <si>
    <t>A0029-0019</t>
  </si>
  <si>
    <t>A0029-0020</t>
  </si>
  <si>
    <t>A0030-0001</t>
  </si>
  <si>
    <t>MESAS DE TRABAJO DE 1.20 X .40</t>
  </si>
  <si>
    <t>A0030-0002</t>
  </si>
  <si>
    <t>A0030-0003</t>
  </si>
  <si>
    <t>A0030-0004</t>
  </si>
  <si>
    <t>A0030-0005</t>
  </si>
  <si>
    <t>A0030-0006</t>
  </si>
  <si>
    <t>A0030-0007</t>
  </si>
  <si>
    <t>A0030-0008</t>
  </si>
  <si>
    <t>A0030-0009</t>
  </si>
  <si>
    <t>A0030-0010</t>
  </si>
  <si>
    <t>A0030-0011</t>
  </si>
  <si>
    <t>A0030-0012</t>
  </si>
  <si>
    <t>A0030-0013</t>
  </si>
  <si>
    <t>A0030-0014</t>
  </si>
  <si>
    <t>A0030-0015</t>
  </si>
  <si>
    <t>A0034-0000</t>
  </si>
  <si>
    <t>ASPIRADORA MASTER CRAFT MOD-1010W SERIE M94D2040012</t>
  </si>
  <si>
    <t>A0036-0000</t>
  </si>
  <si>
    <t>ESCALERA DE TIJERA 3 ESCALONES</t>
  </si>
  <si>
    <t>A0037-0000</t>
  </si>
  <si>
    <t>ESCALERA RECTA 14 ESCALONES</t>
  </si>
  <si>
    <t>A0038-0001</t>
  </si>
  <si>
    <t>ESCRITORIOS DE MADERA LINEA EJECUTIVA COLOR ENCINO CUBIERTA DE CANTOS MCA. GEBESA MOD. E182-5G</t>
  </si>
  <si>
    <t>A0038-0002</t>
  </si>
  <si>
    <t>A0038-0003</t>
  </si>
  <si>
    <t>A0038-0004</t>
  </si>
  <si>
    <t>A0039-0001</t>
  </si>
  <si>
    <t>CREDENZA LINEA EJEC. CON GAVETAS CON CANTO MCA. GEBESA MOD. CR-182X40</t>
  </si>
  <si>
    <t>A0039-0002</t>
  </si>
  <si>
    <t>ESCRITORIO LINEA EJEC. CON GAVETAS CON CANTO MCA. GEBESA MOD. CR-182X40</t>
  </si>
  <si>
    <t>A0039-0003</t>
  </si>
  <si>
    <t>A0039-0004</t>
  </si>
  <si>
    <t>A0040-0001</t>
  </si>
  <si>
    <t>ESCRITORIOS SECRETARIAL, CON LATERAL DE 152X75 CON 2 GAVETAS Y LATERAL DE 140X40, DOS GAVETAS CANTOS POSFORMADOS MCA GEBESA LINEA EJEC. CON PORTA TECLADO  MOD. E152-2G</t>
  </si>
  <si>
    <t>A0040-0002</t>
  </si>
  <si>
    <t>A0040-0003</t>
  </si>
  <si>
    <t>A0041-0001</t>
  </si>
  <si>
    <t>ARCHIVEROS HORIZONTAL DE 2 GAVETAS LINEA EJEC. MCA GEBESA MOD. A-H2G</t>
  </si>
  <si>
    <t>A0041-0002</t>
  </si>
  <si>
    <t>A0041-0003</t>
  </si>
  <si>
    <t>A0041-0004</t>
  </si>
  <si>
    <t>A0024-0001</t>
  </si>
  <si>
    <t>ARCHIVERO DE 2 CAJONES EJECUTIVO</t>
  </si>
  <si>
    <t>A0024-0002</t>
  </si>
  <si>
    <t>A0024-0003</t>
  </si>
  <si>
    <t>A0043-0001</t>
  </si>
  <si>
    <t>CESTOS DE BASURA COLOR ENCINO GEBESA</t>
  </si>
  <si>
    <t>A0043-0002</t>
  </si>
  <si>
    <t>A0043-0003</t>
  </si>
  <si>
    <t>A0043-0004</t>
  </si>
  <si>
    <t>A0043-0005</t>
  </si>
  <si>
    <t>A0043-0006</t>
  </si>
  <si>
    <t>A0043-0007</t>
  </si>
  <si>
    <t>A0044-0001</t>
  </si>
  <si>
    <t>SILLONES DE VISITA CON BRAZOS FABRICADOS EN MADERA DE ENCINO NATURAL  TELA ACRILICO MCA. GEBESA MOD. SV</t>
  </si>
  <si>
    <t>A0044-0002</t>
  </si>
  <si>
    <t>A0048-0000</t>
  </si>
  <si>
    <t>ARCHIVERO HOR. 2 GAVETAS L. EJEC. ENCINO MOD. A-2G HOR</t>
  </si>
  <si>
    <t>A0049-0000</t>
  </si>
  <si>
    <t>MESA PARA MAQUINA DE ESCRIBIR L. EJEC. ENCINO MOD. MM C/R</t>
  </si>
  <si>
    <t>A0051-0001</t>
  </si>
  <si>
    <t>ESCRITORIO CAOBA DOS CAJONES</t>
  </si>
  <si>
    <t>A0053-0000</t>
  </si>
  <si>
    <t>LIBRERO SOBRE CREDENZA 1.80 X 1.10 L. EJEC. ENCINO MOD. LB S-CR</t>
  </si>
  <si>
    <t>A0057-0000</t>
  </si>
  <si>
    <t>ARCHIVERO HOR. 2 GAVETAS L. EJEC. ENCINO</t>
  </si>
  <si>
    <t>A0058-0001</t>
  </si>
  <si>
    <t>ESCRITORIO DE 182, 2 GAVETAS LINEA EJEC. MOD. E182-56</t>
  </si>
  <si>
    <t>A0058-0002</t>
  </si>
  <si>
    <t>A0059-0000</t>
  </si>
  <si>
    <t>ESCRITORIO DE 1.60, 2 GAVETAS DERECHAS LINEA EJEC. MOD. E152-2GD</t>
  </si>
  <si>
    <t>A0065-0000</t>
  </si>
  <si>
    <t xml:space="preserve">ESCRITORIO 1.25 X .76 2 GAVETAS </t>
  </si>
  <si>
    <t>A0066-0001</t>
  </si>
  <si>
    <t>SILLAS VISITA EMBASADOR TELA VERDE MOD. SV</t>
  </si>
  <si>
    <t>A0066-0002</t>
  </si>
  <si>
    <t>A0067-0000</t>
  </si>
  <si>
    <t>A0071-0000</t>
  </si>
  <si>
    <t>BANDERAS BORDADAS EN DORADO CON DOBLE VISTA. MOÑO TRIPLE Y HASTA</t>
  </si>
  <si>
    <t>A0072-0001</t>
  </si>
  <si>
    <t>MESAS DE 1.80 X .80 CON FALDON AL PISO, PATAS AL COSTADO, CUBIERTA EN TERMINADO POLIESTER ABRILLANTADO CON MOLDURA (PLENO)</t>
  </si>
  <si>
    <t>A0072-0002</t>
  </si>
  <si>
    <t>A0072-0003</t>
  </si>
  <si>
    <t>A0072-0004</t>
  </si>
  <si>
    <t>A0073-0001</t>
  </si>
  <si>
    <t>MESAS EN FORMA DE ABANICO DE 45° DE 1.50 X .80, FALDON AL PISO, PATAS AL COSTADOCON MOLDURAS (PLENO)</t>
  </si>
  <si>
    <t>A0073-0002</t>
  </si>
  <si>
    <t>A0073-0003</t>
  </si>
  <si>
    <t>A0073-0004</t>
  </si>
  <si>
    <t>A0074-0001</t>
  </si>
  <si>
    <t>EXTINTORES NUEVOS CAP. 4.5 KGS.</t>
  </si>
  <si>
    <t>A0074-0002</t>
  </si>
  <si>
    <t>A0074-0003</t>
  </si>
  <si>
    <t>A0074-0004</t>
  </si>
  <si>
    <t>A0074-0005</t>
  </si>
  <si>
    <t>A0074-0006</t>
  </si>
  <si>
    <t>A0074-0007</t>
  </si>
  <si>
    <t>A0074-0008</t>
  </si>
  <si>
    <t>A0074-0009</t>
  </si>
  <si>
    <t>A0074-0010</t>
  </si>
  <si>
    <t>A0079-0001</t>
  </si>
  <si>
    <t>ESCRITORIO PENINSULAR DE 1.80 X .80 MOD. F-2050</t>
  </si>
  <si>
    <t>A0079-0002</t>
  </si>
  <si>
    <t>A0079-0003</t>
  </si>
  <si>
    <t>A0079-0004</t>
  </si>
  <si>
    <t>A0079-0005</t>
  </si>
  <si>
    <t>A0079-0006</t>
  </si>
  <si>
    <t>A0079-0008</t>
  </si>
  <si>
    <t>A0079-0007</t>
  </si>
  <si>
    <t>A0080-0001</t>
  </si>
  <si>
    <t>PUENTE LATERAL DE .40 X 1.00 MOD. F-2080</t>
  </si>
  <si>
    <t>A0080-0002</t>
  </si>
  <si>
    <t>A0080-0003</t>
  </si>
  <si>
    <t>A0080-0004</t>
  </si>
  <si>
    <t>A0078-0001</t>
  </si>
  <si>
    <t xml:space="preserve">MESA LATERAL DE .60 X .60 MOD. F-2260 </t>
  </si>
  <si>
    <t>A0078-0002</t>
  </si>
  <si>
    <t>A0075-0000</t>
  </si>
  <si>
    <t>MESA DE CENTRO DE .60 X 1.20 MOD. F-2270</t>
  </si>
  <si>
    <t>A0076-0000</t>
  </si>
  <si>
    <t>BANCA KIRR 3 PLAZAS NEGRA PIVADO GERENCIAL MOD. F-LCA06</t>
  </si>
  <si>
    <t>A0079-0009</t>
  </si>
  <si>
    <t>ESCRITORIO PENINSULAR CON TEMINADO EN GOTA 1.80 X 1.00 INCLUYE PEDESTAL MOD. F-2020</t>
  </si>
  <si>
    <t>A0082-0000</t>
  </si>
  <si>
    <t>CUBIERTA LATERAL DE 1.20 X .60</t>
  </si>
  <si>
    <t>A0084-0000</t>
  </si>
  <si>
    <t>A0085-0000</t>
  </si>
  <si>
    <t>PUENTE LATERAL DE .40 X 1.20 INCLUYE CAJONERA SUSPENDIDA MOD. F-2060</t>
  </si>
  <si>
    <t>A0086-0000</t>
  </si>
  <si>
    <t>MESA DE JUNTAS DE 1.20 X 2.40 OVALADA MOD. F-2230</t>
  </si>
  <si>
    <t>A0087-0000</t>
  </si>
  <si>
    <t>CREDENZA 4 PUERTAS DE 1.60 X .50 MOD. F-3100</t>
  </si>
  <si>
    <t>A0089-0000</t>
  </si>
  <si>
    <t>PEDESTAL CORTO 1 C/P 1 C/ARCH. MOD. 62-150</t>
  </si>
  <si>
    <t>A0092-0002</t>
  </si>
  <si>
    <t>SILLON PRESIDENCIAL PLUS EN PIEL/CURPIEL NEGRO MOD. 2240 PLUS</t>
  </si>
  <si>
    <t>A0093-0001</t>
  </si>
  <si>
    <t>SILLON VISITANTE FIJO EN PIEL/CORPIEL NEGRO</t>
  </si>
  <si>
    <t>A0093-0002</t>
  </si>
  <si>
    <t>A0095-0000</t>
  </si>
  <si>
    <t xml:space="preserve">REFRIGERADOR  ARM-05 ROPER </t>
  </si>
  <si>
    <t>A0096-0001</t>
  </si>
  <si>
    <t>CREDENZA 1.80, 4 PUERTAS Y 2 ENTREPAÑOS, CAOBA MOD. G2-390</t>
  </si>
  <si>
    <t>A0096-0002</t>
  </si>
  <si>
    <t>A0097-0000</t>
  </si>
  <si>
    <t>CREDENZA 1.26, 2 PUERTAS Y 2 ENTREPAÑOS CAOBA MOD. GE-380</t>
  </si>
  <si>
    <t>A0098-0000</t>
  </si>
  <si>
    <t>A0100-0000</t>
  </si>
  <si>
    <t>LATERAL PARA ESCRITORIO 1.23 CAOBA MOD. G2-310</t>
  </si>
  <si>
    <t>A0105-0000</t>
  </si>
  <si>
    <t>A0106-0000</t>
  </si>
  <si>
    <t>CREDENZA 1.86, 4 PUERTAS Y 2 ENTREPAÑOS MOD. G2-390</t>
  </si>
  <si>
    <t>A0108-0000</t>
  </si>
  <si>
    <t>PORTATECLADO OPCIONAL .40 X .55 MOD. G2-020</t>
  </si>
  <si>
    <t>A0109-0001</t>
  </si>
  <si>
    <t>SILLA 130 SECR.R/AMPL..SEUM.NAC VERDE JADE H-110 DE HAWAI MOD. S1-011</t>
  </si>
  <si>
    <t>A0109-0002</t>
  </si>
  <si>
    <t>A0109-0003</t>
  </si>
  <si>
    <t>A0109-0004</t>
  </si>
  <si>
    <t>A0109-0005</t>
  </si>
  <si>
    <t>A0109-0006</t>
  </si>
  <si>
    <t>A0109-0007</t>
  </si>
  <si>
    <t>A0109-0008</t>
  </si>
  <si>
    <t>A0109-0009</t>
  </si>
  <si>
    <t>A0109-0010</t>
  </si>
  <si>
    <t>A0109-0011</t>
  </si>
  <si>
    <t>A0109-0012</t>
  </si>
  <si>
    <t>A0109-0013</t>
  </si>
  <si>
    <t>A0109-0014</t>
  </si>
  <si>
    <t>A0109-0015</t>
  </si>
  <si>
    <t>A0109-0016</t>
  </si>
  <si>
    <t>A0109-0017</t>
  </si>
  <si>
    <t>A0109-0018</t>
  </si>
  <si>
    <t>A0109-0019</t>
  </si>
  <si>
    <t>A0109-0020</t>
  </si>
  <si>
    <t>A0109-0021</t>
  </si>
  <si>
    <t>A0109-0022</t>
  </si>
  <si>
    <t>A0109-0023</t>
  </si>
  <si>
    <t>A0109-0024</t>
  </si>
  <si>
    <t>A0109-0025</t>
  </si>
  <si>
    <t>A0109-0026</t>
  </si>
  <si>
    <t>A0109-0027</t>
  </si>
  <si>
    <t>A0109-0028</t>
  </si>
  <si>
    <t>A0115-0001</t>
  </si>
  <si>
    <t>ESCRITORIO PENINSULAR PUNTA DE GOTA 1.80 X .80</t>
  </si>
  <si>
    <t>A0115-0002</t>
  </si>
  <si>
    <t>A0115-0003</t>
  </si>
  <si>
    <t>A0115-0004</t>
  </si>
  <si>
    <t>A0115-0005</t>
  </si>
  <si>
    <t>A0115-0006</t>
  </si>
  <si>
    <t>A0112-0001</t>
  </si>
  <si>
    <t>CUBIERTA LATERAL DE .60 X .60</t>
  </si>
  <si>
    <t>A0112-0002</t>
  </si>
  <si>
    <t>A0112-0003</t>
  </si>
  <si>
    <t>A0112-0004</t>
  </si>
  <si>
    <t>A0112-0005</t>
  </si>
  <si>
    <t>A0112-0006</t>
  </si>
  <si>
    <t>A0113-0001</t>
  </si>
  <si>
    <t>CONECTOR PT CURVO .90 X .90</t>
  </si>
  <si>
    <t>A0113-0002</t>
  </si>
  <si>
    <t>A0113-0003</t>
  </si>
  <si>
    <t>A0113-0004</t>
  </si>
  <si>
    <t>A0113-0005</t>
  </si>
  <si>
    <t>A0113-0006</t>
  </si>
  <si>
    <t>A0114-0001</t>
  </si>
  <si>
    <t>CUBIERTA DE 1.20 X .40</t>
  </si>
  <si>
    <t>A0114-0002</t>
  </si>
  <si>
    <t>A0114-0003</t>
  </si>
  <si>
    <t>A0114-0004</t>
  </si>
  <si>
    <t>A0114-0005</t>
  </si>
  <si>
    <t>A0114-0006</t>
  </si>
  <si>
    <t>A0119-0001</t>
  </si>
  <si>
    <t>ESCRITORIO DE 2 CAJONES 1 GAVETA 1 PUERTA 1.26 X .75</t>
  </si>
  <si>
    <t>A0119-0002</t>
  </si>
  <si>
    <t>ESCRITORIO DE 2 CAJONES 1 GAVETA 1 PUERTA 1.26 X .76</t>
  </si>
  <si>
    <t>A0119-0003</t>
  </si>
  <si>
    <t>ESCRITORIO DE 2 CAJONES 1 GAVETA 1 PUERTA 1.26 X .77</t>
  </si>
  <si>
    <t>A0119-0004</t>
  </si>
  <si>
    <t>ESCRITORIO  DE 2 CAJONES 1 GAVETA 1 PUERTA 1.26 X .78</t>
  </si>
  <si>
    <t>A0119-0005</t>
  </si>
  <si>
    <t>ESCRITORIO DE 2 CAJONES 1 GAVETA 1 PUERTA 1.26 X .79</t>
  </si>
  <si>
    <t>A0119-0006</t>
  </si>
  <si>
    <t>CREDENZA DE 2 CAJONES 1 GAVETA 1 PUERTA 1.26 X .80</t>
  </si>
  <si>
    <t>A0116-0001</t>
  </si>
  <si>
    <t>PORTATECLADO DESLIZABLE</t>
  </si>
  <si>
    <t>A0116-0002</t>
  </si>
  <si>
    <t>A0116-0003</t>
  </si>
  <si>
    <t>A0116-0004</t>
  </si>
  <si>
    <t>A0116-0005</t>
  </si>
  <si>
    <t>A0116-0006</t>
  </si>
  <si>
    <t>A0117-0001</t>
  </si>
  <si>
    <t>MESA LATERAL .50 X .50</t>
  </si>
  <si>
    <t>A0117-0002</t>
  </si>
  <si>
    <t>A0117-0003</t>
  </si>
  <si>
    <t>A0117-0004</t>
  </si>
  <si>
    <t>A0117-0005</t>
  </si>
  <si>
    <t>A0117-0006</t>
  </si>
  <si>
    <t>A0118-0000</t>
  </si>
  <si>
    <t>ESCRITORIO SECRETARIAL CON 2 CAJONES</t>
  </si>
  <si>
    <t>A0111-0000</t>
  </si>
  <si>
    <t>A0120-0000</t>
  </si>
  <si>
    <t>ARCHIVERO PEDESTAL 2 CAJONES Y 1 GAVETA</t>
  </si>
  <si>
    <t>A0121-0001</t>
  </si>
  <si>
    <t>A0121-0002</t>
  </si>
  <si>
    <t>A0122-0000</t>
  </si>
  <si>
    <t>MODULO 3 PLAZAS TAPIZADO EN TELA CAFÉ</t>
  </si>
  <si>
    <t>A0125-0001</t>
  </si>
  <si>
    <t>ESCRITORIO PENINSULAR 1.80 X .80, MOD. F-2051</t>
  </si>
  <si>
    <t>A0125-0002</t>
  </si>
  <si>
    <t>A0126-0001</t>
  </si>
  <si>
    <t>CUBIERTA LATERAL DE 1.10 X .50, MOD. F2080</t>
  </si>
  <si>
    <t>A0126-0002</t>
  </si>
  <si>
    <t>A0127-0001</t>
  </si>
  <si>
    <t>CREDENZA 1.60 X .50 CON PEDESTAL PARA ARCHIVO MOD. F-2100</t>
  </si>
  <si>
    <t>A0128-0000</t>
  </si>
  <si>
    <t>MESA DE JUNTAS OVALADA 2.00 X 1.00 MOD. F-2240</t>
  </si>
  <si>
    <t>A0132-0000</t>
  </si>
  <si>
    <t xml:space="preserve">LIBRERO SOBRE CREDENZA DE 1.86 X .30, 2 PTAS. </t>
  </si>
  <si>
    <t>A0134-0000</t>
  </si>
  <si>
    <t>LIBRERO ESPECIAL DE .84 X .30</t>
  </si>
  <si>
    <t>A0135-0000</t>
  </si>
  <si>
    <t>A0119-0000</t>
  </si>
  <si>
    <t>ESCRITORIO PENINSUALE PUNTA DE GOTA DE 2.90 X .80 MOD. F-2030</t>
  </si>
  <si>
    <t>A0137-0000</t>
  </si>
  <si>
    <t>PUENTE LATERAL DE 1.10 X .50 MOD. F-2070</t>
  </si>
  <si>
    <t>A0138-0000</t>
  </si>
  <si>
    <t>CREDENZA DE 1.20 X .70, CON 1 CAJON Y 1 GAVETA MOD. F-2110</t>
  </si>
  <si>
    <t>A0139-0000</t>
  </si>
  <si>
    <t>MESA DE JUNTAS CIRDULAR DE 1.20 DE DIAMETRO</t>
  </si>
  <si>
    <t>A0140-0000</t>
  </si>
  <si>
    <t>PODIUM MOD. DE .70 X .70 X 1.10</t>
  </si>
  <si>
    <t>A0143-0001</t>
  </si>
  <si>
    <t>JGOS. DE TELEFONOS INTERSECRETARIALES</t>
  </si>
  <si>
    <t>A0143-0002</t>
  </si>
  <si>
    <t>A0144-0000</t>
  </si>
  <si>
    <t>TELEFONOS UNILINEA</t>
  </si>
  <si>
    <t>A0148-0001</t>
  </si>
  <si>
    <t>SILLAS VISITANTE TUBULAR EUROPA NEGRO (ROGELIO CAMPOS)</t>
  </si>
  <si>
    <t>A0148-0002</t>
  </si>
  <si>
    <t>A0148-0003</t>
  </si>
  <si>
    <t>A0148-0004</t>
  </si>
  <si>
    <t>A0149-0000</t>
  </si>
  <si>
    <t>SILLAS VISITANTE TUBULAR EUROPA VERDE JADE (PARTIDOS)</t>
  </si>
  <si>
    <t>A0150-0001</t>
  </si>
  <si>
    <t>SILLON EJECUTIVO COLOR VERDE MOD. 4507 (PARTIDOS)</t>
  </si>
  <si>
    <t>A0150-0002</t>
  </si>
  <si>
    <t>A0158-0001</t>
  </si>
  <si>
    <t xml:space="preserve">SILLAS VISITANTE TUBULAR EUROPA NEGRO </t>
  </si>
  <si>
    <t>A0158-0002</t>
  </si>
  <si>
    <t>A0158-0003</t>
  </si>
  <si>
    <t>A0158-0004</t>
  </si>
  <si>
    <t>A0158-0005</t>
  </si>
  <si>
    <t>A0158-0006</t>
  </si>
  <si>
    <t>A0158-0007</t>
  </si>
  <si>
    <t>A0158-0008</t>
  </si>
  <si>
    <t>A0158-0009</t>
  </si>
  <si>
    <t>A0158-0010</t>
  </si>
  <si>
    <t>A0158-0011</t>
  </si>
  <si>
    <t>A0158-0012</t>
  </si>
  <si>
    <t>MODULO 3 PLAZAS NEGRO (CONSEJEROS)</t>
  </si>
  <si>
    <t>A0155-0002</t>
  </si>
  <si>
    <t xml:space="preserve">MODULO 3 PLAZAS NEGRO </t>
  </si>
  <si>
    <t>A0157-0001</t>
  </si>
  <si>
    <t xml:space="preserve">SILLON VISITANTE PARA MESA DE JUNTAS NEGRO MOD. 599 </t>
  </si>
  <si>
    <t>A0157-0002</t>
  </si>
  <si>
    <t>A0157-0003</t>
  </si>
  <si>
    <t>A0157-0004</t>
  </si>
  <si>
    <t>A0157-0005</t>
  </si>
  <si>
    <t>A0157-0006</t>
  </si>
  <si>
    <t>A0157-0007</t>
  </si>
  <si>
    <t>A0157-0008</t>
  </si>
  <si>
    <t>A0157-0009</t>
  </si>
  <si>
    <t>A0159-0001</t>
  </si>
  <si>
    <t>SILLAS VISITANTE TUBULAR EUROPA VINO (DIR. ORGANIZACION)</t>
  </si>
  <si>
    <t>A0159-0002</t>
  </si>
  <si>
    <t>A0159-0003</t>
  </si>
  <si>
    <t>A0159-0004</t>
  </si>
  <si>
    <t>A0159-0005</t>
  </si>
  <si>
    <t>A0159-0006</t>
  </si>
  <si>
    <t>A0159-0007</t>
  </si>
  <si>
    <t>A0159-0008</t>
  </si>
  <si>
    <t>A0159-0009</t>
  </si>
  <si>
    <t>A0159-0010</t>
  </si>
  <si>
    <t>A0159-0011</t>
  </si>
  <si>
    <t>A0159-0012</t>
  </si>
  <si>
    <t>A0159-0013</t>
  </si>
  <si>
    <t>A0159-0014</t>
  </si>
  <si>
    <t>A0159-0015</t>
  </si>
  <si>
    <t>A0159-0016</t>
  </si>
  <si>
    <t>A0160-0001</t>
  </si>
  <si>
    <t>MODULO 3 PLAZAS VINO (DIR. ORGANIZACION)</t>
  </si>
  <si>
    <t>A0160-0002</t>
  </si>
  <si>
    <t>A0161-0000</t>
  </si>
  <si>
    <t>MESA REDONDE DE 1.20 DE DIAMETRO LINEA FUTURA (JURIDICO)</t>
  </si>
  <si>
    <t>A0162-0000</t>
  </si>
  <si>
    <t xml:space="preserve">SILLAS VISITANTE TUBULAR EUROPA VERDE JADE </t>
  </si>
  <si>
    <t>A0164-0000</t>
  </si>
  <si>
    <t>LIBRERO COPETE C/2 PUERTAS DESLIZABLE (SUB DIR. ORGANIZACIÓN)</t>
  </si>
  <si>
    <t>A0165-0000</t>
  </si>
  <si>
    <t>ESCRITORIO PT CAOBA, MOD. AM-150-D (SUB DIR. ORGANIZACIÓN)</t>
  </si>
  <si>
    <t>A0166-0000</t>
  </si>
  <si>
    <t>CUBIERTA DE .70 X .50 MOD. AM-230 (SUB DIR. ORGANIZACIÓN)</t>
  </si>
  <si>
    <t>A0167-0000</t>
  </si>
  <si>
    <t>ARCHIVERO PEDESTAL DE 2 CAJONES 1 GAVETA, MOD. AM-570</t>
  </si>
  <si>
    <t>A0168-0000</t>
  </si>
  <si>
    <t xml:space="preserve">ESCRITORIO DE 1.90 X 1.40 C/4 PUERTAS ABATIBLES 1 ENTREPAÑO </t>
  </si>
  <si>
    <t>A0169-0000</t>
  </si>
  <si>
    <t>LIBRERO COPETE C/2 PUERTAS DESLIZABLE MOD. F-2170 (SUB DIR. ORGANIZACIÓN)</t>
  </si>
  <si>
    <t>A0170-0000</t>
  </si>
  <si>
    <t>ESCRITORIO PENINSULAR DE 1.80 X .80, MOD. F-2050 (SUB DIR. ORGANIZACIÓN)</t>
  </si>
  <si>
    <t>A0171-0000</t>
  </si>
  <si>
    <t>LATERAL PARA ESCRITORIO C/2 CAJONES 1 GAVETA, MOD. F-2060-I (SUB DIR. ORGANIZACIÓN)</t>
  </si>
  <si>
    <t>A0172-0000</t>
  </si>
  <si>
    <t>ESCRITORIO PENINSULAR DE 1.80 X .80, MOD. F-2050 (PARTIDOS)</t>
  </si>
  <si>
    <t>A0173-0001</t>
  </si>
  <si>
    <t xml:space="preserve">LATERAL PARA ESCRITORIO C/2 CAJONES 1 GAVETA, MOD. F-2060-I </t>
  </si>
  <si>
    <t>A0174-0000</t>
  </si>
  <si>
    <t xml:space="preserve">CREDENZA DE 1.60 X .60 C/6 PUERTAS ABATIBLES </t>
  </si>
  <si>
    <t>A0175-0000</t>
  </si>
  <si>
    <t>CREDENZA DE 1.80 X .50 C/2 GAVETAS</t>
  </si>
  <si>
    <t>A0180-0001</t>
  </si>
  <si>
    <t>LOVE SEAT PAVORREAL TAPIZADO EN TELA (COSEJEROS)</t>
  </si>
  <si>
    <t>A0180-0002</t>
  </si>
  <si>
    <t>A0180-0003</t>
  </si>
  <si>
    <t>A0180-0004</t>
  </si>
  <si>
    <t xml:space="preserve">LOVE SEAT PAVORREAL TAPIZADO EN TELA </t>
  </si>
  <si>
    <t>A0177-0000</t>
  </si>
  <si>
    <t>MESA REDONDE DE 1.20 DE DIAMETRO MOD. F-2200 (JURIDICO)</t>
  </si>
  <si>
    <t>A0178-0000</t>
  </si>
  <si>
    <t>ESCRITORIO DE MADERA 2 CAJONES</t>
  </si>
  <si>
    <t>A0179-0000</t>
  </si>
  <si>
    <t>PUENTE LATERAL DE 1.10 X .50, MOD. F-2070 (OFICINA JORGE)</t>
  </si>
  <si>
    <t>A0181-0000</t>
  </si>
  <si>
    <t>MESA OVALADA 2.00 X 1.00, MOD. F-2240 (OFICINA JORGE)</t>
  </si>
  <si>
    <t>A0182-0001</t>
  </si>
  <si>
    <t xml:space="preserve">CESTOS DE BASURA  </t>
  </si>
  <si>
    <t>A0182-0002</t>
  </si>
  <si>
    <t>A0182-0003</t>
  </si>
  <si>
    <t>A0182-0004</t>
  </si>
  <si>
    <t>A0182-0005</t>
  </si>
  <si>
    <t>A0182-0006</t>
  </si>
  <si>
    <t>A0182-0007</t>
  </si>
  <si>
    <t>A0182-0008</t>
  </si>
  <si>
    <t>A0182-0009</t>
  </si>
  <si>
    <t>A0182-0010</t>
  </si>
  <si>
    <t>A0182-0011</t>
  </si>
  <si>
    <t>A0182-0012</t>
  </si>
  <si>
    <t>A0182-0013</t>
  </si>
  <si>
    <t>A0182-0014</t>
  </si>
  <si>
    <t>A0182-0015</t>
  </si>
  <si>
    <t>A0182-0016</t>
  </si>
  <si>
    <t>A0182-0017</t>
  </si>
  <si>
    <t>A0182-0018</t>
  </si>
  <si>
    <t>A0182-0019</t>
  </si>
  <si>
    <t>A0182-0020</t>
  </si>
  <si>
    <t>A0182-0021</t>
  </si>
  <si>
    <t>A0182-0022</t>
  </si>
  <si>
    <t>A0183-0000</t>
  </si>
  <si>
    <t>ESCRITORIO PENINSULAR  DE 1.90 X .80, MOD. F-2050 (OFICINA FINANZAS)</t>
  </si>
  <si>
    <t>A0184-0000</t>
  </si>
  <si>
    <t>PUENTE LATERAL DE 1.10 X .50, MOD. F-2070 (OFICINA FINANZAS)</t>
  </si>
  <si>
    <t>A0185-0000</t>
  </si>
  <si>
    <t>ESCRITORIO DE 1.20 X .60 C/1 GAVETA, MOD. CAOBA</t>
  </si>
  <si>
    <t>A0186-0000</t>
  </si>
  <si>
    <t xml:space="preserve">MESA REDONDA DE 1.20 DE DIAMETRO </t>
  </si>
  <si>
    <t>A0187-0000</t>
  </si>
  <si>
    <t>CREDENZA ESPECIAL DE 4 GAVETAS C/JALADERAS DE .90 X .50 (OFICINA FINANZAS)</t>
  </si>
  <si>
    <t>A0188-0000</t>
  </si>
  <si>
    <t>LIBRERO ESPECIAL DE .84 X .30 (OFICINA FINANZAS)</t>
  </si>
  <si>
    <t>A0190-0001</t>
  </si>
  <si>
    <t xml:space="preserve">SILLA VISITANTE EUROPA </t>
  </si>
  <si>
    <t>A0190-0002</t>
  </si>
  <si>
    <t>A0190-0003</t>
  </si>
  <si>
    <t>SILLA VISITANTE EUROPA (MESA DE JUNTAS)</t>
  </si>
  <si>
    <t>A0190-0004</t>
  </si>
  <si>
    <t>A0190-0005</t>
  </si>
  <si>
    <t>A0190-0006</t>
  </si>
  <si>
    <t>A0190-0007</t>
  </si>
  <si>
    <t>A0190-0008</t>
  </si>
  <si>
    <t>A0193-0001</t>
  </si>
  <si>
    <t>VENDEDORES DE ALCATRACES (DIEGO RIVERA)</t>
  </si>
  <si>
    <t>A0193-0002</t>
  </si>
  <si>
    <t>A0200-0000</t>
  </si>
  <si>
    <t>TIANGUIS Y PUEBLO CON BURRO</t>
  </si>
  <si>
    <t>A0202-0000</t>
  </si>
  <si>
    <t>NIÑA EN EL CAMPO</t>
  </si>
  <si>
    <t>A0203-0000</t>
  </si>
  <si>
    <t>MOTIVOS DE GUADALAJARA</t>
  </si>
  <si>
    <t>A0204-0000</t>
  </si>
  <si>
    <t>INDIO CON ALCATRACES</t>
  </si>
  <si>
    <t>A0207-0000</t>
  </si>
  <si>
    <t>DESNUDO CON ALCATRACES (DIEGO RIVERA)</t>
  </si>
  <si>
    <t>A0215-0000</t>
  </si>
  <si>
    <t xml:space="preserve">CONJUNTO CON TRES MACETAS Y PLANTAS VARIAS </t>
  </si>
  <si>
    <t>A0219-0000</t>
  </si>
  <si>
    <t>MESA PARA MAQUINA TUBULAR PATA CROMADA Y RODAJAS CUBIERTA COLOR ENCINO</t>
  </si>
  <si>
    <t>A0220-0000</t>
  </si>
  <si>
    <t>MESA DE TRABAJO .60 X .00 COLOR VINO LINEA COMPACTO SISTEMA</t>
  </si>
  <si>
    <t>A0224-0000</t>
  </si>
  <si>
    <t>ACRILETA GRANDE DE 6 MM</t>
  </si>
  <si>
    <t>A0234-0001</t>
  </si>
  <si>
    <t>ESCR. SECRET. 1 PED. 1.60 X .75 X .75 Y4-03E</t>
  </si>
  <si>
    <t>A0234-0002</t>
  </si>
  <si>
    <t>A0234-0003</t>
  </si>
  <si>
    <t>A0234-0004</t>
  </si>
  <si>
    <t>A0234-0005</t>
  </si>
  <si>
    <t>A0234-0006</t>
  </si>
  <si>
    <t>A0234-0007</t>
  </si>
  <si>
    <t>A0234-0008</t>
  </si>
  <si>
    <t>A0236-0001</t>
  </si>
  <si>
    <t>CREDENZA EJEC. 1.80 X .40 X .75 MOD. Y4-06E</t>
  </si>
  <si>
    <t>A0236-0002</t>
  </si>
  <si>
    <t>CREDENZA EJEC. 1.30 X .50 X .60 MOD. Y4-06E</t>
  </si>
  <si>
    <t>A0237-0001</t>
  </si>
  <si>
    <t>ARCHIVERO 4 GAVETAS VERT. .50 X .60 X 1.27 MOD. Y4-10E</t>
  </si>
  <si>
    <t>A0237-0002</t>
  </si>
  <si>
    <t>A0237-0003</t>
  </si>
  <si>
    <t>A0237-0004</t>
  </si>
  <si>
    <t>A0237-0005</t>
  </si>
  <si>
    <t>A0237-0006</t>
  </si>
  <si>
    <t>A0237-0007</t>
  </si>
  <si>
    <t>A0237-0008</t>
  </si>
  <si>
    <t>A0239-0001</t>
  </si>
  <si>
    <t>MESA DE TRABAJO S/C 1.20 X .60 X .75 MOD. Y2-15N</t>
  </si>
  <si>
    <t>A0239-0002</t>
  </si>
  <si>
    <t>A0239-0003</t>
  </si>
  <si>
    <t>A0239-0004</t>
  </si>
  <si>
    <t>A0239-0005</t>
  </si>
  <si>
    <t>A0239-0006</t>
  </si>
  <si>
    <t>A0239-0007</t>
  </si>
  <si>
    <t>A0239-0008</t>
  </si>
  <si>
    <t>A0239-0009</t>
  </si>
  <si>
    <t>A0239-0010</t>
  </si>
  <si>
    <t>A0239-0011</t>
  </si>
  <si>
    <t>A0239-0012</t>
  </si>
  <si>
    <t>A0239-0013</t>
  </si>
  <si>
    <t>A0239-0014</t>
  </si>
  <si>
    <t>A0239-0015</t>
  </si>
  <si>
    <t>A0245-0000</t>
  </si>
  <si>
    <t>PIZARRON BLANCO CORCHO COMBINADO</t>
  </si>
  <si>
    <t>A0246-0001</t>
  </si>
  <si>
    <t>ESCRITORIO DE 1.52 DE 2 GAVETAS MOD. EJECUTIVO</t>
  </si>
  <si>
    <t>A0246-0002</t>
  </si>
  <si>
    <t>A0246-0003</t>
  </si>
  <si>
    <t>A0246-0004</t>
  </si>
  <si>
    <t>A0246-0005</t>
  </si>
  <si>
    <t>A0246-0006</t>
  </si>
  <si>
    <t>A0247-0001</t>
  </si>
  <si>
    <t>ARCHIVEROS DE 2 GAVETAS VERTICALES MOD. EJECUTIVA (3)</t>
  </si>
  <si>
    <t>A0247-0002</t>
  </si>
  <si>
    <t>A0249-0001</t>
  </si>
  <si>
    <t>SILLON SEMI-EJECUTIVO REP. BAJO COLOR VERDE JADE MOD. EMBASADOR</t>
  </si>
  <si>
    <t>A0249-0002</t>
  </si>
  <si>
    <t>A0251-0001</t>
  </si>
  <si>
    <t>CESTOS DE BASURA MOD. EJECUTIVA</t>
  </si>
  <si>
    <t>A0251-0002</t>
  </si>
  <si>
    <t>A0251-0003</t>
  </si>
  <si>
    <t>A0251-0004</t>
  </si>
  <si>
    <t>A0251-0005</t>
  </si>
  <si>
    <t>A0253-0001</t>
  </si>
  <si>
    <t>ROTAFOLIOS BLANCO MOD. RB69</t>
  </si>
  <si>
    <t>A0253-0002</t>
  </si>
  <si>
    <t>A0253-0003</t>
  </si>
  <si>
    <t>A0253-0004</t>
  </si>
  <si>
    <t>A0253-0005</t>
  </si>
  <si>
    <t>A0254-0000</t>
  </si>
  <si>
    <t>ESCRITORIO DE 1.52 LINEA EJECUTIVA ENCINO</t>
  </si>
  <si>
    <t>A0255-0000</t>
  </si>
  <si>
    <t>ARCHIVERO DE DOS GAVETAS VERTICALES LINEA EJECUTIVA</t>
  </si>
  <si>
    <t>A0257-0000</t>
  </si>
  <si>
    <t>MESA TABULAR PATA CROMADA COLOR ENCINO</t>
  </si>
  <si>
    <t>A0259-0000</t>
  </si>
  <si>
    <t>CREDENZA  DE 1.80 X .50, 4 PUERTAS ABATIBLES</t>
  </si>
  <si>
    <t>A0260-0001</t>
  </si>
  <si>
    <t>A0271-0001</t>
  </si>
  <si>
    <t>A0272-0000</t>
  </si>
  <si>
    <t>SILLA RS-400 CON PISTON NEUMATICO CON BRAZOS</t>
  </si>
  <si>
    <t>A0275-0000</t>
  </si>
  <si>
    <t>ESCRITORIO PT CURVO DE 1.50 X .90, MOD. AM-1500</t>
  </si>
  <si>
    <t>A0276-0000</t>
  </si>
  <si>
    <t>CUBIERTA DE .60 X .60 MOD. A-220</t>
  </si>
  <si>
    <t>A0277-0000</t>
  </si>
  <si>
    <t>ARCHIVERO DE 2 CAJONES 1 GAVETA MOD. A-570</t>
  </si>
  <si>
    <t>A0278-0000</t>
  </si>
  <si>
    <t>MESA DE COMPUTADORA DE 1.20 X .60 C/PORTATECLADO</t>
  </si>
  <si>
    <t>A0280-0001</t>
  </si>
  <si>
    <t>EXTINTOR 6 KGS. A BASE POLVO QUIMICO SECO ABC PARA TODO TIPO EQUIPO NUEVO</t>
  </si>
  <si>
    <t>A0280-0002</t>
  </si>
  <si>
    <t>A0280-0003</t>
  </si>
  <si>
    <t>A0280-0004</t>
  </si>
  <si>
    <t>A0280-0005</t>
  </si>
  <si>
    <t>A0280-0006</t>
  </si>
  <si>
    <t>A0280-0007</t>
  </si>
  <si>
    <t>A0280-0008</t>
  </si>
  <si>
    <t>A0282-0000</t>
  </si>
  <si>
    <t>ENMICADORA SEAL MOD. 95 TRABAJO SEMI PESADO</t>
  </si>
  <si>
    <t>A0286-0000</t>
  </si>
  <si>
    <t>GUILLOTINA BOSTON 12"</t>
  </si>
  <si>
    <t>A0288-0000</t>
  </si>
  <si>
    <t>FILTRO PERFECT MICRO PLUS</t>
  </si>
  <si>
    <t>A0289-0000</t>
  </si>
  <si>
    <t>LIBRERO SOBRE CREDENZA DE 1.74 X .35 CON 2 PUERTAS DESLIZABLES Y UN ENTREPAÑO</t>
  </si>
  <si>
    <t>A0292-0004</t>
  </si>
  <si>
    <t>22448-9 REFRIG ACROS ARM 05 N ALM (FRIGOBAR)</t>
  </si>
  <si>
    <t>A0293-0000</t>
  </si>
  <si>
    <t>FOTORESECTOR XEROX 830</t>
  </si>
  <si>
    <t>A0294-0000</t>
  </si>
  <si>
    <t>MESA PARA COMPUTADORA IMESA DE 1.20 X .75 COLOR ENCINO MODELO 120-75</t>
  </si>
  <si>
    <t>A0295-0000</t>
  </si>
  <si>
    <t>LIBRERO COLOR ENCINO MODELO 119-30</t>
  </si>
  <si>
    <t>B0001-0001</t>
  </si>
  <si>
    <t>MESA RECTANGULAR DE 1.8 X .80 CON FALDON AL PISO EN MADERA MO-062/180</t>
  </si>
  <si>
    <t>B0001-0002</t>
  </si>
  <si>
    <t>B0002-0001</t>
  </si>
  <si>
    <t>SILLONES DIRECTOR CON PISTON NEUMATICO, RECLINABLE T/RODILLA</t>
  </si>
  <si>
    <t>B0002-0002</t>
  </si>
  <si>
    <t>B0003-0000</t>
  </si>
  <si>
    <t>SILLON EJECUTIVO RESPALDO ALTO AJUSTE IND. DE RESP/ASIENTO RE-1300</t>
  </si>
  <si>
    <t>B0004-0000</t>
  </si>
  <si>
    <t>BASCULA ELECTRONICA MARCA TOR-REY, MODELO EQ-5/10, SERIE NO. F9-2663</t>
  </si>
  <si>
    <t>B0005-0000</t>
  </si>
  <si>
    <t>SOFA DE TRES PLAZAS TAPIZADO EN TELA</t>
  </si>
  <si>
    <t>B0006-0001</t>
  </si>
  <si>
    <t>ARCHIVEROS METALICOS DE 4 GAVETAS TAMAÑO OFICIO ESMALTADO EN BEIGE ARENA BRILLANTE</t>
  </si>
  <si>
    <t>B0006-0002</t>
  </si>
  <si>
    <t>B0006-0003</t>
  </si>
  <si>
    <t>B0006-0004</t>
  </si>
  <si>
    <t>B0006-0005</t>
  </si>
  <si>
    <t>B0007-0000</t>
  </si>
  <si>
    <t>PLANERO Y LIBRERO DE 1.00 X .70 X 2.10 FABRICADO EN COLOR CAOBA/NEGRO COD. PLAN100X210-CEJ</t>
  </si>
  <si>
    <t>B0008-0001</t>
  </si>
  <si>
    <t>LIBRERO ABIERTO 4 ENTREPAÑOS DE .90 X 1.90 X .35 COD. LIB-190MA4E</t>
  </si>
  <si>
    <t>B0008-0002</t>
  </si>
  <si>
    <t>B0009-0000</t>
  </si>
  <si>
    <t>LIBRERO ABIERTO 4 ENTREPAÑOS DE .90 X 1.90 X .35 CON PUERTAS COD. LIB-190MA4E/2P</t>
  </si>
  <si>
    <t>B0010-0000</t>
  </si>
  <si>
    <t>LIBRERO EN LISTON DE PINO DE 19MM, SELECTO ACABADO EN LACA NATURAL TRANSPARENTE SEMIMATE, 60 X 75 X 234 Y LA PARTE SUPERIOR EN 3 MODULOS DE 30 X 78 X 180 CON PLAFON DE ULIMINACION.</t>
  </si>
  <si>
    <t>B0012-0000</t>
  </si>
  <si>
    <t>REFRIGERADOR ACROSS S.P.</t>
  </si>
  <si>
    <t>B0015-0001</t>
  </si>
  <si>
    <t>MESAS DE .60 X 1.20 X .75 EN TABULAR CUADRADO DE 1" Y RECTANGULAR DE 21/4 X 3/4 CAL. 18 ESMALTADO EN NEGRO, CUBIERTA EN MELANINA ENCINO ENBOQUILLADA EN MADERA DE PINO BARNIZADA</t>
  </si>
  <si>
    <t>B0015-0002</t>
  </si>
  <si>
    <t>B0015-0003</t>
  </si>
  <si>
    <t>B0015-0004</t>
  </si>
  <si>
    <t>B0015-0005</t>
  </si>
  <si>
    <t>B0015-0006</t>
  </si>
  <si>
    <t>B0015-0007</t>
  </si>
  <si>
    <t>B0015-0008</t>
  </si>
  <si>
    <t>B0015-0009</t>
  </si>
  <si>
    <t>B0015-0010</t>
  </si>
  <si>
    <t>B0016-0000</t>
  </si>
  <si>
    <t>RELOJ RECEPTOR DE DOCUMENTOS-FOLIADOR, SERIE 183658</t>
  </si>
  <si>
    <t>B0017-0001</t>
  </si>
  <si>
    <t>PIZ. DE CORCHO 120 X .90 CM. MARCO ALUNINIO</t>
  </si>
  <si>
    <t>B0017-0002</t>
  </si>
  <si>
    <t>B0017-0003</t>
  </si>
  <si>
    <t>B0019-0000</t>
  </si>
  <si>
    <t>LIBRERO CON 3 ENTREPAÑOS Y 2 PUERTAS CON CERRADURA DE .80 X .35 X 1.80</t>
  </si>
  <si>
    <t>B0020-0001</t>
  </si>
  <si>
    <t>SILLAS DE TRABAJO TAPIZADAS EN COLOR VEDE JADE MODELO RS-350</t>
  </si>
  <si>
    <t>B0021-0001</t>
  </si>
  <si>
    <t>ANAQUELES</t>
  </si>
  <si>
    <t>B0022-0001</t>
  </si>
  <si>
    <t>ARCHIVEROS METALICOS DE 4 GAVETAS TAMAÑO OFICIO ESMALTADO EN BEIGE ARENA</t>
  </si>
  <si>
    <t>B0022-0002</t>
  </si>
  <si>
    <t>B0022-0003</t>
  </si>
  <si>
    <t>B0022-0004</t>
  </si>
  <si>
    <t>B0022-0005</t>
  </si>
  <si>
    <t>B0022-0006</t>
  </si>
  <si>
    <t>B0022-0007</t>
  </si>
  <si>
    <t>B0022-0008</t>
  </si>
  <si>
    <t>B0022-0009</t>
  </si>
  <si>
    <t>B0022-0010</t>
  </si>
  <si>
    <t>B0025-0001</t>
  </si>
  <si>
    <t>LIBRERO CON 3 ENTREPAÑOS Y PUERTAS INFERIORES CON CERRADURA DE .80 X .35 X 1.80</t>
  </si>
  <si>
    <t>B0025-0002</t>
  </si>
  <si>
    <t>B0025-0003</t>
  </si>
  <si>
    <t>B0026-0000</t>
  </si>
  <si>
    <t>CAFETERA SEC. AUT. 48 TAZAS A.I. SE-8 0156525</t>
  </si>
  <si>
    <t>B0027-0001</t>
  </si>
  <si>
    <t>ENMICADORA DOCUSEAL 125 CLAVE ED125</t>
  </si>
  <si>
    <t>B0027-0002</t>
  </si>
  <si>
    <t>B0028-0001</t>
  </si>
  <si>
    <t>GUILLOTINA INGENTO CLASICA CLAVE G1142</t>
  </si>
  <si>
    <t>B0028-0002</t>
  </si>
  <si>
    <t>B0029-0000</t>
  </si>
  <si>
    <t>PIZARRON DE CORCHO 120 X 90 CM MARCO ALUMINIO</t>
  </si>
  <si>
    <t>B0032-0000</t>
  </si>
  <si>
    <t>GUILLOTINA INGENIO CLASICA 15" CLAVE G1142</t>
  </si>
  <si>
    <t>B0033-0000</t>
  </si>
  <si>
    <t>ENGARGOLADORA COMBO 500 CLAVE E500KM</t>
  </si>
  <si>
    <t>B0035-0000</t>
  </si>
  <si>
    <t>B0037-0001</t>
  </si>
  <si>
    <t>MESA VINO</t>
  </si>
  <si>
    <t>B0037-0002</t>
  </si>
  <si>
    <t>B0037-0003</t>
  </si>
  <si>
    <t>B0040-0001</t>
  </si>
  <si>
    <t>ARCHIVEROS METALICOS DE 4 GAVETAS TAMAÑO OFICIO CON CHAPA EN LAMINA CAL. 22 CON CORREDERAS EN CAL. TERMINADO EN COLOR ARENA</t>
  </si>
  <si>
    <t>B0040-0002</t>
  </si>
  <si>
    <t>B0041-0000</t>
  </si>
  <si>
    <t>MESA REDONDA DE 1.20 DE DIAMETRO CON BASE EN FORMA DE CRUCETA LINEA FUTURA COLOR CAOBA/NEGRO</t>
  </si>
  <si>
    <t>B0042-0001</t>
  </si>
  <si>
    <t>SILLA DE VISITA CON PATA TUBULAR COLOR NEGRO/CLASSICO</t>
  </si>
  <si>
    <t>B0042-0002</t>
  </si>
  <si>
    <t>B0042-0003</t>
  </si>
  <si>
    <t>B0042-0004</t>
  </si>
  <si>
    <t>B0043-0000</t>
  </si>
  <si>
    <t>ESCRITORIO TIPO GRAPA EN COLOR ENCINO DE 1.80 X 050 X .75 COLOR ENCINO CANTO NEGRO</t>
  </si>
  <si>
    <t>B0045-0000</t>
  </si>
  <si>
    <t>MESA REDONDE DE 1.10 DE DIAMETRO COLOR ENCINO CANTO NEGRO</t>
  </si>
  <si>
    <t>B0046-0001</t>
  </si>
  <si>
    <t>SILLAS VISITANTE COLOR ENCINO CANTO NEGRO</t>
  </si>
  <si>
    <t>B0046-0002</t>
  </si>
  <si>
    <t>B0046-0003</t>
  </si>
  <si>
    <t>B0065-0003</t>
  </si>
  <si>
    <t>ARCHIVERO VERTICAL 4 CAJONES COLOR VINO</t>
  </si>
  <si>
    <t>B0048-0001</t>
  </si>
  <si>
    <t>CHAROLA DE .85 X .30 CALIBRE .20 CON 2 REFUERZOS COLOR GRIS</t>
  </si>
  <si>
    <t>B0049-0001</t>
  </si>
  <si>
    <t>POSTE DE 2.40 CALIBRE .14 COLOR GRIS</t>
  </si>
  <si>
    <t>B0051-0001</t>
  </si>
  <si>
    <t>ESCRITORIO DE 1.50 X .75 CON UNA GAVETA PARA ARCHIVO Y CAJON LAPICERO</t>
  </si>
  <si>
    <t>B0051-0002</t>
  </si>
  <si>
    <t>B0051-0003</t>
  </si>
  <si>
    <t>B0051-0004</t>
  </si>
  <si>
    <t>B0052-0000</t>
  </si>
  <si>
    <t>DESTRUCTORA PERS. 75-X CORTE CRUZADO 6MM CLAVE ED75X</t>
  </si>
  <si>
    <t>B0053-0000</t>
  </si>
  <si>
    <t>B0054-0001</t>
  </si>
  <si>
    <t>B0057-0000</t>
  </si>
  <si>
    <t>CREDENZA EXTERIOR CON 2GAVETAS DE 1.20 X .48 X .70 COLOR CACOBA</t>
  </si>
  <si>
    <t>B0058-0000</t>
  </si>
  <si>
    <t>SILLON EJECUTIVO RESPALDO ALTO EN PIEL COLOR NEGRO</t>
  </si>
  <si>
    <t>B0064-0001</t>
  </si>
  <si>
    <t>CHAROLA ESMALTADA DE .30 X .85 CALIBRE 20  COLOR GRIS</t>
  </si>
  <si>
    <t>B0072-0001</t>
  </si>
  <si>
    <t>ARCHIVERO METALICO DE 2 GAVETAS TAMAÑO OFICIO ESMALTADO EN COLOR NEGRO</t>
  </si>
  <si>
    <t>B0072-0002</t>
  </si>
  <si>
    <t>B0073-0000</t>
  </si>
  <si>
    <t>SILLON EJECUTIVO DE TRABAJO PIEL AJUSTABLE RESPALDO ALTO MODELO RE-1300/09</t>
  </si>
  <si>
    <t>B0074-0000</t>
  </si>
  <si>
    <t>MESA DE JUNTAS DE 3.00 X 1.20 PARA 10 PERSONAS COLOR CAOBA/NEGRO</t>
  </si>
  <si>
    <t>B0079-0001</t>
  </si>
  <si>
    <t>RADIOGRAVADORAS</t>
  </si>
  <si>
    <t>B0079-0002</t>
  </si>
  <si>
    <t>B0079-0003</t>
  </si>
  <si>
    <t>B0079-0004</t>
  </si>
  <si>
    <t>B0079-0005</t>
  </si>
  <si>
    <t>B0082-0000</t>
  </si>
  <si>
    <t>TV SAMSUNG</t>
  </si>
  <si>
    <t>367476 RADIOGRAVADORA CD</t>
  </si>
  <si>
    <t>B0083-0001</t>
  </si>
  <si>
    <t>SILLA SEMI-EJECUTIVA RESPALDO BAJO CON BRAZOS COLOR NEGRO</t>
  </si>
  <si>
    <t>B0083-0002</t>
  </si>
  <si>
    <t>B0083-0003</t>
  </si>
  <si>
    <t>B0085-0000</t>
  </si>
  <si>
    <t>UNIDAD DE PUNZONADO (DADO) PARA CERLOX</t>
  </si>
  <si>
    <t>B0086-0000</t>
  </si>
  <si>
    <t>MCC25D17 EVAPORADORA FLEXILINE DE 2 T.R MARCA YORK SERIE 0203-49333</t>
  </si>
  <si>
    <t>B0087-0000</t>
  </si>
  <si>
    <t>H2CM24A6 UNIDAD TIPO CONDENSADORA SERIE RFCM4978AE</t>
  </si>
  <si>
    <t>B0088-0000</t>
  </si>
  <si>
    <t>INSTALACION Y MATERIALES</t>
  </si>
  <si>
    <t>B0093-0000</t>
  </si>
  <si>
    <t>INSTALACION ESTEREO CARRO OFICIAL DEL CEEJ</t>
  </si>
  <si>
    <t>B0094-0000</t>
  </si>
  <si>
    <t>CAFETERA HAMILTON BEACH ROJA</t>
  </si>
  <si>
    <t>B0097-0001</t>
  </si>
  <si>
    <t>CUBIERTA ESQUINERA DE TRABAJO DE 1.40 X 90</t>
  </si>
  <si>
    <t>B0097-0002</t>
  </si>
  <si>
    <t>B0097-0003</t>
  </si>
  <si>
    <t>B0097-0004</t>
  </si>
  <si>
    <t>B0097-0005</t>
  </si>
  <si>
    <t>B0097-0006</t>
  </si>
  <si>
    <t>B0097-0007</t>
  </si>
  <si>
    <t>B0097-0008</t>
  </si>
  <si>
    <t>B0097-0009</t>
  </si>
  <si>
    <t>B0097-0010</t>
  </si>
  <si>
    <t>B0097-0011</t>
  </si>
  <si>
    <t>B0097-0012</t>
  </si>
  <si>
    <t>B0097-0013</t>
  </si>
  <si>
    <t>B0098-0001</t>
  </si>
  <si>
    <t>CUBIERTA ESQUINERA DE TRABAJO DE 1.20 X .40</t>
  </si>
  <si>
    <t>B0098-0002</t>
  </si>
  <si>
    <t>B0099-0000</t>
  </si>
  <si>
    <t>CUBIERTA DE TRABAJO RECTA DE .60 X .60</t>
  </si>
  <si>
    <t>B0100-0001</t>
  </si>
  <si>
    <t>CUBIERTA DE TRABAJO RECTA DE .70 X .60</t>
  </si>
  <si>
    <t>B0100-0002</t>
  </si>
  <si>
    <t>B0101-0001</t>
  </si>
  <si>
    <t>CUBIERTA DE TRABAJO RECTA DE 1.20 X .40</t>
  </si>
  <si>
    <t>B0101-0002</t>
  </si>
  <si>
    <t>B0101-0003</t>
  </si>
  <si>
    <t>B0102-0000</t>
  </si>
  <si>
    <t>CUBIERTA DE TRABAJO RECTA DE .80 X .60</t>
  </si>
  <si>
    <t>B0103-0001</t>
  </si>
  <si>
    <t>CUBIERTA DE TRABAJO RECTA DE .90 X .60</t>
  </si>
  <si>
    <t>B0103-0002</t>
  </si>
  <si>
    <t>B0103-0003</t>
  </si>
  <si>
    <t>B0104-0001</t>
  </si>
  <si>
    <t>CUBIERTA DE TRABAJO RECTA DE 1.20 X .60</t>
  </si>
  <si>
    <t>B0104-0002</t>
  </si>
  <si>
    <t>B0104-0003</t>
  </si>
  <si>
    <t>B0104-0004</t>
  </si>
  <si>
    <t>B0104-0005</t>
  </si>
  <si>
    <t>B0104-0006</t>
  </si>
  <si>
    <t>B0104-0007</t>
  </si>
  <si>
    <t>B0104-0008</t>
  </si>
  <si>
    <t>B0104-0009</t>
  </si>
  <si>
    <t>B0104-0010</t>
  </si>
  <si>
    <t>B0104-0011</t>
  </si>
  <si>
    <t>B0104-0012</t>
  </si>
  <si>
    <t>B0104-0013</t>
  </si>
  <si>
    <t>B0105-0000</t>
  </si>
  <si>
    <t>B0106-0000</t>
  </si>
  <si>
    <t>B0107-0001</t>
  </si>
  <si>
    <t>MAMPARA CON MOSAICO DE TELA DE 1.00 X 1.35</t>
  </si>
  <si>
    <t>B0107-0002</t>
  </si>
  <si>
    <t>B0107-0003</t>
  </si>
  <si>
    <t>B0107-0004</t>
  </si>
  <si>
    <t>B0107-0005</t>
  </si>
  <si>
    <t>B0107-0006</t>
  </si>
  <si>
    <t>B0107-0007</t>
  </si>
  <si>
    <t>B0108-0001</t>
  </si>
  <si>
    <t>MAMPARA CON MOSAICO DE TELA DE .80 X 1.35</t>
  </si>
  <si>
    <t>B0108-0002</t>
  </si>
  <si>
    <t>B0108-0003</t>
  </si>
  <si>
    <t>B0108-0004</t>
  </si>
  <si>
    <t>B0108-0005</t>
  </si>
  <si>
    <t>B0108-0006</t>
  </si>
  <si>
    <t>B0108-0007</t>
  </si>
  <si>
    <t>B0108-0008</t>
  </si>
  <si>
    <t>B0108-0009</t>
  </si>
  <si>
    <t>B0108-0010</t>
  </si>
  <si>
    <t>B0108-0011</t>
  </si>
  <si>
    <t>B0109-0003</t>
  </si>
  <si>
    <t>MAMPARA CON MOSAICO DE TELA DE .60 X 1.35</t>
  </si>
  <si>
    <t>B0109-0002</t>
  </si>
  <si>
    <t>B0109-0001</t>
  </si>
  <si>
    <t>B0109-0004</t>
  </si>
  <si>
    <t>B0109-0005</t>
  </si>
  <si>
    <t>B0109-0007</t>
  </si>
  <si>
    <t>B0109-0008</t>
  </si>
  <si>
    <t>B0109-0009</t>
  </si>
  <si>
    <t>B0109-0010</t>
  </si>
  <si>
    <t>B0109-0011</t>
  </si>
  <si>
    <t>B0109-0012</t>
  </si>
  <si>
    <t>B0109-0013</t>
  </si>
  <si>
    <t>B0109-0014</t>
  </si>
  <si>
    <t>B0109-0015</t>
  </si>
  <si>
    <t>B0109-0016</t>
  </si>
  <si>
    <t>B0109-0017</t>
  </si>
  <si>
    <t>B0109-0018</t>
  </si>
  <si>
    <t>B0109-0019</t>
  </si>
  <si>
    <t>B0109-0020</t>
  </si>
  <si>
    <t>B0109-0021</t>
  </si>
  <si>
    <t>B0109-0022</t>
  </si>
  <si>
    <t>B0109-0023</t>
  </si>
  <si>
    <t>B0109-0024</t>
  </si>
  <si>
    <t>B0109-0025</t>
  </si>
  <si>
    <t>B0110-0001</t>
  </si>
  <si>
    <t>PATA PARA SOPORTAR CUBIERTA</t>
  </si>
  <si>
    <t>B0111-0001</t>
  </si>
  <si>
    <t>JUEGO DE MENSULAS PARA ESCRITORIO CHICAS</t>
  </si>
  <si>
    <t>B0111-0002</t>
  </si>
  <si>
    <t>B0111-0003</t>
  </si>
  <si>
    <t>B0111-0004</t>
  </si>
  <si>
    <t>B0111-0005</t>
  </si>
  <si>
    <t>B0111-0006</t>
  </si>
  <si>
    <t>B0111-0007</t>
  </si>
  <si>
    <t>B0111-0008</t>
  </si>
  <si>
    <t>B0111-0009</t>
  </si>
  <si>
    <t>B0111-0010</t>
  </si>
  <si>
    <t>B0111-0011</t>
  </si>
  <si>
    <t>B0111-0012</t>
  </si>
  <si>
    <t>B0111-0013</t>
  </si>
  <si>
    <t>B0111-0014</t>
  </si>
  <si>
    <t>B0111-0015</t>
  </si>
  <si>
    <t>B0111-0016</t>
  </si>
  <si>
    <t>B0111-0017</t>
  </si>
  <si>
    <t>B0111-0018</t>
  </si>
  <si>
    <t>B0111-0019</t>
  </si>
  <si>
    <t>B0111-0020</t>
  </si>
  <si>
    <t>B0112-0001</t>
  </si>
  <si>
    <t>JUEGO DE MENSULAS PARA ESCRITORIO DE 40 CMS.</t>
  </si>
  <si>
    <t>B0112-0002</t>
  </si>
  <si>
    <t>B0112-0003</t>
  </si>
  <si>
    <t>B0112-0004</t>
  </si>
  <si>
    <t>B0112-0005</t>
  </si>
  <si>
    <t>B0112-0006</t>
  </si>
  <si>
    <t>B0112-0007</t>
  </si>
  <si>
    <t>B0112-0008</t>
  </si>
  <si>
    <t>B0112-0009</t>
  </si>
  <si>
    <t>B0112-0010</t>
  </si>
  <si>
    <t>B0112-0011</t>
  </si>
  <si>
    <t>B0112-0012</t>
  </si>
  <si>
    <t>B0112-0013</t>
  </si>
  <si>
    <t>B0112-0014</t>
  </si>
  <si>
    <t>B0112-0015</t>
  </si>
  <si>
    <t>B0112-0016</t>
  </si>
  <si>
    <t>B0112-0017</t>
  </si>
  <si>
    <t>B0112-0018</t>
  </si>
  <si>
    <t>B0113-0001</t>
  </si>
  <si>
    <t>POSTE DE 3 LADOS DE 1.35 X .90</t>
  </si>
  <si>
    <t>B0113-0002</t>
  </si>
  <si>
    <t>B0113-0003</t>
  </si>
  <si>
    <t>B0114-0001</t>
  </si>
  <si>
    <t>POSTE DE 4 LADOS DE 1.35 X .90</t>
  </si>
  <si>
    <t>B0114-0002</t>
  </si>
  <si>
    <t>B0114-0003</t>
  </si>
  <si>
    <t>B0114-0004</t>
  </si>
  <si>
    <t>B0114-0005</t>
  </si>
  <si>
    <t>B0115-0001</t>
  </si>
  <si>
    <t>TAPA FINAL DE ALUMINIO DE 1.35</t>
  </si>
  <si>
    <t>B0115-0002</t>
  </si>
  <si>
    <t>B0115-0003</t>
  </si>
  <si>
    <t>B0115-0004</t>
  </si>
  <si>
    <t>B0115-0005</t>
  </si>
  <si>
    <t>B0115-0006</t>
  </si>
  <si>
    <t>B0115-0007</t>
  </si>
  <si>
    <t>B0115-0008</t>
  </si>
  <si>
    <t>B0115-0009</t>
  </si>
  <si>
    <t>B0115-0010</t>
  </si>
  <si>
    <t>B0115-0011</t>
  </si>
  <si>
    <t>B0115-0012</t>
  </si>
  <si>
    <t>B0115-0013</t>
  </si>
  <si>
    <t>B0115-0014</t>
  </si>
  <si>
    <t>B0115-0015</t>
  </si>
  <si>
    <t>B0115-0016</t>
  </si>
  <si>
    <t>B0115-0017</t>
  </si>
  <si>
    <t>B0115-0018</t>
  </si>
  <si>
    <t>B0115-0019</t>
  </si>
  <si>
    <t>B0115-0020</t>
  </si>
  <si>
    <t>B0115-0021</t>
  </si>
  <si>
    <t>B0115-0022</t>
  </si>
  <si>
    <t>B0115-0023</t>
  </si>
  <si>
    <t>B0115-0024</t>
  </si>
  <si>
    <t>B0116-0001</t>
  </si>
  <si>
    <t>PORTATECLADO DESLIZABLE CON CORREDERA TELESCOPICA</t>
  </si>
  <si>
    <t>B0116-0002</t>
  </si>
  <si>
    <t>B0116-0003</t>
  </si>
  <si>
    <t>B0116-0004</t>
  </si>
  <si>
    <t>B0116-0005</t>
  </si>
  <si>
    <t>B0116-0006</t>
  </si>
  <si>
    <t>B0119-0000</t>
  </si>
  <si>
    <t>VENTILADOR</t>
  </si>
  <si>
    <t>B0122-0001</t>
  </si>
  <si>
    <t>VENTILADORES</t>
  </si>
  <si>
    <t>B0122-0002</t>
  </si>
  <si>
    <t>B0122-0003</t>
  </si>
  <si>
    <t>B0123-0000</t>
  </si>
  <si>
    <t>ESCRITORIO DE 2 PUERTAS Y 1 ENTREPAÑO DE 1.20 X .58</t>
  </si>
  <si>
    <t>B0126-0000</t>
  </si>
  <si>
    <t>FRIGOBAR ACROSS MOD. ARMOSN S. VRM3601614</t>
  </si>
  <si>
    <t>B0127-0000</t>
  </si>
  <si>
    <t>CAJA DE SEGURIDAD DE .50 X .40 X .40 CON COMBINACION IMPORTADA</t>
  </si>
  <si>
    <t>B0130-0000</t>
  </si>
  <si>
    <t>DESTRUCTORA DE DOCUMENTOS MCA. IDEAL MOD. 2502 SERIE 2471135</t>
  </si>
  <si>
    <t>B0132-0001</t>
  </si>
  <si>
    <t>30 CHAROLAS METALICAS</t>
  </si>
  <si>
    <t>B0133-0000</t>
  </si>
  <si>
    <t>PORTA TRAJE MODER</t>
  </si>
  <si>
    <t>B0134-0000</t>
  </si>
  <si>
    <t>TRITURADORA</t>
  </si>
  <si>
    <t>B0135-0000</t>
  </si>
  <si>
    <t>B0136-0000</t>
  </si>
  <si>
    <t>DESBROZADOR</t>
  </si>
  <si>
    <t>B0137-0000</t>
  </si>
  <si>
    <t>ARCHIVERO METALICO 4 GAVETAS CALIBRE 23</t>
  </si>
  <si>
    <t>B0138-0000</t>
  </si>
  <si>
    <t>ARCHIVERO METALICO 4 GAVETAS CALIBRE 24</t>
  </si>
  <si>
    <t>B0139-0000</t>
  </si>
  <si>
    <t>DSCR1 CAMARA DIGITAL DE FOTOGRAFIA CASONDSC (MARCA SONY)</t>
  </si>
  <si>
    <t>B0140-0001</t>
  </si>
  <si>
    <t>FAXES BROTERS PAPEL BOND 575</t>
  </si>
  <si>
    <t>B0140-0002</t>
  </si>
  <si>
    <t>B0140-0003</t>
  </si>
  <si>
    <t>B0140-0004</t>
  </si>
  <si>
    <t>B0140-0005</t>
  </si>
  <si>
    <t>B0140-0006</t>
  </si>
  <si>
    <t>B0142-0000</t>
  </si>
  <si>
    <t>MUEBLE PARA TELEVISIONES Y VIDEOCASSETERAS</t>
  </si>
  <si>
    <t>B0143-0000</t>
  </si>
  <si>
    <t>B1049-0001</t>
  </si>
  <si>
    <t>COD. 840464036197 MR 14V001 TELEVISION 14¨ PANTALLA NF R TVRCAMXX</t>
  </si>
  <si>
    <t>B1049-0002</t>
  </si>
  <si>
    <t>B1049-0003</t>
  </si>
  <si>
    <t>B1049-0004</t>
  </si>
  <si>
    <t>B1049-0005</t>
  </si>
  <si>
    <t>B0151-0001</t>
  </si>
  <si>
    <t>GENERADOR MONOFASICO DE 7500 WATTS; CONTINUA DE 6500 WATTS; VOLTAJE NOMINAL DE 120/240 V; MOTOR DE 4 TIEMPOS; ARRANQUE ELECTRONICO Y RETRACTRIL: TANQUE DE GASOLINA DE 27 LITROS PARA SERVICIO CONTINUO DE 8 HRS; SISTEMA DE AVISO DE BAJO NIVEL DWE ACEITE, LLANTAS PARA DESPLAZAMIENTO FACIL MODELO GV75MG1300TAE</t>
  </si>
  <si>
    <t>B0153-0001</t>
  </si>
  <si>
    <t xml:space="preserve">50% EQUIPOS DE AIRE ACONDICIONADO TIPO MINISPLIT MARCA CARRIER MOD. MK060/NAC060AKT DE 60,000 BTU/HR. </t>
  </si>
  <si>
    <t>B0153-0002</t>
  </si>
  <si>
    <t>B0154-0001</t>
  </si>
  <si>
    <t>AIRES 8000 B</t>
  </si>
  <si>
    <t>B0154-0002</t>
  </si>
  <si>
    <t>B0154-0003</t>
  </si>
  <si>
    <t>B0158-0000</t>
  </si>
  <si>
    <t>TARJETA DE CONTROL MINI SPLIT YORK 2 T.R.</t>
  </si>
  <si>
    <t>B0159-0001</t>
  </si>
  <si>
    <t>SILLON EJECUTIVO NEUMATICO TELA COLOR ONIX MATISSE C/BRAZOS</t>
  </si>
  <si>
    <t>B0159-0002</t>
  </si>
  <si>
    <t>B0160-0001</t>
  </si>
  <si>
    <t>SILLAS DE VISITA SIN BRAZOS TELA COLOR VERDE AGUA DE HAWAII</t>
  </si>
  <si>
    <t>B0160-0002</t>
  </si>
  <si>
    <t>B0160-0003</t>
  </si>
  <si>
    <t>B0160-0004</t>
  </si>
  <si>
    <t>B0160-0005</t>
  </si>
  <si>
    <t>B0160-0006</t>
  </si>
  <si>
    <t>B0160-0007</t>
  </si>
  <si>
    <t>B0160-0008</t>
  </si>
  <si>
    <t>B0160-0009</t>
  </si>
  <si>
    <t>B0160-0010</t>
  </si>
  <si>
    <t>B0161-0001</t>
  </si>
  <si>
    <t>LIQUIDACION DEL SUMINISTRO E INSTALACION DE 2 EQUIPOS DE AIRE ACONDICIONADO TIPO MINI SPLIT MCA. CARRIER MOD. MK060/NAC060AKT DE 60,000 BTU/HR.</t>
  </si>
  <si>
    <t>B0161-0002</t>
  </si>
  <si>
    <t>B0162-0000</t>
  </si>
  <si>
    <t>AIRE 8000 B 3/4 TONELADA DE VENTANA</t>
  </si>
  <si>
    <t>B0166-0001</t>
  </si>
  <si>
    <t>VENTILADOR 750125680243</t>
  </si>
  <si>
    <t>B0166-0002</t>
  </si>
  <si>
    <t>B0166-0003</t>
  </si>
  <si>
    <t>B0166-0004</t>
  </si>
  <si>
    <t>B0166-0005</t>
  </si>
  <si>
    <t>B0166-0006</t>
  </si>
  <si>
    <t>B0167-0000</t>
  </si>
  <si>
    <t>(STAND P/EXPOSICIONES) VENTA DE SISTEMA OCTANORM QUE CONSTA DE 8 POSTES S108 DE 2480 MM, 8 LARGUEROS Z460 DE 950 MM, 8 LARGUERO Z460 DE 660MM, 8 LARGUEROS Z460 DE 455 MM, 4 LARGUEROS CURVOS DE 1400 MM, 4 LARGUEROS CURVOS DE 990 MM Y 16 CABEZAS MARTILLO</t>
  </si>
  <si>
    <t>B0168-0000</t>
  </si>
  <si>
    <t>LIBRERO COMPLETO 0.96 MTS ABIERTO Y CON 5 ETREPAÑOS BERLIN</t>
  </si>
  <si>
    <t>B0169-0000</t>
  </si>
  <si>
    <t>ANJI-H935L-MINE ANJI SILLON EJECUTIVO MICHAEL/NEGRO/PIEL</t>
  </si>
  <si>
    <t>B0171-0001</t>
  </si>
  <si>
    <t>SILLAS DE VISITA S/BRAZOS</t>
  </si>
  <si>
    <t>B0171-0002</t>
  </si>
  <si>
    <t>B0171-0003</t>
  </si>
  <si>
    <t>B0171-0004</t>
  </si>
  <si>
    <t>B0171-0005</t>
  </si>
  <si>
    <t>B0171-0006</t>
  </si>
  <si>
    <t>B0171-0007</t>
  </si>
  <si>
    <t>B0171-0008</t>
  </si>
  <si>
    <t>B0171-0009</t>
  </si>
  <si>
    <t>B0171-0010</t>
  </si>
  <si>
    <t>B0171-0011</t>
  </si>
  <si>
    <t>B0171-0012</t>
  </si>
  <si>
    <t>B0171-0013</t>
  </si>
  <si>
    <t>B0171-0014</t>
  </si>
  <si>
    <t>B0171-0015</t>
  </si>
  <si>
    <t>B0171-0016</t>
  </si>
  <si>
    <t>B0171-0017</t>
  </si>
  <si>
    <t>B0171-0018</t>
  </si>
  <si>
    <t>B0171-0019</t>
  </si>
  <si>
    <t>B0171-0020</t>
  </si>
  <si>
    <t>B0171-0021</t>
  </si>
  <si>
    <t>B0171-0022</t>
  </si>
  <si>
    <t>B0171-0023</t>
  </si>
  <si>
    <t>B0171-0024</t>
  </si>
  <si>
    <t>B0171-0025</t>
  </si>
  <si>
    <t>B0171-0026</t>
  </si>
  <si>
    <t>B0171-0027</t>
  </si>
  <si>
    <t>B0171-0028</t>
  </si>
  <si>
    <t>B0171-0029</t>
  </si>
  <si>
    <t>B0171-0030</t>
  </si>
  <si>
    <t>B0171-0031</t>
  </si>
  <si>
    <t>B0171-0032</t>
  </si>
  <si>
    <t>B0171-0033</t>
  </si>
  <si>
    <t>B0171-0034</t>
  </si>
  <si>
    <t>B0171-0035</t>
  </si>
  <si>
    <t>B0171-0036</t>
  </si>
  <si>
    <t>B0171-0037</t>
  </si>
  <si>
    <t>B0171-0038</t>
  </si>
  <si>
    <t>B0171-0039</t>
  </si>
  <si>
    <t>B0171-0040</t>
  </si>
  <si>
    <t>B0171-0041</t>
  </si>
  <si>
    <t>B0171-0042</t>
  </si>
  <si>
    <t>B0171-0043</t>
  </si>
  <si>
    <t>B0171-0044</t>
  </si>
  <si>
    <t>B0171-0045</t>
  </si>
  <si>
    <t>B0171-0046</t>
  </si>
  <si>
    <t>B0171-0047</t>
  </si>
  <si>
    <t>B0171-0048</t>
  </si>
  <si>
    <t>B0171-0049</t>
  </si>
  <si>
    <t>B0171-0050</t>
  </si>
  <si>
    <t>B0171-0051</t>
  </si>
  <si>
    <t>B0171-0052</t>
  </si>
  <si>
    <t>B0171-0053</t>
  </si>
  <si>
    <t>B0171-0054</t>
  </si>
  <si>
    <t>B0171-0055</t>
  </si>
  <si>
    <t>B0171-0056</t>
  </si>
  <si>
    <t>B0171-0057</t>
  </si>
  <si>
    <t>B0171-0058</t>
  </si>
  <si>
    <t>B0171-0059</t>
  </si>
  <si>
    <t>B0171-0060</t>
  </si>
  <si>
    <t>B0171-0061</t>
  </si>
  <si>
    <t>B0171-0062</t>
  </si>
  <si>
    <t>B0171-0063</t>
  </si>
  <si>
    <t>B0171-0064</t>
  </si>
  <si>
    <t>B0171-0065</t>
  </si>
  <si>
    <t>B0171-0066</t>
  </si>
  <si>
    <t>B0171-0067</t>
  </si>
  <si>
    <t>B0171-0068</t>
  </si>
  <si>
    <t>B0171-0069</t>
  </si>
  <si>
    <t>B0171-0070</t>
  </si>
  <si>
    <t>B0171-0071</t>
  </si>
  <si>
    <t>B0171-0072</t>
  </si>
  <si>
    <t>B0171-0073</t>
  </si>
  <si>
    <t>B0171-0074</t>
  </si>
  <si>
    <t>B0171-0075</t>
  </si>
  <si>
    <t>B0171-0076</t>
  </si>
  <si>
    <t>B0171-0077</t>
  </si>
  <si>
    <t>B0171-0078</t>
  </si>
  <si>
    <t>B0171-0079</t>
  </si>
  <si>
    <t>B0171-0080</t>
  </si>
  <si>
    <t>B0171-0081</t>
  </si>
  <si>
    <t>B0171-0082</t>
  </si>
  <si>
    <t>B0171-0083</t>
  </si>
  <si>
    <t>B0171-0084</t>
  </si>
  <si>
    <t>B0171-0085</t>
  </si>
  <si>
    <t>B0171-0086</t>
  </si>
  <si>
    <t>B0171-0087</t>
  </si>
  <si>
    <t>B0171-0088</t>
  </si>
  <si>
    <t>B0171-0089</t>
  </si>
  <si>
    <t>B0171-0090</t>
  </si>
  <si>
    <t>B0171-0091</t>
  </si>
  <si>
    <t>B0171-0092</t>
  </si>
  <si>
    <t>B0171-0093</t>
  </si>
  <si>
    <t>B0171-0094</t>
  </si>
  <si>
    <t>B0171-0095</t>
  </si>
  <si>
    <t>B0172-0001</t>
  </si>
  <si>
    <t>ESCRITORIO SECRETARIAL, MEDIDAS 126 X 75 X 75 Y CAJONERA SUSPENDIDA 1 CAJON 1 GAVETA COLOR CAOBA</t>
  </si>
  <si>
    <t>B0172-0002</t>
  </si>
  <si>
    <t>B0172-0003</t>
  </si>
  <si>
    <t>B0172-0004</t>
  </si>
  <si>
    <t>B0172-0005</t>
  </si>
  <si>
    <t>B0172-0006</t>
  </si>
  <si>
    <t>B0172-0007</t>
  </si>
  <si>
    <t>B0172-0008</t>
  </si>
  <si>
    <t>B0172-0009</t>
  </si>
  <si>
    <t>B0172-0010</t>
  </si>
  <si>
    <t>B0172-0011</t>
  </si>
  <si>
    <t>B0172-0012</t>
  </si>
  <si>
    <t>B0172-0013</t>
  </si>
  <si>
    <t>B0172-0014</t>
  </si>
  <si>
    <t>B0172-0015</t>
  </si>
  <si>
    <t>B0172-0016</t>
  </si>
  <si>
    <t>B0172-0017</t>
  </si>
  <si>
    <t>B0172-0018</t>
  </si>
  <si>
    <t>B0172-0019</t>
  </si>
  <si>
    <t>B0172-0020</t>
  </si>
  <si>
    <t>B0174-0001</t>
  </si>
  <si>
    <t>ARCHIVERO METALICO CAL. 22 4 GAVETAS VERTICAL</t>
  </si>
  <si>
    <t>B0174-0002</t>
  </si>
  <si>
    <t>B0174-0003</t>
  </si>
  <si>
    <t>B0174-0004</t>
  </si>
  <si>
    <t>B0174-0005</t>
  </si>
  <si>
    <t>B0174-0006</t>
  </si>
  <si>
    <t>B0174-0007</t>
  </si>
  <si>
    <t>B0174-0008</t>
  </si>
  <si>
    <t>B0174-0009</t>
  </si>
  <si>
    <t>B0174-0010</t>
  </si>
  <si>
    <t>B0174-0011</t>
  </si>
  <si>
    <t>B0174-0012</t>
  </si>
  <si>
    <t>B0174-0013</t>
  </si>
  <si>
    <t>B0174-0014</t>
  </si>
  <si>
    <t>B0174-0015</t>
  </si>
  <si>
    <t>B0174-0016</t>
  </si>
  <si>
    <t>B0174-0017</t>
  </si>
  <si>
    <t>B0174-0018</t>
  </si>
  <si>
    <t>B0174-0019</t>
  </si>
  <si>
    <t>B0174-0020</t>
  </si>
  <si>
    <t>B0181-0000</t>
  </si>
  <si>
    <t>VENTANA 8K (AIRE ACONDICIONADO) 3/4 DE TONELADA</t>
  </si>
  <si>
    <t>B0182-0000</t>
  </si>
  <si>
    <t>B0183-0000</t>
  </si>
  <si>
    <t>B0184-0000</t>
  </si>
  <si>
    <t>VENTANA 12K (AIRE ACONDICIONADO) 3/4 DE TONELADA</t>
  </si>
  <si>
    <t>B0185-0000</t>
  </si>
  <si>
    <t>MOBI-PEDESTAL-CL MOBI-PEDESTAL/CHERRY/MDF (ARCHIVERO DE MADERA)</t>
  </si>
  <si>
    <t>B0186-0001</t>
  </si>
  <si>
    <t xml:space="preserve">ANTICIPO EQUIPOS DE AIRE ACONDICIONADO TIPO MINISPLIT MARCA COLL MOD. DMACHMS-24KL FRIO/CALOR, CONTROL REMOTO, 220 V. INCLUYE KIT DE 5 MTS. DE TUBERIA DE COBRE, AISLAMIENTO, CABLE PARA INTERCONEXION Y 4 BASES DE ANGULO PARA EMPOTRAR LAS CONDENSADORAS EN MURO. </t>
  </si>
  <si>
    <t>B0186-0002</t>
  </si>
  <si>
    <t>B0186-0003</t>
  </si>
  <si>
    <t>B0186-0004</t>
  </si>
  <si>
    <t xml:space="preserve">LIQUIDACION EQUIPOS DE AIRE ACONDICIONADO TIPO MINISPLIT MARCA COLL MOD. DMACHMS-24KL FRIO/CALOR, CONTROL REMOTO, 220 V. INCLUYE KIT DE 5 MTS. DE TUBERIA DE COBRE, AISLAMIENTO, CABLE PARA INTERCONEXION Y 4 BASES DE ANGULO PARA EMPOTRAR LAS CONDENSADORAS EN MURO. </t>
  </si>
  <si>
    <t>B0192-0001</t>
  </si>
  <si>
    <t>65% ANTICIPO DE LIBREROS DE MULTIPLAY O LISTON OKUME DE 18 MM CON ENTREPAÑOS, PUERTAS SUPERIORES CON VIDRIO 4.5 MM, CHAPAS Y JALADERAS, PUERTAS INFERIORES DE LISTON O MULTIPLAY DE 18MM, CON CHAPA Y JALADERAS, LAQUEADOS EN COLOR CAOBA</t>
  </si>
  <si>
    <t>B0192-0002</t>
  </si>
  <si>
    <t>B0192-0003</t>
  </si>
  <si>
    <t>B0193-0001</t>
  </si>
  <si>
    <t>50% SUMINISTRO E INSTALACION AIRES ACONDICIONADOS TIPO MINISPLIT PISO-TECHO DE 5 T.R. MARCA COMFORTSTAR MOD. NEH60CH2, SOLO FRIO, CONTROL REMOTO, 220 V.</t>
  </si>
  <si>
    <t>B0193-0002</t>
  </si>
  <si>
    <t>LIQUIDACION SUMINISTRO E INSTALACION AIRES ACONDICIONADOS TIPO MINISPLIT PISO-TECHO DE 5 T.R. MARCA COMFORTSTAR MOD. NEH60CH2, SOLO FRIO, CONTROL REMOTO, 220 V.</t>
  </si>
  <si>
    <t>35% LIQUIDACION DE LIBREROS DE MULTIPLAY O LISTON OKUME DE 18 MM CON ENTREPAÑOS, PUERTAS SUPERIORES CON VIDRIO 4.5 MM, CHAPAS Y JALADERAS, PUERTAS INFERIORES DE LISTON O MULTIPLAY DE 18MM, CON CHAPA Y JALADERAS, LAQUEADOS EN COLOR CAOBA</t>
  </si>
  <si>
    <t>B0197-0000</t>
  </si>
  <si>
    <t>CARRO DE COMPUTO TURIN 5607010 NARANJA</t>
  </si>
  <si>
    <t>B0198-0000</t>
  </si>
  <si>
    <t>ESCRITORIO GRAPA 1.60 X 0.60 CON CAJONERA SUSP.</t>
  </si>
  <si>
    <t>B0199-0000</t>
  </si>
  <si>
    <t>CONTENEDOR VIC-2000 FABRICADO EN POLIETILENO DE MEDIA DENSIDAD CON RUEDAS LATERALES CAPACIDAD DE 2000 LTS COLOR VERDE MEDIDA LARGO 204.0CM ANCHO 103.0 CM ALTO 140.0 CM.</t>
  </si>
  <si>
    <t>B0200-0000</t>
  </si>
  <si>
    <t>LIBRERO A PISO 1 ENT 5 ASP 80 X 35 X 180 COLOR VINO</t>
  </si>
  <si>
    <t>B0201-0000</t>
  </si>
  <si>
    <t>ESCRITORIO GRAPA RECTO 140 X 60 X 75 FABRICADO EN MELANINA DE 28 MM COLOR CAOBA C/NEGRO Y CAJONERA SUISPENDIDA MOD. EA04M</t>
  </si>
  <si>
    <t>B0203-0001</t>
  </si>
  <si>
    <t>LIBRERO A ´PISO 4 ENT 5 ESPACIOS 80 X 32 X 180 DE 80X35X180 EN MELANINA Y CANTO PVC</t>
  </si>
  <si>
    <t>B0203-0002</t>
  </si>
  <si>
    <t>B0225-0003</t>
  </si>
  <si>
    <t>ARCHIVERO VERTICAL 4 GAVETAS 50 X 48 X 132, 3 GAVETAS C/GUIA PORTAFOLDER Y CANTO PVC</t>
  </si>
  <si>
    <t>B0205-0001</t>
  </si>
  <si>
    <t>SILLA SECRETARIAL C/ BRAZOS AJUSTABLES TAPIZADA EN TELA COLOR NEGRO</t>
  </si>
  <si>
    <t>B0205-0002</t>
  </si>
  <si>
    <t>B0206-0000</t>
  </si>
  <si>
    <t>SILLA DE TRABAJO COLOR NEGRA</t>
  </si>
  <si>
    <t>B0208-0000</t>
  </si>
  <si>
    <t>SOFA CONFORTABLE MOD. RENA 3 PLAZAS TAPIZADO EN TELA O SIMIL C.NARANJA</t>
  </si>
  <si>
    <t>B0209-0000</t>
  </si>
  <si>
    <t xml:space="preserve">MOBILIARIO ESPECIAL SEGÚN DISEÑO RECEPCION L. 180 FRENTE 150 LADO 110 ALTURA FONDO 6 </t>
  </si>
  <si>
    <t>B0210-0000</t>
  </si>
  <si>
    <t>CAJONERA 2 CAJONES 1 GAVETA</t>
  </si>
  <si>
    <t>B0216-0001</t>
  </si>
  <si>
    <t>SILLA PARA VISITA ESTRUCTURA TRINEO COLOR NEGRO</t>
  </si>
  <si>
    <t>B0216-0002</t>
  </si>
  <si>
    <t>B0216-0003</t>
  </si>
  <si>
    <t>B0217-0000</t>
  </si>
  <si>
    <t>SOFA CONFORTABLE MODELO RENA 3 PLAZAS TAPIZADO EN TELA O SIMIL</t>
  </si>
  <si>
    <t>B0219-0000</t>
  </si>
  <si>
    <t>ARCHIVERO VERTICAL 4 GAVETAS 50 X 48 X 132 COLOR CAOBA CON NEGRO</t>
  </si>
  <si>
    <t>B0220-0001</t>
  </si>
  <si>
    <t>SILLAS VISITA1095 EN TELA G10</t>
  </si>
  <si>
    <t>B0220-0002</t>
  </si>
  <si>
    <t>B0220-0003</t>
  </si>
  <si>
    <t>B0220-0004</t>
  </si>
  <si>
    <t>B0220-0005</t>
  </si>
  <si>
    <t>B0220-0006</t>
  </si>
  <si>
    <t>B0220-0007</t>
  </si>
  <si>
    <t>B0220-0008</t>
  </si>
  <si>
    <t>B0220-0009</t>
  </si>
  <si>
    <t>B0220-0010</t>
  </si>
  <si>
    <t>B0222-0000</t>
  </si>
  <si>
    <t>SILLA SECRETARIAL 10125 ECONOMICA SIN CONTACTO G10</t>
  </si>
  <si>
    <t>B0223-0000</t>
  </si>
  <si>
    <t>50% ANTICIPO EQUIPO DE AIRE TIPO MINI-SPLIT DE 2TR. CARRIER</t>
  </si>
  <si>
    <t>B0224-0001</t>
  </si>
  <si>
    <t>EQUIPOS DE AIRE ACONDICIONADO TIPO MINI-SPLIT HI WALL DE 1.5 T.R. 18,000 BTU/HR, MARCA CARRIER LINEA ALFA MODELO 53HPC183CG, SOLO FRIO, CONTROL INALAMBRICO VOLTAJE 220/1/60.</t>
  </si>
  <si>
    <t>B0224-0002</t>
  </si>
  <si>
    <t>B0225-0001</t>
  </si>
  <si>
    <t>ARCHIVERO VERTICAL CON 4 CAJONES ACABADO BERLIN VINO</t>
  </si>
  <si>
    <t>B0225-0002</t>
  </si>
  <si>
    <t>B0226-0000</t>
  </si>
  <si>
    <t>B0227-0000</t>
  </si>
  <si>
    <t>SILLA OPERATIVA EN TELA MICRO Y MALLA MOD. 100 COLOR NEGRO</t>
  </si>
  <si>
    <t xml:space="preserve">50% LIQUIDACION EQUIPO DE AIRE TIPO MINI-SPLIT DE 2TR. </t>
  </si>
  <si>
    <t>B0229-0000</t>
  </si>
  <si>
    <t>EQUIPO DE AIRE ACONDICIONADO TIPO MINISPLIT HI WALL DE 1 T.R. 12,000 BTU/HR. MARCA CARRIER LINEA ALFA MOD. 53HPC 123C, SOLO FRIO, CONTROL INALAMBRICO VOLTAJE 220/1/60.</t>
  </si>
  <si>
    <t>B0230-0000</t>
  </si>
  <si>
    <t>ASPIRADORA INDUSTRIAL CON TODOS SUS ACCESORIOS MOD. MAID 380 SERIE 08030021</t>
  </si>
  <si>
    <t>B0231-0000</t>
  </si>
  <si>
    <t>SOFA NORDIKO 3 PLAZAS TAPIZADO EN REDES/OFITEX</t>
  </si>
  <si>
    <t>B0234-0000</t>
  </si>
  <si>
    <t>CONMUTADOR TELEFONICO MARCA PANASONIC MOD. KXT1232 USADA PARA 24 EXTENSIONES 8 TCC</t>
  </si>
  <si>
    <t>B0235-0000</t>
  </si>
  <si>
    <t>TEL. MULTILINEA C/PANTALLA KXT7730</t>
  </si>
  <si>
    <t>B0236-0001</t>
  </si>
  <si>
    <t>PERCHEROPORTA TRAJE MODER</t>
  </si>
  <si>
    <t>B0236-0002</t>
  </si>
  <si>
    <t>B0236-0003</t>
  </si>
  <si>
    <t>B0236-0004</t>
  </si>
  <si>
    <t>B0236-0005</t>
  </si>
  <si>
    <t>B0237-0001</t>
  </si>
  <si>
    <t>B0237-0002</t>
  </si>
  <si>
    <t>B0238-0001</t>
  </si>
  <si>
    <t>GABINETE PARA PARED 12 V R S/EQUIPO NEG</t>
  </si>
  <si>
    <t>B0238-0002</t>
  </si>
  <si>
    <t>B0238-0003</t>
  </si>
  <si>
    <t>B0238-0004</t>
  </si>
  <si>
    <t>B0238-0005</t>
  </si>
  <si>
    <t>B0239-0001</t>
  </si>
  <si>
    <t>PATCH PANEL (24) C/PLACAS MODU</t>
  </si>
  <si>
    <t>B0239-0002</t>
  </si>
  <si>
    <t>B0239-0003</t>
  </si>
  <si>
    <t>B0239-0004</t>
  </si>
  <si>
    <t>B0240-0000</t>
  </si>
  <si>
    <t>PATCH PANEL (12) C/PLACAS M</t>
  </si>
  <si>
    <t>B0241-0000</t>
  </si>
  <si>
    <t>PERFORADORA MCA. RHINO MOD. 4012 PRO No. DE SERIE D43474, INCLUYE UNIDAD DE PUNZONADO ARILLO PLASTICO No. SERIE IA2588</t>
  </si>
  <si>
    <t>B0242-0001</t>
  </si>
  <si>
    <t>SILLON DIRECCION RE-9001 C/B RESP. BAJO MALLA ERGOHUMAN</t>
  </si>
  <si>
    <t>B0242-0002</t>
  </si>
  <si>
    <t>B0242-0003</t>
  </si>
  <si>
    <t>B0242-0004</t>
  </si>
  <si>
    <t>B0242-0005</t>
  </si>
  <si>
    <t>B0242-0006</t>
  </si>
  <si>
    <t>B0242-0007</t>
  </si>
  <si>
    <t>B0242-0008</t>
  </si>
  <si>
    <t>B0243-0001</t>
  </si>
  <si>
    <t>UNIDAD DE AIRE ACONDICIONADO TIPO MINI-SPLIT DE 2T.R. S/FRIO C/KIT INST. JGO. MARCA CARRIER MODELO ALFA</t>
  </si>
  <si>
    <t>B0243-0002</t>
  </si>
  <si>
    <t>B0244-0000</t>
  </si>
  <si>
    <t>B0245-0000</t>
  </si>
  <si>
    <t>MESAS DE CENTRO PARA SALA DE 0.96 MTS BERLIN VINO</t>
  </si>
  <si>
    <t>B0246-0000</t>
  </si>
  <si>
    <t>MESA LATERAL PARA SALA DE 0.66 MTS BERLIN VINO</t>
  </si>
  <si>
    <t>B0248-0001</t>
  </si>
  <si>
    <t>AIRES ACONDICIONADOS TIPO MINI SPLIT HI WALL DE 1 T.R. 12,000 BTU/HR MCA CARRIER LINEA ALFA MODELO 53HPC123C SOLO FRIO CONTROL INALAMBRICO VOLTAJE 220/1/60</t>
  </si>
  <si>
    <t>B0248-0002</t>
  </si>
  <si>
    <t>B0248-0003</t>
  </si>
  <si>
    <t>B0248-0004</t>
  </si>
  <si>
    <t>B0248-0005</t>
  </si>
  <si>
    <t>B0248-0006</t>
  </si>
  <si>
    <t>B0248-0007</t>
  </si>
  <si>
    <t>B0248-0008</t>
  </si>
  <si>
    <t>B0248-0009</t>
  </si>
  <si>
    <t>B0248-0010</t>
  </si>
  <si>
    <t>B0248-0011</t>
  </si>
  <si>
    <t>B0248-0012</t>
  </si>
  <si>
    <t>B0248-0013</t>
  </si>
  <si>
    <t>B0248-0014</t>
  </si>
  <si>
    <t>B0248-0015</t>
  </si>
  <si>
    <t>B0248-0016</t>
  </si>
  <si>
    <t>B0248-0017</t>
  </si>
  <si>
    <t>B0248-0018</t>
  </si>
  <si>
    <t>B0249-0001</t>
  </si>
  <si>
    <t>AIRES ACONDICIONADOS TIPO MINI SPLIT HI WALL DE 1.5 T.R. 18,000 BTU/HR MCA CARRIER LINEA ALFA MODELO 53HPC183C SOLO FRIO CONTROL INALAMBRICO VOLTAJE 220/1/60</t>
  </si>
  <si>
    <t>B0249-0002</t>
  </si>
  <si>
    <t>B0249-0003</t>
  </si>
  <si>
    <t>B0249-0004</t>
  </si>
  <si>
    <t>B0249-0005</t>
  </si>
  <si>
    <t>B0249-0006</t>
  </si>
  <si>
    <t>B0249-0007</t>
  </si>
  <si>
    <t>B0249-0008</t>
  </si>
  <si>
    <t>B0250-0000</t>
  </si>
  <si>
    <t>AIRES ACONDICIONADOS TIPO MINI SPLIT HI WALL DE 2 T.R. 24,000 BTU/HR MCA CARRIER LINEA ALFA MODELO 53HPC243C SOLO FRIO CONTROL INALAMBRICO VOLTAJE 220/1/60</t>
  </si>
  <si>
    <t>B0251-0001</t>
  </si>
  <si>
    <t>AIRES ACONDICIONADOS TIPO MINI SPLIT HI WALL DE 3 T.R. 36,000 BTU/HR MCA CARRIER LINEA ALFA MODELO 42LSC36/38CKC036M3 SOLO FRIO CONTROL INALAMBRICO VOLTAJE 220/1/60</t>
  </si>
  <si>
    <t>B0251-0002</t>
  </si>
  <si>
    <t>B0252-0001</t>
  </si>
  <si>
    <t>AIRES ACONDICIONADOS TIPO MINI SPLIT HI WALL DE 5 T.R. 60,000 BTU/HR MCA CARRIER LINEA ALFA MODELO 42LSC60/38CKC060M3 SOLO FRIO CONTROL INALAMBRICO VOLTAJE 220/1/60</t>
  </si>
  <si>
    <t>B0252-0002</t>
  </si>
  <si>
    <t>B0252-0003</t>
  </si>
  <si>
    <t>B0252-0004</t>
  </si>
  <si>
    <t>B0253-0000</t>
  </si>
  <si>
    <t>ARCHIVERO 4 GAVETAS</t>
  </si>
  <si>
    <t>B0254-0000</t>
  </si>
  <si>
    <t>SILLA SECRETARIAL RS-550 DE LUJO PARA COMPUTO TELA G10</t>
  </si>
  <si>
    <t>B0255-0000</t>
  </si>
  <si>
    <t>JUEGO DE BRAZOS AJUSTABLES RA-07</t>
  </si>
  <si>
    <t>B0256-0000</t>
  </si>
  <si>
    <t>ESCRITORIO TIPO PENINSULAR CON LATERAL DE 1.4 X 1.60 EN MELANINA DE 28 MM CON CANTOS AUTOADERIBLES EN COLOR NEGRO, MELAMINA EN COLOR TINTO/NEGRO</t>
  </si>
  <si>
    <t>B0257-0000</t>
  </si>
  <si>
    <t>ESCRITORIO PENINSULAR PATA CILINDRICA 80X75X75</t>
  </si>
  <si>
    <t>B0258-0000</t>
  </si>
  <si>
    <t>B0259-0000</t>
  </si>
  <si>
    <t>MODULO DE RECEPCION COLOR CAOBA 2 PIEZAS</t>
  </si>
  <si>
    <t>B0260-0000</t>
  </si>
  <si>
    <t>B0261-0000</t>
  </si>
  <si>
    <t>LIBRERO S/CREDENZA 4 PTAS. C/COPETE S/FONDO 180X35X105</t>
  </si>
  <si>
    <t>B0262-0000</t>
  </si>
  <si>
    <t>LIBRERO A PISO 4 ENT. 5 ESPACIOS 80X35X180</t>
  </si>
  <si>
    <t>B0263-0000</t>
  </si>
  <si>
    <t>SILLA PARA VISITANTE GRAN CONFORT C/BRAZOS Y ESTRUCTURA DE TRINEO PIEL</t>
  </si>
  <si>
    <t>B0264-0000</t>
  </si>
  <si>
    <t>B0266-0001</t>
  </si>
  <si>
    <t>B0266-0002</t>
  </si>
  <si>
    <t>B0266-0003</t>
  </si>
  <si>
    <t>B0266-0004</t>
  </si>
  <si>
    <t>B0266-0005</t>
  </si>
  <si>
    <t>B0266-0006</t>
  </si>
  <si>
    <t>B0266-0007</t>
  </si>
  <si>
    <t>B0266-0008</t>
  </si>
  <si>
    <t>B0266-0009</t>
  </si>
  <si>
    <t>B0266-0010</t>
  </si>
  <si>
    <t>B0266-0011</t>
  </si>
  <si>
    <t>B0266-0012</t>
  </si>
  <si>
    <t>B0266-0013</t>
  </si>
  <si>
    <t>B0266-0014</t>
  </si>
  <si>
    <t>B0266-0015</t>
  </si>
  <si>
    <t>B0266-0016</t>
  </si>
  <si>
    <t>B0266-0017</t>
  </si>
  <si>
    <t>B0266-0018</t>
  </si>
  <si>
    <t>B0267-0001</t>
  </si>
  <si>
    <t>B0267-0002</t>
  </si>
  <si>
    <t>B0267-0003</t>
  </si>
  <si>
    <t>B0267-0004</t>
  </si>
  <si>
    <t>B0267-0005</t>
  </si>
  <si>
    <t>B0267-0006</t>
  </si>
  <si>
    <t>B0267-0007</t>
  </si>
  <si>
    <t>B0267-0008</t>
  </si>
  <si>
    <t>B0268-0000</t>
  </si>
  <si>
    <t>B0269-0001</t>
  </si>
  <si>
    <t>B0269-0002</t>
  </si>
  <si>
    <t>B0270-0001</t>
  </si>
  <si>
    <t>B0270-0002</t>
  </si>
  <si>
    <t>B0270-0003</t>
  </si>
  <si>
    <t>B0270-0004</t>
  </si>
  <si>
    <t>B0271-0000</t>
  </si>
  <si>
    <t>SOFA CAMA ROCCO CASCO MARRON</t>
  </si>
  <si>
    <t>B0272-0001</t>
  </si>
  <si>
    <t>TV DE LCD SONY MOD KDL-40SL150 40 PULG FULL HD</t>
  </si>
  <si>
    <t>B0272-0002</t>
  </si>
  <si>
    <t>B0272-0003</t>
  </si>
  <si>
    <t>B0272-0004</t>
  </si>
  <si>
    <t>B0272-0005</t>
  </si>
  <si>
    <t>B0272-0006</t>
  </si>
  <si>
    <t>B0272-0007</t>
  </si>
  <si>
    <t>B0272-0008</t>
  </si>
  <si>
    <t>B0272-0009</t>
  </si>
  <si>
    <t>B0272-0010</t>
  </si>
  <si>
    <t>B0272-0011</t>
  </si>
  <si>
    <t>B0273-0000</t>
  </si>
  <si>
    <t>SUMINISTRO E INSTALACION AIRES ACONDICIONADOS MIRAGE</t>
  </si>
  <si>
    <t>B0274-0000</t>
  </si>
  <si>
    <t>COMPRESORA DE 2 HP 24 LTS BLACK HAVICK</t>
  </si>
  <si>
    <t>B0275-0000</t>
  </si>
  <si>
    <t>HIDROLAVADORA 1200 W</t>
  </si>
  <si>
    <t>B0277-0000</t>
  </si>
  <si>
    <t>SILLON EJEC. FREEDOM AL-321 ASIENTO PIEL NEGRA</t>
  </si>
  <si>
    <t>B0278-0000</t>
  </si>
  <si>
    <t>CABECERA COLOR NEGRO, CONCHA DECORATIVA EN ALUMINIO PULIDO</t>
  </si>
  <si>
    <t>B0279-0001</t>
  </si>
  <si>
    <t>CENTRO DE TRABAJO DE MADERA MET (MESA P/EQUIPO DE COMPUTO CON PORTA TECLADO)</t>
  </si>
  <si>
    <t>B0279-0002</t>
  </si>
  <si>
    <t>B0281-0000</t>
  </si>
  <si>
    <t>AIRE ACONDICIONADO TIPO MINI SPLIT HIWALL ITON MCA. CARRIER</t>
  </si>
  <si>
    <t>B0283-0001</t>
  </si>
  <si>
    <t>REFRIGERADORES WHIRPOOL WS 5501-Q 5" B</t>
  </si>
  <si>
    <t>B0283-0002</t>
  </si>
  <si>
    <t>B0283-0003</t>
  </si>
  <si>
    <t>B0283-0004</t>
  </si>
  <si>
    <t>B0283-0005</t>
  </si>
  <si>
    <t>B0283-0006</t>
  </si>
  <si>
    <t>B0284-0000</t>
  </si>
  <si>
    <t>MINI SPLIT MCA. GALANZ DE I.T.R. ARROW-2F-COC</t>
  </si>
  <si>
    <t>B0285-0000</t>
  </si>
  <si>
    <t>ARCHIVERO VERTICAL CON 3 CAJONES ACABADO BERLIN CAOBA</t>
  </si>
  <si>
    <t>B0286-0000</t>
  </si>
  <si>
    <t>ARCHIVERO VERTICAL CON 3 CAJONES ACABADO BERLIN VINO</t>
  </si>
  <si>
    <t>B0287-0000</t>
  </si>
  <si>
    <t>ARCHIVERO VERTICAL CON 2 CAJONES ACABADO BERLIN VINO</t>
  </si>
  <si>
    <t>B0288-0000</t>
  </si>
  <si>
    <t>MESA LATERAL P/SALA 0.66 MTS BERLIN VINO</t>
  </si>
  <si>
    <t>B0289-0000</t>
  </si>
  <si>
    <t>LIBRERO COMPLETO 0.96 MTS ABIERTO CON 5 ENTREPAÑOS BERLIN</t>
  </si>
  <si>
    <t>B1016-0000</t>
  </si>
  <si>
    <t>CREDENZA DE 1.26  FRENTE X 0.40 FONDO X 0.75 ALTO</t>
  </si>
  <si>
    <t>B0291-0000</t>
  </si>
  <si>
    <t>EQUIPO AIRE ACONDICIONADO ACOND MCA. GALANZ DE I.S.T.R. MOD. AUS-118C63F130D4 (07) A 220V-IF-60C</t>
  </si>
  <si>
    <t>B0292-0001</t>
  </si>
  <si>
    <t>SILLONES EJECUTIVOS CON ASIENTO Y RESPALDO TAPIZADOS EN PIEL COLOR NEGRO, ESTRUCTURA ACERO CROMADO, DESCANSABRAZOS DE ALUMINIO TAPIZADO EN PIEL, BASE TIPO ESTRELLA DE ACERO CROMADO</t>
  </si>
  <si>
    <t>B0292-0002</t>
  </si>
  <si>
    <t>B0292-0003</t>
  </si>
  <si>
    <t>B0292-0004</t>
  </si>
  <si>
    <t>B0292-0005</t>
  </si>
  <si>
    <t>B0293-0000</t>
  </si>
  <si>
    <t>ARCO DETECTOR DE ARMAS Y METALES MARCA GARRET MOD. CS5000 TC 13.08 (ANTICIPO)</t>
  </si>
  <si>
    <t>B0294-0001</t>
  </si>
  <si>
    <t>LIBRERO COMPLETO G8 SIN PUERTAS COLOR ARCE-GRIS OSC.</t>
  </si>
  <si>
    <t>B0294-0002</t>
  </si>
  <si>
    <t>B0295-0000</t>
  </si>
  <si>
    <t>FINIQUITO ARCO DETECTOR DE ARMAS Y METALES MARCA GARRET MOD. CS5000 TC 12.90 (FINIQUITO)</t>
  </si>
  <si>
    <t>B0296-0000</t>
  </si>
  <si>
    <t>WINNER SOFA 1 PLAZA PIEL COLOR/TIPO VESTIDURA NEGRO</t>
  </si>
  <si>
    <t>B0297-0000</t>
  </si>
  <si>
    <t xml:space="preserve">WINNWR SOFA 2 PLAZAS PIEL COLOR/TIPO VESTIDURA NEGRO </t>
  </si>
  <si>
    <t>B0298-0000</t>
  </si>
  <si>
    <t xml:space="preserve">WINNWR SOFA 3 PLAZAS PIEL COLOR/TIPO VESTIDURA NEGRO </t>
  </si>
  <si>
    <t>B0299-0001</t>
  </si>
  <si>
    <t>SILLONES VISITANTE ARCO ASIENTO Y RESPALDO EN REGENERATO COLOR NEGROCON DISEÑO ERGONOMICO ESTRUCTURA TUBULAR OVALADA EN ACE</t>
  </si>
  <si>
    <t>B0299-0002</t>
  </si>
  <si>
    <t>B0299-0003</t>
  </si>
  <si>
    <t>B0299-0004</t>
  </si>
  <si>
    <t>B0299-0005</t>
  </si>
  <si>
    <t>B0299-0006</t>
  </si>
  <si>
    <t>B0299-0007</t>
  </si>
  <si>
    <t>B0299-0008</t>
  </si>
  <si>
    <t>B0299-0009</t>
  </si>
  <si>
    <t>B0299-0010</t>
  </si>
  <si>
    <t>B0299-0011</t>
  </si>
  <si>
    <t>B0299-0012</t>
  </si>
  <si>
    <t>B0300-0000</t>
  </si>
  <si>
    <t>CREDENZA DE 1.26 FRENTE X 0.40 FONDO X 0.75 ALTO</t>
  </si>
  <si>
    <t>B0301-0000</t>
  </si>
  <si>
    <t xml:space="preserve">REFRIGERADOR </t>
  </si>
  <si>
    <t>A0305-0000</t>
  </si>
  <si>
    <t>ARCHIVERO VERTICAL CON 3 CAJONES. ACABADO BERLIN CAOBA.</t>
  </si>
  <si>
    <t>B0304-0000</t>
  </si>
  <si>
    <t>LIBRERO AL PISO DE 1.80 CON 2 PUERTAS TOTALES CON CHAPA Y ENTREPAÑOS EN COLOR CAOBA PERFIL NEGRO</t>
  </si>
  <si>
    <t>B0305-0001</t>
  </si>
  <si>
    <t>SILLON DE 2 PLAZASTAPIZADO EN FINA PIEL CON DISEÑO DE PATAS DE MADERA, MOD. MEGAN, MARCA HERMMAN LUXE</t>
  </si>
  <si>
    <t>B0305-0002</t>
  </si>
  <si>
    <t>B0305-0003</t>
  </si>
  <si>
    <t>B0307-0000</t>
  </si>
  <si>
    <t>REFRIGERADOR WHIRLPOOL WS-550\-D 5° G</t>
  </si>
  <si>
    <t>B0308-0001</t>
  </si>
  <si>
    <t>BAFLES AURO D 412 ACTIVE</t>
  </si>
  <si>
    <t>B0308-0002</t>
  </si>
  <si>
    <t>B0308-0003</t>
  </si>
  <si>
    <t>B0310-0000</t>
  </si>
  <si>
    <t>SILLON DE 2 PLAZAS, MOD. HL-ROXY12P, TAPIZADO EN PIEL COLOR NEGRO CON DISEÑO DE PATAS EN MADERA, MARCA EN HERMMAN LUXE</t>
  </si>
  <si>
    <t>B0311-0000</t>
  </si>
  <si>
    <t>LIBRERO 5 REPISAS METROPOLIT</t>
  </si>
  <si>
    <t>B0313-0001</t>
  </si>
  <si>
    <t>SILLON DE 2 PLAZAS MOD. HL-ROXY/2, TAPIZADO EN PIEL COLOR NEGRO, CON DISEÑO DE PATAS EN MADERA,MARCA HERMMAN LUXE</t>
  </si>
  <si>
    <t>B0313-0002</t>
  </si>
  <si>
    <t>B0313-0003</t>
  </si>
  <si>
    <t>B0314-0000</t>
  </si>
  <si>
    <t>SILLON EJECUTIVO MOD. HL-RP46OI, ASIENTO TAPIZADO EN PIEL COLOR NEGRO, RESPALDO EN MALLA, CRUZETA DE 5 PUNTAS CROMADA, Y BRAZOS AJUSTABLES EN CROPMO, MARCA HERMMAN LUXE</t>
  </si>
  <si>
    <t>B0315-0000</t>
  </si>
  <si>
    <t>RECEPCION MOD. HL-RCP300 DE 3.00X1.80X1.15 FABRICADO EN LAMINADO PLASTICO CON CANTO RIGIDO. 2 CAJONES BAJO CUBIERTA CON CHAPA DE SEGURIDAD, AMRCA HERMMAN LUXE</t>
  </si>
  <si>
    <t>B0317-0000</t>
  </si>
  <si>
    <t>B0318-0000</t>
  </si>
  <si>
    <t>SUMINISTRO E INSTALACION EQUIPO AIRE ACONDICIONADO DE 1 TONELADA MARCA MIRAGE</t>
  </si>
  <si>
    <t>B0319-0001</t>
  </si>
  <si>
    <t>EQUIPOS DE AIRE ACONDICIONADO TIPO MINI SPLIT MARCA MIRAGE CON CAPACIDAD DE 1 TONELADA</t>
  </si>
  <si>
    <t>B0319-0002</t>
  </si>
  <si>
    <t>B0320-0000</t>
  </si>
  <si>
    <t>SUMINISTRO E INSTALACION DE COMPRESOR DE 5 T.R. MARCA COPELAND</t>
  </si>
  <si>
    <t>B0321-0000</t>
  </si>
  <si>
    <t>EQUIPOS AIRE ACONDICIONADO TIPO MINI SPLIT MARCA MIRAGE 1 TONELADA</t>
  </si>
  <si>
    <t>B0322-0000</t>
  </si>
  <si>
    <t>EQUIPOS AIRE ACONDICIONADO TIPO MINI SPLIT MARCA MIRAGE 1.5 TONELADAS</t>
  </si>
  <si>
    <t>B0323-0000</t>
  </si>
  <si>
    <t>EQUIPOS AIRE ACONDICIONADO TIPO MINI SPLIT MARCA MIRAGE 2 TONELADAS</t>
  </si>
  <si>
    <t>B0324-0000</t>
  </si>
  <si>
    <t>UNA ISLA EJECUTIVA MODELO ISL 05</t>
  </si>
  <si>
    <t>B0325-0000</t>
  </si>
  <si>
    <t>CONJUNTO EJECUTIVO  MOD. GRECO IZQUIERDO  COLOR NARANJA</t>
  </si>
  <si>
    <t>B0326-0000</t>
  </si>
  <si>
    <t>ARCHIVERO HORIZONTAL C/LIBRERO 1.10 X .50 CAOBA-NEGRO, TE  MOD. RE-1018 REQUIZ NEGRO</t>
  </si>
  <si>
    <t>B0327-0000</t>
  </si>
  <si>
    <t xml:space="preserve">SILLON EJECUTIVO MOD. ERGOPLUS MALLA NEGRO </t>
  </si>
  <si>
    <t>B0328-0001</t>
  </si>
  <si>
    <t>SILLON VISITANTE  MOD. RE-1018 REQUIZ NEGRO</t>
  </si>
  <si>
    <t>B0328-0002</t>
  </si>
  <si>
    <t>B0329-0001</t>
  </si>
  <si>
    <t xml:space="preserve">AIRES ACONDICIONADOS. MARCA MIRAGE 1 TON. </t>
  </si>
  <si>
    <t>B0329-0002</t>
  </si>
  <si>
    <t>B0329-0003</t>
  </si>
  <si>
    <t>B0330-0000</t>
  </si>
  <si>
    <t xml:space="preserve">AIRES ACONDICIONADOS. MARCA MIRAGE 1.5 TON. </t>
  </si>
  <si>
    <t>B0331-0000</t>
  </si>
  <si>
    <t>AIRES ACONDICIONADOS TIPO MINI-SPLIT 1 TON.. MARCA CARRIER</t>
  </si>
  <si>
    <t>B0332-0000</t>
  </si>
  <si>
    <t>ESCRITORIO CAOBA DOS CAJONES CONLLATERAL 1.20 X .60</t>
  </si>
  <si>
    <t>B0333-0001</t>
  </si>
  <si>
    <t>LIBRERO Z C/PUERTA DE  .80X.35X1.80 CAOBA NEGRO</t>
  </si>
  <si>
    <t>B0334-0001</t>
  </si>
  <si>
    <t>SILLONES VISITANTE RE-1018 REQUIEZ NEGRO</t>
  </si>
  <si>
    <t>B0334-0002</t>
  </si>
  <si>
    <t>B0335-0000</t>
  </si>
  <si>
    <t>LIBRERO MOD. Z C/PUERTAS DE .80X.35X1.80, COLOR CAOBA-NEGRO</t>
  </si>
  <si>
    <t>B0336-0000</t>
  </si>
  <si>
    <t>SILLON EJECUTIVO MOD. ERGO PLUS MALLA NEGRO</t>
  </si>
  <si>
    <t>B0337-0000</t>
  </si>
  <si>
    <t>MESA DE JUNTAS DE 0.90 DE DIAMETRO, BASE DE CRUZ, COLOR NEGRO</t>
  </si>
  <si>
    <t>B0338-0000</t>
  </si>
  <si>
    <t xml:space="preserve">SUMINISTRO E INSTALACION EQUIPO MINISPLIT DE 2 T.R. MARCA MIRAGE </t>
  </si>
  <si>
    <t>B0340-0000</t>
  </si>
  <si>
    <t xml:space="preserve">(ANTICIPO) RELOJ FOLIADOR MCA. ACROPRINT SERIE 0213512JR </t>
  </si>
  <si>
    <t>B0341-0000</t>
  </si>
  <si>
    <t xml:space="preserve">(COMPLEMENTO) RELOJ FOLIADOR MCA. ACROPRINT SERIE 0213512JR </t>
  </si>
  <si>
    <t>B0342-0000</t>
  </si>
  <si>
    <t>SUMINIS E INSTALACION DE EQUIPO TIPO MINISPLIT MARCA MIRAGE DE 1 TONELADA</t>
  </si>
  <si>
    <t>B0343-0000</t>
  </si>
  <si>
    <t>CAFETERA ESPRESERIA  AUTOMATICA ROJA SKU-0200182550823</t>
  </si>
  <si>
    <t>B0333-0002</t>
  </si>
  <si>
    <t>LIBRERO MOD. Z DE .90X.35X1.80 COLOR CAOBA Y NEGRO</t>
  </si>
  <si>
    <t>B345-0000</t>
  </si>
  <si>
    <t>AIRE ACONDICIONADO DE PRECISION DE 1.5 TR MARCA LIEBERT MODELO DATAMATE. MODELO DME020E-PH7 220V</t>
  </si>
  <si>
    <t>B347-0000</t>
  </si>
  <si>
    <t>PATIN HIDRAHULICO (27¨X48¨) 685X1220 1</t>
  </si>
  <si>
    <t>B0348-0000</t>
  </si>
  <si>
    <t>RECEPTOR DE DOCTOS FOLIADOR MARCA LATHEM MOD. LTTNC-SP</t>
  </si>
  <si>
    <t>B0349-0001</t>
  </si>
  <si>
    <t>GENERADORES 7.5KVA. 12 OHP EVANS EVAG75MG1200YW</t>
  </si>
  <si>
    <t>B0349-0002</t>
  </si>
  <si>
    <t>B0349-0003</t>
  </si>
  <si>
    <t>B0349-0004</t>
  </si>
  <si>
    <t>B0350-0001</t>
  </si>
  <si>
    <t>EXTRACTOR ATMOSFERICO MOD. AT-36 GIRATORIO EN EL VIENTO</t>
  </si>
  <si>
    <t>B0350-0002</t>
  </si>
  <si>
    <t>B0350-0003</t>
  </si>
  <si>
    <t>B0350-0004</t>
  </si>
  <si>
    <t>B0351-0001</t>
  </si>
  <si>
    <t>BASE DE DOS AGUAS TAMAÑO 36¨EN LAMINA GALVANIZADA (DESPACHADOR)</t>
  </si>
  <si>
    <t>B0351-0002</t>
  </si>
  <si>
    <t>B0351-0003</t>
  </si>
  <si>
    <t>B0351-0004</t>
  </si>
  <si>
    <t>B00352-0000</t>
  </si>
  <si>
    <t>VIDEO CAMARA SONY PMW-EX1R</t>
  </si>
  <si>
    <t>B0353-0001</t>
  </si>
  <si>
    <t>PODIUM MADERA MDS DE PINO COLOR NEGRO, (ANTICIPO 80%)</t>
  </si>
  <si>
    <t>B0353-0002</t>
  </si>
  <si>
    <t>B0353-0003</t>
  </si>
  <si>
    <t>B0353-0004</t>
  </si>
  <si>
    <t>B0353-0005</t>
  </si>
  <si>
    <t>B0353-0006</t>
  </si>
  <si>
    <t>B0354-0001</t>
  </si>
  <si>
    <t>SILLA PERIQUERA, (ANTICIPO 80%)</t>
  </si>
  <si>
    <t>B0354-0002</t>
  </si>
  <si>
    <t>B0354-0003</t>
  </si>
  <si>
    <t>B0354-0004</t>
  </si>
  <si>
    <t>B0354-0005</t>
  </si>
  <si>
    <t>B0354-0006</t>
  </si>
  <si>
    <t>B0355-0001</t>
  </si>
  <si>
    <t>MESA LAPTOP (ANTICIPO 80%) 1.20 X 60</t>
  </si>
  <si>
    <t>B0355-0002</t>
  </si>
  <si>
    <t>B0355-0003</t>
  </si>
  <si>
    <t>50% FINIQUITO PARA VIDEO CAMARA SONY PMW-EX1R</t>
  </si>
  <si>
    <t>B0357-0000</t>
  </si>
  <si>
    <t xml:space="preserve">CAMARA DIG. NIKON D90 12.3 MEGAPIXELES </t>
  </si>
  <si>
    <t>B0358-0000</t>
  </si>
  <si>
    <t>LENTE NIKON AF-S NIKKOR 18-105MM</t>
  </si>
  <si>
    <t>B0359-0000</t>
  </si>
  <si>
    <t xml:space="preserve">CAMARA DIGITAL NIKON MOD. D5100 C/LENTE 18-55MM SERIE 32827081 </t>
  </si>
  <si>
    <t>B0360-0000</t>
  </si>
  <si>
    <t>VENTILADOR TURBO PISO 42¨</t>
  </si>
  <si>
    <t>B0361-0001</t>
  </si>
  <si>
    <t>B0361-0002</t>
  </si>
  <si>
    <t>B0362-0001</t>
  </si>
  <si>
    <t xml:space="preserve">FLASH NIKON SPEEDLIGHT MOD. SB-910. </t>
  </si>
  <si>
    <t>B0362-0002</t>
  </si>
  <si>
    <t>B0364-0001</t>
  </si>
  <si>
    <t>GENERADORES 7.5KVA. 12 OPH EVANS EVAG75MG1200YW</t>
  </si>
  <si>
    <t>B0364-0002</t>
  </si>
  <si>
    <t>B0364-0003</t>
  </si>
  <si>
    <t>B0364-0004</t>
  </si>
  <si>
    <t>B0367-0001</t>
  </si>
  <si>
    <t>TARJETAS DE MEMORIA EXPRESS CAR Y LECTOR DE MEMORIAS</t>
  </si>
  <si>
    <t>B0367-0002</t>
  </si>
  <si>
    <t>FINIQUITO AIRE ACONDICIONADO DE PRECISION DE 1.5 TR MARCA LIEBER DATAMATE. MODELO DME020E-PH7 220V</t>
  </si>
  <si>
    <t>B0369-0001</t>
  </si>
  <si>
    <t>AIRES ACONDICIONADOS TIPO MINI SPLIT MARCA MIRAGE CAPACIDAD 12,000 BTUS, SOLO FRIO</t>
  </si>
  <si>
    <t>B0369-0002</t>
  </si>
  <si>
    <t>B0370-0000</t>
  </si>
  <si>
    <t>B0372-0001</t>
  </si>
  <si>
    <t>AUDIFONOS MARCA SONY MODELO MDR-100</t>
  </si>
  <si>
    <t>B0372-0002</t>
  </si>
  <si>
    <t>B0372-0003</t>
  </si>
  <si>
    <t>B0372-0004</t>
  </si>
  <si>
    <t>B0372-0005</t>
  </si>
  <si>
    <t>B0373-0000</t>
  </si>
  <si>
    <t>TRIPIE LIBEC PARA CAMARA SONY MODELO XDCAM EX</t>
  </si>
  <si>
    <t>B0374-0000</t>
  </si>
  <si>
    <t>LIBRERO COMPLETO G8 SIN PUERTAS COLOR CEREZO-NEGRO</t>
  </si>
  <si>
    <t>B0375-0000</t>
  </si>
  <si>
    <t xml:space="preserve">EQUIPO DE AIRE ACONDICIONADO MCA. MODELO 2TWK512/2MWW1512 </t>
  </si>
  <si>
    <t>B0376-0000</t>
  </si>
  <si>
    <t>LIBRERO MANNTTHAN</t>
  </si>
  <si>
    <t>B0378-0000</t>
  </si>
  <si>
    <t>AIRE ACONDICIONADO MARCA MIRAGE TITANIUM, CAPACIDAD 12,000 BTUS. BOLTAJE 220, MODELO EDF121T</t>
  </si>
  <si>
    <t>B0379-0001</t>
  </si>
  <si>
    <t>SILLAS PIEL DUBAI</t>
  </si>
  <si>
    <t>B0379-0002</t>
  </si>
  <si>
    <t>B0380-0000</t>
  </si>
  <si>
    <t>SALA PARA 8 PERSONAS 2 LOVES CAPRI 110X71X85 CON 4 TABURETES 50X40X40 CON MMESAS DE CRISTAL 1 PLAZA DE 95X45X60 ALTURA, 2 PZAS 45X45X60 CM ALTURA</t>
  </si>
  <si>
    <t>B0381-0000</t>
  </si>
  <si>
    <t>AIRE ACONDICIONADO MARCA MIRAGE TITANIUM, CAPACIDAD 18,000 BTUS. SOLO FRIO</t>
  </si>
  <si>
    <t>B0001-0000</t>
  </si>
  <si>
    <t>SISTEMA DE ALMACENAJE</t>
  </si>
  <si>
    <t>RACKS ALMACENAJE</t>
  </si>
  <si>
    <t>C0382-0000</t>
  </si>
  <si>
    <t>MESA REDONDA ACABADO NOGAL</t>
  </si>
  <si>
    <t>C0383-0000</t>
  </si>
  <si>
    <t>SILLON EJECUTIVO LUVRE CON DESCAZABRAZOS</t>
  </si>
  <si>
    <t>C0384-0000</t>
  </si>
  <si>
    <t>LOVE SEAT MODELO DANES 1.30 X .80 (DOS PLAZAS)</t>
  </si>
  <si>
    <t>C0385-0000</t>
  </si>
  <si>
    <t>ESCRITORIO EJECUTIVO SKORIPO SIMPLE TIPO "L"</t>
  </si>
  <si>
    <t>TOYOTA 2004</t>
  </si>
  <si>
    <t>TOYOTA RAV 4 PLATA PLACAS JDB5373</t>
  </si>
  <si>
    <t>TOYOTA 2008</t>
  </si>
  <si>
    <t>TOYOTA RAV 4 PLATA PLACAS JGB8168</t>
  </si>
  <si>
    <t>TOYOTA 2009</t>
  </si>
  <si>
    <t>TOYOTA RAV 4 BLANCO PLACAS JGX6482</t>
  </si>
  <si>
    <t>TOYOTA RAV 4 NEGRO PLACAS JGX6483</t>
  </si>
  <si>
    <t>TOYOTA RAV 4 VINO PLACAS JGX6430</t>
  </si>
  <si>
    <t>TOYOTA RAV 4 PLATA PLACAS JGX6429</t>
  </si>
  <si>
    <t>TOYOTA RAV 4 PLATA PLACAS JGX6889</t>
  </si>
  <si>
    <t>TOYOTA 2017</t>
  </si>
  <si>
    <t>TOYOTA HIACE PANEL S-LONGBCO PALCAS JV40757</t>
  </si>
  <si>
    <t>CHEVROLELT 2017</t>
  </si>
  <si>
    <t>RAM 4000 BLANCO PLACAS JV30601</t>
  </si>
  <si>
    <t>RAM 4000 BLANCO PLACAS JV30602</t>
  </si>
  <si>
    <t>TIIDA 2018</t>
  </si>
  <si>
    <t>TILDA SEDAN BLANCO PLACAS JPJ8771</t>
  </si>
  <si>
    <t xml:space="preserve">Bienes Muebles conforme a detalle anexo  en forma electronica </t>
  </si>
  <si>
    <t>Anexo 21.1</t>
  </si>
  <si>
    <t>SUBTOTAL BIENES MUEBLES</t>
  </si>
  <si>
    <t>SUBTOTAL EQUIPO DE TRANSPORTE</t>
  </si>
  <si>
    <t xml:space="preserve">Equipo de Transporte  conforme a detalle anexo  en forma electronica </t>
  </si>
  <si>
    <t>Formatos 7 Proyecciones y Resultados de Ingresos y Egresos</t>
  </si>
  <si>
    <t>Formato 7 a)</t>
  </si>
  <si>
    <t>Proyecciones de Ingresos</t>
  </si>
  <si>
    <t>Proyecciones de Ley de Ingresos</t>
  </si>
  <si>
    <t>(Pesos)</t>
  </si>
  <si>
    <t>(Cifras Nominales)</t>
  </si>
  <si>
    <t>Concepto (b)</t>
  </si>
  <si>
    <r>
      <t xml:space="preserve">Año en Cuestión </t>
    </r>
    <r>
      <rPr>
        <b/>
        <vertAlign val="superscript"/>
        <sz val="10"/>
        <color theme="1"/>
        <rFont val="Arial"/>
        <family val="2"/>
      </rPr>
      <t>1</t>
    </r>
  </si>
  <si>
    <r>
      <t>I. Ingresos de Libre Disposición (I = I.A + I.B + I.C + I.D + I.E + I.F + I.G + I.H + I.</t>
    </r>
    <r>
      <rPr>
        <b/>
        <sz val="10"/>
        <color theme="1"/>
        <rFont val="Tahoma"/>
        <family val="2"/>
      </rPr>
      <t>I</t>
    </r>
    <r>
      <rPr>
        <b/>
        <sz val="10"/>
        <color theme="1"/>
        <rFont val="Arial"/>
        <family val="2"/>
      </rPr>
      <t xml:space="preserve"> + I.J + I.K + I.L)</t>
    </r>
  </si>
  <si>
    <t>I.A Impuestos</t>
  </si>
  <si>
    <t>I.B Cuotas y Aportaciones de Seguridad Social</t>
  </si>
  <si>
    <t>I.C Contribuciones de Mejoras</t>
  </si>
  <si>
    <t>I.D Derechos</t>
  </si>
  <si>
    <t>I.E Productos</t>
  </si>
  <si>
    <t>I.F Aprovechamientos</t>
  </si>
  <si>
    <t>I.G Ingresos por Ventas de Bienes y Servicios</t>
  </si>
  <si>
    <t>I.H Transferencias</t>
  </si>
  <si>
    <r>
      <t>I.</t>
    </r>
    <r>
      <rPr>
        <sz val="10"/>
        <color theme="1"/>
        <rFont val="Tahoma"/>
        <family val="2"/>
      </rPr>
      <t>I</t>
    </r>
    <r>
      <rPr>
        <sz val="10"/>
        <color theme="1"/>
        <rFont val="Arial"/>
        <family val="2"/>
      </rPr>
      <t xml:space="preserve"> Participaciones</t>
    </r>
  </si>
  <si>
    <r>
      <t xml:space="preserve">I.J Incentivos Derivados de la Colaboración Fiscal </t>
    </r>
    <r>
      <rPr>
        <vertAlign val="superscript"/>
        <sz val="10"/>
        <color theme="1"/>
        <rFont val="Arial"/>
        <family val="2"/>
      </rPr>
      <t>2</t>
    </r>
  </si>
  <si>
    <t>I.K Convenios</t>
  </si>
  <si>
    <t>I.L Otros Ingresos de Libre Disposición</t>
  </si>
  <si>
    <r>
      <t xml:space="preserve">II. Transferencias Federales Etiquetadas </t>
    </r>
    <r>
      <rPr>
        <b/>
        <vertAlign val="superscript"/>
        <sz val="10"/>
        <color theme="1"/>
        <rFont val="Arial"/>
        <family val="2"/>
      </rPr>
      <t>3</t>
    </r>
    <r>
      <rPr>
        <b/>
        <sz val="10"/>
        <color theme="1"/>
        <rFont val="Arial"/>
        <family val="2"/>
      </rPr>
      <t xml:space="preserve"> (II = II.A + II.B + II.C + II.D + II.E)</t>
    </r>
  </si>
  <si>
    <t>II.A Aportaciones</t>
  </si>
  <si>
    <t>II.B Convenios</t>
  </si>
  <si>
    <t>II.C Fondos Distintos de Aportaciones</t>
  </si>
  <si>
    <t>II.D Transferencias, Subsidios y Subvenciones, y Pensiones y Jubilaciones</t>
  </si>
  <si>
    <t>II.E Otros Ingresos Etiquetados</t>
  </si>
  <si>
    <t>III. Ingresos Derivados de Financiamientos (III = III.A)</t>
  </si>
  <si>
    <t>III.A Ingresos Derivados de Financiamientos</t>
  </si>
  <si>
    <t>IV. Total de Ingresos Proyectados (IV = I + II + III)</t>
  </si>
  <si>
    <t>Datos Informativos</t>
  </si>
  <si>
    <t>1. Ingresos Derivados de Financiamientos con Fuente de Pago de Recursos de Libre Disposición</t>
  </si>
  <si>
    <t>2. Ingresos Derivados de Financiamientos con Fuente de Pago de Transferencias Federales Etiquetadas</t>
  </si>
  <si>
    <t>3. Ingresos Derivados de Financiamientos (3 = 1 + 2)</t>
  </si>
  <si>
    <t>Los importes corresponden a los ingresos totales estimados de las iniciativas de Leyes de Ingresos.</t>
  </si>
  <si>
    <t>Incluye Tenencia o uso de vehículos, Fondo de compensación ISAN, Impuesto Sobre Automóviles Nuevos, Fondo de Compensación de Repecos-Intermedios, y Otros Incentivos Económicos.</t>
  </si>
  <si>
    <t>Recursos federales que reciben las Entidades Federativas y los Municipios que están destinados a un fin específico.</t>
  </si>
  <si>
    <t>Formato 7 b)</t>
  </si>
  <si>
    <t>Proyecciones de Egresos</t>
  </si>
  <si>
    <r>
      <t xml:space="preserve">I. Gasto No Etiquetado </t>
    </r>
    <r>
      <rPr>
        <b/>
        <vertAlign val="superscript"/>
        <sz val="10"/>
        <color theme="1"/>
        <rFont val="Arial"/>
        <family val="2"/>
      </rPr>
      <t xml:space="preserve">2 </t>
    </r>
    <r>
      <rPr>
        <b/>
        <sz val="10"/>
        <color theme="1"/>
        <rFont val="Arial"/>
        <family val="2"/>
      </rPr>
      <t>(I = I.A + I.B + I.C + I.D + I.E + I.F + I.G + I.H + I.</t>
    </r>
    <r>
      <rPr>
        <b/>
        <sz val="10"/>
        <color theme="1"/>
        <rFont val="Tahoma"/>
        <family val="2"/>
      </rPr>
      <t>I</t>
    </r>
    <r>
      <rPr>
        <b/>
        <sz val="10"/>
        <color theme="1"/>
        <rFont val="Arial"/>
        <family val="2"/>
      </rPr>
      <t>)</t>
    </r>
  </si>
  <si>
    <t>I.A Servicios Personales</t>
  </si>
  <si>
    <t>I.B Materiales y Suministros</t>
  </si>
  <si>
    <t>I.C Servicios Generales</t>
  </si>
  <si>
    <t>I.D Transferencias, Asignaciones, Subsidios y Otras Ayudas</t>
  </si>
  <si>
    <t>I.E Bienes Muebles, Inmuebles e Intangibles</t>
  </si>
  <si>
    <t>I.F Inversión Pública</t>
  </si>
  <si>
    <t>I.G Inversiones Financieras y Otras Provisiones</t>
  </si>
  <si>
    <t xml:space="preserve">I.H Participaciones y Aportaciones </t>
  </si>
  <si>
    <r>
      <t>I.</t>
    </r>
    <r>
      <rPr>
        <sz val="10"/>
        <color theme="1"/>
        <rFont val="Tahoma"/>
        <family val="2"/>
      </rPr>
      <t>I</t>
    </r>
    <r>
      <rPr>
        <sz val="10"/>
        <color theme="1"/>
        <rFont val="Arial"/>
        <family val="2"/>
      </rPr>
      <t xml:space="preserve"> Deuda Pública</t>
    </r>
  </si>
  <si>
    <r>
      <t xml:space="preserve">II. Gasto Etiquetado </t>
    </r>
    <r>
      <rPr>
        <b/>
        <vertAlign val="superscript"/>
        <sz val="10"/>
        <color theme="1"/>
        <rFont val="Arial"/>
        <family val="2"/>
      </rPr>
      <t>3</t>
    </r>
    <r>
      <rPr>
        <b/>
        <sz val="10"/>
        <color theme="1"/>
        <rFont val="Arial"/>
        <family val="2"/>
      </rPr>
      <t xml:space="preserve"> (II = II.A + II.B + II.C + II.D + II.E + II.F + II.G + II.H + II.I)</t>
    </r>
  </si>
  <si>
    <t>II.A Servicios Personales</t>
  </si>
  <si>
    <t>II.B Materiales y Suministros</t>
  </si>
  <si>
    <t>II.C Servicios Generales</t>
  </si>
  <si>
    <t>II.D Transferencias, Asignaciones, Subsidios y Otras Ayudas</t>
  </si>
  <si>
    <t>II.E Bienes Muebles, Inmuebles e Intangibles</t>
  </si>
  <si>
    <t>II.F Inversión Pública</t>
  </si>
  <si>
    <t>II.G Inversiones Financieras y Otras Provisiones</t>
  </si>
  <si>
    <t xml:space="preserve">II.H Participaciones y Aportaciones </t>
  </si>
  <si>
    <r>
      <t>II.</t>
    </r>
    <r>
      <rPr>
        <sz val="10"/>
        <color theme="1"/>
        <rFont val="Tahoma"/>
        <family val="2"/>
      </rPr>
      <t>I</t>
    </r>
    <r>
      <rPr>
        <sz val="10"/>
        <color theme="1"/>
        <rFont val="Arial"/>
        <family val="2"/>
      </rPr>
      <t xml:space="preserve"> Deuda Pública</t>
    </r>
  </si>
  <si>
    <t>III. Total de Egresos Proyectados (III = I + II)</t>
  </si>
  <si>
    <t>1.- Los importes corresponden a los egresos totales incluidos en los Proyectos de Presupuestos de Egresos.</t>
  </si>
  <si>
    <t xml:space="preserve"> 2.- Erogaciones que realizan las Entidades Federativas y los Municipios con cargo a sus Ingresos de Libre Disposición y Financiamientos.</t>
  </si>
  <si>
    <t>3.- Erogaciones que realizan las Entidades Federativas y los Municipios con cargo a Transferencias Federales Etiquetadas.</t>
  </si>
  <si>
    <t>Resultados de Ingresos</t>
  </si>
  <si>
    <t>Formato 7 c)</t>
  </si>
  <si>
    <r>
      <t>I.</t>
    </r>
    <r>
      <rPr>
        <sz val="10"/>
        <color theme="1"/>
        <rFont val="Tahoma"/>
        <family val="2"/>
      </rPr>
      <t>I</t>
    </r>
    <r>
      <rPr>
        <sz val="10"/>
        <color theme="1"/>
        <rFont val="Arial"/>
        <family val="2"/>
      </rPr>
      <t xml:space="preserve"> Participaciones </t>
    </r>
    <r>
      <rPr>
        <vertAlign val="superscript"/>
        <sz val="10"/>
        <color theme="1"/>
        <rFont val="Arial"/>
        <family val="2"/>
      </rPr>
      <t>3</t>
    </r>
  </si>
  <si>
    <r>
      <t xml:space="preserve">I.J Incentivos Derivados de la Colaboración Fiscal </t>
    </r>
    <r>
      <rPr>
        <vertAlign val="superscript"/>
        <sz val="10"/>
        <color theme="1"/>
        <rFont val="Arial"/>
        <family val="2"/>
      </rPr>
      <t>4</t>
    </r>
  </si>
  <si>
    <r>
      <t xml:space="preserve">II. Transferencias Federales Etiquetadas </t>
    </r>
    <r>
      <rPr>
        <b/>
        <vertAlign val="superscript"/>
        <sz val="10"/>
        <color theme="1"/>
        <rFont val="Arial"/>
        <family val="2"/>
      </rPr>
      <t>5</t>
    </r>
    <r>
      <rPr>
        <b/>
        <sz val="10"/>
        <color theme="1"/>
        <rFont val="Arial"/>
        <family val="2"/>
      </rPr>
      <t xml:space="preserve"> (II = II.A + II.B + II.C + II.D + II.E)</t>
    </r>
  </si>
  <si>
    <t>IV. Total de Resultados de Ingresos (IV = I + II + III)</t>
  </si>
  <si>
    <t>Resultados de Egresos</t>
  </si>
  <si>
    <t>Formato 7 d)</t>
  </si>
  <si>
    <r>
      <t xml:space="preserve">I. Gasto No Etiquetado </t>
    </r>
    <r>
      <rPr>
        <b/>
        <vertAlign val="superscript"/>
        <sz val="10"/>
        <color theme="1"/>
        <rFont val="Arial"/>
        <family val="2"/>
      </rPr>
      <t xml:space="preserve">3 </t>
    </r>
    <r>
      <rPr>
        <b/>
        <sz val="10"/>
        <color theme="1"/>
        <rFont val="Arial"/>
        <family val="2"/>
      </rPr>
      <t>(I = I.A + I.B + I.C + I.D + I.E + I.F + I.G + I.H + I.</t>
    </r>
    <r>
      <rPr>
        <b/>
        <sz val="10"/>
        <color theme="1"/>
        <rFont val="Tahoma"/>
        <family val="2"/>
      </rPr>
      <t>I</t>
    </r>
    <r>
      <rPr>
        <b/>
        <sz val="10"/>
        <color theme="1"/>
        <rFont val="Arial"/>
        <family val="2"/>
      </rPr>
      <t>)</t>
    </r>
  </si>
  <si>
    <r>
      <t xml:space="preserve">II. Gasto Etiquetado </t>
    </r>
    <r>
      <rPr>
        <b/>
        <vertAlign val="superscript"/>
        <sz val="10"/>
        <color theme="1"/>
        <rFont val="Arial"/>
        <family val="2"/>
      </rPr>
      <t>4</t>
    </r>
    <r>
      <rPr>
        <b/>
        <sz val="10"/>
        <color theme="1"/>
        <rFont val="Arial"/>
        <family val="2"/>
      </rPr>
      <t xml:space="preserve"> (II = II.A + II.B + II.C + II.D + II.E + II.F + II.G + II.H + II.I)</t>
    </r>
  </si>
  <si>
    <t>III. Total del Resultado de Egresos (III = I + II)</t>
  </si>
  <si>
    <t>Año 1 (2022)</t>
  </si>
  <si>
    <t>Año 2 (2023)</t>
  </si>
  <si>
    <t>Año 4 (2025)</t>
  </si>
  <si>
    <t>Año 5 (2026)</t>
  </si>
  <si>
    <r>
      <t xml:space="preserve">Año en Cuestión </t>
    </r>
    <r>
      <rPr>
        <b/>
        <vertAlign val="superscript"/>
        <sz val="10"/>
        <color theme="1"/>
        <rFont val="Arial"/>
        <family val="2"/>
      </rPr>
      <t xml:space="preserve">2 </t>
    </r>
    <r>
      <rPr>
        <b/>
        <sz val="10"/>
        <color theme="1"/>
        <rFont val="Arial"/>
        <family val="2"/>
      </rPr>
      <t>(2021)</t>
    </r>
  </si>
  <si>
    <r>
      <t xml:space="preserve">Año 1 </t>
    </r>
    <r>
      <rPr>
        <b/>
        <vertAlign val="superscript"/>
        <sz val="10"/>
        <color theme="1"/>
        <rFont val="Arial"/>
        <family val="2"/>
      </rPr>
      <t xml:space="preserve">1 </t>
    </r>
    <r>
      <rPr>
        <b/>
        <sz val="10"/>
        <color theme="1"/>
        <rFont val="Arial"/>
        <family val="2"/>
      </rPr>
      <t>(2020)</t>
    </r>
  </si>
  <si>
    <r>
      <t xml:space="preserve">Año 2 </t>
    </r>
    <r>
      <rPr>
        <b/>
        <vertAlign val="superscript"/>
        <sz val="10"/>
        <color theme="1"/>
        <rFont val="Arial"/>
        <family val="2"/>
      </rPr>
      <t xml:space="preserve">1 </t>
    </r>
    <r>
      <rPr>
        <b/>
        <sz val="10"/>
        <color theme="1"/>
        <rFont val="Arial"/>
        <family val="2"/>
      </rPr>
      <t>(2019)</t>
    </r>
  </si>
  <si>
    <r>
      <t xml:space="preserve">Año 3 </t>
    </r>
    <r>
      <rPr>
        <b/>
        <vertAlign val="superscript"/>
        <sz val="10"/>
        <color theme="1"/>
        <rFont val="Arial"/>
        <family val="2"/>
      </rPr>
      <t xml:space="preserve">1 </t>
    </r>
    <r>
      <rPr>
        <b/>
        <sz val="10"/>
        <color theme="1"/>
        <rFont val="Arial"/>
        <family val="2"/>
      </rPr>
      <t>(2018)</t>
    </r>
  </si>
  <si>
    <r>
      <t xml:space="preserve">Año 4 </t>
    </r>
    <r>
      <rPr>
        <b/>
        <vertAlign val="superscript"/>
        <sz val="10"/>
        <color theme="1"/>
        <rFont val="Arial"/>
        <family val="2"/>
      </rPr>
      <t xml:space="preserve">1 </t>
    </r>
    <r>
      <rPr>
        <b/>
        <sz val="10"/>
        <color theme="1"/>
        <rFont val="Arial"/>
        <family val="2"/>
      </rPr>
      <t>(2017)</t>
    </r>
  </si>
  <si>
    <r>
      <t xml:space="preserve">Año 5 </t>
    </r>
    <r>
      <rPr>
        <b/>
        <vertAlign val="superscript"/>
        <sz val="10"/>
        <color theme="1"/>
        <rFont val="Arial"/>
        <family val="2"/>
      </rPr>
      <t xml:space="preserve">1 </t>
    </r>
    <r>
      <rPr>
        <b/>
        <sz val="10"/>
        <color theme="1"/>
        <rFont val="Arial"/>
        <family val="2"/>
      </rPr>
      <t>(2016)</t>
    </r>
  </si>
  <si>
    <t>CUENTA PÚBLICA 2021</t>
  </si>
  <si>
    <t>Exceso o Insuficiencia en la Actualización de la Hacienda Pública/Patrimonio Neto 2020</t>
  </si>
  <si>
    <t>Hacienda Pública / Patrimonio Neto Final 2020</t>
  </si>
  <si>
    <t>INSTITUTO ELECTORAL DE PARTICIPACIÓN CIUDADANA DEL ESTADO DE JALISCO</t>
  </si>
  <si>
    <r>
      <t xml:space="preserve">Año en Cuestión </t>
    </r>
    <r>
      <rPr>
        <b/>
        <vertAlign val="superscript"/>
        <sz val="12"/>
        <color theme="1"/>
        <rFont val="Arial"/>
        <family val="2"/>
      </rPr>
      <t>1</t>
    </r>
  </si>
  <si>
    <t>Año 3 (2024) Proceso Electoral</t>
  </si>
  <si>
    <t>2021 Proceso Electoral</t>
  </si>
  <si>
    <t>Sofeware</t>
  </si>
  <si>
    <t>Anexo 21.2</t>
  </si>
  <si>
    <t>Anexo 21.3</t>
  </si>
  <si>
    <t>Anexo 21.4</t>
  </si>
  <si>
    <t>INSTITUTO ELECTORAL  Y DE PARTICIPACIÓN CIUDADANA DEL ESTADO DE JALISCO</t>
  </si>
  <si>
    <t>Informe de Pasivos Contingentes Detallado</t>
  </si>
  <si>
    <t xml:space="preserve"> Corte de Información al 31 de diciembre del 2021</t>
  </si>
  <si>
    <t>NOMBRE</t>
  </si>
  <si>
    <t>NOMBRE DE LA PLAZA</t>
  </si>
  <si>
    <t>FECHA DE TERMINO DE RELACIÓN LABORAL</t>
  </si>
  <si>
    <t>FECHA DE DEMANDA</t>
  </si>
  <si>
    <t>ESTATUS</t>
  </si>
  <si>
    <t>SEGUIMIENTO</t>
  </si>
  <si>
    <t>CÁLCULO FINANCIERO al 31 de diciembre del año 2021 (se suma cada mes el .02 % de 15 meses de salario nueva Ley y vieja Ley se suma cada mes el salario mensual). La presente información es meramente un pronóstico de las cantidades posibles a laudar, sin que esta misma pueda tomarse de una referencia real.</t>
  </si>
  <si>
    <t xml:space="preserve">JUSTIFICACIÓN DE CUANTIFICACIÓN  </t>
  </si>
  <si>
    <t>FECHA DE ÚLTIMA GESTIÓN</t>
  </si>
  <si>
    <t>NOTA</t>
  </si>
  <si>
    <t>NÚMERO DE EXPEDIENTE</t>
  </si>
  <si>
    <t xml:space="preserve">SALARIO MENSUAL E INTERES MENSUAL </t>
  </si>
  <si>
    <t>Las cantidades descritas en el cálculo financiero se cuantificaron de conformidad al salario señalado en el escrito inicial de demanda por el actor, así como la suma de la totaldad de las prestaciones reclamadas, lo anterior con fundamento en el artículo 48 de la LFT.</t>
  </si>
  <si>
    <t xml:space="preserve"> CUENTA PÚBLICA 2021</t>
  </si>
  <si>
    <t>TOTAL BIENES</t>
  </si>
  <si>
    <t>*</t>
  </si>
  <si>
    <t>Corte de información al 31 de diciembre del 2021</t>
  </si>
  <si>
    <t>Informe de Pasivos Contingentes Concentrado</t>
  </si>
  <si>
    <t>MONICA ESPARZA CASTELLANO, BENEFICIERIA DE GAMALIEL CASTELLANOS ESPARZA</t>
  </si>
  <si>
    <t>COORDINADOR CENTRAL EVENTUAL</t>
  </si>
  <si>
    <t>EN SUSTANCIACIÓN</t>
  </si>
  <si>
    <t>Se desahogo la audiencia de conciliación, pruebas y alegatos, sin sentencia aún.</t>
  </si>
  <si>
    <t>Es el cálculo del finiquito correspondiente a las partes proporcionales y la indemnización por 730 por muerte</t>
  </si>
  <si>
    <t>Diciembre de 2021</t>
  </si>
  <si>
    <t>PEIE-06/2021</t>
  </si>
  <si>
    <t>No aplica</t>
  </si>
  <si>
    <t>JUAN ENRIQUE OROZO MONTES</t>
  </si>
  <si>
    <t>TÉCNICO JURIDICO</t>
  </si>
  <si>
    <t>EN AMPARO</t>
  </si>
  <si>
    <t>Se pago el laudo de diciembre de 2020, y el Tribunal tiene por cumplido al Instituto, sin embargo se aparo contra el cálculo de los intereses determinados por el tribunal</t>
  </si>
  <si>
    <t>Es el cálculo señalado en el amparo</t>
  </si>
  <si>
    <t>Enero de 2022.</t>
  </si>
  <si>
    <t>PEIE-061/2019</t>
  </si>
  <si>
    <t>SAMUEL ANAYA TREJO</t>
  </si>
  <si>
    <t>Secretario de Consejo Distrital</t>
  </si>
  <si>
    <t>Se le tuvo por extemporánea la demanda, ya que la vía no fue correcta, no se ha condenado pago alguno</t>
  </si>
  <si>
    <t>Febrero de 2019, dado que el amparo es contra autoridad diversa</t>
  </si>
  <si>
    <t>PEIE-006/2018</t>
  </si>
  <si>
    <t xml:space="preserve">Hacienda Pública / Patrimonio Contribuido Neto </t>
  </si>
  <si>
    <t>Pago Pensiones y Sedar</t>
  </si>
  <si>
    <t>BANSI</t>
  </si>
  <si>
    <t>DISIPLINA FINANCIERA</t>
  </si>
  <si>
    <t>INFORMACIÓN</t>
  </si>
  <si>
    <t xml:space="preserve">   </t>
  </si>
  <si>
    <t>Hacienda Pública / Patrimonio Generado Neto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</si>
</sst>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quot;$&quot;* #,##0.00_-;_-&quot;$&quot;* &quot;-&quot;??_-;_-@_-"/>
    <numFmt numFmtId="43" formatCode="_-* #,##0.00_-;\-* #,##0.00_-;_-* &quot;-&quot;??_-;_-@_-"/>
    <numFmt numFmtId="164" formatCode="_-* #,##0.00_-;\-* #,##0.00_-;_-* &quot;-&quot;??_-;_-@"/>
    <numFmt numFmtId="165" formatCode="[$-101080A]###,###,###,###,##0.00"/>
    <numFmt numFmtId="166" formatCode="_-* #,##0_-;\-* #,##0_-;_-* &quot;-&quot;??_-;_-@"/>
    <numFmt numFmtId="167" formatCode="_-&quot;$&quot;* #,##0.00_-;\-&quot;$&quot;* #,##0.00_-;_-&quot;$&quot;* &quot;-&quot;??_-;_-@"/>
    <numFmt numFmtId="168" formatCode="#,##0.00_ ;[Red]\-#,##0.00\ "/>
    <numFmt numFmtId="169" formatCode="[$-101080A]###,###,###,###,##0.0"/>
    <numFmt numFmtId="170" formatCode="[$-101080A]###,###,###,###,##0"/>
    <numFmt numFmtId="171" formatCode="_-* #,##0_-;\-* #,##0_-;_-* &quot;-&quot;??_-;_-@_-"/>
    <numFmt numFmtId="172" formatCode="0_ ;\-0\ "/>
    <numFmt numFmtId="173" formatCode="_-&quot;$&quot;* #,##0_-;\-&quot;$&quot;* #,##0_-;_-&quot;$&quot;* &quot;-&quot;??_-;_-@"/>
    <numFmt numFmtId="174" formatCode="d/m/yyyy"/>
    <numFmt numFmtId="175" formatCode="&quot;$&quot;#,##0"/>
  </numFmts>
  <fonts count="139">
    <font>
      <sz val="11"/>
      <name val="Calibri"/>
    </font>
    <font>
      <sz val="11"/>
      <color theme="1"/>
      <name val="Calibri"/>
      <family val="2"/>
      <scheme val="minor"/>
    </font>
    <font>
      <sz val="11"/>
      <color theme="1"/>
      <name val="Calibri"/>
      <family val="2"/>
      <scheme val="minor"/>
    </font>
    <font>
      <b/>
      <sz val="10"/>
      <color rgb="FF000000"/>
      <name val="Arial"/>
      <family val="2"/>
    </font>
    <font>
      <sz val="10"/>
      <color rgb="FF000000"/>
      <name val="Arial"/>
      <family val="2"/>
    </font>
    <font>
      <b/>
      <sz val="10"/>
      <color rgb="FFFF0000"/>
      <name val="Arial"/>
      <family val="2"/>
    </font>
    <font>
      <sz val="10"/>
      <name val="Arial"/>
      <family val="2"/>
    </font>
    <font>
      <b/>
      <sz val="11"/>
      <color rgb="FF000000"/>
      <name val="Arial"/>
      <family val="2"/>
    </font>
    <font>
      <sz val="11"/>
      <name val="Calibri"/>
      <family val="2"/>
    </font>
    <font>
      <b/>
      <sz val="9"/>
      <color rgb="FF000000"/>
      <name val="Helvetica Neue"/>
    </font>
    <font>
      <b/>
      <sz val="7"/>
      <color rgb="FF000000"/>
      <name val="Helvetica Neue"/>
    </font>
    <font>
      <sz val="7"/>
      <color rgb="FF000000"/>
      <name val="Helvetica Neue"/>
    </font>
    <font>
      <sz val="8"/>
      <color rgb="FF000000"/>
      <name val="Helvetica Neue"/>
    </font>
    <font>
      <b/>
      <sz val="7"/>
      <name val="Helvetica Neue"/>
    </font>
    <font>
      <b/>
      <sz val="9"/>
      <color rgb="FF000000"/>
      <name val="Arial"/>
      <family val="2"/>
    </font>
    <font>
      <b/>
      <i/>
      <sz val="8"/>
      <color rgb="FF000000"/>
      <name val="Helvetica Neue"/>
    </font>
    <font>
      <b/>
      <sz val="6"/>
      <color rgb="FF000000"/>
      <name val="Helvetica Neue"/>
    </font>
    <font>
      <sz val="6"/>
      <color rgb="FF000000"/>
      <name val="Helvetica Neue"/>
    </font>
    <font>
      <b/>
      <sz val="10"/>
      <name val="Arial"/>
      <family val="2"/>
    </font>
    <font>
      <b/>
      <sz val="6"/>
      <name val="Helvetica Neue"/>
    </font>
    <font>
      <b/>
      <sz val="6"/>
      <name val="Microsoft New Tai Lue"/>
      <family val="2"/>
    </font>
    <font>
      <sz val="6"/>
      <name val="Helvetica Neue"/>
    </font>
    <font>
      <sz val="6"/>
      <name val="Arial"/>
      <family val="2"/>
    </font>
    <font>
      <sz val="7"/>
      <name val="Arial"/>
      <family val="2"/>
    </font>
    <font>
      <sz val="8"/>
      <name val="Arial"/>
      <family val="2"/>
    </font>
    <font>
      <b/>
      <sz val="11"/>
      <name val="Arial"/>
      <family val="2"/>
    </font>
    <font>
      <sz val="11"/>
      <color rgb="FF000000"/>
      <name val="Times New Roman"/>
      <family val="1"/>
    </font>
    <font>
      <sz val="11"/>
      <name val="Times New Roman"/>
      <family val="1"/>
    </font>
    <font>
      <b/>
      <sz val="9"/>
      <name val="Arial"/>
      <family val="2"/>
    </font>
    <font>
      <sz val="9"/>
      <color rgb="FF000000"/>
      <name val="Arial"/>
      <family val="2"/>
    </font>
    <font>
      <sz val="9"/>
      <name val="Arial"/>
      <family val="2"/>
    </font>
    <font>
      <b/>
      <sz val="11"/>
      <name val="Arial"/>
      <family val="2"/>
    </font>
    <font>
      <sz val="11"/>
      <name val="Arial"/>
      <family val="2"/>
    </font>
    <font>
      <sz val="6"/>
      <name val="Arial"/>
      <family val="2"/>
    </font>
    <font>
      <b/>
      <sz val="9"/>
      <name val="Arial"/>
      <family val="2"/>
    </font>
    <font>
      <sz val="9"/>
      <name val="Arial"/>
      <family val="2"/>
    </font>
    <font>
      <b/>
      <sz val="6"/>
      <name val="Arial"/>
      <family val="2"/>
    </font>
    <font>
      <b/>
      <sz val="9"/>
      <name val="Times New Roman"/>
      <family val="1"/>
    </font>
    <font>
      <b/>
      <sz val="9"/>
      <name val="Times New Roman"/>
      <family val="1"/>
    </font>
    <font>
      <sz val="9"/>
      <name val="Times New Roman"/>
      <family val="1"/>
    </font>
    <font>
      <sz val="11"/>
      <color rgb="FF000000"/>
      <name val="Calibri"/>
      <family val="2"/>
    </font>
    <font>
      <b/>
      <sz val="9"/>
      <color rgb="FFFFFFFF"/>
      <name val="Arial"/>
      <family val="2"/>
    </font>
    <font>
      <b/>
      <sz val="10"/>
      <color rgb="FFFFFFFF"/>
      <name val="Arial"/>
      <family val="2"/>
    </font>
    <font>
      <sz val="11"/>
      <color rgb="FF000000"/>
      <name val="Arial"/>
      <family val="2"/>
    </font>
    <font>
      <sz val="11"/>
      <name val="Times New Roman"/>
      <family val="1"/>
    </font>
    <font>
      <sz val="10"/>
      <name val="Times New Roman"/>
      <family val="1"/>
    </font>
    <font>
      <b/>
      <i/>
      <sz val="9"/>
      <name val="Times New Roman"/>
      <family val="1"/>
    </font>
    <font>
      <sz val="9"/>
      <name val="Times New Roman"/>
      <family val="1"/>
    </font>
    <font>
      <sz val="9"/>
      <color rgb="FFE36C09"/>
      <name val="Times New Roman"/>
      <family val="1"/>
    </font>
    <font>
      <b/>
      <sz val="10"/>
      <name val="Times New Roman"/>
      <family val="1"/>
    </font>
    <font>
      <b/>
      <sz val="10"/>
      <color rgb="FF0C0C0C"/>
      <name val="Times New Roman"/>
      <family val="1"/>
    </font>
    <font>
      <sz val="10"/>
      <color rgb="FFFF0000"/>
      <name val="Times New Roman"/>
      <family val="1"/>
    </font>
    <font>
      <vertAlign val="superscript"/>
      <sz val="9"/>
      <name val="Arial"/>
      <family val="2"/>
    </font>
    <font>
      <sz val="11"/>
      <color indexed="8"/>
      <name val="Calibri"/>
      <family val="2"/>
      <scheme val="minor"/>
    </font>
    <font>
      <sz val="10"/>
      <color indexed="10"/>
      <name val="Arial"/>
      <family val="2"/>
    </font>
    <font>
      <sz val="10"/>
      <color indexed="8"/>
      <name val="Arial"/>
      <family val="2"/>
    </font>
    <font>
      <b/>
      <sz val="10"/>
      <color indexed="8"/>
      <name val="Arial"/>
      <family val="2"/>
    </font>
    <font>
      <b/>
      <sz val="10"/>
      <color indexed="10"/>
      <name val="Arial"/>
      <family val="2"/>
    </font>
    <font>
      <sz val="12"/>
      <color indexed="8"/>
      <name val="Arial"/>
      <family val="2"/>
    </font>
    <font>
      <i/>
      <sz val="12"/>
      <color indexed="12"/>
      <name val="Arial"/>
      <family val="2"/>
    </font>
    <font>
      <sz val="8"/>
      <name val="Calibri"/>
      <family val="2"/>
    </font>
    <font>
      <sz val="8"/>
      <name val="Calibri"/>
      <family val="2"/>
    </font>
    <font>
      <b/>
      <sz val="30"/>
      <color theme="1"/>
      <name val="Trebuchet MS"/>
      <family val="2"/>
    </font>
    <font>
      <sz val="11"/>
      <name val="Calibri"/>
      <family val="2"/>
    </font>
    <font>
      <b/>
      <sz val="11"/>
      <color indexed="8"/>
      <name val="Calibri"/>
      <family val="2"/>
      <scheme val="minor"/>
    </font>
    <font>
      <sz val="7"/>
      <color rgb="FF000000"/>
      <name val="Trebuchet MS"/>
      <family val="2"/>
    </font>
    <font>
      <sz val="9"/>
      <color rgb="FF000000"/>
      <name val="Trebuchet MS"/>
      <family val="2"/>
    </font>
    <font>
      <sz val="8"/>
      <color rgb="FF000000"/>
      <name val="Trebuchet MS"/>
      <family val="2"/>
    </font>
    <font>
      <b/>
      <sz val="11"/>
      <name val="Calibri"/>
      <family val="2"/>
    </font>
    <font>
      <sz val="11"/>
      <name val="Trebuchet MS"/>
      <family val="2"/>
    </font>
    <font>
      <b/>
      <sz val="11"/>
      <name val="Trebuchet MS"/>
      <family val="2"/>
    </font>
    <font>
      <sz val="11"/>
      <color theme="1"/>
      <name val="Trebuchet MS"/>
      <family val="2"/>
    </font>
    <font>
      <sz val="30"/>
      <color theme="1"/>
      <name val="Trebuchet MS"/>
      <family val="2"/>
    </font>
    <font>
      <b/>
      <sz val="11"/>
      <color rgb="FF000000"/>
      <name val="Trebuchet MS"/>
      <family val="2"/>
    </font>
    <font>
      <sz val="10"/>
      <name val="Trebuchet MS"/>
      <family val="2"/>
    </font>
    <font>
      <b/>
      <sz val="10"/>
      <color rgb="FF000000"/>
      <name val="Trebuchet MS"/>
      <family val="2"/>
    </font>
    <font>
      <b/>
      <sz val="9"/>
      <color rgb="FF000000"/>
      <name val="Trebuchet MS"/>
      <family val="2"/>
    </font>
    <font>
      <b/>
      <sz val="7"/>
      <color rgb="FF000000"/>
      <name val="Trebuchet MS"/>
      <family val="2"/>
    </font>
    <font>
      <b/>
      <sz val="8"/>
      <color rgb="FF000000"/>
      <name val="Trebuchet MS"/>
      <family val="2"/>
    </font>
    <font>
      <b/>
      <sz val="8"/>
      <name val="Trebuchet MS"/>
      <family val="2"/>
    </font>
    <font>
      <b/>
      <sz val="7"/>
      <name val="Trebuchet MS"/>
      <family val="2"/>
    </font>
    <font>
      <sz val="8"/>
      <name val="Trebuchet MS"/>
      <family val="2"/>
    </font>
    <font>
      <b/>
      <sz val="10"/>
      <name val="Trebuchet MS"/>
      <family val="2"/>
    </font>
    <font>
      <sz val="7"/>
      <name val="Trebuchet MS"/>
      <family val="2"/>
    </font>
    <font>
      <b/>
      <sz val="12"/>
      <color rgb="FF000000"/>
      <name val="Trebuchet MS"/>
      <family val="2"/>
    </font>
    <font>
      <b/>
      <i/>
      <sz val="7"/>
      <name val="Trebuchet MS"/>
      <family val="2"/>
    </font>
    <font>
      <i/>
      <sz val="7"/>
      <name val="Trebuchet MS"/>
      <family val="2"/>
    </font>
    <font>
      <sz val="11"/>
      <color rgb="FF000000"/>
      <name val="Trebuchet MS"/>
      <family val="2"/>
    </font>
    <font>
      <b/>
      <sz val="9"/>
      <name val="Trebuchet MS"/>
      <family val="2"/>
    </font>
    <font>
      <sz val="9"/>
      <name val="Trebuchet MS"/>
      <family val="2"/>
    </font>
    <font>
      <u/>
      <sz val="8"/>
      <color rgb="FF0000FF"/>
      <name val="Trebuchet MS"/>
      <family val="2"/>
    </font>
    <font>
      <sz val="6"/>
      <name val="Trebuchet MS"/>
      <family val="2"/>
    </font>
    <font>
      <b/>
      <sz val="11"/>
      <color theme="1"/>
      <name val="Calibri"/>
      <family val="2"/>
      <scheme val="minor"/>
    </font>
    <font>
      <b/>
      <sz val="10"/>
      <color theme="0"/>
      <name val="Trebuchet MS"/>
      <family val="2"/>
    </font>
    <font>
      <sz val="9"/>
      <color theme="0"/>
      <name val="Trebuchet MS"/>
      <family val="2"/>
    </font>
    <font>
      <b/>
      <sz val="9"/>
      <color theme="0"/>
      <name val="Trebuchet MS"/>
      <family val="2"/>
    </font>
    <font>
      <sz val="11"/>
      <color theme="0"/>
      <name val="Trebuchet MS"/>
      <family val="2"/>
    </font>
    <font>
      <b/>
      <sz val="20"/>
      <color theme="1"/>
      <name val="Trebuchet MS"/>
      <family val="2"/>
    </font>
    <font>
      <b/>
      <sz val="9"/>
      <color theme="0"/>
      <name val="Arial"/>
      <family val="2"/>
    </font>
    <font>
      <b/>
      <sz val="11"/>
      <color theme="0"/>
      <name val="Calibri"/>
      <family val="2"/>
    </font>
    <font>
      <sz val="11"/>
      <color theme="0"/>
      <name val="Calibri"/>
      <family val="2"/>
    </font>
    <font>
      <sz val="10"/>
      <name val="Calibri"/>
      <family val="2"/>
    </font>
    <font>
      <sz val="11"/>
      <name val="Calibri"/>
      <family val="2"/>
      <scheme val="minor"/>
    </font>
    <font>
      <sz val="10"/>
      <color rgb="FF000000"/>
      <name val="Arial Black"/>
      <family val="2"/>
    </font>
    <font>
      <sz val="14"/>
      <color rgb="FF000000"/>
      <name val="Arial Black"/>
      <family val="2"/>
    </font>
    <font>
      <b/>
      <sz val="11"/>
      <name val="Calibri"/>
      <family val="2"/>
      <scheme val="minor"/>
    </font>
    <font>
      <b/>
      <sz val="11"/>
      <color theme="1" tint="4.9989318521683403E-2"/>
      <name val="Calibri"/>
      <family val="2"/>
    </font>
    <font>
      <b/>
      <sz val="11"/>
      <color theme="1" tint="4.9989318521683403E-2"/>
      <name val="Calibri"/>
      <family val="2"/>
      <scheme val="minor"/>
    </font>
    <font>
      <b/>
      <sz val="10"/>
      <color rgb="FFFF0000"/>
      <name val="Trebuchet MS"/>
      <family val="2"/>
    </font>
    <font>
      <sz val="10"/>
      <color rgb="FFFF0000"/>
      <name val="Trebuchet MS"/>
      <family val="2"/>
    </font>
    <font>
      <sz val="10"/>
      <color theme="1"/>
      <name val="Calibri"/>
      <family val="2"/>
      <scheme val="minor"/>
    </font>
    <font>
      <b/>
      <sz val="12"/>
      <color theme="1"/>
      <name val="Arial"/>
      <family val="2"/>
    </font>
    <font>
      <sz val="12"/>
      <color theme="1"/>
      <name val="Calibri"/>
      <family val="2"/>
      <scheme val="minor"/>
    </font>
    <font>
      <b/>
      <sz val="10"/>
      <color theme="1"/>
      <name val="Arial"/>
      <family val="2"/>
    </font>
    <font>
      <b/>
      <vertAlign val="superscript"/>
      <sz val="10"/>
      <color theme="1"/>
      <name val="Arial"/>
      <family val="2"/>
    </font>
    <font>
      <sz val="10"/>
      <color theme="1"/>
      <name val="Arial"/>
      <family val="2"/>
    </font>
    <font>
      <sz val="6"/>
      <color theme="1"/>
      <name val="Arial"/>
      <family val="2"/>
    </font>
    <font>
      <b/>
      <sz val="10"/>
      <color theme="1"/>
      <name val="Tahoma"/>
      <family val="2"/>
    </font>
    <font>
      <sz val="10"/>
      <color theme="1"/>
      <name val="Tahoma"/>
      <family val="2"/>
    </font>
    <font>
      <vertAlign val="superscript"/>
      <sz val="10"/>
      <color theme="1"/>
      <name val="Arial"/>
      <family val="2"/>
    </font>
    <font>
      <b/>
      <sz val="6"/>
      <color theme="1"/>
      <name val="Arial"/>
      <family val="2"/>
    </font>
    <font>
      <vertAlign val="superscript"/>
      <sz val="6"/>
      <color theme="1"/>
      <name val="Arial"/>
      <family val="2"/>
    </font>
    <font>
      <b/>
      <sz val="6"/>
      <color theme="0"/>
      <name val="Helvetica Neue"/>
    </font>
    <font>
      <sz val="10"/>
      <color rgb="FF000000"/>
      <name val="Trebuchet MS"/>
      <family val="2"/>
    </font>
    <font>
      <sz val="14"/>
      <color rgb="FF000000"/>
      <name val="Trebuchet MS"/>
      <family val="2"/>
    </font>
    <font>
      <b/>
      <sz val="10"/>
      <color rgb="FFFFFFFF"/>
      <name val="Trebuchet MS"/>
      <family val="2"/>
    </font>
    <font>
      <sz val="10"/>
      <color theme="1"/>
      <name val="Trebuchet MS"/>
      <family val="2"/>
    </font>
    <font>
      <b/>
      <sz val="11"/>
      <color theme="1"/>
      <name val="Trebuchet MS"/>
      <family val="2"/>
    </font>
    <font>
      <b/>
      <sz val="11"/>
      <color theme="0"/>
      <name val="Trebuchet MS"/>
      <family val="2"/>
    </font>
    <font>
      <sz val="12"/>
      <name val="Trebuchet MS"/>
      <family val="2"/>
    </font>
    <font>
      <b/>
      <sz val="10"/>
      <color theme="1"/>
      <name val="Calibri"/>
      <family val="2"/>
      <scheme val="minor"/>
    </font>
    <font>
      <sz val="6"/>
      <color theme="1"/>
      <name val="Calibri"/>
      <family val="2"/>
      <scheme val="minor"/>
    </font>
    <font>
      <b/>
      <vertAlign val="superscript"/>
      <sz val="12"/>
      <color theme="1"/>
      <name val="Arial"/>
      <family val="2"/>
    </font>
    <font>
      <sz val="12"/>
      <color theme="1"/>
      <name val="Arial"/>
      <family val="2"/>
    </font>
    <font>
      <sz val="12"/>
      <name val="Calibri"/>
      <family val="2"/>
    </font>
    <font>
      <sz val="8"/>
      <color rgb="FF000000"/>
      <name val="Times New Roman"/>
      <family val="1"/>
    </font>
    <font>
      <b/>
      <sz val="10"/>
      <color theme="0"/>
      <name val="Calibri"/>
      <family val="2"/>
      <scheme val="minor"/>
    </font>
    <font>
      <b/>
      <sz val="8"/>
      <color theme="0"/>
      <name val="Calibri"/>
      <family val="2"/>
      <scheme val="minor"/>
    </font>
    <font>
      <sz val="9"/>
      <color rgb="FF000000"/>
      <name val="Times New Roman"/>
      <family val="1"/>
    </font>
  </fonts>
  <fills count="25">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C0C0C0"/>
        <bgColor rgb="FFC0C0C0"/>
      </patternFill>
    </fill>
    <fill>
      <patternFill patternType="solid">
        <fgColor rgb="FFBFBFBF"/>
        <bgColor rgb="FFBFBFBF"/>
      </patternFill>
    </fill>
    <fill>
      <patternFill patternType="solid">
        <fgColor rgb="FFD9D9D9"/>
        <bgColor rgb="FFD9D9D9"/>
      </patternFill>
    </fill>
    <fill>
      <patternFill patternType="solid">
        <fgColor rgb="FFD8D8D8"/>
        <bgColor rgb="FFD8D8D8"/>
      </patternFill>
    </fill>
    <fill>
      <patternFill patternType="solid">
        <fgColor rgb="FFFBD4B4"/>
        <bgColor rgb="FFFBD4B4"/>
      </patternFill>
    </fill>
    <fill>
      <patternFill patternType="solid">
        <fgColor rgb="FFB7B7B7"/>
        <bgColor rgb="FFB7B7B7"/>
      </patternFill>
    </fill>
    <fill>
      <patternFill patternType="solid">
        <fgColor rgb="FFE5B8B7"/>
        <bgColor rgb="FFE5B8B7"/>
      </patternFill>
    </fill>
    <fill>
      <patternFill patternType="solid">
        <fgColor rgb="FF938953"/>
        <bgColor rgb="FF938953"/>
      </patternFill>
    </fill>
    <fill>
      <patternFill patternType="solid">
        <fgColor rgb="FFB2A1C7"/>
        <bgColor rgb="FFB2A1C7"/>
      </patternFill>
    </fill>
    <fill>
      <patternFill patternType="solid">
        <fgColor rgb="FFE5DFEC"/>
        <bgColor rgb="FFE5DFEC"/>
      </patternFill>
    </fill>
    <fill>
      <patternFill patternType="solid">
        <fgColor rgb="FFA5A5A5"/>
        <bgColor rgb="FFA5A5A5"/>
      </patternFill>
    </fill>
    <fill>
      <patternFill patternType="solid">
        <fgColor rgb="FFDBE5F1"/>
        <bgColor rgb="FFDBE5F1"/>
      </patternFill>
    </fill>
    <fill>
      <patternFill patternType="solid">
        <fgColor rgb="FFDDD9C3"/>
        <bgColor rgb="FFDDD9C3"/>
      </patternFill>
    </fill>
    <fill>
      <patternFill patternType="solid">
        <fgColor rgb="FFF2DBDB"/>
        <bgColor rgb="FFF2DBDB"/>
      </patternFill>
    </fill>
    <fill>
      <patternFill patternType="solid">
        <fgColor rgb="FFB6DDE8"/>
        <bgColor rgb="FFB6DDE8"/>
      </patternFill>
    </fill>
    <fill>
      <patternFill patternType="solid">
        <fgColor rgb="FFFFFF00"/>
        <bgColor indexed="64"/>
      </patternFill>
    </fill>
    <fill>
      <patternFill patternType="solid">
        <fgColor rgb="FF00B050"/>
        <bgColor indexed="64"/>
      </patternFill>
    </fill>
    <fill>
      <patternFill patternType="solid">
        <fgColor rgb="FF7030A0"/>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s>
  <borders count="141">
    <border>
      <left/>
      <right/>
      <top/>
      <bottom/>
      <diagonal/>
    </border>
    <border>
      <left style="thin">
        <color rgb="FFC0C0C0"/>
      </left>
      <right style="thin">
        <color rgb="FFC0C0C0"/>
      </right>
      <top style="thin">
        <color rgb="FFC0C0C0"/>
      </top>
      <bottom style="thin">
        <color rgb="FFC0C0C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top/>
      <bottom/>
      <diagonal/>
    </border>
    <border>
      <left/>
      <right/>
      <top style="medium">
        <color rgb="FF000000"/>
      </top>
      <bottom style="medium">
        <color rgb="FF000000"/>
      </bottom>
      <diagonal/>
    </border>
    <border>
      <left/>
      <right/>
      <top/>
      <bottom/>
      <diagonal/>
    </border>
    <border>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bottom/>
      <diagonal/>
    </border>
    <border>
      <left/>
      <right/>
      <top/>
      <bottom/>
      <diagonal/>
    </border>
    <border>
      <left style="medium">
        <color rgb="FF000000"/>
      </left>
      <right/>
      <top/>
      <bottom/>
      <diagonal/>
    </border>
    <border>
      <left/>
      <right/>
      <top/>
      <bottom/>
      <diagonal/>
    </border>
    <border>
      <left style="medium">
        <color rgb="FF000000"/>
      </left>
      <right/>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top/>
      <bottom style="medium">
        <color rgb="FF000000"/>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s>
  <cellStyleXfs count="9">
    <xf numFmtId="0" fontId="0" fillId="0" borderId="0"/>
    <xf numFmtId="0" fontId="53" fillId="0" borderId="56"/>
    <xf numFmtId="0" fontId="2" fillId="0" borderId="56"/>
    <xf numFmtId="43" fontId="63" fillId="0" borderId="0" applyFont="0" applyFill="0" applyBorder="0" applyAlignment="0" applyProtection="0"/>
    <xf numFmtId="9" fontId="63" fillId="0" borderId="0" applyFont="0" applyFill="0" applyBorder="0" applyAlignment="0" applyProtection="0"/>
    <xf numFmtId="0" fontId="6" fillId="0" borderId="56"/>
    <xf numFmtId="0" fontId="6" fillId="0" borderId="56"/>
    <xf numFmtId="0" fontId="1" fillId="0" borderId="56"/>
    <xf numFmtId="43" fontId="1" fillId="0" borderId="56" applyFont="0" applyFill="0" applyBorder="0" applyAlignment="0" applyProtection="0"/>
  </cellStyleXfs>
  <cellXfs count="1058">
    <xf numFmtId="0" fontId="0" fillId="0" borderId="0" xfId="0" applyFont="1" applyAlignment="1"/>
    <xf numFmtId="0" fontId="0" fillId="0" borderId="0" xfId="0" applyFont="1"/>
    <xf numFmtId="49" fontId="3" fillId="2" borderId="1" xfId="0" applyNumberFormat="1" applyFont="1" applyFill="1" applyBorder="1" applyAlignment="1">
      <alignment horizontal="left" vertical="top"/>
    </xf>
    <xf numFmtId="49" fontId="3" fillId="2" borderId="1" xfId="0" applyNumberFormat="1" applyFont="1" applyFill="1" applyBorder="1" applyAlignment="1">
      <alignment horizontal="right" vertical="top"/>
    </xf>
    <xf numFmtId="49" fontId="4" fillId="2"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3" fillId="0" borderId="1" xfId="0" applyNumberFormat="1" applyFont="1" applyBorder="1" applyAlignment="1">
      <alignment horizontal="right" vertical="top"/>
    </xf>
    <xf numFmtId="49" fontId="4" fillId="0" borderId="1" xfId="0" applyNumberFormat="1" applyFont="1" applyBorder="1" applyAlignment="1">
      <alignment horizontal="left" vertical="top"/>
    </xf>
    <xf numFmtId="49" fontId="3" fillId="3" borderId="1" xfId="0" applyNumberFormat="1" applyFont="1" applyFill="1" applyBorder="1" applyAlignment="1">
      <alignment horizontal="left" vertical="top"/>
    </xf>
    <xf numFmtId="4" fontId="3" fillId="2" borderId="1" xfId="0" applyNumberFormat="1" applyFont="1" applyFill="1" applyBorder="1" applyAlignment="1">
      <alignment horizontal="right" vertical="top"/>
    </xf>
    <xf numFmtId="4" fontId="3" fillId="0" borderId="1" xfId="0" applyNumberFormat="1" applyFont="1" applyBorder="1" applyAlignment="1">
      <alignment horizontal="right" vertical="top"/>
    </xf>
    <xf numFmtId="4" fontId="5" fillId="0" borderId="1" xfId="0" applyNumberFormat="1" applyFont="1" applyBorder="1" applyAlignment="1">
      <alignment horizontal="right" vertical="top"/>
    </xf>
    <xf numFmtId="0" fontId="6" fillId="0" borderId="0" xfId="0" applyFont="1"/>
    <xf numFmtId="49" fontId="4" fillId="3" borderId="1" xfId="0" applyNumberFormat="1" applyFont="1" applyFill="1" applyBorder="1" applyAlignment="1">
      <alignment horizontal="left" vertical="top"/>
    </xf>
    <xf numFmtId="3" fontId="4" fillId="2" borderId="1" xfId="0" applyNumberFormat="1" applyFont="1" applyFill="1" applyBorder="1" applyAlignment="1">
      <alignment horizontal="right" vertical="top"/>
    </xf>
    <xf numFmtId="0" fontId="0" fillId="3" borderId="1" xfId="0" applyFont="1" applyFill="1" applyBorder="1"/>
    <xf numFmtId="0" fontId="0" fillId="2" borderId="1" xfId="0" applyFont="1" applyFill="1" applyBorder="1"/>
    <xf numFmtId="4" fontId="4" fillId="2" borderId="1" xfId="0" applyNumberFormat="1" applyFont="1" applyFill="1" applyBorder="1" applyAlignment="1">
      <alignment horizontal="right" vertical="top"/>
    </xf>
    <xf numFmtId="49" fontId="4" fillId="0" borderId="1" xfId="0" applyNumberFormat="1" applyFont="1" applyBorder="1" applyAlignment="1">
      <alignment horizontal="right" vertical="top"/>
    </xf>
    <xf numFmtId="164" fontId="3" fillId="0" borderId="1" xfId="0" applyNumberFormat="1" applyFont="1" applyBorder="1" applyAlignment="1">
      <alignment horizontal="right" vertical="top"/>
    </xf>
    <xf numFmtId="4" fontId="5" fillId="2" borderId="1" xfId="0" applyNumberFormat="1" applyFont="1" applyFill="1" applyBorder="1" applyAlignment="1">
      <alignment horizontal="right" vertical="top"/>
    </xf>
    <xf numFmtId="164" fontId="0" fillId="0" borderId="0" xfId="0" applyNumberFormat="1" applyFont="1"/>
    <xf numFmtId="164" fontId="4" fillId="0" borderId="1" xfId="0" applyNumberFormat="1" applyFont="1" applyBorder="1" applyAlignment="1">
      <alignment horizontal="right" vertical="top"/>
    </xf>
    <xf numFmtId="164" fontId="4" fillId="0" borderId="1" xfId="0" applyNumberFormat="1" applyFont="1" applyBorder="1" applyAlignment="1">
      <alignment horizontal="left" vertical="top"/>
    </xf>
    <xf numFmtId="164" fontId="0" fillId="0" borderId="1" xfId="0" applyNumberFormat="1" applyFont="1" applyBorder="1"/>
    <xf numFmtId="0" fontId="6" fillId="2" borderId="2" xfId="0" applyFont="1" applyFill="1" applyBorder="1" applyAlignment="1">
      <alignment horizontal="center" vertical="top" readingOrder="1"/>
    </xf>
    <xf numFmtId="0" fontId="6" fillId="0" borderId="0" xfId="0" applyFont="1" applyAlignment="1">
      <alignment wrapText="1"/>
    </xf>
    <xf numFmtId="0" fontId="6" fillId="2" borderId="12" xfId="0" applyFont="1" applyFill="1" applyBorder="1" applyAlignment="1">
      <alignment horizontal="center" vertical="top" readingOrder="1"/>
    </xf>
    <xf numFmtId="0" fontId="6" fillId="2" borderId="13" xfId="0" applyFont="1" applyFill="1" applyBorder="1" applyAlignment="1">
      <alignment horizontal="center" vertical="top" readingOrder="1"/>
    </xf>
    <xf numFmtId="0" fontId="6" fillId="2" borderId="14" xfId="0" applyFont="1" applyFill="1" applyBorder="1" applyAlignment="1">
      <alignment horizontal="center" vertical="top" readingOrder="1"/>
    </xf>
    <xf numFmtId="0" fontId="6" fillId="2" borderId="15" xfId="0" applyFont="1" applyFill="1" applyBorder="1" applyAlignment="1">
      <alignment horizontal="center" vertical="top" readingOrder="1"/>
    </xf>
    <xf numFmtId="0" fontId="6" fillId="2" borderId="16" xfId="0" applyFont="1" applyFill="1" applyBorder="1" applyAlignment="1">
      <alignment horizontal="center" vertical="top" readingOrder="1"/>
    </xf>
    <xf numFmtId="165" fontId="10" fillId="2" borderId="2" xfId="0" applyNumberFormat="1" applyFont="1" applyFill="1" applyBorder="1" applyAlignment="1">
      <alignment horizontal="left" vertical="center" wrapText="1" readingOrder="1"/>
    </xf>
    <xf numFmtId="0" fontId="6" fillId="2" borderId="2" xfId="0" applyFont="1" applyFill="1" applyBorder="1" applyAlignment="1">
      <alignment horizontal="right" vertical="top" readingOrder="1"/>
    </xf>
    <xf numFmtId="164" fontId="6" fillId="2" borderId="2" xfId="0" applyNumberFormat="1" applyFont="1" applyFill="1" applyBorder="1" applyAlignment="1">
      <alignment horizontal="right" vertical="top" readingOrder="1"/>
    </xf>
    <xf numFmtId="165" fontId="11" fillId="2" borderId="2" xfId="0" applyNumberFormat="1" applyFont="1" applyFill="1" applyBorder="1" applyAlignment="1">
      <alignment horizontal="left" vertical="center" wrapText="1" readingOrder="1"/>
    </xf>
    <xf numFmtId="164" fontId="11" fillId="2" borderId="2" xfId="0" applyNumberFormat="1" applyFont="1" applyFill="1" applyBorder="1" applyAlignment="1">
      <alignment horizontal="right" vertical="center" wrapText="1" readingOrder="1"/>
    </xf>
    <xf numFmtId="164" fontId="11" fillId="2" borderId="2" xfId="0" applyNumberFormat="1" applyFont="1" applyFill="1" applyBorder="1" applyAlignment="1">
      <alignment horizontal="left" vertical="center" wrapText="1" readingOrder="1"/>
    </xf>
    <xf numFmtId="0" fontId="6" fillId="2" borderId="19" xfId="0" applyFont="1" applyFill="1" applyBorder="1" applyAlignment="1">
      <alignment horizontal="center" vertical="top" readingOrder="1"/>
    </xf>
    <xf numFmtId="0" fontId="6" fillId="2" borderId="20" xfId="0" applyFont="1" applyFill="1" applyBorder="1" applyAlignment="1">
      <alignment horizontal="center" vertical="top" readingOrder="1"/>
    </xf>
    <xf numFmtId="0" fontId="6" fillId="2" borderId="24" xfId="0" applyFont="1" applyFill="1" applyBorder="1" applyAlignment="1">
      <alignment horizontal="center" vertical="top" readingOrder="1"/>
    </xf>
    <xf numFmtId="164" fontId="6" fillId="2" borderId="2" xfId="0" applyNumberFormat="1" applyFont="1" applyFill="1" applyBorder="1" applyAlignment="1">
      <alignment horizontal="center" vertical="top" readingOrder="1"/>
    </xf>
    <xf numFmtId="0" fontId="3" fillId="2" borderId="2" xfId="0" applyFont="1" applyFill="1" applyBorder="1" applyAlignment="1">
      <alignment horizontal="left" vertical="center" wrapText="1" readingOrder="1"/>
    </xf>
    <xf numFmtId="0" fontId="6" fillId="0" borderId="0" xfId="0" applyFont="1" applyAlignment="1">
      <alignment horizontal="center" vertical="top" readingOrder="1"/>
    </xf>
    <xf numFmtId="164" fontId="16" fillId="2" borderId="2" xfId="0" applyNumberFormat="1" applyFont="1" applyFill="1" applyBorder="1" applyAlignment="1">
      <alignment horizontal="right" vertical="center" wrapText="1" readingOrder="1"/>
    </xf>
    <xf numFmtId="165" fontId="16" fillId="2" borderId="2" xfId="0" applyNumberFormat="1" applyFont="1" applyFill="1" applyBorder="1" applyAlignment="1">
      <alignment horizontal="left" vertical="center" wrapText="1" readingOrder="1"/>
    </xf>
    <xf numFmtId="164" fontId="17" fillId="2" borderId="2" xfId="0" applyNumberFormat="1" applyFont="1" applyFill="1" applyBorder="1" applyAlignment="1">
      <alignment horizontal="right" vertical="center" wrapText="1" readingOrder="1"/>
    </xf>
    <xf numFmtId="0" fontId="18" fillId="2" borderId="2" xfId="0" applyFont="1" applyFill="1" applyBorder="1" applyAlignment="1">
      <alignment horizontal="center" vertical="top" readingOrder="1"/>
    </xf>
    <xf numFmtId="164" fontId="19" fillId="2" borderId="2" xfId="0" applyNumberFormat="1" applyFont="1" applyFill="1" applyBorder="1" applyAlignment="1">
      <alignment horizontal="right" vertical="top" readingOrder="1"/>
    </xf>
    <xf numFmtId="164" fontId="20" fillId="2" borderId="2" xfId="0" applyNumberFormat="1" applyFont="1" applyFill="1" applyBorder="1" applyAlignment="1">
      <alignment horizontal="center" vertical="top" readingOrder="1"/>
    </xf>
    <xf numFmtId="164" fontId="19" fillId="2" borderId="2" xfId="0" applyNumberFormat="1" applyFont="1" applyFill="1" applyBorder="1" applyAlignment="1">
      <alignment horizontal="center" vertical="top" readingOrder="1"/>
    </xf>
    <xf numFmtId="164" fontId="21" fillId="2" borderId="2" xfId="0" applyNumberFormat="1" applyFont="1" applyFill="1" applyBorder="1" applyAlignment="1">
      <alignment horizontal="center" vertical="top" readingOrder="1"/>
    </xf>
    <xf numFmtId="164" fontId="6" fillId="2" borderId="20" xfId="0" applyNumberFormat="1" applyFont="1" applyFill="1" applyBorder="1" applyAlignment="1">
      <alignment horizontal="center" vertical="top" readingOrder="1"/>
    </xf>
    <xf numFmtId="165" fontId="16" fillId="2" borderId="2" xfId="0" applyNumberFormat="1" applyFont="1" applyFill="1" applyBorder="1" applyAlignment="1">
      <alignment horizontal="right" vertical="center" wrapText="1" readingOrder="1"/>
    </xf>
    <xf numFmtId="0" fontId="18" fillId="2" borderId="20" xfId="0" applyFont="1" applyFill="1" applyBorder="1" applyAlignment="1">
      <alignment horizontal="center" vertical="top" readingOrder="1"/>
    </xf>
    <xf numFmtId="166" fontId="6" fillId="0" borderId="0" xfId="0" applyNumberFormat="1" applyFont="1" applyAlignment="1">
      <alignment wrapText="1"/>
    </xf>
    <xf numFmtId="4" fontId="6" fillId="0" borderId="0" xfId="0" applyNumberFormat="1" applyFont="1" applyAlignment="1">
      <alignment wrapText="1"/>
    </xf>
    <xf numFmtId="164" fontId="6" fillId="0" borderId="0" xfId="0" applyNumberFormat="1" applyFont="1" applyAlignment="1">
      <alignment wrapText="1"/>
    </xf>
    <xf numFmtId="4" fontId="24" fillId="0" borderId="0" xfId="0" applyNumberFormat="1" applyFont="1" applyAlignment="1">
      <alignment wrapText="1"/>
    </xf>
    <xf numFmtId="0" fontId="26" fillId="0" borderId="0" xfId="0" applyFont="1"/>
    <xf numFmtId="0" fontId="27" fillId="0" borderId="2" xfId="0" applyFont="1" applyBorder="1"/>
    <xf numFmtId="0" fontId="27" fillId="0" borderId="63" xfId="0" applyFont="1" applyBorder="1" applyAlignment="1">
      <alignment horizontal="center"/>
    </xf>
    <xf numFmtId="0" fontId="27" fillId="0" borderId="2" xfId="0" applyFont="1" applyBorder="1" applyAlignment="1">
      <alignment horizontal="center"/>
    </xf>
    <xf numFmtId="0" fontId="31" fillId="6" borderId="14"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7" fillId="2" borderId="2" xfId="0" applyFont="1" applyFill="1" applyBorder="1" applyAlignment="1">
      <alignment horizontal="left" vertical="center" wrapText="1" readingOrder="1"/>
    </xf>
    <xf numFmtId="0" fontId="3" fillId="2" borderId="2" xfId="0" applyFont="1" applyFill="1" applyBorder="1" applyAlignment="1">
      <alignment horizontal="center" vertical="center" wrapText="1" readingOrder="1"/>
    </xf>
    <xf numFmtId="0" fontId="34" fillId="4" borderId="24" xfId="0" applyFont="1" applyFill="1" applyBorder="1" applyAlignment="1">
      <alignment horizontal="center" vertical="center" wrapText="1"/>
    </xf>
    <xf numFmtId="0" fontId="35" fillId="2" borderId="16" xfId="0" applyFont="1" applyFill="1" applyBorder="1" applyAlignment="1">
      <alignment horizontal="left" vertical="center" wrapText="1"/>
    </xf>
    <xf numFmtId="164" fontId="35" fillId="2" borderId="16" xfId="0" applyNumberFormat="1" applyFont="1" applyFill="1" applyBorder="1" applyAlignment="1">
      <alignment horizontal="left" vertical="center" wrapText="1"/>
    </xf>
    <xf numFmtId="0" fontId="35" fillId="2" borderId="24" xfId="0" applyFont="1" applyFill="1" applyBorder="1" applyAlignment="1">
      <alignment horizontal="left" vertical="center" wrapText="1"/>
    </xf>
    <xf numFmtId="164" fontId="34" fillId="2" borderId="24" xfId="0" applyNumberFormat="1" applyFont="1" applyFill="1" applyBorder="1" applyAlignment="1">
      <alignment horizontal="left" vertical="center" wrapText="1"/>
    </xf>
    <xf numFmtId="164" fontId="34" fillId="4" borderId="24" xfId="0" applyNumberFormat="1" applyFont="1" applyFill="1" applyBorder="1" applyAlignment="1">
      <alignment horizontal="center" vertical="center" wrapText="1"/>
    </xf>
    <xf numFmtId="49" fontId="34" fillId="4" borderId="24" xfId="0" applyNumberFormat="1" applyFont="1" applyFill="1" applyBorder="1" applyAlignment="1">
      <alignment horizontal="center" vertical="center" wrapText="1"/>
    </xf>
    <xf numFmtId="0" fontId="35" fillId="2" borderId="15" xfId="0" applyFont="1" applyFill="1" applyBorder="1" applyAlignment="1">
      <alignment horizontal="left" vertical="center" wrapText="1"/>
    </xf>
    <xf numFmtId="0" fontId="35" fillId="2" borderId="19" xfId="0" applyFont="1" applyFill="1" applyBorder="1" applyAlignment="1">
      <alignment horizontal="left" vertical="center" wrapText="1"/>
    </xf>
    <xf numFmtId="164" fontId="34" fillId="5" borderId="24" xfId="0" applyNumberFormat="1" applyFont="1" applyFill="1" applyBorder="1" applyAlignment="1">
      <alignment horizontal="center" vertical="center" wrapText="1"/>
    </xf>
    <xf numFmtId="0" fontId="34" fillId="5" borderId="24" xfId="0" applyFont="1" applyFill="1" applyBorder="1" applyAlignment="1">
      <alignment horizontal="center" vertical="center" wrapText="1"/>
    </xf>
    <xf numFmtId="49" fontId="34" fillId="5" borderId="24" xfId="0" applyNumberFormat="1" applyFont="1" applyFill="1" applyBorder="1" applyAlignment="1">
      <alignment horizontal="center" wrapText="1"/>
    </xf>
    <xf numFmtId="0" fontId="35" fillId="2" borderId="15" xfId="0" applyFont="1" applyFill="1" applyBorder="1" applyAlignment="1">
      <alignment horizontal="left" vertical="center"/>
    </xf>
    <xf numFmtId="0" fontId="35" fillId="2" borderId="16" xfId="0" applyFont="1" applyFill="1" applyBorder="1" applyAlignment="1">
      <alignment horizontal="left" vertical="center"/>
    </xf>
    <xf numFmtId="164" fontId="34" fillId="2" borderId="16" xfId="0" applyNumberFormat="1" applyFont="1" applyFill="1" applyBorder="1" applyAlignment="1">
      <alignment horizontal="left" vertical="center" wrapText="1"/>
    </xf>
    <xf numFmtId="164" fontId="35" fillId="2" borderId="16" xfId="0" applyNumberFormat="1" applyFont="1" applyFill="1" applyBorder="1" applyAlignment="1">
      <alignment horizontal="left" vertical="center"/>
    </xf>
    <xf numFmtId="164" fontId="34" fillId="2" borderId="16" xfId="0" applyNumberFormat="1" applyFont="1" applyFill="1" applyBorder="1" applyAlignment="1">
      <alignment horizontal="left" vertical="center"/>
    </xf>
    <xf numFmtId="0" fontId="35" fillId="2" borderId="19" xfId="0" applyFont="1" applyFill="1" applyBorder="1" applyAlignment="1">
      <alignment horizontal="left" vertical="center"/>
    </xf>
    <xf numFmtId="0" fontId="35" fillId="2" borderId="24" xfId="0" applyFont="1" applyFill="1" applyBorder="1" applyAlignment="1">
      <alignment horizontal="left" vertical="center"/>
    </xf>
    <xf numFmtId="164" fontId="35" fillId="2" borderId="24" xfId="0" applyNumberFormat="1" applyFont="1" applyFill="1" applyBorder="1" applyAlignment="1">
      <alignment horizontal="left" vertical="center"/>
    </xf>
    <xf numFmtId="0" fontId="34" fillId="2" borderId="19" xfId="0" applyFont="1" applyFill="1" applyBorder="1" applyAlignment="1">
      <alignment horizontal="left" vertical="center"/>
    </xf>
    <xf numFmtId="0" fontId="34" fillId="2" borderId="24" xfId="0" applyFont="1" applyFill="1" applyBorder="1" applyAlignment="1">
      <alignment horizontal="left" vertical="center"/>
    </xf>
    <xf numFmtId="0" fontId="34" fillId="5" borderId="45" xfId="0" applyFont="1" applyFill="1" applyBorder="1" applyAlignment="1">
      <alignment horizontal="center" vertical="center" wrapText="1"/>
    </xf>
    <xf numFmtId="0" fontId="34" fillId="5" borderId="45" xfId="0" applyFont="1" applyFill="1" applyBorder="1" applyAlignment="1">
      <alignment horizontal="center" vertical="center"/>
    </xf>
    <xf numFmtId="0" fontId="34" fillId="5" borderId="24" xfId="0" applyFont="1" applyFill="1" applyBorder="1" applyAlignment="1">
      <alignment horizontal="center" vertical="center"/>
    </xf>
    <xf numFmtId="0" fontId="35" fillId="2" borderId="44" xfId="0" applyFont="1" applyFill="1" applyBorder="1" applyAlignment="1">
      <alignment horizontal="left" vertical="center"/>
    </xf>
    <xf numFmtId="0" fontId="35" fillId="2" borderId="45" xfId="0" applyFont="1" applyFill="1" applyBorder="1" applyAlignment="1">
      <alignment horizontal="left" vertical="center"/>
    </xf>
    <xf numFmtId="0" fontId="35" fillId="2" borderId="66" xfId="0" applyFont="1" applyFill="1" applyBorder="1" applyAlignment="1">
      <alignment horizontal="left" vertical="center"/>
    </xf>
    <xf numFmtId="0" fontId="35" fillId="2" borderId="66" xfId="0" applyFont="1" applyFill="1" applyBorder="1" applyAlignment="1">
      <alignment horizontal="center" vertical="center"/>
    </xf>
    <xf numFmtId="0" fontId="35" fillId="2" borderId="24" xfId="0" applyFont="1" applyFill="1" applyBorder="1" applyAlignment="1">
      <alignment horizontal="center" vertical="center"/>
    </xf>
    <xf numFmtId="0" fontId="34" fillId="5" borderId="44" xfId="0" applyFont="1" applyFill="1" applyBorder="1" applyAlignment="1">
      <alignment horizontal="center" vertical="center"/>
    </xf>
    <xf numFmtId="0" fontId="33" fillId="2" borderId="2" xfId="0" applyFont="1" applyFill="1" applyBorder="1" applyAlignment="1">
      <alignment horizontal="center" vertical="center"/>
    </xf>
    <xf numFmtId="164" fontId="33" fillId="2" borderId="2" xfId="0" applyNumberFormat="1" applyFont="1" applyFill="1" applyBorder="1" applyAlignment="1">
      <alignment horizontal="center" vertical="center"/>
    </xf>
    <xf numFmtId="164" fontId="34" fillId="4" borderId="45" xfId="0" applyNumberFormat="1" applyFont="1" applyFill="1" applyBorder="1" applyAlignment="1">
      <alignment horizontal="center" vertical="center" wrapText="1"/>
    </xf>
    <xf numFmtId="164" fontId="35" fillId="2" borderId="45" xfId="0" applyNumberFormat="1" applyFont="1" applyFill="1" applyBorder="1" applyAlignment="1">
      <alignment horizontal="left" vertical="center" wrapText="1"/>
    </xf>
    <xf numFmtId="164" fontId="35" fillId="2" borderId="24" xfId="0" applyNumberFormat="1" applyFont="1" applyFill="1" applyBorder="1" applyAlignment="1">
      <alignment horizontal="left" vertical="center" wrapText="1"/>
    </xf>
    <xf numFmtId="0" fontId="35" fillId="2" borderId="2" xfId="0" applyFont="1" applyFill="1" applyBorder="1" applyAlignment="1">
      <alignment horizontal="left" vertical="center"/>
    </xf>
    <xf numFmtId="0" fontId="36" fillId="2" borderId="2" xfId="0" applyFont="1" applyFill="1" applyBorder="1" applyAlignment="1">
      <alignment horizontal="left" vertical="center" wrapText="1"/>
    </xf>
    <xf numFmtId="164" fontId="36" fillId="2" borderId="2" xfId="0" applyNumberFormat="1" applyFont="1" applyFill="1" applyBorder="1" applyAlignment="1">
      <alignment horizontal="left" vertical="center" wrapText="1"/>
    </xf>
    <xf numFmtId="0" fontId="33" fillId="0" borderId="0" xfId="0" applyFont="1" applyAlignment="1">
      <alignment horizontal="left" vertical="center"/>
    </xf>
    <xf numFmtId="164" fontId="33" fillId="0" borderId="0" xfId="0" applyNumberFormat="1" applyFont="1" applyAlignment="1">
      <alignment horizontal="left" vertical="center"/>
    </xf>
    <xf numFmtId="0" fontId="3" fillId="2" borderId="20" xfId="0" applyFont="1" applyFill="1" applyBorder="1" applyAlignment="1">
      <alignment horizontal="center" vertical="center" wrapText="1" readingOrder="1"/>
    </xf>
    <xf numFmtId="0" fontId="35" fillId="2" borderId="2" xfId="0" applyFont="1" applyFill="1" applyBorder="1" applyAlignment="1">
      <alignment horizontal="left" vertical="center" wrapText="1"/>
    </xf>
    <xf numFmtId="0" fontId="35" fillId="2" borderId="20" xfId="0" applyFont="1" applyFill="1" applyBorder="1" applyAlignment="1">
      <alignment horizontal="left" vertical="center" wrapText="1"/>
    </xf>
    <xf numFmtId="0" fontId="34" fillId="2" borderId="19" xfId="0" applyFont="1" applyFill="1" applyBorder="1" applyAlignment="1">
      <alignment horizontal="left" vertical="center" wrapText="1"/>
    </xf>
    <xf numFmtId="0" fontId="40" fillId="0" borderId="0" xfId="0" applyFont="1"/>
    <xf numFmtId="0" fontId="30" fillId="2" borderId="2" xfId="0" applyFont="1" applyFill="1" applyBorder="1" applyAlignment="1">
      <alignment horizontal="center" vertical="center"/>
    </xf>
    <xf numFmtId="0" fontId="29" fillId="2" borderId="2" xfId="0" applyFont="1" applyFill="1" applyBorder="1" applyAlignment="1">
      <alignment horizontal="center"/>
    </xf>
    <xf numFmtId="0" fontId="41" fillId="9" borderId="77" xfId="0" applyFont="1" applyFill="1" applyBorder="1" applyAlignment="1">
      <alignment horizontal="center" vertical="center"/>
    </xf>
    <xf numFmtId="0" fontId="41" fillId="9" borderId="78" xfId="0" applyFont="1" applyFill="1" applyBorder="1" applyAlignment="1">
      <alignment horizontal="center" vertical="center"/>
    </xf>
    <xf numFmtId="0" fontId="41" fillId="9" borderId="79" xfId="0" applyFont="1" applyFill="1" applyBorder="1" applyAlignment="1">
      <alignment horizontal="center" vertical="center"/>
    </xf>
    <xf numFmtId="0" fontId="29" fillId="2" borderId="63" xfId="0" applyFont="1" applyFill="1" applyBorder="1"/>
    <xf numFmtId="0" fontId="28" fillId="2" borderId="2" xfId="0" applyFont="1" applyFill="1" applyBorder="1" applyAlignment="1">
      <alignment vertical="center"/>
    </xf>
    <xf numFmtId="0" fontId="29" fillId="0" borderId="80" xfId="0" applyFont="1" applyBorder="1"/>
    <xf numFmtId="0" fontId="29" fillId="0" borderId="2" xfId="0" applyFont="1" applyBorder="1" applyAlignment="1">
      <alignment vertical="top"/>
    </xf>
    <xf numFmtId="0" fontId="26" fillId="0" borderId="2" xfId="0" applyFont="1" applyBorder="1" applyAlignment="1">
      <alignment horizontal="center" vertical="center"/>
    </xf>
    <xf numFmtId="0" fontId="26" fillId="0" borderId="2" xfId="0" applyFont="1" applyBorder="1" applyAlignment="1">
      <alignment horizontal="left" wrapText="1"/>
    </xf>
    <xf numFmtId="167" fontId="26" fillId="0" borderId="2" xfId="0" applyNumberFormat="1" applyFont="1" applyBorder="1" applyAlignment="1">
      <alignment horizontal="right" wrapText="1"/>
    </xf>
    <xf numFmtId="164" fontId="26" fillId="0" borderId="2" xfId="0" applyNumberFormat="1" applyFont="1" applyBorder="1" applyAlignment="1">
      <alignment horizontal="right" wrapText="1"/>
    </xf>
    <xf numFmtId="0" fontId="40" fillId="0" borderId="2" xfId="0" applyFont="1" applyBorder="1"/>
    <xf numFmtId="0" fontId="43" fillId="0" borderId="0" xfId="0" applyFont="1"/>
    <xf numFmtId="0" fontId="29" fillId="0" borderId="59" xfId="0" applyFont="1" applyBorder="1" applyAlignment="1">
      <alignment horizontal="center" vertical="center"/>
    </xf>
    <xf numFmtId="0" fontId="29" fillId="2" borderId="59" xfId="0" applyFont="1" applyFill="1" applyBorder="1" applyAlignment="1">
      <alignment horizontal="left" wrapText="1"/>
    </xf>
    <xf numFmtId="167" fontId="29" fillId="2" borderId="77" xfId="0" applyNumberFormat="1" applyFont="1" applyFill="1" applyBorder="1" applyAlignment="1">
      <alignment horizontal="right" wrapText="1"/>
    </xf>
    <xf numFmtId="0" fontId="29" fillId="0" borderId="73" xfId="0" applyFont="1" applyBorder="1" applyAlignment="1">
      <alignment horizontal="center" vertical="center"/>
    </xf>
    <xf numFmtId="0" fontId="44" fillId="0" borderId="0" xfId="0" applyFont="1"/>
    <xf numFmtId="0" fontId="34" fillId="5" borderId="59" xfId="0" applyFont="1" applyFill="1" applyBorder="1" applyAlignment="1">
      <alignment horizontal="center" vertical="center" wrapText="1"/>
    </xf>
    <xf numFmtId="0" fontId="35" fillId="0" borderId="59" xfId="0" applyFont="1" applyBorder="1" applyAlignment="1">
      <alignment horizontal="center" vertical="center" wrapText="1"/>
    </xf>
    <xf numFmtId="0" fontId="35" fillId="0" borderId="59" xfId="0" applyFont="1" applyBorder="1" applyAlignment="1">
      <alignment horizontal="left" vertical="center" wrapText="1"/>
    </xf>
    <xf numFmtId="164" fontId="44" fillId="0" borderId="0" xfId="0" applyNumberFormat="1" applyFont="1"/>
    <xf numFmtId="164" fontId="45" fillId="0" borderId="0" xfId="0" applyNumberFormat="1" applyFont="1"/>
    <xf numFmtId="0" fontId="35" fillId="0" borderId="0" xfId="0" applyFont="1"/>
    <xf numFmtId="0" fontId="39" fillId="0" borderId="2" xfId="0" applyFont="1" applyBorder="1" applyAlignment="1">
      <alignment vertical="center"/>
    </xf>
    <xf numFmtId="0" fontId="38" fillId="0" borderId="2" xfId="0" applyFont="1" applyBorder="1" applyAlignment="1">
      <alignment horizontal="center" vertical="center"/>
    </xf>
    <xf numFmtId="0" fontId="39" fillId="0" borderId="2" xfId="0" applyFont="1" applyBorder="1" applyAlignment="1">
      <alignment vertical="center" wrapText="1"/>
    </xf>
    <xf numFmtId="0" fontId="39" fillId="0" borderId="2" xfId="0" applyFont="1" applyBorder="1" applyAlignment="1">
      <alignment horizontal="left" vertical="center" wrapText="1"/>
    </xf>
    <xf numFmtId="164" fontId="46" fillId="0" borderId="2" xfId="0" applyNumberFormat="1" applyFont="1" applyBorder="1" applyAlignment="1">
      <alignment vertical="center"/>
    </xf>
    <xf numFmtId="164" fontId="39" fillId="0" borderId="2" xfId="0" applyNumberFormat="1" applyFont="1" applyBorder="1" applyAlignment="1">
      <alignment vertical="center"/>
    </xf>
    <xf numFmtId="0" fontId="39" fillId="0" borderId="2" xfId="0" applyFont="1" applyBorder="1" applyAlignment="1">
      <alignment horizontal="right" vertical="center"/>
    </xf>
    <xf numFmtId="164" fontId="47" fillId="0" borderId="2" xfId="0" applyNumberFormat="1" applyFont="1" applyBorder="1" applyAlignment="1">
      <alignment vertical="center"/>
    </xf>
    <xf numFmtId="0" fontId="47" fillId="0" borderId="2" xfId="0" applyFont="1" applyBorder="1" applyAlignment="1">
      <alignment vertical="center"/>
    </xf>
    <xf numFmtId="0" fontId="47" fillId="0" borderId="2" xfId="0" applyFont="1" applyBorder="1" applyAlignment="1">
      <alignment vertical="center"/>
    </xf>
    <xf numFmtId="0" fontId="38" fillId="0" borderId="2" xfId="0" applyFont="1" applyBorder="1" applyAlignment="1">
      <alignment vertical="center"/>
    </xf>
    <xf numFmtId="0" fontId="38" fillId="2" borderId="2" xfId="0" applyFont="1" applyFill="1" applyBorder="1" applyAlignment="1">
      <alignment vertical="center"/>
    </xf>
    <xf numFmtId="0" fontId="39" fillId="0" borderId="2" xfId="0" applyFont="1" applyBorder="1" applyAlignment="1">
      <alignment horizontal="right" vertical="center" wrapText="1"/>
    </xf>
    <xf numFmtId="164" fontId="39" fillId="0" borderId="2" xfId="0" applyNumberFormat="1" applyFont="1" applyBorder="1" applyAlignment="1">
      <alignment vertical="center" wrapText="1"/>
    </xf>
    <xf numFmtId="0" fontId="38" fillId="0" borderId="2" xfId="0" applyFont="1" applyBorder="1" applyAlignment="1">
      <alignment vertical="center" wrapText="1"/>
    </xf>
    <xf numFmtId="0" fontId="38" fillId="5" borderId="87" xfId="0" applyFont="1" applyFill="1" applyBorder="1" applyAlignment="1">
      <alignment horizontal="center" vertical="center" wrapText="1"/>
    </xf>
    <xf numFmtId="164" fontId="38" fillId="5" borderId="87" xfId="0" applyNumberFormat="1" applyFont="1" applyFill="1" applyBorder="1" applyAlignment="1">
      <alignment horizontal="center" vertical="center" wrapText="1"/>
    </xf>
    <xf numFmtId="164" fontId="37" fillId="0" borderId="2" xfId="0" applyNumberFormat="1" applyFont="1" applyBorder="1" applyAlignment="1">
      <alignment vertical="center" wrapText="1"/>
    </xf>
    <xf numFmtId="0" fontId="37" fillId="0" borderId="2" xfId="0" applyFont="1" applyBorder="1" applyAlignment="1">
      <alignment vertical="center" wrapText="1"/>
    </xf>
    <xf numFmtId="0" fontId="37" fillId="0" borderId="2" xfId="0" applyFont="1" applyBorder="1" applyAlignment="1">
      <alignment vertical="center" wrapText="1"/>
    </xf>
    <xf numFmtId="0" fontId="39" fillId="0" borderId="88" xfId="0" applyFont="1" applyBorder="1" applyAlignment="1">
      <alignment vertical="center" wrapText="1"/>
    </xf>
    <xf numFmtId="164" fontId="39" fillId="0" borderId="88" xfId="0" applyNumberFormat="1" applyFont="1" applyBorder="1" applyAlignment="1">
      <alignment vertical="center" wrapText="1"/>
    </xf>
    <xf numFmtId="164" fontId="39" fillId="0" borderId="88" xfId="0" applyNumberFormat="1" applyFont="1" applyBorder="1" applyAlignment="1">
      <alignment horizontal="center" vertical="center"/>
    </xf>
    <xf numFmtId="164" fontId="47" fillId="0" borderId="2" xfId="0" applyNumberFormat="1" applyFont="1" applyBorder="1" applyAlignment="1">
      <alignment vertical="center"/>
    </xf>
    <xf numFmtId="0" fontId="38" fillId="3" borderId="59" xfId="0" applyFont="1" applyFill="1" applyBorder="1" applyAlignment="1">
      <alignment vertical="center" wrapText="1"/>
    </xf>
    <xf numFmtId="164" fontId="39" fillId="0" borderId="59" xfId="0" applyNumberFormat="1" applyFont="1" applyBorder="1" applyAlignment="1">
      <alignment vertical="center" wrapText="1"/>
    </xf>
    <xf numFmtId="164" fontId="39" fillId="0" borderId="59" xfId="0" applyNumberFormat="1" applyFont="1" applyBorder="1" applyAlignment="1">
      <alignment horizontal="center" vertical="center"/>
    </xf>
    <xf numFmtId="164" fontId="39" fillId="3" borderId="59" xfId="0" applyNumberFormat="1" applyFont="1" applyFill="1" applyBorder="1" applyAlignment="1">
      <alignment vertical="center" wrapText="1"/>
    </xf>
    <xf numFmtId="164" fontId="37" fillId="0" borderId="2" xfId="0" applyNumberFormat="1" applyFont="1" applyBorder="1" applyAlignment="1">
      <alignment vertical="center"/>
    </xf>
    <xf numFmtId="0" fontId="39" fillId="0" borderId="59" xfId="0" applyFont="1" applyBorder="1" applyAlignment="1">
      <alignment vertical="center" wrapText="1"/>
    </xf>
    <xf numFmtId="0" fontId="39" fillId="3" borderId="59" xfId="0" applyFont="1" applyFill="1" applyBorder="1" applyAlignment="1">
      <alignment vertical="center" wrapText="1"/>
    </xf>
    <xf numFmtId="164" fontId="37" fillId="0" borderId="2" xfId="0" applyNumberFormat="1" applyFont="1" applyBorder="1" applyAlignment="1">
      <alignment vertical="center"/>
    </xf>
    <xf numFmtId="0" fontId="39" fillId="0" borderId="62" xfId="0" applyFont="1" applyBorder="1" applyAlignment="1">
      <alignment vertical="center" wrapText="1"/>
    </xf>
    <xf numFmtId="164" fontId="39" fillId="0" borderId="62" xfId="0" applyNumberFormat="1" applyFont="1" applyBorder="1" applyAlignment="1">
      <alignment vertical="center" wrapText="1"/>
    </xf>
    <xf numFmtId="164" fontId="39" fillId="0" borderId="62" xfId="0" applyNumberFormat="1" applyFont="1" applyBorder="1" applyAlignment="1">
      <alignment horizontal="center" vertical="center"/>
    </xf>
    <xf numFmtId="0" fontId="38" fillId="0" borderId="81" xfId="0" applyFont="1" applyBorder="1" applyAlignment="1">
      <alignment horizontal="center" vertical="center"/>
    </xf>
    <xf numFmtId="0" fontId="39" fillId="0" borderId="96" xfId="0" applyFont="1" applyBorder="1" applyAlignment="1">
      <alignment horizontal="center" vertical="center"/>
    </xf>
    <xf numFmtId="0" fontId="39" fillId="0" borderId="96" xfId="0" applyFont="1" applyBorder="1" applyAlignment="1">
      <alignment horizontal="center" vertical="center" wrapText="1"/>
    </xf>
    <xf numFmtId="0" fontId="39" fillId="0" borderId="96" xfId="0" applyFont="1" applyBorder="1" applyAlignment="1">
      <alignment horizontal="left" vertical="center" wrapText="1"/>
    </xf>
    <xf numFmtId="0" fontId="39" fillId="0" borderId="96" xfId="0" applyFont="1" applyBorder="1" applyAlignment="1">
      <alignment vertical="center" wrapText="1"/>
    </xf>
    <xf numFmtId="164" fontId="39" fillId="0" borderId="96" xfId="0" applyNumberFormat="1" applyFont="1" applyBorder="1" applyAlignment="1">
      <alignment vertical="center" wrapText="1"/>
    </xf>
    <xf numFmtId="164" fontId="39" fillId="0" borderId="96" xfId="0" applyNumberFormat="1" applyFont="1" applyBorder="1" applyAlignment="1">
      <alignment horizontal="center" vertical="center"/>
    </xf>
    <xf numFmtId="164" fontId="38" fillId="0" borderId="96" xfId="0" applyNumberFormat="1" applyFont="1" applyBorder="1" applyAlignment="1">
      <alignment horizontal="center" vertical="center"/>
    </xf>
    <xf numFmtId="164" fontId="39" fillId="0" borderId="63" xfId="0" applyNumberFormat="1" applyFont="1" applyBorder="1" applyAlignment="1">
      <alignment horizontal="center" vertical="center"/>
    </xf>
    <xf numFmtId="0" fontId="39" fillId="0" borderId="60" xfId="0" applyFont="1" applyBorder="1" applyAlignment="1">
      <alignment vertical="center" wrapText="1"/>
    </xf>
    <xf numFmtId="164" fontId="39" fillId="0" borderId="60" xfId="0" applyNumberFormat="1" applyFont="1" applyBorder="1" applyAlignment="1">
      <alignment vertical="center" wrapText="1"/>
    </xf>
    <xf numFmtId="164" fontId="39" fillId="0" borderId="60" xfId="0" applyNumberFormat="1" applyFont="1" applyBorder="1" applyAlignment="1">
      <alignment horizontal="center" vertical="center"/>
    </xf>
    <xf numFmtId="0" fontId="48" fillId="0" borderId="59" xfId="0" applyFont="1" applyBorder="1" applyAlignment="1">
      <alignment vertical="center" wrapText="1"/>
    </xf>
    <xf numFmtId="164" fontId="48" fillId="0" borderId="59" xfId="0" applyNumberFormat="1" applyFont="1" applyBorder="1" applyAlignment="1">
      <alignment vertical="center" wrapText="1"/>
    </xf>
    <xf numFmtId="164" fontId="48" fillId="0" borderId="59" xfId="0" applyNumberFormat="1" applyFont="1" applyBorder="1" applyAlignment="1">
      <alignment horizontal="center" vertical="center"/>
    </xf>
    <xf numFmtId="0" fontId="39" fillId="0" borderId="59" xfId="0" applyFont="1" applyBorder="1" applyAlignment="1">
      <alignment horizontal="left" vertical="center" wrapText="1"/>
    </xf>
    <xf numFmtId="0" fontId="38" fillId="0" borderId="59" xfId="0" applyFont="1" applyBorder="1" applyAlignment="1">
      <alignment horizontal="center" vertical="center"/>
    </xf>
    <xf numFmtId="164" fontId="38" fillId="7" borderId="59" xfId="0" applyNumberFormat="1" applyFont="1" applyFill="1" applyBorder="1" applyAlignment="1">
      <alignment horizontal="right" vertical="center" wrapText="1"/>
    </xf>
    <xf numFmtId="167" fontId="38" fillId="7" borderId="59" xfId="0" applyNumberFormat="1" applyFont="1" applyFill="1" applyBorder="1" applyAlignment="1">
      <alignment vertical="center"/>
    </xf>
    <xf numFmtId="164" fontId="38" fillId="7" borderId="59" xfId="0" applyNumberFormat="1" applyFont="1" applyFill="1" applyBorder="1" applyAlignment="1">
      <alignment vertical="center"/>
    </xf>
    <xf numFmtId="164" fontId="38" fillId="7" borderId="59" xfId="0" applyNumberFormat="1" applyFont="1" applyFill="1" applyBorder="1" applyAlignment="1">
      <alignment horizontal="center" vertical="center"/>
    </xf>
    <xf numFmtId="167" fontId="39" fillId="0" borderId="2" xfId="0" applyNumberFormat="1" applyFont="1" applyBorder="1" applyAlignment="1">
      <alignment vertical="center"/>
    </xf>
    <xf numFmtId="0" fontId="47" fillId="0" borderId="2" xfId="0" applyFont="1" applyBorder="1" applyAlignment="1">
      <alignment horizontal="left" vertical="center"/>
    </xf>
    <xf numFmtId="0" fontId="47" fillId="0" borderId="2" xfId="0" applyFont="1" applyBorder="1" applyAlignment="1">
      <alignment vertical="center" wrapText="1"/>
    </xf>
    <xf numFmtId="49" fontId="45" fillId="0" borderId="0" xfId="0" applyNumberFormat="1" applyFont="1" applyAlignment="1">
      <alignment horizontal="center" vertical="center"/>
    </xf>
    <xf numFmtId="164" fontId="45" fillId="0" borderId="0" xfId="0" applyNumberFormat="1" applyFont="1" applyAlignment="1">
      <alignment horizontal="left" vertical="center"/>
    </xf>
    <xf numFmtId="164" fontId="45" fillId="0" borderId="2" xfId="0" applyNumberFormat="1" applyFont="1" applyBorder="1" applyAlignment="1">
      <alignment horizontal="left" vertical="center"/>
    </xf>
    <xf numFmtId="164" fontId="45" fillId="0" borderId="2" xfId="0" applyNumberFormat="1" applyFont="1" applyBorder="1" applyAlignment="1">
      <alignment horizontal="center" vertical="center"/>
    </xf>
    <xf numFmtId="49" fontId="49" fillId="0" borderId="0" xfId="0" applyNumberFormat="1" applyFont="1" applyAlignment="1">
      <alignment horizontal="left" vertical="center"/>
    </xf>
    <xf numFmtId="164" fontId="45" fillId="0" borderId="0" xfId="0" applyNumberFormat="1" applyFont="1" applyAlignment="1">
      <alignment horizontal="left" vertical="center"/>
    </xf>
    <xf numFmtId="49" fontId="45" fillId="0" borderId="0" xfId="0" applyNumberFormat="1" applyFont="1" applyAlignment="1">
      <alignment horizontal="left" vertical="center"/>
    </xf>
    <xf numFmtId="164" fontId="45" fillId="0" borderId="59" xfId="0" applyNumberFormat="1" applyFont="1" applyBorder="1" applyAlignment="1">
      <alignment horizontal="left" vertical="center"/>
    </xf>
    <xf numFmtId="164" fontId="45" fillId="3" borderId="2" xfId="0" applyNumberFormat="1" applyFont="1" applyFill="1" applyBorder="1" applyAlignment="1">
      <alignment horizontal="left" vertical="center"/>
    </xf>
    <xf numFmtId="164" fontId="45" fillId="3" borderId="2" xfId="0" applyNumberFormat="1" applyFont="1" applyFill="1" applyBorder="1"/>
    <xf numFmtId="49" fontId="50" fillId="5" borderId="59" xfId="0" applyNumberFormat="1" applyFont="1" applyFill="1" applyBorder="1" applyAlignment="1">
      <alignment horizontal="center" vertical="center" wrapText="1"/>
    </xf>
    <xf numFmtId="164" fontId="50" fillId="5" borderId="59" xfId="0" applyNumberFormat="1" applyFont="1" applyFill="1" applyBorder="1" applyAlignment="1">
      <alignment horizontal="center" vertical="center" wrapText="1"/>
    </xf>
    <xf numFmtId="164" fontId="50" fillId="0" borderId="59" xfId="0" applyNumberFormat="1" applyFont="1" applyBorder="1" applyAlignment="1">
      <alignment horizontal="center" vertical="center" wrapText="1"/>
    </xf>
    <xf numFmtId="164" fontId="50" fillId="10" borderId="59" xfId="0" applyNumberFormat="1" applyFont="1" applyFill="1" applyBorder="1" applyAlignment="1">
      <alignment horizontal="center" vertical="center" wrapText="1"/>
    </xf>
    <xf numFmtId="164" fontId="50" fillId="11" borderId="59" xfId="0" applyNumberFormat="1" applyFont="1" applyFill="1" applyBorder="1" applyAlignment="1">
      <alignment horizontal="center" vertical="center" wrapText="1"/>
    </xf>
    <xf numFmtId="164" fontId="50" fillId="12" borderId="59" xfId="0" applyNumberFormat="1" applyFont="1" applyFill="1" applyBorder="1" applyAlignment="1">
      <alignment horizontal="center" vertical="center" wrapText="1"/>
    </xf>
    <xf numFmtId="164" fontId="50" fillId="13" borderId="59" xfId="0" applyNumberFormat="1" applyFont="1" applyFill="1" applyBorder="1" applyAlignment="1">
      <alignment horizontal="center" vertical="center" wrapText="1"/>
    </xf>
    <xf numFmtId="164" fontId="50" fillId="0" borderId="59" xfId="0" applyNumberFormat="1" applyFont="1" applyBorder="1" applyAlignment="1">
      <alignment horizontal="center" vertical="center" wrapText="1"/>
    </xf>
    <xf numFmtId="164" fontId="50" fillId="8" borderId="59" xfId="0" applyNumberFormat="1" applyFont="1" applyFill="1" applyBorder="1" applyAlignment="1">
      <alignment horizontal="center" vertical="center" wrapText="1"/>
    </xf>
    <xf numFmtId="164" fontId="49" fillId="0" borderId="59" xfId="0" applyNumberFormat="1" applyFont="1" applyBorder="1" applyAlignment="1">
      <alignment horizontal="center" vertical="center" wrapText="1"/>
    </xf>
    <xf numFmtId="164" fontId="49" fillId="14" borderId="59" xfId="0" applyNumberFormat="1" applyFont="1" applyFill="1" applyBorder="1" applyAlignment="1">
      <alignment horizontal="center" vertical="center" wrapText="1"/>
    </xf>
    <xf numFmtId="49" fontId="45" fillId="0" borderId="59" xfId="0" applyNumberFormat="1" applyFont="1" applyBorder="1" applyAlignment="1">
      <alignment horizontal="center" vertical="center"/>
    </xf>
    <xf numFmtId="164" fontId="45" fillId="0" borderId="59" xfId="0" applyNumberFormat="1" applyFont="1" applyBorder="1" applyAlignment="1">
      <alignment horizontal="left" vertical="center" wrapText="1"/>
    </xf>
    <xf numFmtId="164" fontId="45" fillId="15" borderId="59" xfId="0" applyNumberFormat="1" applyFont="1" applyFill="1" applyBorder="1" applyAlignment="1">
      <alignment horizontal="center" vertical="center" wrapText="1"/>
    </xf>
    <xf numFmtId="164" fontId="45" fillId="16" borderId="2" xfId="0" applyNumberFormat="1" applyFont="1" applyFill="1" applyBorder="1" applyAlignment="1">
      <alignment horizontal="center" vertical="center" wrapText="1"/>
    </xf>
    <xf numFmtId="0" fontId="0" fillId="16" borderId="2" xfId="0" applyFont="1" applyFill="1" applyBorder="1"/>
    <xf numFmtId="164" fontId="45" fillId="0" borderId="59" xfId="0" applyNumberFormat="1" applyFont="1" applyBorder="1" applyAlignment="1">
      <alignment horizontal="center" vertical="center" wrapText="1"/>
    </xf>
    <xf numFmtId="164" fontId="45" fillId="17" borderId="2" xfId="0" applyNumberFormat="1" applyFont="1" applyFill="1" applyBorder="1" applyAlignment="1">
      <alignment horizontal="center" vertical="center" wrapText="1"/>
    </xf>
    <xf numFmtId="0" fontId="0" fillId="17" borderId="2" xfId="0" applyFont="1" applyFill="1" applyBorder="1"/>
    <xf numFmtId="164" fontId="45" fillId="15" borderId="2" xfId="0" applyNumberFormat="1" applyFont="1" applyFill="1" applyBorder="1" applyAlignment="1">
      <alignment horizontal="center" vertical="center" wrapText="1"/>
    </xf>
    <xf numFmtId="0" fontId="33" fillId="0" borderId="0" xfId="0" applyFont="1" applyAlignment="1">
      <alignment horizontal="left" vertical="center" wrapText="1"/>
    </xf>
    <xf numFmtId="164" fontId="45" fillId="0" borderId="2" xfId="0" applyNumberFormat="1" applyFont="1" applyBorder="1"/>
    <xf numFmtId="49" fontId="45" fillId="18" borderId="59" xfId="0" applyNumberFormat="1" applyFont="1" applyFill="1" applyBorder="1" applyAlignment="1">
      <alignment horizontal="center" vertical="center"/>
    </xf>
    <xf numFmtId="49" fontId="45" fillId="3" borderId="59" xfId="0" applyNumberFormat="1" applyFont="1" applyFill="1" applyBorder="1" applyAlignment="1">
      <alignment horizontal="center" vertical="center"/>
    </xf>
    <xf numFmtId="164" fontId="51" fillId="0" borderId="0" xfId="0" applyNumberFormat="1" applyFont="1"/>
    <xf numFmtId="164" fontId="49" fillId="7" borderId="59" xfId="0" applyNumberFormat="1" applyFont="1" applyFill="1" applyBorder="1" applyAlignment="1">
      <alignment horizontal="center" vertical="center"/>
    </xf>
    <xf numFmtId="164" fontId="49" fillId="7" borderId="59" xfId="0" applyNumberFormat="1" applyFont="1" applyFill="1" applyBorder="1" applyAlignment="1">
      <alignment horizontal="left" vertical="center" wrapText="1"/>
    </xf>
    <xf numFmtId="0" fontId="0" fillId="0" borderId="0" xfId="0" applyFont="1" applyAlignment="1"/>
    <xf numFmtId="0" fontId="53" fillId="0" borderId="56" xfId="1"/>
    <xf numFmtId="49" fontId="54" fillId="0" borderId="56" xfId="1" applyNumberFormat="1" applyFont="1" applyAlignment="1">
      <alignment horizontal="left" vertical="top"/>
    </xf>
    <xf numFmtId="0" fontId="55" fillId="0" borderId="56" xfId="1" applyNumberFormat="1" applyFont="1" applyAlignment="1">
      <alignment horizontal="left" vertical="top"/>
    </xf>
    <xf numFmtId="4" fontId="55" fillId="0" borderId="56" xfId="1" applyNumberFormat="1" applyFont="1" applyAlignment="1">
      <alignment horizontal="right" vertical="top"/>
    </xf>
    <xf numFmtId="49" fontId="55" fillId="0" borderId="56" xfId="1" applyNumberFormat="1" applyFont="1" applyAlignment="1">
      <alignment horizontal="left" vertical="top"/>
    </xf>
    <xf numFmtId="0" fontId="56" fillId="0" borderId="56" xfId="1" applyNumberFormat="1" applyFont="1" applyAlignment="1">
      <alignment horizontal="left" vertical="top"/>
    </xf>
    <xf numFmtId="4" fontId="56" fillId="0" borderId="56" xfId="1" applyNumberFormat="1" applyFont="1" applyAlignment="1">
      <alignment horizontal="right" vertical="top"/>
    </xf>
    <xf numFmtId="49" fontId="56" fillId="0" borderId="56" xfId="1" applyNumberFormat="1" applyFont="1" applyAlignment="1">
      <alignment horizontal="left" vertical="top"/>
    </xf>
    <xf numFmtId="4" fontId="54" fillId="0" borderId="56" xfId="1" applyNumberFormat="1" applyFont="1" applyAlignment="1">
      <alignment horizontal="right" vertical="top"/>
    </xf>
    <xf numFmtId="49" fontId="56" fillId="0" borderId="56" xfId="1" applyNumberFormat="1" applyFont="1" applyAlignment="1">
      <alignment horizontal="right" vertical="top"/>
    </xf>
    <xf numFmtId="49" fontId="56" fillId="0" borderId="56" xfId="1" applyNumberFormat="1" applyFont="1" applyAlignment="1">
      <alignment horizontal="center" vertical="top"/>
    </xf>
    <xf numFmtId="49" fontId="58" fillId="0" borderId="56" xfId="1" applyNumberFormat="1" applyFont="1" applyAlignment="1">
      <alignment horizontal="right" vertical="top"/>
    </xf>
    <xf numFmtId="49" fontId="58" fillId="0" borderId="56" xfId="1" applyNumberFormat="1" applyFont="1" applyAlignment="1">
      <alignment horizontal="center" vertical="top"/>
    </xf>
    <xf numFmtId="49" fontId="59" fillId="0" borderId="56" xfId="1" applyNumberFormat="1" applyFont="1" applyAlignment="1">
      <alignment horizontal="left" vertical="top"/>
    </xf>
    <xf numFmtId="0" fontId="3" fillId="2" borderId="1" xfId="0" applyFont="1" applyFill="1" applyBorder="1" applyAlignment="1">
      <alignment horizontal="left" vertical="top"/>
    </xf>
    <xf numFmtId="0" fontId="3" fillId="3" borderId="1" xfId="0" applyFont="1" applyFill="1" applyBorder="1" applyAlignment="1">
      <alignment horizontal="left" vertical="top"/>
    </xf>
    <xf numFmtId="168" fontId="55" fillId="0" borderId="0" xfId="0" applyNumberFormat="1" applyFont="1" applyAlignment="1">
      <alignment horizontal="right" vertical="top"/>
    </xf>
    <xf numFmtId="49" fontId="55" fillId="19" borderId="56" xfId="1" applyNumberFormat="1" applyFont="1" applyFill="1" applyAlignment="1">
      <alignment horizontal="left" vertical="top"/>
    </xf>
    <xf numFmtId="0" fontId="0" fillId="0" borderId="0" xfId="0" applyFont="1" applyAlignment="1"/>
    <xf numFmtId="0" fontId="56" fillId="0" borderId="56" xfId="1" applyFont="1" applyAlignment="1">
      <alignment horizontal="left" vertical="top"/>
    </xf>
    <xf numFmtId="0" fontId="56" fillId="0" borderId="56" xfId="1" applyFont="1" applyAlignment="1">
      <alignment horizontal="right" vertical="top"/>
    </xf>
    <xf numFmtId="0" fontId="55" fillId="0" borderId="56" xfId="1" applyFont="1" applyAlignment="1">
      <alignment horizontal="left" vertical="top"/>
    </xf>
    <xf numFmtId="4" fontId="56" fillId="0" borderId="56" xfId="1" applyNumberFormat="1" applyFont="1" applyAlignment="1">
      <alignment horizontal="left" vertical="top"/>
    </xf>
    <xf numFmtId="4" fontId="55" fillId="0" borderId="56" xfId="1" applyNumberFormat="1" applyFont="1" applyAlignment="1">
      <alignment horizontal="left" vertical="top"/>
    </xf>
    <xf numFmtId="0" fontId="55" fillId="0" borderId="56" xfId="1" applyFont="1" applyAlignment="1">
      <alignment horizontal="right" vertical="top"/>
    </xf>
    <xf numFmtId="0" fontId="54" fillId="0" borderId="56" xfId="1" applyFont="1" applyAlignment="1">
      <alignment horizontal="right" vertical="top"/>
    </xf>
    <xf numFmtId="49" fontId="53" fillId="0" borderId="56" xfId="1" applyNumberFormat="1"/>
    <xf numFmtId="4" fontId="53" fillId="0" borderId="56" xfId="1" applyNumberFormat="1"/>
    <xf numFmtId="0" fontId="0" fillId="0" borderId="0" xfId="0" applyFont="1" applyAlignment="1"/>
    <xf numFmtId="49" fontId="56" fillId="19" borderId="56" xfId="1" applyNumberFormat="1" applyFont="1" applyFill="1" applyAlignment="1">
      <alignment horizontal="left" vertical="top"/>
    </xf>
    <xf numFmtId="4" fontId="56" fillId="19" borderId="56" xfId="1" applyNumberFormat="1" applyFont="1" applyFill="1" applyAlignment="1">
      <alignment horizontal="right" vertical="top"/>
    </xf>
    <xf numFmtId="4" fontId="55" fillId="19" borderId="56" xfId="1" applyNumberFormat="1" applyFont="1" applyFill="1" applyAlignment="1">
      <alignment horizontal="right" vertical="top"/>
    </xf>
    <xf numFmtId="0" fontId="55" fillId="19" borderId="56" xfId="1" applyFont="1" applyFill="1" applyAlignment="1">
      <alignment horizontal="left" vertical="top"/>
    </xf>
    <xf numFmtId="168" fontId="54" fillId="0" borderId="56" xfId="1" applyNumberFormat="1" applyFont="1" applyAlignment="1">
      <alignment horizontal="right" vertical="top"/>
    </xf>
    <xf numFmtId="49" fontId="56" fillId="20" borderId="56" xfId="1" applyNumberFormat="1" applyFont="1" applyFill="1" applyAlignment="1">
      <alignment horizontal="left" vertical="top"/>
    </xf>
    <xf numFmtId="4" fontId="56" fillId="20" borderId="56" xfId="1" applyNumberFormat="1" applyFont="1" applyFill="1" applyAlignment="1">
      <alignment horizontal="right" vertical="top"/>
    </xf>
    <xf numFmtId="4" fontId="55" fillId="19" borderId="56" xfId="1" applyNumberFormat="1" applyFont="1" applyFill="1" applyAlignment="1">
      <alignment horizontal="left" vertical="top"/>
    </xf>
    <xf numFmtId="0" fontId="55" fillId="19" borderId="56" xfId="1" applyFont="1" applyFill="1" applyAlignment="1">
      <alignment horizontal="right" vertical="top"/>
    </xf>
    <xf numFmtId="4" fontId="56" fillId="19" borderId="56" xfId="1" applyNumberFormat="1" applyFont="1" applyFill="1" applyAlignment="1">
      <alignment horizontal="left" vertical="top"/>
    </xf>
    <xf numFmtId="0" fontId="56" fillId="19" borderId="56" xfId="1" applyFont="1" applyFill="1" applyAlignment="1">
      <alignment horizontal="right" vertical="top"/>
    </xf>
    <xf numFmtId="4" fontId="57" fillId="19" borderId="56" xfId="1" applyNumberFormat="1" applyFont="1" applyFill="1" applyAlignment="1">
      <alignment horizontal="right" vertical="top"/>
    </xf>
    <xf numFmtId="4" fontId="54" fillId="19" borderId="56" xfId="1" applyNumberFormat="1" applyFont="1" applyFill="1" applyAlignment="1">
      <alignment horizontal="right" vertical="top"/>
    </xf>
    <xf numFmtId="0" fontId="57" fillId="19" borderId="56" xfId="1" applyFont="1" applyFill="1" applyAlignment="1">
      <alignment horizontal="right" vertical="top"/>
    </xf>
    <xf numFmtId="168" fontId="56" fillId="19" borderId="56" xfId="1" applyNumberFormat="1" applyFont="1" applyFill="1" applyAlignment="1">
      <alignment horizontal="left" vertical="top"/>
    </xf>
    <xf numFmtId="0" fontId="56" fillId="19" borderId="56" xfId="1" applyNumberFormat="1" applyFont="1" applyFill="1" applyAlignment="1">
      <alignment horizontal="left" vertical="top"/>
    </xf>
    <xf numFmtId="0" fontId="55" fillId="19" borderId="56" xfId="1" applyNumberFormat="1" applyFont="1" applyFill="1" applyAlignment="1">
      <alignment horizontal="left" vertical="top"/>
    </xf>
    <xf numFmtId="0" fontId="55" fillId="19" borderId="56" xfId="1" applyNumberFormat="1" applyFont="1" applyFill="1" applyAlignment="1">
      <alignment horizontal="right" vertical="top"/>
    </xf>
    <xf numFmtId="49" fontId="53" fillId="19" borderId="56" xfId="1" applyNumberFormat="1" applyFill="1"/>
    <xf numFmtId="0" fontId="53" fillId="19" borderId="56" xfId="1" applyFill="1"/>
    <xf numFmtId="4" fontId="53" fillId="19" borderId="56" xfId="1" applyNumberFormat="1" applyFill="1"/>
    <xf numFmtId="168" fontId="0" fillId="0" borderId="0" xfId="0" applyNumberFormat="1" applyFont="1" applyAlignment="1"/>
    <xf numFmtId="0" fontId="0" fillId="0" borderId="0" xfId="0" applyFont="1" applyAlignment="1"/>
    <xf numFmtId="0" fontId="64" fillId="0" borderId="56" xfId="1" applyFont="1"/>
    <xf numFmtId="170" fontId="6" fillId="2" borderId="2" xfId="0" applyNumberFormat="1" applyFont="1" applyFill="1" applyBorder="1" applyAlignment="1">
      <alignment horizontal="center" vertical="top" readingOrder="1"/>
    </xf>
    <xf numFmtId="170" fontId="11" fillId="2" borderId="2" xfId="0" applyNumberFormat="1" applyFont="1" applyFill="1" applyBorder="1" applyAlignment="1">
      <alignment horizontal="right" vertical="center" wrapText="1" readingOrder="1"/>
    </xf>
    <xf numFmtId="170" fontId="11" fillId="2" borderId="2" xfId="0" applyNumberFormat="1" applyFont="1" applyFill="1" applyBorder="1" applyAlignment="1">
      <alignment horizontal="left" vertical="center" wrapText="1" readingOrder="1"/>
    </xf>
    <xf numFmtId="0" fontId="8" fillId="0" borderId="4" xfId="0" applyFont="1" applyBorder="1" applyAlignment="1"/>
    <xf numFmtId="0" fontId="8" fillId="0" borderId="5" xfId="0" applyFont="1" applyBorder="1" applyAlignment="1"/>
    <xf numFmtId="0" fontId="7" fillId="2" borderId="3" xfId="0" applyFont="1" applyFill="1" applyBorder="1" applyAlignment="1">
      <alignment vertical="center" wrapText="1" readingOrder="1"/>
    </xf>
    <xf numFmtId="0" fontId="69" fillId="0" borderId="0" xfId="0" applyFont="1" applyAlignment="1"/>
    <xf numFmtId="0" fontId="71" fillId="0" borderId="56" xfId="2" applyFont="1"/>
    <xf numFmtId="0" fontId="72" fillId="0" borderId="56" xfId="2" applyFont="1"/>
    <xf numFmtId="0" fontId="74" fillId="2" borderId="2" xfId="0" applyFont="1" applyFill="1" applyBorder="1" applyAlignment="1">
      <alignment horizontal="center" vertical="top" readingOrder="1"/>
    </xf>
    <xf numFmtId="0" fontId="74" fillId="0" borderId="0" xfId="0" applyFont="1" applyAlignment="1">
      <alignment wrapText="1"/>
    </xf>
    <xf numFmtId="0" fontId="74" fillId="2" borderId="12" xfId="0" applyFont="1" applyFill="1" applyBorder="1" applyAlignment="1">
      <alignment horizontal="center" vertical="top" readingOrder="1"/>
    </xf>
    <xf numFmtId="0" fontId="74" fillId="2" borderId="13" xfId="0" applyFont="1" applyFill="1" applyBorder="1" applyAlignment="1">
      <alignment horizontal="center" vertical="top" readingOrder="1"/>
    </xf>
    <xf numFmtId="0" fontId="74" fillId="2" borderId="14" xfId="0" applyFont="1" applyFill="1" applyBorder="1" applyAlignment="1">
      <alignment horizontal="center" vertical="top" readingOrder="1"/>
    </xf>
    <xf numFmtId="0" fontId="74" fillId="2" borderId="15" xfId="0" applyFont="1" applyFill="1" applyBorder="1" applyAlignment="1">
      <alignment horizontal="center" vertical="top" readingOrder="1"/>
    </xf>
    <xf numFmtId="0" fontId="74" fillId="2" borderId="16" xfId="0" applyFont="1" applyFill="1" applyBorder="1" applyAlignment="1">
      <alignment horizontal="center" vertical="top" readingOrder="1"/>
    </xf>
    <xf numFmtId="165" fontId="77" fillId="2" borderId="2" xfId="0" applyNumberFormat="1" applyFont="1" applyFill="1" applyBorder="1" applyAlignment="1">
      <alignment horizontal="left" vertical="center" wrapText="1" readingOrder="1"/>
    </xf>
    <xf numFmtId="164" fontId="74" fillId="2" borderId="2" xfId="0" applyNumberFormat="1" applyFont="1" applyFill="1" applyBorder="1" applyAlignment="1">
      <alignment horizontal="right" vertical="top" readingOrder="1"/>
    </xf>
    <xf numFmtId="165" fontId="65" fillId="2" borderId="2" xfId="0" applyNumberFormat="1" applyFont="1" applyFill="1" applyBorder="1" applyAlignment="1">
      <alignment horizontal="left" vertical="center" wrapText="1" readingOrder="1"/>
    </xf>
    <xf numFmtId="164" fontId="65" fillId="2" borderId="2" xfId="0" applyNumberFormat="1" applyFont="1" applyFill="1" applyBorder="1" applyAlignment="1">
      <alignment horizontal="right" vertical="center" wrapText="1" readingOrder="1"/>
    </xf>
    <xf numFmtId="0" fontId="74" fillId="0" borderId="0" xfId="0" applyFont="1" applyAlignment="1">
      <alignment horizontal="right" wrapText="1"/>
    </xf>
    <xf numFmtId="165" fontId="65" fillId="2" borderId="2" xfId="0" applyNumberFormat="1" applyFont="1" applyFill="1" applyBorder="1" applyAlignment="1">
      <alignment horizontal="right" vertical="center" wrapText="1" readingOrder="1"/>
    </xf>
    <xf numFmtId="165" fontId="74" fillId="0" borderId="0" xfId="0" applyNumberFormat="1" applyFont="1" applyAlignment="1">
      <alignment wrapText="1"/>
    </xf>
    <xf numFmtId="170" fontId="65" fillId="2" borderId="2" xfId="0" applyNumberFormat="1" applyFont="1" applyFill="1" applyBorder="1" applyAlignment="1">
      <alignment horizontal="right" vertical="center" wrapText="1" readingOrder="1"/>
    </xf>
    <xf numFmtId="164" fontId="74" fillId="0" borderId="0" xfId="0" applyNumberFormat="1" applyFont="1" applyAlignment="1">
      <alignment horizontal="right" wrapText="1"/>
    </xf>
    <xf numFmtId="0" fontId="74" fillId="2" borderId="19" xfId="0" applyFont="1" applyFill="1" applyBorder="1" applyAlignment="1">
      <alignment horizontal="center" vertical="top" readingOrder="1"/>
    </xf>
    <xf numFmtId="0" fontId="74" fillId="2" borderId="20" xfId="0" applyFont="1" applyFill="1" applyBorder="1" applyAlignment="1">
      <alignment horizontal="center" vertical="top" readingOrder="1"/>
    </xf>
    <xf numFmtId="0" fontId="74" fillId="2" borderId="24" xfId="0" applyFont="1" applyFill="1" applyBorder="1" applyAlignment="1">
      <alignment horizontal="center" vertical="top" readingOrder="1"/>
    </xf>
    <xf numFmtId="0" fontId="75" fillId="2" borderId="13" xfId="0" applyFont="1" applyFill="1" applyBorder="1" applyAlignment="1">
      <alignment horizontal="right" vertical="center" wrapText="1" readingOrder="1"/>
    </xf>
    <xf numFmtId="165" fontId="78" fillId="2" borderId="2" xfId="0" applyNumberFormat="1" applyFont="1" applyFill="1" applyBorder="1" applyAlignment="1">
      <alignment horizontal="right" vertical="center" wrapText="1" readingOrder="1"/>
    </xf>
    <xf numFmtId="165" fontId="78" fillId="2" borderId="2" xfId="0" applyNumberFormat="1" applyFont="1" applyFill="1" applyBorder="1" applyAlignment="1">
      <alignment horizontal="left" vertical="center" wrapText="1" readingOrder="1"/>
    </xf>
    <xf numFmtId="165" fontId="79" fillId="2" borderId="2" xfId="0" applyNumberFormat="1" applyFont="1" applyFill="1" applyBorder="1" applyAlignment="1">
      <alignment horizontal="center" vertical="center" readingOrder="1"/>
    </xf>
    <xf numFmtId="165" fontId="67" fillId="2" borderId="2" xfId="0" applyNumberFormat="1" applyFont="1" applyFill="1" applyBorder="1" applyAlignment="1">
      <alignment horizontal="left" vertical="center" wrapText="1" readingOrder="1"/>
    </xf>
    <xf numFmtId="165" fontId="80" fillId="2" borderId="2" xfId="0" applyNumberFormat="1" applyFont="1" applyFill="1" applyBorder="1" applyAlignment="1">
      <alignment horizontal="left" vertical="top" readingOrder="1"/>
    </xf>
    <xf numFmtId="0" fontId="67" fillId="2" borderId="13" xfId="0" applyFont="1" applyFill="1" applyBorder="1" applyAlignment="1">
      <alignment horizontal="left" vertical="center" wrapText="1" readingOrder="1"/>
    </xf>
    <xf numFmtId="4" fontId="81" fillId="2" borderId="13" xfId="0" applyNumberFormat="1" applyFont="1" applyFill="1" applyBorder="1" applyAlignment="1">
      <alignment horizontal="left" vertical="center" wrapText="1" readingOrder="1"/>
    </xf>
    <xf numFmtId="0" fontId="81" fillId="2" borderId="13" xfId="0" applyFont="1" applyFill="1" applyBorder="1" applyAlignment="1">
      <alignment horizontal="left" vertical="center" wrapText="1" readingOrder="1"/>
    </xf>
    <xf numFmtId="165" fontId="81" fillId="2" borderId="2" xfId="0" applyNumberFormat="1" applyFont="1" applyFill="1" applyBorder="1" applyAlignment="1">
      <alignment horizontal="center" vertical="top" readingOrder="1"/>
    </xf>
    <xf numFmtId="4" fontId="74" fillId="2" borderId="2" xfId="0" applyNumberFormat="1" applyFont="1" applyFill="1" applyBorder="1" applyAlignment="1">
      <alignment horizontal="center" vertical="top" readingOrder="1"/>
    </xf>
    <xf numFmtId="165" fontId="83" fillId="2" borderId="2" xfId="0" applyNumberFormat="1" applyFont="1" applyFill="1" applyBorder="1" applyAlignment="1">
      <alignment horizontal="left" vertical="center" wrapText="1" readingOrder="1"/>
    </xf>
    <xf numFmtId="164" fontId="74" fillId="2" borderId="2" xfId="0" applyNumberFormat="1" applyFont="1" applyFill="1" applyBorder="1" applyAlignment="1">
      <alignment horizontal="center" vertical="top" readingOrder="1"/>
    </xf>
    <xf numFmtId="0" fontId="84" fillId="2" borderId="2" xfId="0" applyFont="1" applyFill="1" applyBorder="1" applyAlignment="1">
      <alignment horizontal="left" vertical="center" wrapText="1" readingOrder="1"/>
    </xf>
    <xf numFmtId="0" fontId="83" fillId="0" borderId="0" xfId="0" applyFont="1"/>
    <xf numFmtId="0" fontId="75" fillId="2" borderId="2" xfId="0" applyFont="1" applyFill="1" applyBorder="1" applyAlignment="1">
      <alignment horizontal="left" vertical="center" wrapText="1" readingOrder="1"/>
    </xf>
    <xf numFmtId="0" fontId="80" fillId="4" borderId="36" xfId="0" applyFont="1" applyFill="1" applyBorder="1" applyAlignment="1">
      <alignment horizontal="center" vertical="center" wrapText="1"/>
    </xf>
    <xf numFmtId="0" fontId="80" fillId="4" borderId="24" xfId="0" applyFont="1" applyFill="1" applyBorder="1" applyAlignment="1">
      <alignment horizontal="center" vertical="center" wrapText="1"/>
    </xf>
    <xf numFmtId="0" fontId="83" fillId="2" borderId="16" xfId="0" applyFont="1" applyFill="1" applyBorder="1" applyAlignment="1">
      <alignment horizontal="left" vertical="center" wrapText="1"/>
    </xf>
    <xf numFmtId="0" fontId="80" fillId="2" borderId="15" xfId="0" applyFont="1" applyFill="1" applyBorder="1" applyAlignment="1">
      <alignment horizontal="left" vertical="center" wrapText="1"/>
    </xf>
    <xf numFmtId="0" fontId="85" fillId="2" borderId="16" xfId="0" applyFont="1" applyFill="1" applyBorder="1" applyAlignment="1">
      <alignment horizontal="left" vertical="center" wrapText="1"/>
    </xf>
    <xf numFmtId="4" fontId="83" fillId="0" borderId="0" xfId="0" applyNumberFormat="1" applyFont="1"/>
    <xf numFmtId="164" fontId="83" fillId="2" borderId="16" xfId="0" applyNumberFormat="1" applyFont="1" applyFill="1" applyBorder="1" applyAlignment="1">
      <alignment horizontal="right" vertical="center" wrapText="1"/>
    </xf>
    <xf numFmtId="0" fontId="83" fillId="2" borderId="16" xfId="0" applyFont="1" applyFill="1" applyBorder="1" applyAlignment="1">
      <alignment horizontal="right" vertical="center" wrapText="1"/>
    </xf>
    <xf numFmtId="0" fontId="83" fillId="2" borderId="19" xfId="0" applyFont="1" applyFill="1" applyBorder="1" applyAlignment="1">
      <alignment horizontal="left" vertical="center" wrapText="1"/>
    </xf>
    <xf numFmtId="0" fontId="83" fillId="2" borderId="24" xfId="0" applyFont="1" applyFill="1" applyBorder="1" applyAlignment="1">
      <alignment horizontal="left" vertical="center" wrapText="1"/>
    </xf>
    <xf numFmtId="0" fontId="67" fillId="2" borderId="2" xfId="0" applyFont="1" applyFill="1" applyBorder="1" applyAlignment="1">
      <alignment horizontal="left" vertical="center" wrapText="1" readingOrder="1"/>
    </xf>
    <xf numFmtId="0" fontId="80" fillId="4" borderId="44" xfId="0" applyFont="1" applyFill="1" applyBorder="1" applyAlignment="1">
      <alignment horizontal="center" vertical="center" wrapText="1"/>
    </xf>
    <xf numFmtId="0" fontId="80" fillId="4" borderId="45" xfId="0" applyFont="1" applyFill="1" applyBorder="1" applyAlignment="1">
      <alignment horizontal="center" vertical="center" wrapText="1"/>
    </xf>
    <xf numFmtId="0" fontId="85" fillId="0" borderId="46" xfId="0" applyFont="1" applyBorder="1" applyAlignment="1">
      <alignment horizontal="left" vertical="center" wrapText="1"/>
    </xf>
    <xf numFmtId="0" fontId="80" fillId="0" borderId="46" xfId="0" applyFont="1" applyBorder="1" applyAlignment="1">
      <alignment horizontal="left" vertical="center" wrapText="1"/>
    </xf>
    <xf numFmtId="164" fontId="80" fillId="0" borderId="46" xfId="0" applyNumberFormat="1" applyFont="1" applyBorder="1" applyAlignment="1">
      <alignment horizontal="right" vertical="center" wrapText="1"/>
    </xf>
    <xf numFmtId="0" fontId="80" fillId="0" borderId="47" xfId="0" applyFont="1" applyBorder="1" applyAlignment="1">
      <alignment horizontal="left" vertical="center" wrapText="1"/>
    </xf>
    <xf numFmtId="0" fontId="83" fillId="0" borderId="46" xfId="0" applyFont="1" applyBorder="1" applyAlignment="1">
      <alignment horizontal="left" vertical="center" wrapText="1"/>
    </xf>
    <xf numFmtId="164" fontId="83" fillId="0" borderId="46" xfId="0" applyNumberFormat="1" applyFont="1" applyBorder="1" applyAlignment="1">
      <alignment horizontal="right" vertical="center" wrapText="1"/>
    </xf>
    <xf numFmtId="0" fontId="83" fillId="0" borderId="47" xfId="0" applyFont="1" applyBorder="1" applyAlignment="1">
      <alignment horizontal="left" vertical="center" wrapText="1"/>
    </xf>
    <xf numFmtId="0" fontId="86" fillId="0" borderId="47" xfId="0" applyFont="1" applyBorder="1" applyAlignment="1">
      <alignment horizontal="left" vertical="center" wrapText="1"/>
    </xf>
    <xf numFmtId="0" fontId="86" fillId="0" borderId="46" xfId="0" applyFont="1" applyBorder="1" applyAlignment="1">
      <alignment horizontal="left" vertical="center" wrapText="1"/>
    </xf>
    <xf numFmtId="164" fontId="86" fillId="0" borderId="46" xfId="0" applyNumberFormat="1" applyFont="1" applyBorder="1" applyAlignment="1">
      <alignment horizontal="right" vertical="center" wrapText="1"/>
    </xf>
    <xf numFmtId="164" fontId="85" fillId="0" borderId="46" xfId="0" applyNumberFormat="1" applyFont="1" applyBorder="1" applyAlignment="1">
      <alignment horizontal="right" vertical="center" wrapText="1"/>
    </xf>
    <xf numFmtId="2" fontId="80" fillId="0" borderId="46" xfId="0" applyNumberFormat="1" applyFont="1" applyBorder="1" applyAlignment="1">
      <alignment horizontal="right" vertical="center" wrapText="1"/>
    </xf>
    <xf numFmtId="2" fontId="86" fillId="0" borderId="46" xfId="0" applyNumberFormat="1" applyFont="1" applyBorder="1" applyAlignment="1">
      <alignment horizontal="right" vertical="center" wrapText="1"/>
    </xf>
    <xf numFmtId="2" fontId="83" fillId="0" borderId="46" xfId="0" applyNumberFormat="1" applyFont="1" applyBorder="1" applyAlignment="1">
      <alignment horizontal="right" vertical="center" wrapText="1"/>
    </xf>
    <xf numFmtId="0" fontId="85" fillId="0" borderId="38" xfId="0" applyFont="1" applyBorder="1" applyAlignment="1">
      <alignment horizontal="left" vertical="center" wrapText="1"/>
    </xf>
    <xf numFmtId="0" fontId="69" fillId="0" borderId="2" xfId="0" applyFont="1" applyBorder="1"/>
    <xf numFmtId="0" fontId="81" fillId="0" borderId="37" xfId="0" applyFont="1" applyBorder="1" applyAlignment="1">
      <alignment horizontal="left" vertical="center"/>
    </xf>
    <xf numFmtId="0" fontId="81" fillId="0" borderId="22" xfId="0" applyFont="1" applyBorder="1" applyAlignment="1">
      <alignment horizontal="left" vertical="center"/>
    </xf>
    <xf numFmtId="0" fontId="81" fillId="0" borderId="38" xfId="0" applyFont="1" applyBorder="1" applyAlignment="1">
      <alignment horizontal="left" vertical="center" wrapText="1"/>
    </xf>
    <xf numFmtId="0" fontId="79" fillId="0" borderId="37" xfId="0" applyFont="1" applyBorder="1" applyAlignment="1">
      <alignment horizontal="left" vertical="center"/>
    </xf>
    <xf numFmtId="0" fontId="79" fillId="0" borderId="22" xfId="0" applyFont="1" applyBorder="1" applyAlignment="1">
      <alignment horizontal="left" vertical="center"/>
    </xf>
    <xf numFmtId="0" fontId="79" fillId="0" borderId="38" xfId="0" applyFont="1" applyBorder="1" applyAlignment="1">
      <alignment horizontal="left" vertical="center" wrapText="1"/>
    </xf>
    <xf numFmtId="0" fontId="81" fillId="0" borderId="0" xfId="0" applyFont="1" applyAlignment="1">
      <alignment horizontal="left" vertical="center" wrapText="1"/>
    </xf>
    <xf numFmtId="0" fontId="81" fillId="2" borderId="15" xfId="0" applyFont="1" applyFill="1" applyBorder="1" applyAlignment="1">
      <alignment horizontal="left" vertical="center"/>
    </xf>
    <xf numFmtId="0" fontId="80" fillId="0" borderId="0" xfId="0" applyFont="1"/>
    <xf numFmtId="0" fontId="81" fillId="2" borderId="19" xfId="0" applyFont="1" applyFill="1" applyBorder="1" applyAlignment="1">
      <alignment horizontal="left" vertical="center"/>
    </xf>
    <xf numFmtId="0" fontId="79" fillId="2" borderId="19" xfId="0" applyFont="1" applyFill="1" applyBorder="1" applyAlignment="1">
      <alignment horizontal="left" vertical="center"/>
    </xf>
    <xf numFmtId="0" fontId="3" fillId="3" borderId="56" xfId="0" applyFont="1" applyFill="1" applyBorder="1" applyAlignment="1">
      <alignment horizontal="left" vertical="top"/>
    </xf>
    <xf numFmtId="166" fontId="65" fillId="2" borderId="2" xfId="0" applyNumberFormat="1" applyFont="1" applyFill="1" applyBorder="1" applyAlignment="1">
      <alignment horizontal="right" vertical="center" wrapText="1" readingOrder="1"/>
    </xf>
    <xf numFmtId="170" fontId="77" fillId="2" borderId="2" xfId="0" applyNumberFormat="1" applyFont="1" applyFill="1" applyBorder="1" applyAlignment="1">
      <alignment horizontal="right" vertical="center" wrapText="1" readingOrder="1"/>
    </xf>
    <xf numFmtId="169" fontId="65" fillId="2" borderId="2" xfId="0" applyNumberFormat="1" applyFont="1" applyFill="1" applyBorder="1" applyAlignment="1">
      <alignment horizontal="right" vertical="center" wrapText="1" readingOrder="1"/>
    </xf>
    <xf numFmtId="165" fontId="74" fillId="2" borderId="2" xfId="0" applyNumberFormat="1" applyFont="1" applyFill="1" applyBorder="1" applyAlignment="1">
      <alignment horizontal="center" vertical="top" readingOrder="1"/>
    </xf>
    <xf numFmtId="170" fontId="78" fillId="2" borderId="2" xfId="0" applyNumberFormat="1" applyFont="1" applyFill="1" applyBorder="1" applyAlignment="1">
      <alignment horizontal="right" vertical="center" wrapText="1" readingOrder="1"/>
    </xf>
    <xf numFmtId="170" fontId="77" fillId="2" borderId="2" xfId="0" applyNumberFormat="1" applyFont="1" applyFill="1" applyBorder="1" applyAlignment="1">
      <alignment vertical="center" wrapText="1"/>
    </xf>
    <xf numFmtId="170" fontId="80" fillId="2" borderId="2" xfId="0" applyNumberFormat="1" applyFont="1" applyFill="1" applyBorder="1" applyAlignment="1">
      <alignment horizontal="right" vertical="top" readingOrder="1"/>
    </xf>
    <xf numFmtId="3" fontId="79" fillId="2" borderId="16" xfId="0" applyNumberFormat="1" applyFont="1" applyFill="1" applyBorder="1" applyAlignment="1">
      <alignment horizontal="right" vertical="center" wrapText="1"/>
    </xf>
    <xf numFmtId="3" fontId="83" fillId="2" borderId="16" xfId="0" applyNumberFormat="1" applyFont="1" applyFill="1" applyBorder="1" applyAlignment="1">
      <alignment horizontal="right" vertical="center" wrapText="1"/>
    </xf>
    <xf numFmtId="170" fontId="16" fillId="2" borderId="2" xfId="0" applyNumberFormat="1" applyFont="1" applyFill="1" applyBorder="1" applyAlignment="1">
      <alignment horizontal="right" vertical="center" wrapText="1" readingOrder="1"/>
    </xf>
    <xf numFmtId="170" fontId="13" fillId="2" borderId="2" xfId="0" applyNumberFormat="1" applyFont="1" applyFill="1" applyBorder="1" applyAlignment="1">
      <alignment horizontal="right" vertical="top" readingOrder="1"/>
    </xf>
    <xf numFmtId="170" fontId="13" fillId="2" borderId="2" xfId="0" applyNumberFormat="1" applyFont="1" applyFill="1" applyBorder="1" applyAlignment="1">
      <alignment vertical="top" readingOrder="1"/>
    </xf>
    <xf numFmtId="170" fontId="6" fillId="2" borderId="2" xfId="0" applyNumberFormat="1" applyFont="1" applyFill="1" applyBorder="1" applyAlignment="1">
      <alignment vertical="top" readingOrder="1"/>
    </xf>
    <xf numFmtId="170" fontId="11" fillId="2" borderId="2" xfId="0" applyNumberFormat="1" applyFont="1" applyFill="1" applyBorder="1" applyAlignment="1">
      <alignment vertical="center" wrapText="1" readingOrder="1"/>
    </xf>
    <xf numFmtId="170" fontId="23" fillId="2" borderId="2" xfId="0" applyNumberFormat="1" applyFont="1" applyFill="1" applyBorder="1" applyAlignment="1">
      <alignment vertical="top" readingOrder="1"/>
    </xf>
    <xf numFmtId="170" fontId="10" fillId="2" borderId="2" xfId="0" applyNumberFormat="1" applyFont="1" applyFill="1" applyBorder="1" applyAlignment="1">
      <alignment horizontal="right" vertical="center" wrapText="1" readingOrder="1"/>
    </xf>
    <xf numFmtId="170" fontId="6" fillId="2" borderId="2" xfId="0" applyNumberFormat="1" applyFont="1" applyFill="1" applyBorder="1" applyAlignment="1">
      <alignment horizontal="right" vertical="top" readingOrder="1"/>
    </xf>
    <xf numFmtId="166" fontId="81" fillId="0" borderId="46" xfId="0" applyNumberFormat="1" applyFont="1" applyBorder="1" applyAlignment="1">
      <alignment horizontal="left" vertical="center"/>
    </xf>
    <xf numFmtId="43" fontId="83" fillId="0" borderId="0" xfId="0" applyNumberFormat="1" applyFont="1"/>
    <xf numFmtId="166" fontId="35" fillId="2" borderId="16" xfId="0" applyNumberFormat="1" applyFont="1" applyFill="1" applyBorder="1" applyAlignment="1">
      <alignment horizontal="left" vertical="center" wrapText="1"/>
    </xf>
    <xf numFmtId="166" fontId="34" fillId="2" borderId="24" xfId="0" applyNumberFormat="1" applyFont="1" applyFill="1" applyBorder="1" applyAlignment="1">
      <alignment horizontal="left" vertical="center"/>
    </xf>
    <xf numFmtId="0" fontId="75" fillId="0" borderId="2" xfId="0" applyFont="1" applyBorder="1" applyAlignment="1">
      <alignment horizontal="center" vertical="center" wrapText="1" readingOrder="1"/>
    </xf>
    <xf numFmtId="0" fontId="88" fillId="4" borderId="24" xfId="0" applyFont="1" applyFill="1" applyBorder="1" applyAlignment="1">
      <alignment horizontal="center" vertical="center" wrapText="1"/>
    </xf>
    <xf numFmtId="0" fontId="89" fillId="2" borderId="15" xfId="0" applyFont="1" applyFill="1" applyBorder="1" applyAlignment="1">
      <alignment horizontal="left" vertical="center" wrapText="1"/>
    </xf>
    <xf numFmtId="0" fontId="89" fillId="2" borderId="16" xfId="0" applyFont="1" applyFill="1" applyBorder="1" applyAlignment="1">
      <alignment horizontal="left" vertical="center" wrapText="1"/>
    </xf>
    <xf numFmtId="166" fontId="89" fillId="2" borderId="16" xfId="0" applyNumberFormat="1" applyFont="1" applyFill="1" applyBorder="1" applyAlignment="1">
      <alignment horizontal="left" vertical="center" wrapText="1"/>
    </xf>
    <xf numFmtId="164" fontId="89" fillId="2" borderId="16" xfId="0" applyNumberFormat="1" applyFont="1" applyFill="1" applyBorder="1" applyAlignment="1">
      <alignment horizontal="left" vertical="center" wrapText="1"/>
    </xf>
    <xf numFmtId="0" fontId="89" fillId="2" borderId="19" xfId="0" applyFont="1" applyFill="1" applyBorder="1" applyAlignment="1">
      <alignment horizontal="left" vertical="center" wrapText="1"/>
    </xf>
    <xf numFmtId="0" fontId="89" fillId="2" borderId="24" xfId="0" applyFont="1" applyFill="1" applyBorder="1" applyAlignment="1">
      <alignment horizontal="left" vertical="center" wrapText="1"/>
    </xf>
    <xf numFmtId="166" fontId="88" fillId="2" borderId="24" xfId="0" applyNumberFormat="1" applyFont="1" applyFill="1" applyBorder="1" applyAlignment="1">
      <alignment horizontal="left" vertical="center" wrapText="1"/>
    </xf>
    <xf numFmtId="0" fontId="75" fillId="2" borderId="2" xfId="0" applyFont="1" applyFill="1" applyBorder="1" applyAlignment="1">
      <alignment horizontal="center" vertical="center" wrapText="1" readingOrder="1"/>
    </xf>
    <xf numFmtId="0" fontId="89" fillId="0" borderId="0" xfId="0" applyFont="1" applyAlignment="1">
      <alignment horizontal="left" vertical="center" wrapText="1"/>
    </xf>
    <xf numFmtId="0" fontId="89" fillId="0" borderId="46" xfId="0" applyFont="1" applyBorder="1" applyAlignment="1">
      <alignment horizontal="left" vertical="center" wrapText="1"/>
    </xf>
    <xf numFmtId="0" fontId="73" fillId="2" borderId="2" xfId="0" applyFont="1" applyFill="1" applyBorder="1" applyAlignment="1">
      <alignment horizontal="left" vertical="center" wrapText="1" readingOrder="1"/>
    </xf>
    <xf numFmtId="0" fontId="88" fillId="4" borderId="45" xfId="0" applyFont="1" applyFill="1" applyBorder="1" applyAlignment="1">
      <alignment horizontal="center" vertical="center" wrapText="1"/>
    </xf>
    <xf numFmtId="0" fontId="89" fillId="2" borderId="65" xfId="0" applyFont="1" applyFill="1" applyBorder="1" applyAlignment="1">
      <alignment horizontal="left" vertical="center" wrapText="1"/>
    </xf>
    <xf numFmtId="171" fontId="89" fillId="2" borderId="16" xfId="3" applyNumberFormat="1" applyFont="1" applyFill="1" applyBorder="1" applyAlignment="1">
      <alignment horizontal="left" vertical="center" wrapText="1"/>
    </xf>
    <xf numFmtId="0" fontId="89" fillId="2" borderId="66" xfId="0" applyFont="1" applyFill="1" applyBorder="1" applyAlignment="1">
      <alignment horizontal="left" vertical="center" wrapText="1"/>
    </xf>
    <xf numFmtId="0" fontId="88" fillId="2" borderId="66" xfId="0" applyFont="1" applyFill="1" applyBorder="1" applyAlignment="1">
      <alignment horizontal="left" vertical="center" wrapText="1"/>
    </xf>
    <xf numFmtId="171" fontId="35" fillId="2" borderId="24" xfId="3" applyNumberFormat="1" applyFont="1" applyFill="1" applyBorder="1" applyAlignment="1">
      <alignment horizontal="center" vertical="center"/>
    </xf>
    <xf numFmtId="171" fontId="35" fillId="2" borderId="24" xfId="0" applyNumberFormat="1" applyFont="1" applyFill="1" applyBorder="1" applyAlignment="1">
      <alignment horizontal="center" vertical="center"/>
    </xf>
    <xf numFmtId="171" fontId="0" fillId="0" borderId="0" xfId="0" applyNumberFormat="1" applyFont="1" applyAlignment="1"/>
    <xf numFmtId="0" fontId="69" fillId="0" borderId="0" xfId="0" applyFont="1" applyAlignment="1"/>
    <xf numFmtId="0" fontId="75" fillId="2" borderId="56" xfId="0" applyFont="1" applyFill="1" applyBorder="1" applyAlignment="1">
      <alignment horizontal="center" vertical="center" wrapText="1" readingOrder="1"/>
    </xf>
    <xf numFmtId="0" fontId="69" fillId="0" borderId="56" xfId="0" applyFont="1" applyFill="1" applyBorder="1" applyAlignment="1"/>
    <xf numFmtId="0" fontId="69" fillId="0" borderId="56" xfId="0" applyFont="1" applyFill="1" applyBorder="1"/>
    <xf numFmtId="164" fontId="69" fillId="0" borderId="56" xfId="0" applyNumberFormat="1" applyFont="1" applyFill="1" applyBorder="1"/>
    <xf numFmtId="166" fontId="75" fillId="2" borderId="56" xfId="0" applyNumberFormat="1" applyFont="1" applyFill="1" applyBorder="1" applyAlignment="1">
      <alignment horizontal="center" vertical="center" wrapText="1" readingOrder="1"/>
    </xf>
    <xf numFmtId="166" fontId="88" fillId="4" borderId="38" xfId="0" applyNumberFormat="1" applyFont="1" applyFill="1" applyBorder="1" applyAlignment="1">
      <alignment horizontal="center" vertical="center" wrapText="1"/>
    </xf>
    <xf numFmtId="166" fontId="88" fillId="0" borderId="65" xfId="0" applyNumberFormat="1" applyFont="1" applyBorder="1" applyAlignment="1">
      <alignment horizontal="left" vertical="center" wrapText="1"/>
    </xf>
    <xf numFmtId="166" fontId="88" fillId="0" borderId="46" xfId="0" applyNumberFormat="1" applyFont="1" applyBorder="1" applyAlignment="1">
      <alignment horizontal="left" vertical="center" wrapText="1"/>
    </xf>
    <xf numFmtId="166" fontId="89" fillId="0" borderId="65" xfId="0" applyNumberFormat="1" applyFont="1" applyBorder="1" applyAlignment="1">
      <alignment horizontal="left" vertical="center" wrapText="1"/>
    </xf>
    <xf numFmtId="166" fontId="89" fillId="0" borderId="46" xfId="0" applyNumberFormat="1" applyFont="1" applyBorder="1" applyAlignment="1">
      <alignment horizontal="left" vertical="center" wrapText="1"/>
    </xf>
    <xf numFmtId="0" fontId="88" fillId="0" borderId="45" xfId="0" applyFont="1" applyBorder="1" applyAlignment="1">
      <alignment horizontal="left" vertical="center" wrapText="1"/>
    </xf>
    <xf numFmtId="166" fontId="88" fillId="0" borderId="45" xfId="0" applyNumberFormat="1" applyFont="1" applyBorder="1" applyAlignment="1">
      <alignment horizontal="left" vertical="center" wrapText="1"/>
    </xf>
    <xf numFmtId="166" fontId="69" fillId="0" borderId="0" xfId="0" applyNumberFormat="1" applyFont="1"/>
    <xf numFmtId="0" fontId="93" fillId="2" borderId="56" xfId="0" applyFont="1" applyFill="1" applyBorder="1" applyAlignment="1">
      <alignment horizontal="center" vertical="center" wrapText="1" readingOrder="1"/>
    </xf>
    <xf numFmtId="0" fontId="94" fillId="0" borderId="55" xfId="0" applyFont="1" applyBorder="1" applyAlignment="1">
      <alignment horizontal="left" vertical="center" wrapText="1"/>
    </xf>
    <xf numFmtId="0" fontId="95" fillId="0" borderId="42" xfId="0" applyFont="1" applyBorder="1" applyAlignment="1">
      <alignment horizontal="left" vertical="center" wrapText="1"/>
    </xf>
    <xf numFmtId="0" fontId="96" fillId="0" borderId="0" xfId="0" applyFont="1" applyAlignment="1"/>
    <xf numFmtId="0" fontId="96" fillId="0" borderId="56" xfId="0" applyFont="1" applyFill="1" applyBorder="1" applyAlignment="1"/>
    <xf numFmtId="166" fontId="79" fillId="5" borderId="24" xfId="0" applyNumberFormat="1" applyFont="1" applyFill="1" applyBorder="1" applyAlignment="1">
      <alignment horizontal="center" vertical="center"/>
    </xf>
    <xf numFmtId="166" fontId="79" fillId="5" borderId="24" xfId="0" applyNumberFormat="1" applyFont="1" applyFill="1" applyBorder="1" applyAlignment="1">
      <alignment horizontal="center" vertical="center" wrapText="1"/>
    </xf>
    <xf numFmtId="166" fontId="81" fillId="0" borderId="16" xfId="0" applyNumberFormat="1" applyFont="1" applyFill="1" applyBorder="1" applyAlignment="1">
      <alignment horizontal="left" vertical="center"/>
    </xf>
    <xf numFmtId="166" fontId="81" fillId="0" borderId="38" xfId="0" applyNumberFormat="1" applyFont="1" applyBorder="1" applyAlignment="1">
      <alignment horizontal="left" vertical="center"/>
    </xf>
    <xf numFmtId="166" fontId="79" fillId="0" borderId="38" xfId="0" applyNumberFormat="1" applyFont="1" applyBorder="1" applyAlignment="1">
      <alignment horizontal="left" vertical="center"/>
    </xf>
    <xf numFmtId="166" fontId="79" fillId="0" borderId="44" xfId="0" applyNumberFormat="1" applyFont="1" applyBorder="1" applyAlignment="1">
      <alignment horizontal="left" vertical="center"/>
    </xf>
    <xf numFmtId="166" fontId="81" fillId="0" borderId="0" xfId="0" applyNumberFormat="1" applyFont="1" applyAlignment="1">
      <alignment horizontal="left" vertical="center" wrapText="1"/>
    </xf>
    <xf numFmtId="166" fontId="81" fillId="0" borderId="35" xfId="0" applyNumberFormat="1" applyFont="1" applyBorder="1" applyAlignment="1">
      <alignment horizontal="left" vertical="center"/>
    </xf>
    <xf numFmtId="166" fontId="81" fillId="0" borderId="64" xfId="0" applyNumberFormat="1" applyFont="1" applyBorder="1" applyAlignment="1">
      <alignment horizontal="left" vertical="center" wrapText="1"/>
    </xf>
    <xf numFmtId="166" fontId="81" fillId="0" borderId="65" xfId="0" applyNumberFormat="1" applyFont="1" applyFill="1" applyBorder="1" applyAlignment="1">
      <alignment horizontal="left" vertical="center" wrapText="1"/>
    </xf>
    <xf numFmtId="166" fontId="81" fillId="0" borderId="46" xfId="0" applyNumberFormat="1" applyFont="1" applyFill="1" applyBorder="1" applyAlignment="1">
      <alignment horizontal="left" vertical="center"/>
    </xf>
    <xf numFmtId="166" fontId="81" fillId="0" borderId="64" xfId="0" applyNumberFormat="1" applyFont="1" applyFill="1" applyBorder="1" applyAlignment="1">
      <alignment horizontal="left" vertical="center" wrapText="1"/>
    </xf>
    <xf numFmtId="166" fontId="81" fillId="0" borderId="64" xfId="0" applyNumberFormat="1" applyFont="1" applyFill="1" applyBorder="1" applyAlignment="1">
      <alignment horizontal="left" vertical="center"/>
    </xf>
    <xf numFmtId="166" fontId="81" fillId="0" borderId="39" xfId="0" applyNumberFormat="1" applyFont="1" applyFill="1" applyBorder="1" applyAlignment="1">
      <alignment horizontal="left" vertical="center"/>
    </xf>
    <xf numFmtId="166" fontId="81" fillId="0" borderId="38" xfId="0" applyNumberFormat="1" applyFont="1" applyFill="1" applyBorder="1" applyAlignment="1">
      <alignment horizontal="left" vertical="center"/>
    </xf>
    <xf numFmtId="166" fontId="83" fillId="0" borderId="0" xfId="0" applyNumberFormat="1" applyFont="1"/>
    <xf numFmtId="166" fontId="69" fillId="0" borderId="0" xfId="0" applyNumberFormat="1" applyFont="1" applyAlignment="1"/>
    <xf numFmtId="166" fontId="89" fillId="2" borderId="24" xfId="0" applyNumberFormat="1" applyFont="1" applyFill="1" applyBorder="1" applyAlignment="1">
      <alignment horizontal="left" vertical="center" wrapText="1"/>
    </xf>
    <xf numFmtId="166" fontId="34" fillId="2" borderId="16" xfId="0" applyNumberFormat="1" applyFont="1" applyFill="1" applyBorder="1" applyAlignment="1">
      <alignment horizontal="left" vertical="center" wrapText="1"/>
    </xf>
    <xf numFmtId="166" fontId="35" fillId="2" borderId="16" xfId="0" applyNumberFormat="1" applyFont="1" applyFill="1" applyBorder="1" applyAlignment="1">
      <alignment horizontal="left" vertical="center"/>
    </xf>
    <xf numFmtId="166" fontId="35" fillId="2" borderId="45" xfId="0" applyNumberFormat="1" applyFont="1" applyFill="1" applyBorder="1" applyAlignment="1">
      <alignment horizontal="left" vertical="center" wrapText="1"/>
    </xf>
    <xf numFmtId="166" fontId="35" fillId="2" borderId="24" xfId="0" applyNumberFormat="1" applyFont="1" applyFill="1" applyBorder="1" applyAlignment="1">
      <alignment horizontal="left" vertical="center" wrapText="1"/>
    </xf>
    <xf numFmtId="166" fontId="35" fillId="2" borderId="2" xfId="0" applyNumberFormat="1" applyFont="1" applyFill="1" applyBorder="1" applyAlignment="1">
      <alignment horizontal="left" vertical="center"/>
    </xf>
    <xf numFmtId="166" fontId="34" fillId="4" borderId="45" xfId="0" applyNumberFormat="1" applyFont="1" applyFill="1" applyBorder="1" applyAlignment="1">
      <alignment horizontal="center" vertical="center" wrapText="1"/>
    </xf>
    <xf numFmtId="166" fontId="34" fillId="2" borderId="45" xfId="0" applyNumberFormat="1" applyFont="1" applyFill="1" applyBorder="1" applyAlignment="1">
      <alignment horizontal="left" vertical="center" wrapText="1"/>
    </xf>
    <xf numFmtId="164" fontId="28" fillId="4" borderId="45" xfId="0" applyNumberFormat="1" applyFont="1" applyFill="1" applyBorder="1" applyAlignment="1">
      <alignment horizontal="center" vertical="center" wrapText="1"/>
    </xf>
    <xf numFmtId="166" fontId="28" fillId="4" borderId="45" xfId="0" applyNumberFormat="1" applyFont="1" applyFill="1" applyBorder="1" applyAlignment="1">
      <alignment horizontal="center" vertical="center" wrapText="1"/>
    </xf>
    <xf numFmtId="166" fontId="34" fillId="2" borderId="24" xfId="0" applyNumberFormat="1" applyFont="1" applyFill="1" applyBorder="1" applyAlignment="1">
      <alignment horizontal="left" vertical="center" wrapText="1"/>
    </xf>
    <xf numFmtId="0" fontId="0" fillId="0" borderId="0" xfId="0"/>
    <xf numFmtId="49" fontId="88" fillId="2" borderId="0" xfId="0" applyNumberFormat="1" applyFont="1" applyFill="1" applyAlignment="1"/>
    <xf numFmtId="0" fontId="76" fillId="2" borderId="0" xfId="0" applyFont="1" applyFill="1" applyAlignment="1">
      <alignment vertical="center"/>
    </xf>
    <xf numFmtId="0" fontId="76" fillId="0" borderId="76" xfId="0" applyFont="1" applyBorder="1" applyAlignment="1">
      <alignment vertical="top"/>
    </xf>
    <xf numFmtId="0" fontId="69" fillId="0" borderId="76" xfId="0" applyFont="1" applyBorder="1" applyAlignment="1"/>
    <xf numFmtId="0" fontId="89" fillId="2" borderId="0" xfId="0" applyFont="1" applyFill="1" applyAlignment="1">
      <alignment horizontal="center" vertical="center"/>
    </xf>
    <xf numFmtId="0" fontId="66" fillId="2" borderId="0" xfId="0" applyFont="1" applyFill="1" applyAlignment="1">
      <alignment horizontal="center"/>
    </xf>
    <xf numFmtId="0" fontId="8" fillId="0" borderId="0" xfId="0" applyFont="1"/>
    <xf numFmtId="0" fontId="101" fillId="0" borderId="0" xfId="0" applyFont="1"/>
    <xf numFmtId="0" fontId="0" fillId="0" borderId="98" xfId="0" applyFont="1" applyBorder="1" applyAlignment="1"/>
    <xf numFmtId="0" fontId="30" fillId="0" borderId="59" xfId="0" applyFont="1" applyBorder="1" applyAlignment="1">
      <alignment horizontal="left" vertical="center" wrapText="1"/>
    </xf>
    <xf numFmtId="0" fontId="30" fillId="0" borderId="59" xfId="0" applyFont="1" applyBorder="1" applyAlignment="1">
      <alignment horizontal="center" vertical="center" wrapText="1"/>
    </xf>
    <xf numFmtId="0" fontId="104" fillId="2" borderId="56" xfId="0" applyFont="1" applyFill="1" applyBorder="1" applyAlignment="1">
      <alignment vertical="center"/>
    </xf>
    <xf numFmtId="0" fontId="4" fillId="0" borderId="0" xfId="0" applyFont="1"/>
    <xf numFmtId="0" fontId="42" fillId="9" borderId="77" xfId="0" applyFont="1" applyFill="1" applyBorder="1" applyAlignment="1">
      <alignment horizontal="center" vertical="center"/>
    </xf>
    <xf numFmtId="0" fontId="42" fillId="9" borderId="78" xfId="0" applyFont="1" applyFill="1" applyBorder="1" applyAlignment="1">
      <alignment horizontal="center" vertical="center"/>
    </xf>
    <xf numFmtId="0" fontId="4" fillId="2" borderId="63" xfId="0" applyFont="1" applyFill="1" applyBorder="1"/>
    <xf numFmtId="0" fontId="18" fillId="2" borderId="0" xfId="0" applyFont="1" applyFill="1" applyAlignment="1">
      <alignment vertical="center"/>
    </xf>
    <xf numFmtId="0" fontId="105" fillId="0" borderId="98" xfId="0" applyFont="1" applyFill="1" applyBorder="1" applyAlignment="1">
      <alignment horizontal="center"/>
    </xf>
    <xf numFmtId="0" fontId="102" fillId="0" borderId="99" xfId="0" applyFont="1" applyFill="1" applyBorder="1" applyAlignment="1">
      <alignment horizontal="left"/>
    </xf>
    <xf numFmtId="167" fontId="3" fillId="0" borderId="59" xfId="0" applyNumberFormat="1" applyFont="1" applyBorder="1" applyAlignment="1">
      <alignment horizontal="center" vertical="center"/>
    </xf>
    <xf numFmtId="0" fontId="105" fillId="0" borderId="99" xfId="0" applyFont="1" applyFill="1" applyBorder="1" applyAlignment="1">
      <alignment horizontal="left"/>
    </xf>
    <xf numFmtId="0" fontId="106" fillId="0" borderId="98" xfId="0" applyFont="1" applyBorder="1" applyAlignment="1">
      <alignment vertical="center"/>
    </xf>
    <xf numFmtId="0" fontId="105" fillId="0" borderId="99" xfId="0" applyFont="1" applyBorder="1" applyAlignment="1">
      <alignment horizontal="left"/>
    </xf>
    <xf numFmtId="0" fontId="105" fillId="0" borderId="98" xfId="0" applyFont="1" applyBorder="1" applyAlignment="1">
      <alignment horizontal="center"/>
    </xf>
    <xf numFmtId="0" fontId="68" fillId="0" borderId="98" xfId="0" applyFont="1" applyBorder="1" applyAlignment="1">
      <alignment vertical="center"/>
    </xf>
    <xf numFmtId="1" fontId="105" fillId="0" borderId="98" xfId="3" applyNumberFormat="1" applyFont="1" applyBorder="1" applyAlignment="1">
      <alignment horizontal="center"/>
    </xf>
    <xf numFmtId="0" fontId="68" fillId="0" borderId="98" xfId="0" applyFont="1" applyBorder="1"/>
    <xf numFmtId="0" fontId="92" fillId="0" borderId="98" xfId="0" applyFont="1" applyBorder="1" applyAlignment="1">
      <alignment horizontal="center"/>
    </xf>
    <xf numFmtId="0" fontId="107" fillId="0" borderId="98" xfId="0" applyFont="1" applyBorder="1" applyAlignment="1">
      <alignment horizontal="center"/>
    </xf>
    <xf numFmtId="0" fontId="4" fillId="0" borderId="56" xfId="0" applyFont="1" applyBorder="1" applyAlignment="1">
      <alignment vertical="center"/>
    </xf>
    <xf numFmtId="0" fontId="4" fillId="0" borderId="56" xfId="0" applyFont="1" applyBorder="1" applyAlignment="1">
      <alignment horizontal="left" vertical="center" wrapText="1"/>
    </xf>
    <xf numFmtId="167" fontId="4" fillId="0" borderId="56" xfId="0" applyNumberFormat="1" applyFont="1" applyBorder="1" applyAlignment="1">
      <alignment horizontal="center" vertical="center"/>
    </xf>
    <xf numFmtId="0" fontId="82" fillId="0" borderId="98" xfId="5" applyFont="1" applyFill="1" applyBorder="1" applyAlignment="1">
      <alignment horizontal="left"/>
    </xf>
    <xf numFmtId="14" fontId="74" fillId="0" borderId="98" xfId="5" applyNumberFormat="1" applyFont="1" applyFill="1" applyBorder="1" applyAlignment="1">
      <alignment horizontal="left"/>
    </xf>
    <xf numFmtId="43" fontId="74" fillId="0" borderId="98" xfId="3" applyFont="1" applyFill="1" applyBorder="1" applyAlignment="1">
      <alignment horizontal="left" vertical="center"/>
    </xf>
    <xf numFmtId="43" fontId="74" fillId="0" borderId="98" xfId="3" applyFont="1" applyFill="1" applyBorder="1" applyAlignment="1">
      <alignment horizontal="left"/>
    </xf>
    <xf numFmtId="0" fontId="74" fillId="0" borderId="98" xfId="5" applyFont="1" applyFill="1" applyBorder="1" applyAlignment="1">
      <alignment horizontal="left"/>
    </xf>
    <xf numFmtId="0" fontId="74" fillId="0" borderId="98" xfId="5" applyFont="1" applyFill="1" applyBorder="1"/>
    <xf numFmtId="43" fontId="74" fillId="0" borderId="98" xfId="3" applyFont="1" applyFill="1" applyBorder="1"/>
    <xf numFmtId="0" fontId="108" fillId="0" borderId="98" xfId="5" applyFont="1" applyFill="1" applyBorder="1" applyAlignment="1">
      <alignment horizontal="left"/>
    </xf>
    <xf numFmtId="0" fontId="109" fillId="0" borderId="98" xfId="5" applyFont="1" applyFill="1" applyBorder="1"/>
    <xf numFmtId="43" fontId="109" fillId="0" borderId="98" xfId="3" applyFont="1" applyFill="1" applyBorder="1"/>
    <xf numFmtId="14" fontId="74" fillId="0" borderId="98" xfId="5" applyNumberFormat="1" applyFont="1" applyFill="1" applyBorder="1"/>
    <xf numFmtId="14" fontId="74" fillId="0" borderId="98" xfId="5" applyNumberFormat="1" applyFont="1" applyFill="1" applyBorder="1" applyAlignment="1">
      <alignment vertical="center"/>
    </xf>
    <xf numFmtId="0" fontId="74" fillId="0" borderId="98" xfId="6" applyFont="1" applyFill="1" applyBorder="1" applyAlignment="1">
      <alignment horizontal="left"/>
    </xf>
    <xf numFmtId="0" fontId="74" fillId="0" borderId="98" xfId="6" applyFont="1" applyFill="1" applyBorder="1" applyAlignment="1">
      <alignment vertical="center"/>
    </xf>
    <xf numFmtId="43" fontId="74" fillId="0" borderId="98" xfId="3" applyFont="1" applyFill="1" applyBorder="1" applyAlignment="1">
      <alignment vertical="center"/>
    </xf>
    <xf numFmtId="0" fontId="74" fillId="22" borderId="98" xfId="5" applyFont="1" applyFill="1" applyBorder="1" applyAlignment="1">
      <alignment horizontal="left"/>
    </xf>
    <xf numFmtId="0" fontId="74" fillId="22" borderId="98" xfId="5" applyFont="1" applyFill="1" applyBorder="1"/>
    <xf numFmtId="167" fontId="26" fillId="0" borderId="98" xfId="0" applyNumberFormat="1" applyFont="1" applyBorder="1" applyAlignment="1">
      <alignment horizontal="right" wrapText="1"/>
    </xf>
    <xf numFmtId="0" fontId="41" fillId="9" borderId="98" xfId="0" applyFont="1" applyFill="1" applyBorder="1" applyAlignment="1">
      <alignment horizontal="center" vertical="center"/>
    </xf>
    <xf numFmtId="0" fontId="28" fillId="2" borderId="98" xfId="0" applyFont="1" applyFill="1" applyBorder="1" applyAlignment="1">
      <alignment vertical="center"/>
    </xf>
    <xf numFmtId="0" fontId="29" fillId="0" borderId="98" xfId="0" applyFont="1" applyBorder="1"/>
    <xf numFmtId="0" fontId="29" fillId="0" borderId="98" xfId="0" applyFont="1" applyBorder="1" applyAlignment="1">
      <alignment horizontal="left" wrapText="1"/>
    </xf>
    <xf numFmtId="0" fontId="29" fillId="0" borderId="98" xfId="0" applyFont="1" applyBorder="1" applyAlignment="1">
      <alignment vertical="top"/>
    </xf>
    <xf numFmtId="0" fontId="26" fillId="0" borderId="98" xfId="0" applyFont="1" applyBorder="1" applyAlignment="1">
      <alignment horizontal="left" wrapText="1"/>
    </xf>
    <xf numFmtId="164" fontId="26" fillId="0" borderId="98" xfId="0" applyNumberFormat="1" applyFont="1" applyBorder="1" applyAlignment="1">
      <alignment horizontal="right" wrapText="1"/>
    </xf>
    <xf numFmtId="0" fontId="26" fillId="0" borderId="98" xfId="0" applyFont="1" applyBorder="1" applyAlignment="1">
      <alignment horizontal="center" vertical="center"/>
    </xf>
    <xf numFmtId="0" fontId="82" fillId="23" borderId="98" xfId="5" applyFont="1" applyFill="1" applyBorder="1" applyAlignment="1">
      <alignment horizontal="left"/>
    </xf>
    <xf numFmtId="0" fontId="82" fillId="23" borderId="98" xfId="5" applyFont="1" applyFill="1" applyBorder="1"/>
    <xf numFmtId="0" fontId="111" fillId="0" borderId="0" xfId="0" applyFont="1"/>
    <xf numFmtId="0" fontId="121" fillId="0" borderId="0" xfId="0" applyFont="1" applyAlignment="1">
      <alignment horizontal="justify" vertical="center"/>
    </xf>
    <xf numFmtId="0" fontId="110" fillId="0" borderId="0" xfId="0" applyFont="1"/>
    <xf numFmtId="0" fontId="113" fillId="0" borderId="0" xfId="0" applyFont="1" applyAlignment="1">
      <alignment horizontal="justify" vertical="center"/>
    </xf>
    <xf numFmtId="0" fontId="113" fillId="0" borderId="112" xfId="0" applyFont="1" applyBorder="1" applyAlignment="1">
      <alignment horizontal="justify" vertical="center" wrapText="1"/>
    </xf>
    <xf numFmtId="0" fontId="115" fillId="0" borderId="112" xfId="0" applyFont="1" applyBorder="1" applyAlignment="1">
      <alignment horizontal="justify" vertical="center" wrapText="1"/>
    </xf>
    <xf numFmtId="0" fontId="115" fillId="0" borderId="111" xfId="0" applyFont="1" applyBorder="1" applyAlignment="1">
      <alignment horizontal="justify" vertical="center" wrapText="1"/>
    </xf>
    <xf numFmtId="0" fontId="119" fillId="0" borderId="0" xfId="0" applyFont="1" applyAlignment="1">
      <alignment horizontal="justify" vertical="center"/>
    </xf>
    <xf numFmtId="0" fontId="113" fillId="0" borderId="109" xfId="0" applyFont="1" applyFill="1" applyBorder="1" applyAlignment="1">
      <alignment horizontal="center" vertical="center" wrapText="1"/>
    </xf>
    <xf numFmtId="0" fontId="113" fillId="0" borderId="106" xfId="0" applyFont="1" applyFill="1" applyBorder="1" applyAlignment="1">
      <alignment horizontal="center" vertical="center" wrapText="1"/>
    </xf>
    <xf numFmtId="0" fontId="115" fillId="0" borderId="112" xfId="0" applyFont="1" applyFill="1" applyBorder="1" applyAlignment="1">
      <alignment horizontal="justify" vertical="center" wrapText="1"/>
    </xf>
    <xf numFmtId="0" fontId="113" fillId="0" borderId="112" xfId="0" applyFont="1" applyFill="1" applyBorder="1" applyAlignment="1">
      <alignment horizontal="justify" vertical="center" wrapText="1"/>
    </xf>
    <xf numFmtId="0" fontId="115" fillId="0" borderId="111" xfId="0" applyFont="1" applyFill="1" applyBorder="1" applyAlignment="1">
      <alignment horizontal="justify" vertical="center" wrapText="1"/>
    </xf>
    <xf numFmtId="0" fontId="113" fillId="0" borderId="101" xfId="0" applyFont="1" applyFill="1" applyBorder="1" applyAlignment="1">
      <alignment horizontal="center" vertical="center"/>
    </xf>
    <xf numFmtId="0" fontId="113" fillId="0" borderId="113" xfId="0" applyFont="1" applyFill="1" applyBorder="1" applyAlignment="1">
      <alignment horizontal="center" vertical="center" wrapText="1"/>
    </xf>
    <xf numFmtId="0" fontId="115" fillId="0" borderId="103" xfId="0" applyFont="1" applyFill="1" applyBorder="1" applyAlignment="1">
      <alignment horizontal="center" vertical="center" wrapText="1"/>
    </xf>
    <xf numFmtId="0" fontId="69" fillId="0" borderId="0" xfId="0" applyFont="1" applyAlignment="1"/>
    <xf numFmtId="170" fontId="6" fillId="0" borderId="0" xfId="0" applyNumberFormat="1" applyFont="1" applyAlignment="1">
      <alignment wrapText="1"/>
    </xf>
    <xf numFmtId="166" fontId="11" fillId="2" borderId="2" xfId="0" applyNumberFormat="1" applyFont="1" applyFill="1" applyBorder="1" applyAlignment="1">
      <alignment horizontal="left" vertical="center" wrapText="1" readingOrder="1"/>
    </xf>
    <xf numFmtId="2" fontId="22" fillId="0" borderId="0" xfId="3" applyNumberFormat="1" applyFont="1" applyAlignment="1">
      <alignment wrapText="1"/>
    </xf>
    <xf numFmtId="166" fontId="69" fillId="0" borderId="56" xfId="0" applyNumberFormat="1" applyFont="1" applyFill="1" applyBorder="1" applyAlignment="1"/>
    <xf numFmtId="0" fontId="69" fillId="0" borderId="0" xfId="0" applyFont="1" applyAlignment="1"/>
    <xf numFmtId="0" fontId="8" fillId="0" borderId="56" xfId="0" applyFont="1" applyBorder="1"/>
    <xf numFmtId="0" fontId="0" fillId="0" borderId="0" xfId="0" applyFont="1" applyAlignment="1"/>
    <xf numFmtId="0" fontId="69" fillId="0" borderId="56" xfId="0" applyFont="1" applyBorder="1"/>
    <xf numFmtId="0" fontId="124" fillId="2" borderId="56" xfId="0" applyFont="1" applyFill="1" applyBorder="1" applyAlignment="1">
      <alignment vertical="center"/>
    </xf>
    <xf numFmtId="0" fontId="69" fillId="0" borderId="0" xfId="0" applyFont="1"/>
    <xf numFmtId="0" fontId="125" fillId="9" borderId="77" xfId="0" applyFont="1" applyFill="1" applyBorder="1" applyAlignment="1">
      <alignment horizontal="center" vertical="center"/>
    </xf>
    <xf numFmtId="0" fontId="125" fillId="9" borderId="78" xfId="0" applyFont="1" applyFill="1" applyBorder="1" applyAlignment="1">
      <alignment horizontal="center" vertical="center"/>
    </xf>
    <xf numFmtId="0" fontId="125" fillId="9" borderId="79" xfId="0" applyFont="1" applyFill="1" applyBorder="1" applyAlignment="1">
      <alignment horizontal="center" vertical="center"/>
    </xf>
    <xf numFmtId="0" fontId="123" fillId="2" borderId="63" xfId="0" applyFont="1" applyFill="1" applyBorder="1"/>
    <xf numFmtId="0" fontId="82" fillId="2" borderId="0" xfId="0" applyFont="1" applyFill="1" applyAlignment="1">
      <alignment vertical="center"/>
    </xf>
    <xf numFmtId="0" fontId="123" fillId="0" borderId="81" xfId="0" applyFont="1" applyBorder="1"/>
    <xf numFmtId="0" fontId="123" fillId="2" borderId="81" xfId="0" applyFont="1" applyFill="1" applyBorder="1" applyAlignment="1">
      <alignment vertical="top"/>
    </xf>
    <xf numFmtId="3" fontId="74" fillId="2" borderId="61" xfId="0" applyNumberFormat="1" applyFont="1" applyFill="1" applyBorder="1" applyAlignment="1">
      <alignment vertical="top"/>
    </xf>
    <xf numFmtId="0" fontId="74" fillId="0" borderId="0" xfId="0" applyFont="1"/>
    <xf numFmtId="0" fontId="123" fillId="0" borderId="0" xfId="0" applyFont="1"/>
    <xf numFmtId="44" fontId="87" fillId="0" borderId="98" xfId="0" applyNumberFormat="1" applyFont="1" applyBorder="1" applyAlignment="1">
      <alignment horizontal="right" wrapText="1"/>
    </xf>
    <xf numFmtId="44" fontId="73" fillId="23" borderId="98" xfId="0" applyNumberFormat="1" applyFont="1" applyFill="1" applyBorder="1" applyAlignment="1">
      <alignment horizontal="right" wrapText="1"/>
    </xf>
    <xf numFmtId="0" fontId="126" fillId="0" borderId="98" xfId="7" applyFont="1" applyBorder="1" applyAlignment="1">
      <alignment horizontal="center"/>
    </xf>
    <xf numFmtId="0" fontId="71" fillId="0" borderId="98" xfId="7" applyFont="1" applyBorder="1"/>
    <xf numFmtId="43" fontId="71" fillId="0" borderId="98" xfId="8" applyFont="1" applyBorder="1"/>
    <xf numFmtId="43" fontId="123" fillId="0" borderId="0" xfId="0" applyNumberFormat="1" applyFont="1"/>
    <xf numFmtId="43" fontId="127" fillId="23" borderId="98" xfId="8" applyFont="1" applyFill="1" applyBorder="1"/>
    <xf numFmtId="0" fontId="126" fillId="0" borderId="56" xfId="7" applyFont="1" applyBorder="1" applyAlignment="1">
      <alignment horizontal="center"/>
    </xf>
    <xf numFmtId="0" fontId="71" fillId="0" borderId="56" xfId="7" applyFont="1" applyBorder="1"/>
    <xf numFmtId="43" fontId="71" fillId="0" borderId="56" xfId="8" applyFont="1" applyBorder="1"/>
    <xf numFmtId="0" fontId="123" fillId="0" borderId="56" xfId="0" applyFont="1" applyBorder="1" applyAlignment="1">
      <alignment vertical="center"/>
    </xf>
    <xf numFmtId="0" fontId="123" fillId="0" borderId="56" xfId="0" applyFont="1" applyBorder="1" applyAlignment="1">
      <alignment horizontal="left" vertical="center" wrapText="1"/>
    </xf>
    <xf numFmtId="167" fontId="123" fillId="0" borderId="56" xfId="0" applyNumberFormat="1" applyFont="1" applyBorder="1" applyAlignment="1">
      <alignment horizontal="center" vertical="center"/>
    </xf>
    <xf numFmtId="0" fontId="128" fillId="21" borderId="98" xfId="0" applyFont="1" applyFill="1" applyBorder="1" applyAlignment="1">
      <alignment horizontal="center" vertical="center" wrapText="1"/>
    </xf>
    <xf numFmtId="0" fontId="69" fillId="0" borderId="98" xfId="0" applyFont="1" applyFill="1" applyBorder="1" applyAlignment="1">
      <alignment horizontal="center" vertical="center" wrapText="1"/>
    </xf>
    <xf numFmtId="9" fontId="69" fillId="0" borderId="98" xfId="4" applyFont="1" applyFill="1" applyBorder="1" applyAlignment="1">
      <alignment horizontal="center" vertical="center" wrapText="1"/>
    </xf>
    <xf numFmtId="0" fontId="69" fillId="0" borderId="0" xfId="0" applyFont="1" applyAlignment="1">
      <alignment wrapText="1"/>
    </xf>
    <xf numFmtId="0" fontId="70" fillId="0" borderId="0" xfId="0" applyFont="1" applyAlignment="1"/>
    <xf numFmtId="0" fontId="129" fillId="0" borderId="76" xfId="0" applyFont="1" applyBorder="1" applyAlignment="1"/>
    <xf numFmtId="0" fontId="84" fillId="0" borderId="76" xfId="0" applyFont="1" applyBorder="1" applyAlignment="1">
      <alignment vertical="top"/>
    </xf>
    <xf numFmtId="0" fontId="129" fillId="0" borderId="0" xfId="0" applyFont="1"/>
    <xf numFmtId="171" fontId="115" fillId="0" borderId="103" xfId="3" applyNumberFormat="1" applyFont="1" applyFill="1" applyBorder="1" applyAlignment="1">
      <alignment horizontal="center" vertical="center" wrapText="1"/>
    </xf>
    <xf numFmtId="171" fontId="113" fillId="0" borderId="103" xfId="3" applyNumberFormat="1" applyFont="1" applyFill="1" applyBorder="1" applyAlignment="1">
      <alignment horizontal="center" vertical="center" wrapText="1"/>
    </xf>
    <xf numFmtId="171" fontId="115" fillId="0" borderId="106" xfId="3" applyNumberFormat="1" applyFont="1" applyFill="1" applyBorder="1" applyAlignment="1">
      <alignment horizontal="center" vertical="center" wrapText="1"/>
    </xf>
    <xf numFmtId="171" fontId="110" fillId="0" borderId="0" xfId="3" applyNumberFormat="1" applyFont="1"/>
    <xf numFmtId="171" fontId="113" fillId="0" borderId="113" xfId="3" applyNumberFormat="1" applyFont="1" applyFill="1" applyBorder="1" applyAlignment="1">
      <alignment horizontal="center" vertical="center" wrapText="1"/>
    </xf>
    <xf numFmtId="171" fontId="113" fillId="0" borderId="103" xfId="3" applyNumberFormat="1" applyFont="1" applyBorder="1" applyAlignment="1">
      <alignment horizontal="center" vertical="center" wrapText="1"/>
    </xf>
    <xf numFmtId="171" fontId="115" fillId="0" borderId="103" xfId="3" applyNumberFormat="1" applyFont="1" applyBorder="1" applyAlignment="1">
      <alignment horizontal="center" vertical="center" wrapText="1"/>
    </xf>
    <xf numFmtId="171" fontId="115" fillId="0" borderId="106" xfId="3" applyNumberFormat="1" applyFont="1" applyBorder="1" applyAlignment="1">
      <alignment horizontal="center" vertical="center" wrapText="1"/>
    </xf>
    <xf numFmtId="0" fontId="130" fillId="0" borderId="0" xfId="0" applyFont="1"/>
    <xf numFmtId="0" fontId="113" fillId="24" borderId="112" xfId="0" applyFont="1" applyFill="1" applyBorder="1" applyAlignment="1">
      <alignment horizontal="justify" vertical="center" wrapText="1"/>
    </xf>
    <xf numFmtId="171" fontId="113" fillId="24" borderId="103" xfId="3" applyNumberFormat="1" applyFont="1" applyFill="1" applyBorder="1" applyAlignment="1">
      <alignment horizontal="center" vertical="center" wrapText="1"/>
    </xf>
    <xf numFmtId="171" fontId="130" fillId="0" borderId="0" xfId="3" applyNumberFormat="1" applyFont="1"/>
    <xf numFmtId="0" fontId="120" fillId="0" borderId="112" xfId="0" applyFont="1" applyFill="1" applyBorder="1" applyAlignment="1">
      <alignment horizontal="justify" vertical="center" wrapText="1"/>
    </xf>
    <xf numFmtId="171" fontId="120" fillId="0" borderId="103" xfId="3" applyNumberFormat="1" applyFont="1" applyFill="1" applyBorder="1" applyAlignment="1">
      <alignment horizontal="center" vertical="center" wrapText="1"/>
    </xf>
    <xf numFmtId="0" fontId="131" fillId="0" borderId="0" xfId="0" applyFont="1"/>
    <xf numFmtId="0" fontId="116" fillId="0" borderId="112" xfId="0" applyFont="1" applyFill="1" applyBorder="1" applyAlignment="1">
      <alignment horizontal="justify" vertical="center" wrapText="1"/>
    </xf>
    <xf numFmtId="171" fontId="116" fillId="0" borderId="103" xfId="3" applyNumberFormat="1" applyFont="1" applyFill="1" applyBorder="1" applyAlignment="1">
      <alignment horizontal="center" vertical="center" wrapText="1"/>
    </xf>
    <xf numFmtId="171" fontId="111" fillId="0" borderId="0" xfId="3" applyNumberFormat="1" applyFont="1"/>
    <xf numFmtId="171" fontId="112" fillId="0" borderId="0" xfId="3" applyNumberFormat="1" applyFont="1"/>
    <xf numFmtId="171" fontId="111" fillId="0" borderId="109" xfId="3" applyNumberFormat="1" applyFont="1" applyFill="1" applyBorder="1" applyAlignment="1">
      <alignment horizontal="center" vertical="center" wrapText="1"/>
    </xf>
    <xf numFmtId="171" fontId="111" fillId="0" borderId="106" xfId="3" applyNumberFormat="1" applyFont="1" applyFill="1" applyBorder="1" applyAlignment="1">
      <alignment horizontal="center" vertical="center" wrapText="1"/>
    </xf>
    <xf numFmtId="171" fontId="133" fillId="0" borderId="103" xfId="3" applyNumberFormat="1" applyFont="1" applyFill="1" applyBorder="1" applyAlignment="1">
      <alignment horizontal="center" vertical="center" wrapText="1"/>
    </xf>
    <xf numFmtId="171" fontId="111" fillId="0" borderId="103" xfId="3" applyNumberFormat="1" applyFont="1" applyFill="1" applyBorder="1" applyAlignment="1">
      <alignment horizontal="center" vertical="center" wrapText="1"/>
    </xf>
    <xf numFmtId="171" fontId="133" fillId="0" borderId="106" xfId="3" applyNumberFormat="1" applyFont="1" applyFill="1" applyBorder="1" applyAlignment="1">
      <alignment horizontal="center" vertical="center" wrapText="1"/>
    </xf>
    <xf numFmtId="171" fontId="134" fillId="0" borderId="0" xfId="3" applyNumberFormat="1" applyFont="1"/>
    <xf numFmtId="0" fontId="68" fillId="0" borderId="0" xfId="0" applyFont="1"/>
    <xf numFmtId="0" fontId="69" fillId="0" borderId="56" xfId="0" applyFont="1" applyBorder="1" applyAlignment="1">
      <alignment horizontal="center"/>
    </xf>
    <xf numFmtId="173" fontId="26" fillId="0" borderId="98" xfId="0" applyNumberFormat="1" applyFont="1" applyBorder="1" applyAlignment="1">
      <alignment horizontal="right" wrapText="1"/>
    </xf>
    <xf numFmtId="0" fontId="74" fillId="2" borderId="107" xfId="0" applyFont="1" applyFill="1" applyBorder="1" applyAlignment="1">
      <alignment horizontal="center" vertical="top" readingOrder="1"/>
    </xf>
    <xf numFmtId="0" fontId="74" fillId="2" borderId="108" xfId="0" applyFont="1" applyFill="1" applyBorder="1" applyAlignment="1">
      <alignment horizontal="center" vertical="top" readingOrder="1"/>
    </xf>
    <xf numFmtId="0" fontId="74" fillId="2" borderId="109" xfId="0" applyFont="1" applyFill="1" applyBorder="1" applyAlignment="1">
      <alignment horizontal="center" vertical="top" readingOrder="1"/>
    </xf>
    <xf numFmtId="0" fontId="74" fillId="2" borderId="102" xfId="0" applyFont="1" applyFill="1" applyBorder="1" applyAlignment="1">
      <alignment horizontal="center" vertical="top" readingOrder="1"/>
    </xf>
    <xf numFmtId="0" fontId="74" fillId="2" borderId="56" xfId="0" applyFont="1" applyFill="1" applyBorder="1" applyAlignment="1">
      <alignment horizontal="center" vertical="top" readingOrder="1"/>
    </xf>
    <xf numFmtId="0" fontId="74" fillId="2" borderId="103" xfId="0" applyFont="1" applyFill="1" applyBorder="1" applyAlignment="1">
      <alignment horizontal="center" vertical="top" readingOrder="1"/>
    </xf>
    <xf numFmtId="164" fontId="77" fillId="2" borderId="56" xfId="0" applyNumberFormat="1" applyFont="1" applyFill="1" applyBorder="1" applyAlignment="1">
      <alignment horizontal="right" vertical="center" wrapText="1" readingOrder="1"/>
    </xf>
    <xf numFmtId="165" fontId="77" fillId="2" borderId="56" xfId="0" applyNumberFormat="1" applyFont="1" applyFill="1" applyBorder="1" applyAlignment="1">
      <alignment horizontal="left" vertical="center" wrapText="1" readingOrder="1"/>
    </xf>
    <xf numFmtId="0" fontId="74" fillId="0" borderId="56" xfId="0" applyFont="1" applyBorder="1" applyAlignment="1">
      <alignment wrapText="1"/>
    </xf>
    <xf numFmtId="0" fontId="74" fillId="2" borderId="56" xfId="0" applyFont="1" applyFill="1" applyBorder="1" applyAlignment="1">
      <alignment horizontal="right" vertical="top" readingOrder="1"/>
    </xf>
    <xf numFmtId="164" fontId="74" fillId="2" borderId="56" xfId="0" applyNumberFormat="1" applyFont="1" applyFill="1" applyBorder="1" applyAlignment="1">
      <alignment horizontal="right" vertical="top" readingOrder="1"/>
    </xf>
    <xf numFmtId="165" fontId="65" fillId="2" borderId="56" xfId="0" applyNumberFormat="1" applyFont="1" applyFill="1" applyBorder="1" applyAlignment="1">
      <alignment horizontal="left" vertical="center" wrapText="1" readingOrder="1"/>
    </xf>
    <xf numFmtId="164" fontId="65" fillId="2" borderId="56" xfId="0" applyNumberFormat="1" applyFont="1" applyFill="1" applyBorder="1" applyAlignment="1">
      <alignment horizontal="right" vertical="center" wrapText="1" readingOrder="1"/>
    </xf>
    <xf numFmtId="170" fontId="77" fillId="2" borderId="56" xfId="0" applyNumberFormat="1" applyFont="1" applyFill="1" applyBorder="1" applyAlignment="1">
      <alignment horizontal="right" vertical="center" wrapText="1" readingOrder="1"/>
    </xf>
    <xf numFmtId="0" fontId="74" fillId="0" borderId="56" xfId="0" applyFont="1" applyBorder="1" applyAlignment="1">
      <alignment horizontal="right" wrapText="1"/>
    </xf>
    <xf numFmtId="165" fontId="65" fillId="2" borderId="56" xfId="0" applyNumberFormat="1" applyFont="1" applyFill="1" applyBorder="1" applyAlignment="1">
      <alignment horizontal="right" vertical="center" wrapText="1" readingOrder="1"/>
    </xf>
    <xf numFmtId="170" fontId="65" fillId="2" borderId="56" xfId="0" applyNumberFormat="1" applyFont="1" applyFill="1" applyBorder="1" applyAlignment="1">
      <alignment horizontal="right" vertical="center" wrapText="1" readingOrder="1"/>
    </xf>
    <xf numFmtId="170" fontId="74" fillId="2" borderId="56" xfId="0" applyNumberFormat="1" applyFont="1" applyFill="1" applyBorder="1" applyAlignment="1">
      <alignment horizontal="center" vertical="top" readingOrder="1"/>
    </xf>
    <xf numFmtId="166" fontId="65" fillId="2" borderId="56" xfId="0" applyNumberFormat="1" applyFont="1" applyFill="1" applyBorder="1" applyAlignment="1">
      <alignment vertical="center" wrapText="1" readingOrder="1"/>
    </xf>
    <xf numFmtId="170" fontId="65" fillId="2" borderId="56" xfId="0" applyNumberFormat="1" applyFont="1" applyFill="1" applyBorder="1" applyAlignment="1">
      <alignment horizontal="right" wrapText="1" readingOrder="1"/>
    </xf>
    <xf numFmtId="165" fontId="77" fillId="2" borderId="56" xfId="0" applyNumberFormat="1" applyFont="1" applyFill="1" applyBorder="1" applyAlignment="1">
      <alignment horizontal="right" vertical="center" wrapText="1" readingOrder="1"/>
    </xf>
    <xf numFmtId="165" fontId="77" fillId="2" borderId="103" xfId="0" applyNumberFormat="1" applyFont="1" applyFill="1" applyBorder="1" applyAlignment="1">
      <alignment horizontal="left" vertical="center" wrapText="1" readingOrder="1"/>
    </xf>
    <xf numFmtId="166" fontId="65" fillId="2" borderId="56" xfId="0" applyNumberFormat="1" applyFont="1" applyFill="1" applyBorder="1" applyAlignment="1">
      <alignment horizontal="left" vertical="center" wrapText="1" readingOrder="1"/>
    </xf>
    <xf numFmtId="164" fontId="74" fillId="0" borderId="56" xfId="0" applyNumberFormat="1" applyFont="1" applyBorder="1" applyAlignment="1">
      <alignment horizontal="right" wrapText="1"/>
    </xf>
    <xf numFmtId="166" fontId="65" fillId="2" borderId="56" xfId="0" applyNumberFormat="1" applyFont="1" applyFill="1" applyBorder="1" applyAlignment="1">
      <alignment horizontal="center" vertical="center" wrapText="1" readingOrder="1"/>
    </xf>
    <xf numFmtId="164" fontId="65" fillId="2" borderId="56" xfId="0" applyNumberFormat="1" applyFont="1" applyFill="1" applyBorder="1" applyAlignment="1">
      <alignment horizontal="left" vertical="center" wrapText="1" readingOrder="1"/>
    </xf>
    <xf numFmtId="166" fontId="77" fillId="2" borderId="56" xfId="0" applyNumberFormat="1" applyFont="1" applyFill="1" applyBorder="1" applyAlignment="1">
      <alignment horizontal="right" vertical="center" wrapText="1" readingOrder="1"/>
    </xf>
    <xf numFmtId="166" fontId="65" fillId="2" borderId="56" xfId="0" applyNumberFormat="1" applyFont="1" applyFill="1" applyBorder="1" applyAlignment="1">
      <alignment horizontal="right" vertical="center" wrapText="1" readingOrder="1"/>
    </xf>
    <xf numFmtId="0" fontId="69" fillId="0" borderId="56" xfId="0" applyFont="1" applyBorder="1" applyAlignment="1">
      <alignment horizontal="left" vertical="center" wrapText="1" readingOrder="1"/>
    </xf>
    <xf numFmtId="170" fontId="77" fillId="2" borderId="56" xfId="0" applyNumberFormat="1" applyFont="1" applyFill="1" applyBorder="1" applyAlignment="1">
      <alignment horizontal="left" vertical="center" wrapText="1" readingOrder="1"/>
    </xf>
    <xf numFmtId="0" fontId="74" fillId="2" borderId="114" xfId="0" applyFont="1" applyFill="1" applyBorder="1" applyAlignment="1">
      <alignment horizontal="center" vertical="top" readingOrder="1"/>
    </xf>
    <xf numFmtId="0" fontId="74" fillId="2" borderId="32" xfId="0" applyFont="1" applyFill="1" applyBorder="1" applyAlignment="1">
      <alignment horizontal="center" vertical="top" readingOrder="1"/>
    </xf>
    <xf numFmtId="0" fontId="74" fillId="2" borderId="115" xfId="0" applyFont="1" applyFill="1" applyBorder="1" applyAlignment="1">
      <alignment horizontal="center" vertical="top" readingOrder="1"/>
    </xf>
    <xf numFmtId="0" fontId="74" fillId="0" borderId="102" xfId="0" applyFont="1" applyBorder="1" applyAlignment="1">
      <alignment wrapText="1"/>
    </xf>
    <xf numFmtId="0" fontId="74" fillId="0" borderId="103" xfId="0" applyFont="1" applyBorder="1" applyAlignment="1">
      <alignment wrapText="1"/>
    </xf>
    <xf numFmtId="0" fontId="74" fillId="0" borderId="104" xfId="0" applyFont="1" applyBorder="1" applyAlignment="1">
      <alignment wrapText="1"/>
    </xf>
    <xf numFmtId="0" fontId="74" fillId="0" borderId="105" xfId="0" applyFont="1" applyBorder="1" applyAlignment="1">
      <alignment wrapText="1"/>
    </xf>
    <xf numFmtId="0" fontId="74" fillId="0" borderId="106" xfId="0" applyFont="1" applyBorder="1" applyAlignment="1">
      <alignment wrapText="1"/>
    </xf>
    <xf numFmtId="0" fontId="67" fillId="2" borderId="56" xfId="0" applyFont="1" applyFill="1" applyBorder="1" applyAlignment="1">
      <alignment horizontal="center" vertical="center" wrapText="1" readingOrder="1"/>
    </xf>
    <xf numFmtId="0" fontId="67" fillId="2" borderId="56" xfId="0" applyFont="1" applyFill="1" applyBorder="1" applyAlignment="1">
      <alignment horizontal="left" vertical="center" wrapText="1" readingOrder="1"/>
    </xf>
    <xf numFmtId="166" fontId="83" fillId="0" borderId="46" xfId="0" applyNumberFormat="1" applyFont="1" applyBorder="1" applyAlignment="1">
      <alignment horizontal="left" vertical="center" wrapText="1"/>
    </xf>
    <xf numFmtId="166" fontId="80" fillId="0" borderId="46" xfId="0" applyNumberFormat="1" applyFont="1" applyBorder="1" applyAlignment="1">
      <alignment horizontal="left" vertical="center" wrapText="1"/>
    </xf>
    <xf numFmtId="0" fontId="6" fillId="2" borderId="56" xfId="0" applyFont="1" applyFill="1" applyBorder="1" applyAlignment="1">
      <alignment horizontal="center" vertical="top" readingOrder="1"/>
    </xf>
    <xf numFmtId="0" fontId="12" fillId="2" borderId="56" xfId="0" applyFont="1" applyFill="1" applyBorder="1" applyAlignment="1">
      <alignment horizontal="left" vertical="center" wrapText="1" readingOrder="1"/>
    </xf>
    <xf numFmtId="0" fontId="135" fillId="0" borderId="0" xfId="0" applyFont="1"/>
    <xf numFmtId="0" fontId="136" fillId="21" borderId="116" xfId="1" applyFont="1" applyFill="1" applyBorder="1" applyAlignment="1">
      <alignment horizontal="center" vertical="center"/>
    </xf>
    <xf numFmtId="0" fontId="136" fillId="21" borderId="117" xfId="1" applyFont="1" applyFill="1" applyBorder="1" applyAlignment="1">
      <alignment horizontal="center" vertical="center" wrapText="1"/>
    </xf>
    <xf numFmtId="0" fontId="136" fillId="21" borderId="101" xfId="1" applyFont="1" applyFill="1" applyBorder="1" applyAlignment="1">
      <alignment horizontal="center" vertical="center" wrapText="1"/>
    </xf>
    <xf numFmtId="0" fontId="136" fillId="21" borderId="118" xfId="1" applyFont="1" applyFill="1" applyBorder="1" applyAlignment="1">
      <alignment horizontal="center" vertical="center" wrapText="1"/>
    </xf>
    <xf numFmtId="0" fontId="136" fillId="21" borderId="119" xfId="1" applyFont="1" applyFill="1" applyBorder="1" applyAlignment="1">
      <alignment horizontal="center" vertical="center" wrapText="1"/>
    </xf>
    <xf numFmtId="0" fontId="137" fillId="21" borderId="119" xfId="1" applyFont="1" applyFill="1" applyBorder="1" applyAlignment="1">
      <alignment horizontal="left" vertical="center" wrapText="1"/>
    </xf>
    <xf numFmtId="0" fontId="137" fillId="21" borderId="119" xfId="1" applyFont="1" applyFill="1" applyBorder="1" applyAlignment="1">
      <alignment horizontal="center" vertical="center" wrapText="1"/>
    </xf>
    <xf numFmtId="0" fontId="136" fillId="21" borderId="119" xfId="1" applyFont="1" applyFill="1" applyBorder="1" applyAlignment="1">
      <alignment horizontal="center" vertical="center"/>
    </xf>
    <xf numFmtId="0" fontId="136" fillId="21" borderId="120" xfId="1" applyFont="1" applyFill="1" applyBorder="1" applyAlignment="1">
      <alignment horizontal="center" vertical="center" wrapText="1"/>
    </xf>
    <xf numFmtId="0" fontId="130" fillId="0" borderId="121" xfId="0" applyFont="1" applyFill="1" applyBorder="1" applyAlignment="1">
      <alignment horizontal="center" vertical="center" wrapText="1"/>
    </xf>
    <xf numFmtId="0" fontId="130" fillId="0" borderId="59" xfId="0" applyFont="1" applyFill="1" applyBorder="1" applyAlignment="1">
      <alignment wrapText="1"/>
    </xf>
    <xf numFmtId="0" fontId="110" fillId="0" borderId="61" xfId="0" applyFont="1" applyFill="1" applyBorder="1" applyAlignment="1">
      <alignment horizontal="center" wrapText="1"/>
    </xf>
    <xf numFmtId="14" fontId="110" fillId="0" borderId="61" xfId="0" applyNumberFormat="1" applyFont="1" applyFill="1" applyBorder="1" applyAlignment="1">
      <alignment horizontal="center"/>
    </xf>
    <xf numFmtId="174" fontId="110" fillId="0" borderId="61" xfId="0" applyNumberFormat="1" applyFont="1" applyFill="1" applyBorder="1" applyAlignment="1">
      <alignment horizontal="center"/>
    </xf>
    <xf numFmtId="0" fontId="110" fillId="0" borderId="77" xfId="0" applyFont="1" applyFill="1" applyBorder="1" applyAlignment="1">
      <alignment horizontal="justify" wrapText="1"/>
    </xf>
    <xf numFmtId="49" fontId="29" fillId="0" borderId="122" xfId="0" applyNumberFormat="1" applyFont="1" applyBorder="1" applyAlignment="1">
      <alignment horizontal="center" vertical="center" wrapText="1"/>
    </xf>
    <xf numFmtId="16" fontId="30" fillId="0" borderId="123" xfId="0" applyNumberFormat="1" applyFont="1" applyBorder="1" applyAlignment="1">
      <alignment horizontal="center" vertical="center"/>
    </xf>
    <xf numFmtId="0" fontId="30" fillId="0" borderId="123" xfId="0" applyFont="1" applyBorder="1" applyAlignment="1">
      <alignment horizontal="center" vertical="center" wrapText="1"/>
    </xf>
    <xf numFmtId="0" fontId="30" fillId="0" borderId="124" xfId="0" applyFont="1" applyBorder="1" applyAlignment="1">
      <alignment horizontal="left" vertical="center" wrapText="1"/>
    </xf>
    <xf numFmtId="0" fontId="138" fillId="0" borderId="125" xfId="0" applyFont="1" applyBorder="1"/>
    <xf numFmtId="0" fontId="135" fillId="0" borderId="125" xfId="0" applyFont="1" applyBorder="1"/>
    <xf numFmtId="0" fontId="0" fillId="0" borderId="125" xfId="0" applyBorder="1"/>
    <xf numFmtId="0" fontId="0" fillId="0" borderId="126" xfId="0" applyBorder="1"/>
    <xf numFmtId="0" fontId="27" fillId="0" borderId="0" xfId="0" applyFont="1"/>
    <xf numFmtId="0" fontId="61" fillId="0" borderId="0" xfId="0" applyFont="1"/>
    <xf numFmtId="0" fontId="26" fillId="0" borderId="56" xfId="0" applyFont="1" applyBorder="1"/>
    <xf numFmtId="0" fontId="135" fillId="0" borderId="56" xfId="0" applyFont="1" applyBorder="1"/>
    <xf numFmtId="0" fontId="0" fillId="0" borderId="56" xfId="0" applyBorder="1"/>
    <xf numFmtId="0" fontId="34" fillId="2" borderId="56" xfId="0" applyFont="1" applyFill="1" applyBorder="1" applyAlignment="1">
      <alignment horizontal="left" vertical="center"/>
    </xf>
    <xf numFmtId="166" fontId="34" fillId="2" borderId="56" xfId="0" applyNumberFormat="1" applyFont="1" applyFill="1" applyBorder="1" applyAlignment="1">
      <alignment horizontal="left" vertical="center"/>
    </xf>
    <xf numFmtId="0" fontId="35" fillId="2" borderId="56" xfId="0" applyFont="1" applyFill="1" applyBorder="1" applyAlignment="1">
      <alignment horizontal="center" vertical="center"/>
    </xf>
    <xf numFmtId="171" fontId="35" fillId="2" borderId="56" xfId="0" applyNumberFormat="1" applyFont="1" applyFill="1" applyBorder="1" applyAlignment="1">
      <alignment horizontal="center" vertical="center"/>
    </xf>
    <xf numFmtId="0" fontId="35" fillId="0" borderId="56" xfId="0" applyFont="1" applyBorder="1"/>
    <xf numFmtId="0" fontId="34" fillId="0" borderId="93" xfId="0" applyFont="1" applyBorder="1" applyAlignment="1">
      <alignment horizontal="center" vertical="center" wrapText="1"/>
    </xf>
    <xf numFmtId="166" fontId="34" fillId="0" borderId="127" xfId="0" applyNumberFormat="1" applyFont="1" applyBorder="1"/>
    <xf numFmtId="0" fontId="35" fillId="0" borderId="135" xfId="0" applyFont="1" applyBorder="1" applyAlignment="1">
      <alignment horizontal="center" vertical="center" wrapText="1"/>
    </xf>
    <xf numFmtId="166" fontId="35" fillId="0" borderId="103" xfId="0" applyNumberFormat="1" applyFont="1" applyBorder="1"/>
    <xf numFmtId="166" fontId="35" fillId="0" borderId="136" xfId="0" applyNumberFormat="1" applyFont="1" applyBorder="1"/>
    <xf numFmtId="164" fontId="35" fillId="0" borderId="103" xfId="0" applyNumberFormat="1" applyFont="1" applyBorder="1"/>
    <xf numFmtId="164" fontId="35" fillId="0" borderId="136" xfId="0" applyNumberFormat="1" applyFont="1" applyBorder="1"/>
    <xf numFmtId="0" fontId="35" fillId="0" borderId="122" xfId="0" applyFont="1" applyBorder="1" applyAlignment="1">
      <alignment horizontal="center" vertical="center" wrapText="1"/>
    </xf>
    <xf numFmtId="0" fontId="35" fillId="0" borderId="123" xfId="0" applyFont="1" applyBorder="1" applyAlignment="1">
      <alignment horizontal="center" vertical="center" wrapText="1"/>
    </xf>
    <xf numFmtId="0" fontId="35" fillId="0" borderId="123" xfId="0" applyFont="1" applyBorder="1" applyAlignment="1">
      <alignment horizontal="left" vertical="center" wrapText="1"/>
    </xf>
    <xf numFmtId="164" fontId="35" fillId="0" borderId="106" xfId="0" applyNumberFormat="1" applyFont="1" applyBorder="1"/>
    <xf numFmtId="0" fontId="69" fillId="0" borderId="0" xfId="0" applyFont="1" applyAlignment="1"/>
    <xf numFmtId="0" fontId="69" fillId="0" borderId="137" xfId="0" applyFont="1" applyBorder="1" applyAlignment="1">
      <alignment vertical="center" wrapText="1"/>
    </xf>
    <xf numFmtId="0" fontId="69" fillId="0" borderId="88" xfId="0" applyFont="1" applyBorder="1" applyAlignment="1">
      <alignment horizontal="center" vertical="center" wrapText="1"/>
    </xf>
    <xf numFmtId="3" fontId="69" fillId="0" borderId="88" xfId="0" applyNumberFormat="1" applyFont="1" applyBorder="1" applyAlignment="1">
      <alignment horizontal="center" vertical="center" wrapText="1"/>
    </xf>
    <xf numFmtId="0" fontId="69" fillId="0" borderId="138" xfId="0" applyFont="1" applyBorder="1" applyAlignment="1">
      <alignment horizontal="center" vertical="center" wrapText="1"/>
    </xf>
    <xf numFmtId="0" fontId="69" fillId="0" borderId="139" xfId="0" applyFont="1" applyBorder="1" applyAlignment="1"/>
    <xf numFmtId="0" fontId="69" fillId="0" borderId="59" xfId="0" applyFont="1" applyBorder="1" applyAlignment="1">
      <alignment horizontal="center" vertical="center" wrapText="1"/>
    </xf>
    <xf numFmtId="0" fontId="69" fillId="0" borderId="140" xfId="0" applyFont="1" applyBorder="1" applyAlignment="1">
      <alignment horizontal="center" vertical="center" wrapText="1"/>
    </xf>
    <xf numFmtId="3" fontId="69" fillId="0" borderId="59" xfId="0" applyNumberFormat="1" applyFont="1" applyBorder="1" applyAlignment="1">
      <alignment horizontal="center" vertical="center" wrapText="1"/>
    </xf>
    <xf numFmtId="4" fontId="69" fillId="0" borderId="59" xfId="0" applyNumberFormat="1" applyFont="1" applyBorder="1" applyAlignment="1">
      <alignment horizontal="center" vertical="center" wrapText="1"/>
    </xf>
    <xf numFmtId="0" fontId="110" fillId="0" borderId="59" xfId="0" applyFont="1" applyFill="1" applyBorder="1" applyAlignment="1">
      <alignment wrapText="1"/>
    </xf>
    <xf numFmtId="14" fontId="110" fillId="0" borderId="59" xfId="0" applyNumberFormat="1" applyFont="1" applyFill="1" applyBorder="1" applyAlignment="1">
      <alignment wrapText="1"/>
    </xf>
    <xf numFmtId="0" fontId="110" fillId="0" borderId="136" xfId="0" applyFont="1" applyFill="1" applyBorder="1" applyAlignment="1">
      <alignment wrapText="1"/>
    </xf>
    <xf numFmtId="0" fontId="110" fillId="0" borderId="136" xfId="0" applyFont="1" applyFill="1" applyBorder="1" applyAlignment="1">
      <alignment horizontal="justify" wrapText="1"/>
    </xf>
    <xf numFmtId="175" fontId="110" fillId="0" borderId="77" xfId="0" applyNumberFormat="1" applyFont="1" applyFill="1" applyBorder="1" applyAlignment="1">
      <alignment horizontal="justify" wrapText="1"/>
    </xf>
    <xf numFmtId="170" fontId="16" fillId="2" borderId="2" xfId="0" applyNumberFormat="1" applyFont="1" applyFill="1" applyBorder="1" applyAlignment="1">
      <alignment vertical="center" wrapText="1" readingOrder="1"/>
    </xf>
    <xf numFmtId="0" fontId="62" fillId="0" borderId="56" xfId="2" applyFont="1" applyAlignment="1">
      <alignment horizontal="center"/>
    </xf>
    <xf numFmtId="49" fontId="97" fillId="0" borderId="56" xfId="2" quotePrefix="1" applyNumberFormat="1" applyFont="1" applyAlignment="1">
      <alignment horizontal="center"/>
    </xf>
    <xf numFmtId="49" fontId="97" fillId="0" borderId="56" xfId="2" applyNumberFormat="1" applyFont="1" applyAlignment="1">
      <alignment horizontal="center"/>
    </xf>
    <xf numFmtId="0" fontId="71" fillId="0" borderId="56" xfId="2" applyFont="1" applyAlignment="1">
      <alignment horizontal="center"/>
    </xf>
    <xf numFmtId="0" fontId="75" fillId="2" borderId="56" xfId="0" applyFont="1" applyFill="1" applyBorder="1" applyAlignment="1">
      <alignment horizontal="left" vertical="center" wrapText="1" readingOrder="1"/>
    </xf>
    <xf numFmtId="0" fontId="69" fillId="0" borderId="56" xfId="0" applyFont="1" applyBorder="1"/>
    <xf numFmtId="0" fontId="69" fillId="0" borderId="32" xfId="0" applyFont="1" applyBorder="1"/>
    <xf numFmtId="0" fontId="67" fillId="2" borderId="56" xfId="0" applyFont="1" applyFill="1" applyBorder="1" applyAlignment="1">
      <alignment horizontal="left" vertical="center" wrapText="1" readingOrder="1"/>
    </xf>
    <xf numFmtId="0" fontId="75" fillId="2" borderId="56" xfId="0" applyFont="1" applyFill="1" applyBorder="1" applyAlignment="1">
      <alignment horizontal="center" vertical="center" wrapText="1" readingOrder="1"/>
    </xf>
    <xf numFmtId="0" fontId="69" fillId="0" borderId="103" xfId="0" applyFont="1" applyBorder="1"/>
    <xf numFmtId="0" fontId="65" fillId="2" borderId="56" xfId="0" applyFont="1" applyFill="1" applyBorder="1" applyAlignment="1">
      <alignment horizontal="left" vertical="center" wrapText="1" readingOrder="1"/>
    </xf>
    <xf numFmtId="0" fontId="69" fillId="0" borderId="56" xfId="0" applyFont="1" applyBorder="1" applyAlignment="1"/>
    <xf numFmtId="0" fontId="76" fillId="2" borderId="56" xfId="0" applyFont="1" applyFill="1" applyBorder="1" applyAlignment="1">
      <alignment horizontal="left" vertical="center" wrapText="1" readingOrder="1"/>
    </xf>
    <xf numFmtId="170" fontId="77" fillId="2" borderId="56" xfId="0" applyNumberFormat="1" applyFont="1" applyFill="1" applyBorder="1" applyAlignment="1">
      <alignment horizontal="right" vertical="center" wrapText="1" readingOrder="1"/>
    </xf>
    <xf numFmtId="170" fontId="69" fillId="0" borderId="56" xfId="0" applyNumberFormat="1" applyFont="1" applyBorder="1"/>
    <xf numFmtId="0" fontId="75" fillId="2" borderId="6" xfId="0" applyFont="1" applyFill="1" applyBorder="1" applyAlignment="1">
      <alignment horizontal="center" vertical="top" wrapText="1" readingOrder="1"/>
    </xf>
    <xf numFmtId="0" fontId="69" fillId="0" borderId="7" xfId="0" applyFont="1" applyBorder="1"/>
    <xf numFmtId="0" fontId="69" fillId="0" borderId="8" xfId="0" applyFont="1" applyBorder="1"/>
    <xf numFmtId="0" fontId="69" fillId="0" borderId="9" xfId="0" applyFont="1" applyBorder="1"/>
    <xf numFmtId="0" fontId="69" fillId="0" borderId="10" xfId="0" applyFont="1" applyBorder="1"/>
    <xf numFmtId="0" fontId="69" fillId="0" borderId="11" xfId="0" applyFont="1" applyBorder="1"/>
    <xf numFmtId="0" fontId="75" fillId="2" borderId="56" xfId="0" applyFont="1" applyFill="1" applyBorder="1" applyAlignment="1">
      <alignment horizontal="right" vertical="center" wrapText="1" readingOrder="1"/>
    </xf>
    <xf numFmtId="0" fontId="73" fillId="2" borderId="3" xfId="0" applyFont="1" applyFill="1" applyBorder="1" applyAlignment="1">
      <alignment horizontal="center" vertical="center" wrapText="1" readingOrder="1"/>
    </xf>
    <xf numFmtId="0" fontId="69" fillId="0" borderId="4" xfId="0" applyFont="1" applyBorder="1"/>
    <xf numFmtId="0" fontId="69" fillId="0" borderId="5" xfId="0" applyFont="1" applyBorder="1"/>
    <xf numFmtId="0" fontId="76" fillId="2" borderId="56" xfId="0" applyFont="1" applyFill="1" applyBorder="1" applyAlignment="1">
      <alignment horizontal="center" vertical="center" wrapText="1" readingOrder="1"/>
    </xf>
    <xf numFmtId="0" fontId="65" fillId="2" borderId="3" xfId="0" applyFont="1" applyFill="1" applyBorder="1" applyAlignment="1">
      <alignment horizontal="left" vertical="center" wrapText="1" readingOrder="1"/>
    </xf>
    <xf numFmtId="0" fontId="76" fillId="2" borderId="3" xfId="0" applyFont="1" applyFill="1" applyBorder="1" applyAlignment="1">
      <alignment horizontal="left" vertical="center" wrapText="1" readingOrder="1"/>
    </xf>
    <xf numFmtId="0" fontId="75" fillId="2" borderId="28" xfId="0" applyFont="1" applyFill="1" applyBorder="1" applyAlignment="1">
      <alignment horizontal="right" vertical="center" wrapText="1" readingOrder="1"/>
    </xf>
    <xf numFmtId="0" fontId="69" fillId="0" borderId="26" xfId="0" applyFont="1" applyBorder="1"/>
    <xf numFmtId="0" fontId="69" fillId="0" borderId="27" xfId="0" applyFont="1" applyBorder="1"/>
    <xf numFmtId="0" fontId="74" fillId="2" borderId="3" xfId="0" applyFont="1" applyFill="1" applyBorder="1" applyAlignment="1">
      <alignment horizontal="center" vertical="top" readingOrder="1"/>
    </xf>
    <xf numFmtId="0" fontId="75" fillId="2" borderId="3" xfId="0" applyFont="1" applyFill="1" applyBorder="1" applyAlignment="1">
      <alignment horizontal="center" vertical="top" wrapText="1" readingOrder="1"/>
    </xf>
    <xf numFmtId="0" fontId="75" fillId="2" borderId="25" xfId="0" applyFont="1" applyFill="1" applyBorder="1" applyAlignment="1">
      <alignment horizontal="left" vertical="center" wrapText="1" readingOrder="1"/>
    </xf>
    <xf numFmtId="0" fontId="75" fillId="2" borderId="28" xfId="0" applyFont="1" applyFill="1" applyBorder="1" applyAlignment="1">
      <alignment horizontal="left" vertical="center" wrapText="1" readingOrder="1"/>
    </xf>
    <xf numFmtId="165" fontId="78" fillId="2" borderId="3" xfId="0" applyNumberFormat="1" applyFont="1" applyFill="1" applyBorder="1" applyAlignment="1">
      <alignment horizontal="right" vertical="center" wrapText="1" readingOrder="1"/>
    </xf>
    <xf numFmtId="165" fontId="78" fillId="2" borderId="3" xfId="0" applyNumberFormat="1" applyFont="1" applyFill="1" applyBorder="1" applyAlignment="1">
      <alignment horizontal="center" vertical="center" wrapText="1" readingOrder="1"/>
    </xf>
    <xf numFmtId="0" fontId="65" fillId="2" borderId="6" xfId="0" applyFont="1" applyFill="1" applyBorder="1" applyAlignment="1">
      <alignment horizontal="left" vertical="top" wrapText="1" readingOrder="1"/>
    </xf>
    <xf numFmtId="0" fontId="82" fillId="2" borderId="3" xfId="0" applyFont="1" applyFill="1" applyBorder="1" applyAlignment="1">
      <alignment horizontal="center" vertical="center" wrapText="1" readingOrder="1"/>
    </xf>
    <xf numFmtId="0" fontId="67" fillId="2" borderId="28" xfId="0" applyFont="1" applyFill="1" applyBorder="1" applyAlignment="1">
      <alignment horizontal="center" vertical="center" wrapText="1" readingOrder="1"/>
    </xf>
    <xf numFmtId="0" fontId="75" fillId="2" borderId="30" xfId="0" applyFont="1" applyFill="1" applyBorder="1" applyAlignment="1">
      <alignment horizontal="left" vertical="center" wrapText="1" readingOrder="1"/>
    </xf>
    <xf numFmtId="0" fontId="69" fillId="0" borderId="31" xfId="0" applyFont="1" applyBorder="1"/>
    <xf numFmtId="170" fontId="78" fillId="2" borderId="3" xfId="0" applyNumberFormat="1" applyFont="1" applyFill="1" applyBorder="1" applyAlignment="1">
      <alignment horizontal="right" vertical="center" wrapText="1" readingOrder="1"/>
    </xf>
    <xf numFmtId="170" fontId="69" fillId="0" borderId="5" xfId="0" applyNumberFormat="1" applyFont="1" applyBorder="1" applyAlignment="1">
      <alignment horizontal="right"/>
    </xf>
    <xf numFmtId="0" fontId="75" fillId="2" borderId="3" xfId="0" applyFont="1" applyFill="1" applyBorder="1" applyAlignment="1">
      <alignment horizontal="left" vertical="center" wrapText="1" readingOrder="1"/>
    </xf>
    <xf numFmtId="170" fontId="69" fillId="0" borderId="5" xfId="0" applyNumberFormat="1" applyFont="1" applyBorder="1"/>
    <xf numFmtId="170" fontId="78" fillId="2" borderId="30" xfId="0" applyNumberFormat="1" applyFont="1" applyFill="1" applyBorder="1" applyAlignment="1">
      <alignment horizontal="right" vertical="center" wrapText="1" readingOrder="1"/>
    </xf>
    <xf numFmtId="170" fontId="69" fillId="0" borderId="31" xfId="0" applyNumberFormat="1" applyFont="1" applyBorder="1"/>
    <xf numFmtId="170" fontId="69" fillId="0" borderId="32" xfId="0" applyNumberFormat="1" applyFont="1" applyBorder="1"/>
    <xf numFmtId="164" fontId="65" fillId="2" borderId="3" xfId="0" applyNumberFormat="1" applyFont="1" applyFill="1" applyBorder="1" applyAlignment="1">
      <alignment horizontal="right" vertical="center" wrapText="1" readingOrder="1"/>
    </xf>
    <xf numFmtId="170" fontId="80" fillId="2" borderId="3" xfId="0" applyNumberFormat="1" applyFont="1" applyFill="1" applyBorder="1" applyAlignment="1">
      <alignment horizontal="right" vertical="top" readingOrder="1"/>
    </xf>
    <xf numFmtId="170" fontId="69" fillId="0" borderId="4" xfId="0" applyNumberFormat="1" applyFont="1" applyBorder="1"/>
    <xf numFmtId="170" fontId="77" fillId="2" borderId="3" xfId="0" applyNumberFormat="1" applyFont="1" applyFill="1" applyBorder="1" applyAlignment="1">
      <alignment horizontal="right" vertical="center" wrapText="1" readingOrder="1"/>
    </xf>
    <xf numFmtId="170" fontId="69" fillId="0" borderId="4" xfId="0" applyNumberFormat="1" applyFont="1" applyBorder="1" applyAlignment="1">
      <alignment horizontal="right"/>
    </xf>
    <xf numFmtId="0" fontId="75" fillId="2" borderId="29" xfId="0" applyFont="1" applyFill="1" applyBorder="1" applyAlignment="1">
      <alignment horizontal="left" vertical="center" wrapText="1" readingOrder="1"/>
    </xf>
    <xf numFmtId="0" fontId="65" fillId="2" borderId="6" xfId="0" applyFont="1" applyFill="1" applyBorder="1" applyAlignment="1">
      <alignment horizontal="left" vertical="center" wrapText="1" readingOrder="1"/>
    </xf>
    <xf numFmtId="0" fontId="69" fillId="0" borderId="5" xfId="0" applyFont="1" applyBorder="1" applyAlignment="1">
      <alignment horizontal="right"/>
    </xf>
    <xf numFmtId="0" fontId="75" fillId="2" borderId="6" xfId="0" applyFont="1" applyFill="1" applyBorder="1" applyAlignment="1">
      <alignment horizontal="left" vertical="center" wrapText="1" readingOrder="1"/>
    </xf>
    <xf numFmtId="0" fontId="76" fillId="2" borderId="6" xfId="0" applyFont="1" applyFill="1" applyBorder="1" applyAlignment="1">
      <alignment horizontal="left" vertical="center" wrapText="1" readingOrder="1"/>
    </xf>
    <xf numFmtId="0" fontId="67" fillId="2" borderId="3" xfId="0" applyFont="1" applyFill="1" applyBorder="1" applyAlignment="1">
      <alignment horizontal="left" vertical="center" wrapText="1" readingOrder="1"/>
    </xf>
    <xf numFmtId="166" fontId="65" fillId="2" borderId="3" xfId="0" applyNumberFormat="1" applyFont="1" applyFill="1" applyBorder="1" applyAlignment="1">
      <alignment horizontal="right" vertical="center" wrapText="1" readingOrder="1"/>
    </xf>
    <xf numFmtId="166" fontId="69" fillId="0" borderId="5" xfId="0" applyNumberFormat="1" applyFont="1" applyBorder="1"/>
    <xf numFmtId="0" fontId="75" fillId="2" borderId="3" xfId="0" applyFont="1" applyFill="1" applyBorder="1" applyAlignment="1">
      <alignment horizontal="center" vertical="center" wrapText="1" readingOrder="1"/>
    </xf>
    <xf numFmtId="166" fontId="69" fillId="0" borderId="4" xfId="0" applyNumberFormat="1" applyFont="1" applyBorder="1"/>
    <xf numFmtId="170" fontId="65" fillId="2" borderId="3" xfId="0" applyNumberFormat="1" applyFont="1" applyFill="1" applyBorder="1" applyAlignment="1">
      <alignment horizontal="right" vertical="center" wrapText="1" readingOrder="1"/>
    </xf>
    <xf numFmtId="165" fontId="65" fillId="2" borderId="3" xfId="0" applyNumberFormat="1" applyFont="1" applyFill="1" applyBorder="1" applyAlignment="1">
      <alignment horizontal="right" vertical="center" wrapText="1" readingOrder="1"/>
    </xf>
    <xf numFmtId="0" fontId="73" fillId="2" borderId="6" xfId="0" applyFont="1" applyFill="1" applyBorder="1" applyAlignment="1">
      <alignment horizontal="center" vertical="center" wrapText="1" readingOrder="1"/>
    </xf>
    <xf numFmtId="0" fontId="75" fillId="2" borderId="3" xfId="0" applyFont="1" applyFill="1" applyBorder="1" applyAlignment="1">
      <alignment horizontal="right" vertical="center" wrapText="1" readingOrder="1"/>
    </xf>
    <xf numFmtId="0" fontId="84" fillId="2" borderId="3" xfId="0" applyFont="1" applyFill="1" applyBorder="1" applyAlignment="1">
      <alignment horizontal="center" vertical="center" wrapText="1" readingOrder="1"/>
    </xf>
    <xf numFmtId="0" fontId="83" fillId="2" borderId="29" xfId="0" applyFont="1" applyFill="1" applyBorder="1" applyAlignment="1">
      <alignment horizontal="left" vertical="center" wrapText="1"/>
    </xf>
    <xf numFmtId="0" fontId="69" fillId="0" borderId="41" xfId="0" applyFont="1" applyBorder="1"/>
    <xf numFmtId="0" fontId="80" fillId="4" borderId="33" xfId="0" applyFont="1" applyFill="1" applyBorder="1" applyAlignment="1">
      <alignment horizontal="center" vertical="center" wrapText="1"/>
    </xf>
    <xf numFmtId="0" fontId="69" fillId="0" borderId="34" xfId="0" applyFont="1" applyBorder="1"/>
    <xf numFmtId="0" fontId="69" fillId="0" borderId="37" xfId="0" applyFont="1" applyBorder="1"/>
    <xf numFmtId="0" fontId="69" fillId="0" borderId="38" xfId="0" applyFont="1" applyBorder="1"/>
    <xf numFmtId="0" fontId="80" fillId="4" borderId="35" xfId="0" applyFont="1" applyFill="1" applyBorder="1" applyAlignment="1">
      <alignment horizontal="center" vertical="center" wrapText="1"/>
    </xf>
    <xf numFmtId="0" fontId="69" fillId="0" borderId="39" xfId="0" applyFont="1" applyBorder="1"/>
    <xf numFmtId="0" fontId="85" fillId="2" borderId="29" xfId="0" applyFont="1" applyFill="1" applyBorder="1" applyAlignment="1">
      <alignment horizontal="left" vertical="center" wrapText="1"/>
    </xf>
    <xf numFmtId="0" fontId="80" fillId="2" borderId="25" xfId="0" applyFont="1" applyFill="1" applyBorder="1" applyAlignment="1">
      <alignment horizontal="left" vertical="center" wrapText="1"/>
    </xf>
    <xf numFmtId="0" fontId="69" fillId="0" borderId="40" xfId="0" applyFont="1" applyBorder="1"/>
    <xf numFmtId="0" fontId="80" fillId="2" borderId="29" xfId="0" applyFont="1" applyFill="1" applyBorder="1" applyAlignment="1">
      <alignment horizontal="left" vertical="center" wrapText="1"/>
    </xf>
    <xf numFmtId="0" fontId="80" fillId="0" borderId="47" xfId="0" applyFont="1" applyBorder="1" applyAlignment="1">
      <alignment horizontal="left" vertical="center" wrapText="1"/>
    </xf>
    <xf numFmtId="0" fontId="69" fillId="0" borderId="46" xfId="0" applyFont="1" applyBorder="1"/>
    <xf numFmtId="0" fontId="67" fillId="2" borderId="28" xfId="0" applyFont="1" applyFill="1" applyBorder="1" applyAlignment="1">
      <alignment horizontal="left" vertical="center" wrapText="1" readingOrder="1"/>
    </xf>
    <xf numFmtId="0" fontId="80" fillId="4" borderId="42" xfId="0" applyFont="1" applyFill="1" applyBorder="1" applyAlignment="1">
      <alignment horizontal="left" vertical="center" wrapText="1"/>
    </xf>
    <xf numFmtId="0" fontId="69" fillId="0" borderId="43" xfId="0" applyFont="1" applyBorder="1"/>
    <xf numFmtId="0" fontId="85" fillId="0" borderId="37" xfId="0" applyFont="1" applyBorder="1" applyAlignment="1">
      <alignment horizontal="left" vertical="center" wrapText="1"/>
    </xf>
    <xf numFmtId="0" fontId="85" fillId="0" borderId="33" xfId="0" applyFont="1" applyBorder="1" applyAlignment="1">
      <alignment horizontal="left" vertical="center" wrapText="1"/>
    </xf>
    <xf numFmtId="0" fontId="12" fillId="2" borderId="3" xfId="0" applyFont="1" applyFill="1" applyBorder="1" applyAlignment="1">
      <alignment horizontal="left" vertical="center" wrapText="1" readingOrder="1"/>
    </xf>
    <xf numFmtId="0" fontId="8" fillId="0" borderId="4" xfId="0" applyFont="1" applyBorder="1"/>
    <xf numFmtId="0" fontId="8" fillId="0" borderId="5" xfId="0" applyFont="1" applyBorder="1"/>
    <xf numFmtId="0" fontId="3" fillId="2" borderId="3" xfId="0" applyFont="1" applyFill="1" applyBorder="1" applyAlignment="1">
      <alignment horizontal="center" vertical="center" wrapText="1" readingOrder="1"/>
    </xf>
    <xf numFmtId="165" fontId="22" fillId="2" borderId="3" xfId="0" applyNumberFormat="1" applyFont="1" applyFill="1" applyBorder="1" applyAlignment="1">
      <alignment horizontal="center" vertical="top" readingOrder="1"/>
    </xf>
    <xf numFmtId="164" fontId="17" fillId="2" borderId="3" xfId="0" applyNumberFormat="1" applyFont="1" applyFill="1" applyBorder="1" applyAlignment="1">
      <alignment horizontal="right" vertical="center" wrapText="1" readingOrder="1"/>
    </xf>
    <xf numFmtId="0" fontId="15" fillId="2" borderId="53" xfId="0" applyFont="1" applyFill="1" applyBorder="1" applyAlignment="1">
      <alignment horizontal="left" vertical="center" wrapText="1" readingOrder="1"/>
    </xf>
    <xf numFmtId="0" fontId="8" fillId="0" borderId="7" xfId="0" applyFont="1" applyBorder="1"/>
    <xf numFmtId="0" fontId="8" fillId="0" borderId="8" xfId="0" applyFont="1" applyBorder="1"/>
    <xf numFmtId="0" fontId="8" fillId="0" borderId="47" xfId="0" applyFont="1" applyBorder="1"/>
    <xf numFmtId="0" fontId="0" fillId="0" borderId="0" xfId="0" applyFont="1" applyAlignment="1"/>
    <xf numFmtId="0" fontId="8" fillId="0" borderId="18" xfId="0" applyFont="1" applyBorder="1"/>
    <xf numFmtId="0" fontId="8" fillId="0" borderId="55" xfId="0" applyFont="1" applyBorder="1"/>
    <xf numFmtId="0" fontId="8" fillId="0" borderId="10" xfId="0" applyFont="1" applyBorder="1"/>
    <xf numFmtId="0" fontId="8" fillId="0" borderId="11" xfId="0" applyFont="1" applyBorder="1"/>
    <xf numFmtId="164" fontId="16" fillId="2" borderId="3" xfId="0" applyNumberFormat="1" applyFont="1" applyFill="1" applyBorder="1" applyAlignment="1">
      <alignment horizontal="right" vertical="center" wrapText="1" readingOrder="1"/>
    </xf>
    <xf numFmtId="0" fontId="11" fillId="2" borderId="3" xfId="0" applyFont="1" applyFill="1" applyBorder="1" applyAlignment="1">
      <alignment horizontal="left" vertical="center" wrapText="1" readingOrder="1"/>
    </xf>
    <xf numFmtId="170" fontId="16" fillId="2" borderId="3" xfId="0" applyNumberFormat="1" applyFont="1" applyFill="1" applyBorder="1" applyAlignment="1">
      <alignment horizontal="right" vertical="center" wrapText="1" readingOrder="1"/>
    </xf>
    <xf numFmtId="170" fontId="8" fillId="0" borderId="4" xfId="0" applyNumberFormat="1" applyFont="1" applyBorder="1"/>
    <xf numFmtId="170" fontId="8" fillId="0" borderId="5" xfId="0" applyNumberFormat="1" applyFont="1" applyBorder="1"/>
    <xf numFmtId="0" fontId="12" fillId="2" borderId="25" xfId="0" applyFont="1" applyFill="1" applyBorder="1" applyAlignment="1">
      <alignment horizontal="left" vertical="center" wrapText="1" readingOrder="1"/>
    </xf>
    <xf numFmtId="0" fontId="8" fillId="0" borderId="26" xfId="0" applyFont="1" applyBorder="1"/>
    <xf numFmtId="0" fontId="8" fillId="0" borderId="27" xfId="0" applyFont="1" applyBorder="1"/>
    <xf numFmtId="170" fontId="17" fillId="2" borderId="3" xfId="0" applyNumberFormat="1" applyFont="1" applyFill="1" applyBorder="1" applyAlignment="1">
      <alignment horizontal="right" vertical="center" wrapText="1" readingOrder="1"/>
    </xf>
    <xf numFmtId="0" fontId="15" fillId="2" borderId="6" xfId="0" applyFont="1" applyFill="1" applyBorder="1" applyAlignment="1">
      <alignment horizontal="left" vertical="center" wrapText="1" readingOrder="1"/>
    </xf>
    <xf numFmtId="0" fontId="8" fillId="0" borderId="9" xfId="0" applyFont="1" applyBorder="1"/>
    <xf numFmtId="166" fontId="17" fillId="2" borderId="3" xfId="0" applyNumberFormat="1" applyFont="1" applyFill="1" applyBorder="1" applyAlignment="1">
      <alignment horizontal="right" vertical="center" wrapText="1" readingOrder="1"/>
    </xf>
    <xf numFmtId="166" fontId="8" fillId="0" borderId="5" xfId="0" applyNumberFormat="1" applyFont="1" applyBorder="1"/>
    <xf numFmtId="0" fontId="15" fillId="2" borderId="50" xfId="0" applyFont="1" applyFill="1" applyBorder="1" applyAlignment="1">
      <alignment horizontal="left" vertical="center" wrapText="1" readingOrder="1"/>
    </xf>
    <xf numFmtId="0" fontId="8" fillId="0" borderId="58" xfId="0" applyFont="1" applyBorder="1"/>
    <xf numFmtId="0" fontId="8" fillId="0" borderId="51" xfId="0" applyFont="1" applyBorder="1"/>
    <xf numFmtId="166" fontId="8" fillId="0" borderId="4" xfId="0" applyNumberFormat="1" applyFont="1" applyBorder="1"/>
    <xf numFmtId="0" fontId="12" fillId="2" borderId="57" xfId="0" applyFont="1" applyFill="1" applyBorder="1" applyAlignment="1">
      <alignment horizontal="left" vertical="center" wrapText="1" readingOrder="1"/>
    </xf>
    <xf numFmtId="0" fontId="8" fillId="0" borderId="31" xfId="0" applyFont="1" applyBorder="1"/>
    <xf numFmtId="0" fontId="8" fillId="0" borderId="32" xfId="0" applyFont="1" applyBorder="1"/>
    <xf numFmtId="165" fontId="10" fillId="2" borderId="49" xfId="0" applyNumberFormat="1" applyFont="1" applyFill="1" applyBorder="1" applyAlignment="1">
      <alignment horizontal="right" vertical="center" wrapText="1" readingOrder="1"/>
    </xf>
    <xf numFmtId="0" fontId="8" fillId="0" borderId="54" xfId="0" applyFont="1" applyBorder="1"/>
    <xf numFmtId="0" fontId="8" fillId="0" borderId="56" xfId="0" applyFont="1" applyBorder="1"/>
    <xf numFmtId="170" fontId="122" fillId="2" borderId="3" xfId="0" applyNumberFormat="1" applyFont="1" applyFill="1" applyBorder="1" applyAlignment="1">
      <alignment horizontal="right" vertical="center" wrapText="1" readingOrder="1"/>
    </xf>
    <xf numFmtId="170" fontId="100" fillId="0" borderId="5" xfId="0" applyNumberFormat="1" applyFont="1" applyBorder="1"/>
    <xf numFmtId="0" fontId="75" fillId="2" borderId="6" xfId="0" applyFont="1" applyFill="1" applyBorder="1" applyAlignment="1">
      <alignment horizontal="center" vertical="center" wrapText="1" readingOrder="1"/>
    </xf>
    <xf numFmtId="0" fontId="74" fillId="0" borderId="7" xfId="0" applyFont="1" applyBorder="1"/>
    <xf numFmtId="0" fontId="74" fillId="0" borderId="8" xfId="0" applyFont="1" applyBorder="1"/>
    <xf numFmtId="0" fontId="74" fillId="0" borderId="17" xfId="0" applyFont="1" applyBorder="1"/>
    <xf numFmtId="0" fontId="74" fillId="0" borderId="0" xfId="0" applyFont="1" applyAlignment="1"/>
    <xf numFmtId="0" fontId="74" fillId="0" borderId="18" xfId="0" applyFont="1" applyBorder="1"/>
    <xf numFmtId="0" fontId="74" fillId="0" borderId="9" xfId="0" applyFont="1" applyBorder="1"/>
    <xf numFmtId="0" fontId="74" fillId="0" borderId="10" xfId="0" applyFont="1" applyBorder="1"/>
    <xf numFmtId="0" fontId="74" fillId="0" borderId="11" xfId="0" applyFont="1" applyBorder="1"/>
    <xf numFmtId="0" fontId="3" fillId="2" borderId="6" xfId="0" applyFont="1" applyFill="1" applyBorder="1" applyAlignment="1">
      <alignment horizontal="center" vertical="center" wrapText="1" readingOrder="1"/>
    </xf>
    <xf numFmtId="165" fontId="10" fillId="2" borderId="52" xfId="0" applyNumberFormat="1" applyFont="1" applyFill="1" applyBorder="1" applyAlignment="1">
      <alignment horizontal="right" vertical="center" wrapText="1" readingOrder="1"/>
    </xf>
    <xf numFmtId="0" fontId="14" fillId="4" borderId="42" xfId="0" applyFont="1" applyFill="1" applyBorder="1" applyAlignment="1">
      <alignment horizontal="center" vertical="center" wrapText="1" readingOrder="1"/>
    </xf>
    <xf numFmtId="0" fontId="8" fillId="0" borderId="48" xfId="0" applyFont="1" applyBorder="1"/>
    <xf numFmtId="0" fontId="8" fillId="0" borderId="43" xfId="0" applyFont="1" applyBorder="1"/>
    <xf numFmtId="165" fontId="10" fillId="2" borderId="50" xfId="0" applyNumberFormat="1" applyFont="1" applyFill="1" applyBorder="1" applyAlignment="1">
      <alignment horizontal="right" vertical="center" wrapText="1" readingOrder="1"/>
    </xf>
    <xf numFmtId="0" fontId="8" fillId="0" borderId="17" xfId="0" applyFont="1" applyBorder="1"/>
    <xf numFmtId="170" fontId="10" fillId="2" borderId="3" xfId="0" applyNumberFormat="1" applyFont="1" applyFill="1" applyBorder="1" applyAlignment="1">
      <alignment horizontal="right" vertical="center" wrapText="1" readingOrder="1"/>
    </xf>
    <xf numFmtId="0" fontId="3" fillId="2" borderId="6" xfId="0" applyFont="1" applyFill="1" applyBorder="1" applyAlignment="1">
      <alignment horizontal="left" vertical="center" wrapText="1" readingOrder="1"/>
    </xf>
    <xf numFmtId="170" fontId="10" fillId="0" borderId="3" xfId="0" applyNumberFormat="1" applyFont="1" applyFill="1" applyBorder="1" applyAlignment="1">
      <alignment horizontal="right" vertical="center" wrapText="1" readingOrder="1"/>
    </xf>
    <xf numFmtId="170" fontId="8" fillId="0" borderId="5" xfId="0" applyNumberFormat="1" applyFont="1" applyFill="1" applyBorder="1"/>
    <xf numFmtId="0" fontId="8" fillId="0" borderId="21" xfId="0" applyFont="1" applyBorder="1"/>
    <xf numFmtId="0" fontId="8" fillId="0" borderId="22" xfId="0" applyFont="1" applyBorder="1"/>
    <xf numFmtId="0" fontId="8" fillId="0" borderId="23" xfId="0" applyFont="1" applyBorder="1"/>
    <xf numFmtId="164" fontId="11" fillId="2" borderId="3" xfId="0" applyNumberFormat="1" applyFont="1" applyFill="1" applyBorder="1" applyAlignment="1">
      <alignment horizontal="right" vertical="center" wrapText="1" readingOrder="1"/>
    </xf>
    <xf numFmtId="166" fontId="11" fillId="0" borderId="3" xfId="0" applyNumberFormat="1" applyFont="1" applyFill="1" applyBorder="1" applyAlignment="1">
      <alignment horizontal="right" vertical="center" wrapText="1" readingOrder="1"/>
    </xf>
    <xf numFmtId="166" fontId="8" fillId="0" borderId="5" xfId="0" applyNumberFormat="1" applyFont="1" applyFill="1" applyBorder="1"/>
    <xf numFmtId="0" fontId="14" fillId="2" borderId="6" xfId="0" applyFont="1" applyFill="1" applyBorder="1" applyAlignment="1">
      <alignment horizontal="left" vertical="center" wrapText="1" readingOrder="1"/>
    </xf>
    <xf numFmtId="170" fontId="11" fillId="0" borderId="3" xfId="0" applyNumberFormat="1" applyFont="1" applyFill="1" applyBorder="1" applyAlignment="1">
      <alignment horizontal="center" vertical="center" wrapText="1" readingOrder="1"/>
    </xf>
    <xf numFmtId="170" fontId="8" fillId="0" borderId="4" xfId="0" applyNumberFormat="1" applyFont="1" applyFill="1" applyBorder="1" applyAlignment="1">
      <alignment horizontal="center" readingOrder="1"/>
    </xf>
    <xf numFmtId="170" fontId="8" fillId="0" borderId="5" xfId="0" applyNumberFormat="1" applyFont="1" applyFill="1" applyBorder="1" applyAlignment="1">
      <alignment horizontal="center" readingOrder="1"/>
    </xf>
    <xf numFmtId="170" fontId="11" fillId="2" borderId="3" xfId="0" applyNumberFormat="1" applyFont="1" applyFill="1" applyBorder="1" applyAlignment="1">
      <alignment horizontal="right" vertical="center" wrapText="1" readingOrder="1"/>
    </xf>
    <xf numFmtId="170" fontId="8" fillId="0" borderId="5" xfId="0" applyNumberFormat="1" applyFont="1" applyBorder="1" applyAlignment="1">
      <alignment horizontal="right"/>
    </xf>
    <xf numFmtId="170" fontId="8" fillId="0" borderId="4" xfId="0" applyNumberFormat="1" applyFont="1" applyBorder="1" applyAlignment="1">
      <alignment horizontal="right"/>
    </xf>
    <xf numFmtId="0" fontId="14" fillId="2" borderId="3" xfId="0" applyFont="1" applyFill="1" applyBorder="1" applyAlignment="1">
      <alignment horizontal="left" vertical="center" wrapText="1" readingOrder="1"/>
    </xf>
    <xf numFmtId="0" fontId="9" fillId="2" borderId="3" xfId="0" applyFont="1" applyFill="1" applyBorder="1" applyAlignment="1">
      <alignment horizontal="left" vertical="center" wrapText="1" readingOrder="1"/>
    </xf>
    <xf numFmtId="0" fontId="68" fillId="0" borderId="4" xfId="0" applyFont="1" applyBorder="1" applyAlignment="1">
      <alignment horizontal="center"/>
    </xf>
    <xf numFmtId="0" fontId="11" fillId="2" borderId="6" xfId="0" applyFont="1" applyFill="1" applyBorder="1" applyAlignment="1">
      <alignment horizontal="left" vertical="center" wrapText="1" readingOrder="1"/>
    </xf>
    <xf numFmtId="0" fontId="7" fillId="2" borderId="3" xfId="0" applyFont="1" applyFill="1" applyBorder="1" applyAlignment="1">
      <alignment horizontal="center" vertical="center" wrapText="1" readingOrder="1"/>
    </xf>
    <xf numFmtId="0" fontId="3" fillId="2" borderId="6" xfId="0" applyFont="1" applyFill="1" applyBorder="1" applyAlignment="1">
      <alignment horizontal="center" vertical="top" wrapText="1" readingOrder="1"/>
    </xf>
    <xf numFmtId="0" fontId="3" fillId="2" borderId="3" xfId="0" applyFont="1" applyFill="1" applyBorder="1" applyAlignment="1">
      <alignment horizontal="right" vertical="center" wrapText="1" readingOrder="1"/>
    </xf>
    <xf numFmtId="0" fontId="31" fillId="6" borderId="35" xfId="0" applyFont="1" applyFill="1" applyBorder="1" applyAlignment="1">
      <alignment horizontal="center" vertical="center" wrapText="1"/>
    </xf>
    <xf numFmtId="0" fontId="8" fillId="0" borderId="39" xfId="0" applyFont="1" applyBorder="1"/>
    <xf numFmtId="0" fontId="32" fillId="0" borderId="42" xfId="0" applyFont="1" applyBorder="1" applyAlignment="1">
      <alignment vertical="center" wrapText="1"/>
    </xf>
    <xf numFmtId="0" fontId="70" fillId="0" borderId="56" xfId="0" applyFont="1" applyBorder="1" applyAlignment="1">
      <alignment horizontal="center" vertical="center"/>
    </xf>
    <xf numFmtId="0" fontId="124" fillId="2" borderId="56" xfId="0" applyFont="1" applyFill="1" applyBorder="1" applyAlignment="1">
      <alignment horizontal="center" vertical="center"/>
    </xf>
    <xf numFmtId="0" fontId="70" fillId="0" borderId="32" xfId="0" applyFont="1" applyBorder="1" applyAlignment="1">
      <alignment horizontal="center" vertical="center"/>
    </xf>
    <xf numFmtId="0" fontId="25" fillId="0" borderId="56" xfId="0" applyFont="1" applyBorder="1" applyAlignment="1">
      <alignment horizontal="center" vertical="center"/>
    </xf>
    <xf numFmtId="0" fontId="104" fillId="2" borderId="56" xfId="0" applyFont="1" applyFill="1" applyBorder="1" applyAlignment="1">
      <alignment horizontal="center" vertical="center"/>
    </xf>
    <xf numFmtId="0" fontId="25" fillId="0" borderId="55" xfId="0" applyFont="1" applyBorder="1" applyAlignment="1">
      <alignment horizontal="center" vertical="top"/>
    </xf>
    <xf numFmtId="0" fontId="25" fillId="0" borderId="56" xfId="0" applyFont="1" applyBorder="1" applyAlignment="1">
      <alignment horizontal="center" vertical="top"/>
    </xf>
    <xf numFmtId="0" fontId="81" fillId="0" borderId="47" xfId="0" applyFont="1" applyBorder="1" applyAlignment="1">
      <alignment horizontal="left" vertical="center" wrapText="1"/>
    </xf>
    <xf numFmtId="0" fontId="69" fillId="0" borderId="0" xfId="0" applyFont="1" applyAlignment="1"/>
    <xf numFmtId="0" fontId="79" fillId="0" borderId="47" xfId="0" applyFont="1" applyBorder="1" applyAlignment="1">
      <alignment horizontal="left" vertical="center"/>
    </xf>
    <xf numFmtId="0" fontId="81" fillId="0" borderId="0" xfId="0" applyFont="1" applyAlignment="1">
      <alignment horizontal="left" vertical="center"/>
    </xf>
    <xf numFmtId="0" fontId="79" fillId="0" borderId="33" xfId="0" applyFont="1" applyBorder="1" applyAlignment="1">
      <alignment horizontal="left" vertical="center" wrapText="1"/>
    </xf>
    <xf numFmtId="0" fontId="69" fillId="0" borderId="58" xfId="0" applyFont="1" applyBorder="1"/>
    <xf numFmtId="0" fontId="90" fillId="0" borderId="55" xfId="0" applyFont="1" applyBorder="1" applyAlignment="1">
      <alignment horizontal="left" vertical="center" wrapText="1"/>
    </xf>
    <xf numFmtId="0" fontId="90" fillId="0" borderId="56" xfId="0" applyFont="1" applyBorder="1" applyAlignment="1">
      <alignment horizontal="left" vertical="center" wrapText="1"/>
    </xf>
    <xf numFmtId="0" fontId="90" fillId="0" borderId="46" xfId="0" applyFont="1" applyBorder="1" applyAlignment="1">
      <alignment horizontal="left" vertical="center" wrapText="1"/>
    </xf>
    <xf numFmtId="0" fontId="90" fillId="0" borderId="47" xfId="0" applyFont="1" applyBorder="1" applyAlignment="1">
      <alignment horizontal="left" vertical="center" wrapText="1"/>
    </xf>
    <xf numFmtId="0" fontId="81" fillId="0" borderId="55" xfId="0" applyFont="1" applyBorder="1" applyAlignment="1">
      <alignment horizontal="left" vertical="center" wrapText="1"/>
    </xf>
    <xf numFmtId="0" fontId="81" fillId="0" borderId="56" xfId="0" applyFont="1" applyBorder="1" applyAlignment="1">
      <alignment horizontal="left" vertical="center" wrapText="1"/>
    </xf>
    <xf numFmtId="0" fontId="81" fillId="0" borderId="46" xfId="0" applyFont="1" applyBorder="1" applyAlignment="1">
      <alignment horizontal="left" vertical="center" wrapText="1"/>
    </xf>
    <xf numFmtId="0" fontId="81" fillId="0" borderId="22" xfId="0" applyFont="1" applyBorder="1" applyAlignment="1">
      <alignment horizontal="left" vertical="center"/>
    </xf>
    <xf numFmtId="166" fontId="79" fillId="0" borderId="34" xfId="0" applyNumberFormat="1" applyFont="1" applyBorder="1" applyAlignment="1">
      <alignment horizontal="left" vertical="center"/>
    </xf>
    <xf numFmtId="166" fontId="69" fillId="0" borderId="38" xfId="0" applyNumberFormat="1" applyFont="1" applyBorder="1"/>
    <xf numFmtId="166" fontId="79" fillId="0" borderId="42" xfId="0" applyNumberFormat="1" applyFont="1" applyBorder="1" applyAlignment="1">
      <alignment horizontal="left" vertical="center" wrapText="1"/>
    </xf>
    <xf numFmtId="166" fontId="69" fillId="0" borderId="43" xfId="0" applyNumberFormat="1" applyFont="1" applyBorder="1"/>
    <xf numFmtId="166" fontId="79" fillId="5" borderId="35" xfId="0" applyNumberFormat="1" applyFont="1" applyFill="1" applyBorder="1" applyAlignment="1">
      <alignment horizontal="center" vertical="center" wrapText="1"/>
    </xf>
    <xf numFmtId="166" fontId="69" fillId="0" borderId="39" xfId="0" applyNumberFormat="1" applyFont="1" applyBorder="1"/>
    <xf numFmtId="0" fontId="79" fillId="5" borderId="33" xfId="0" applyFont="1" applyFill="1" applyBorder="1" applyAlignment="1">
      <alignment horizontal="center" vertical="center"/>
    </xf>
    <xf numFmtId="0" fontId="69" fillId="0" borderId="47" xfId="0" applyFont="1" applyBorder="1"/>
    <xf numFmtId="0" fontId="69" fillId="0" borderId="22" xfId="0" applyFont="1" applyBorder="1"/>
    <xf numFmtId="0" fontId="81" fillId="0" borderId="33" xfId="0" applyFont="1" applyBorder="1" applyAlignment="1">
      <alignment horizontal="left" vertical="center" wrapText="1"/>
    </xf>
    <xf numFmtId="0" fontId="81" fillId="0" borderId="47" xfId="0" applyFont="1" applyBorder="1" applyAlignment="1">
      <alignment vertical="center" wrapText="1"/>
    </xf>
    <xf numFmtId="0" fontId="79" fillId="5" borderId="33" xfId="0" applyFont="1" applyFill="1" applyBorder="1" applyAlignment="1">
      <alignment horizontal="center" vertical="center" wrapText="1"/>
    </xf>
    <xf numFmtId="166" fontId="79" fillId="5" borderId="42" xfId="0" applyNumberFormat="1" applyFont="1" applyFill="1" applyBorder="1" applyAlignment="1">
      <alignment horizontal="center" vertical="center"/>
    </xf>
    <xf numFmtId="166" fontId="69" fillId="0" borderId="48" xfId="0" applyNumberFormat="1" applyFont="1" applyBorder="1"/>
    <xf numFmtId="0" fontId="69" fillId="0" borderId="21" xfId="0" applyFont="1" applyBorder="1"/>
    <xf numFmtId="0" fontId="69" fillId="0" borderId="23" xfId="0" applyFont="1" applyBorder="1"/>
    <xf numFmtId="0" fontId="88" fillId="4" borderId="35" xfId="0" applyFont="1" applyFill="1" applyBorder="1" applyAlignment="1">
      <alignment horizontal="center" vertical="center" wrapText="1"/>
    </xf>
    <xf numFmtId="0" fontId="91" fillId="0" borderId="22" xfId="0" applyFont="1" applyBorder="1" applyAlignment="1">
      <alignment horizontal="left" vertical="center" wrapText="1"/>
    </xf>
    <xf numFmtId="0" fontId="69" fillId="0" borderId="64" xfId="0" applyFont="1" applyBorder="1"/>
    <xf numFmtId="0" fontId="88" fillId="4" borderId="42" xfId="0" applyFont="1" applyFill="1" applyBorder="1" applyAlignment="1">
      <alignment horizontal="center" vertical="center" wrapText="1"/>
    </xf>
    <xf numFmtId="0" fontId="69" fillId="0" borderId="48" xfId="0" applyFont="1" applyBorder="1"/>
    <xf numFmtId="0" fontId="89" fillId="2" borderId="65" xfId="0" applyFont="1" applyFill="1" applyBorder="1" applyAlignment="1">
      <alignment horizontal="center" vertical="center" wrapText="1"/>
    </xf>
    <xf numFmtId="0" fontId="73" fillId="2" borderId="56" xfId="0" applyFont="1" applyFill="1" applyBorder="1" applyAlignment="1">
      <alignment horizontal="center" vertical="center" wrapText="1" readingOrder="1"/>
    </xf>
    <xf numFmtId="164" fontId="88" fillId="4" borderId="42" xfId="0" applyNumberFormat="1" applyFont="1" applyFill="1" applyBorder="1" applyAlignment="1">
      <alignment horizontal="center" vertical="center" wrapText="1"/>
    </xf>
    <xf numFmtId="0" fontId="69" fillId="0" borderId="67" xfId="0" applyFont="1" applyBorder="1"/>
    <xf numFmtId="0" fontId="69" fillId="0" borderId="45" xfId="0" applyFont="1" applyBorder="1"/>
    <xf numFmtId="166" fontId="88" fillId="4" borderId="36" xfId="0" applyNumberFormat="1" applyFont="1" applyFill="1" applyBorder="1" applyAlignment="1">
      <alignment horizontal="center" vertical="center" wrapText="1"/>
    </xf>
    <xf numFmtId="166" fontId="69" fillId="0" borderId="66" xfId="0" applyNumberFormat="1" applyFont="1" applyBorder="1"/>
    <xf numFmtId="0" fontId="88" fillId="4" borderId="33" xfId="0" applyFont="1" applyFill="1" applyBorder="1" applyAlignment="1">
      <alignment horizontal="center" vertical="center"/>
    </xf>
    <xf numFmtId="0" fontId="69" fillId="0" borderId="55" xfId="0" applyFont="1" applyBorder="1"/>
    <xf numFmtId="0" fontId="69" fillId="0" borderId="57" xfId="0" applyFont="1" applyBorder="1"/>
    <xf numFmtId="0" fontId="88" fillId="0" borderId="55" xfId="0" applyFont="1" applyBorder="1" applyAlignment="1">
      <alignment horizontal="left" vertical="center" wrapText="1"/>
    </xf>
    <xf numFmtId="0" fontId="88" fillId="0" borderId="33" xfId="0" applyFont="1" applyBorder="1" applyAlignment="1">
      <alignment horizontal="left" vertical="center" wrapText="1"/>
    </xf>
    <xf numFmtId="0" fontId="88" fillId="2" borderId="42" xfId="0" applyFont="1" applyFill="1" applyBorder="1" applyAlignment="1">
      <alignment horizontal="center" vertical="center" wrapText="1"/>
    </xf>
    <xf numFmtId="0" fontId="88" fillId="2" borderId="29" xfId="0" applyFont="1" applyFill="1" applyBorder="1" applyAlignment="1">
      <alignment horizontal="left" vertical="center" wrapText="1"/>
    </xf>
    <xf numFmtId="0" fontId="34" fillId="2" borderId="29" xfId="0" applyFont="1" applyFill="1" applyBorder="1" applyAlignment="1">
      <alignment horizontal="left" vertical="center" wrapText="1"/>
    </xf>
    <xf numFmtId="0" fontId="8" fillId="0" borderId="41" xfId="0" applyFont="1" applyBorder="1"/>
    <xf numFmtId="0" fontId="34" fillId="5" borderId="33" xfId="0" applyFont="1" applyFill="1" applyBorder="1" applyAlignment="1">
      <alignment horizontal="center" vertical="center"/>
    </xf>
    <xf numFmtId="0" fontId="8" fillId="0" borderId="34" xfId="0" applyFont="1" applyBorder="1"/>
    <xf numFmtId="0" fontId="8" fillId="0" borderId="46" xfId="0" applyFont="1" applyBorder="1"/>
    <xf numFmtId="0" fontId="8" fillId="0" borderId="37" xfId="0" applyFont="1" applyBorder="1"/>
    <xf numFmtId="0" fontId="8" fillId="0" borderId="38" xfId="0" applyFont="1" applyBorder="1"/>
    <xf numFmtId="164" fontId="34" fillId="5" borderId="42" xfId="0" applyNumberFormat="1" applyFont="1" applyFill="1" applyBorder="1" applyAlignment="1">
      <alignment horizontal="center" vertical="center" wrapText="1"/>
    </xf>
    <xf numFmtId="164" fontId="34" fillId="5" borderId="35" xfId="0" applyNumberFormat="1" applyFont="1" applyFill="1" applyBorder="1" applyAlignment="1">
      <alignment horizontal="center" vertical="center" wrapText="1"/>
    </xf>
    <xf numFmtId="0" fontId="34" fillId="5" borderId="42" xfId="0" applyFont="1" applyFill="1" applyBorder="1" applyAlignment="1">
      <alignment horizontal="center" vertical="center"/>
    </xf>
    <xf numFmtId="0" fontId="33" fillId="2" borderId="30" xfId="0" applyFont="1" applyFill="1" applyBorder="1" applyAlignment="1">
      <alignment horizontal="center" vertical="center"/>
    </xf>
    <xf numFmtId="0" fontId="34" fillId="5" borderId="35" xfId="0" applyFont="1" applyFill="1" applyBorder="1" applyAlignment="1">
      <alignment horizontal="center" vertical="center"/>
    </xf>
    <xf numFmtId="0" fontId="34" fillId="4" borderId="42" xfId="0" applyFont="1" applyFill="1" applyBorder="1" applyAlignment="1">
      <alignment horizontal="center" vertical="center"/>
    </xf>
    <xf numFmtId="0" fontId="35" fillId="2" borderId="42" xfId="0" applyFont="1" applyFill="1" applyBorder="1" applyAlignment="1">
      <alignment horizontal="left" vertical="center" wrapText="1"/>
    </xf>
    <xf numFmtId="0" fontId="35" fillId="2" borderId="29" xfId="0" applyFont="1" applyFill="1" applyBorder="1" applyAlignment="1">
      <alignment horizontal="left" vertical="center" wrapText="1"/>
    </xf>
    <xf numFmtId="0" fontId="34" fillId="2" borderId="67" xfId="0" applyFont="1" applyFill="1" applyBorder="1" applyAlignment="1">
      <alignment horizontal="left" vertical="center" wrapText="1"/>
    </xf>
    <xf numFmtId="0" fontId="35" fillId="2" borderId="3" xfId="0" applyFont="1" applyFill="1" applyBorder="1" applyAlignment="1">
      <alignment horizontal="left" vertical="center" wrapText="1"/>
    </xf>
    <xf numFmtId="0" fontId="34" fillId="5" borderId="42" xfId="0" applyFont="1" applyFill="1" applyBorder="1" applyAlignment="1">
      <alignment horizontal="center" vertical="center" wrapText="1"/>
    </xf>
    <xf numFmtId="0" fontId="34" fillId="5" borderId="35" xfId="0" applyFont="1" applyFill="1" applyBorder="1" applyAlignment="1">
      <alignment horizontal="center" vertical="center" wrapText="1"/>
    </xf>
    <xf numFmtId="0" fontId="8" fillId="0" borderId="98" xfId="0" applyFont="1" applyBorder="1" applyAlignment="1">
      <alignment horizontal="left" vertical="center"/>
    </xf>
    <xf numFmtId="0" fontId="0" fillId="0" borderId="98" xfId="0" applyBorder="1" applyAlignment="1">
      <alignment horizontal="left" vertical="center"/>
    </xf>
    <xf numFmtId="0" fontId="8" fillId="0" borderId="98" xfId="0" applyFont="1" applyBorder="1" applyAlignment="1">
      <alignment horizontal="left" vertical="center" wrapText="1"/>
    </xf>
    <xf numFmtId="0" fontId="0" fillId="0" borderId="98" xfId="0" applyBorder="1" applyAlignment="1">
      <alignment horizontal="left" vertical="center" wrapText="1"/>
    </xf>
    <xf numFmtId="9" fontId="0" fillId="0" borderId="98" xfId="4" applyFont="1" applyBorder="1" applyAlignment="1">
      <alignment horizontal="center" vertical="center"/>
    </xf>
    <xf numFmtId="9" fontId="0" fillId="0" borderId="99" xfId="4" applyFont="1" applyBorder="1" applyAlignment="1">
      <alignment horizontal="center" vertical="center"/>
    </xf>
    <xf numFmtId="9" fontId="0" fillId="0" borderId="100" xfId="4" applyFont="1" applyBorder="1" applyAlignment="1">
      <alignment horizontal="center" vertical="center"/>
    </xf>
    <xf numFmtId="0" fontId="76" fillId="2" borderId="0" xfId="0" applyFont="1" applyFill="1" applyAlignment="1">
      <alignment horizontal="center" vertical="center"/>
    </xf>
    <xf numFmtId="172" fontId="98" fillId="21" borderId="98" xfId="3" applyNumberFormat="1" applyFont="1" applyFill="1" applyBorder="1" applyAlignment="1" applyProtection="1">
      <alignment horizontal="center" vertical="center" wrapText="1"/>
    </xf>
    <xf numFmtId="0" fontId="99" fillId="21" borderId="98" xfId="0" applyFont="1" applyFill="1" applyBorder="1" applyAlignment="1">
      <alignment horizontal="center"/>
    </xf>
    <xf numFmtId="0" fontId="100" fillId="21" borderId="98" xfId="0" applyFont="1" applyFill="1" applyBorder="1" applyAlignment="1">
      <alignment horizontal="center"/>
    </xf>
    <xf numFmtId="0" fontId="99" fillId="21" borderId="99" xfId="0" applyFont="1" applyFill="1" applyBorder="1" applyAlignment="1">
      <alignment horizontal="center"/>
    </xf>
    <xf numFmtId="0" fontId="99" fillId="21" borderId="100" xfId="0" applyFont="1" applyFill="1" applyBorder="1" applyAlignment="1">
      <alignment horizontal="center"/>
    </xf>
    <xf numFmtId="0" fontId="69" fillId="0" borderId="56" xfId="0" applyFont="1" applyBorder="1" applyAlignment="1">
      <alignment horizontal="center"/>
    </xf>
    <xf numFmtId="0" fontId="69" fillId="0" borderId="98" xfId="0" applyFont="1" applyFill="1" applyBorder="1" applyAlignment="1">
      <alignment horizontal="left" vertical="center" wrapText="1"/>
    </xf>
    <xf numFmtId="0" fontId="84" fillId="2" borderId="0" xfId="0" applyFont="1" applyFill="1" applyAlignment="1">
      <alignment horizontal="center" vertical="center"/>
    </xf>
    <xf numFmtId="0" fontId="128" fillId="21" borderId="98" xfId="0" applyFont="1" applyFill="1" applyBorder="1" applyAlignment="1">
      <alignment horizontal="center" vertical="center" wrapText="1"/>
    </xf>
    <xf numFmtId="49" fontId="28" fillId="2" borderId="3" xfId="0" applyNumberFormat="1" applyFont="1" applyFill="1" applyBorder="1" applyAlignment="1">
      <alignment horizontal="center"/>
    </xf>
    <xf numFmtId="0" fontId="14" fillId="2" borderId="3" xfId="0" applyFont="1" applyFill="1" applyBorder="1" applyAlignment="1">
      <alignment horizontal="center" vertical="center"/>
    </xf>
    <xf numFmtId="0" fontId="14" fillId="0" borderId="74" xfId="0" applyFont="1" applyBorder="1" applyAlignment="1">
      <alignment horizontal="center" vertical="top"/>
    </xf>
    <xf numFmtId="0" fontId="8" fillId="0" borderId="75" xfId="0" applyFont="1" applyBorder="1"/>
    <xf numFmtId="0" fontId="8" fillId="0" borderId="76" xfId="0" applyFont="1" applyBorder="1"/>
    <xf numFmtId="0" fontId="75" fillId="2" borderId="0" xfId="0" applyFont="1" applyFill="1" applyAlignment="1">
      <alignment horizontal="center" vertical="center"/>
    </xf>
    <xf numFmtId="0" fontId="69" fillId="0" borderId="0" xfId="0" applyFont="1"/>
    <xf numFmtId="0" fontId="75" fillId="2" borderId="56" xfId="0" applyFont="1" applyFill="1" applyBorder="1" applyAlignment="1">
      <alignment horizontal="center" vertical="center"/>
    </xf>
    <xf numFmtId="0" fontId="75" fillId="0" borderId="76" xfId="0" applyFont="1" applyBorder="1" applyAlignment="1">
      <alignment horizontal="center" vertical="top"/>
    </xf>
    <xf numFmtId="0" fontId="69" fillId="0" borderId="76" xfId="0" applyFont="1" applyBorder="1"/>
    <xf numFmtId="0" fontId="103" fillId="2" borderId="56" xfId="0" applyFont="1" applyFill="1" applyBorder="1" applyAlignment="1">
      <alignment horizontal="center" vertical="center"/>
    </xf>
    <xf numFmtId="0" fontId="3" fillId="2" borderId="0" xfId="0" applyFont="1" applyFill="1" applyAlignment="1">
      <alignment horizontal="center" vertical="center"/>
    </xf>
    <xf numFmtId="0" fontId="8" fillId="0" borderId="0" xfId="0" applyFont="1"/>
    <xf numFmtId="0" fontId="3" fillId="0" borderId="76" xfId="0" applyFont="1" applyBorder="1" applyAlignment="1">
      <alignment horizontal="center" vertical="top"/>
    </xf>
    <xf numFmtId="0" fontId="29" fillId="2" borderId="68" xfId="0" applyFont="1" applyFill="1" applyBorder="1" applyAlignment="1">
      <alignment horizontal="center" vertical="top"/>
    </xf>
    <xf numFmtId="0" fontId="8" fillId="0" borderId="72" xfId="0" applyFont="1" applyBorder="1"/>
    <xf numFmtId="0" fontId="34" fillId="5" borderId="129" xfId="0" applyFont="1" applyFill="1" applyBorder="1" applyAlignment="1">
      <alignment horizontal="center" vertical="center" wrapText="1"/>
    </xf>
    <xf numFmtId="0" fontId="8" fillId="0" borderId="73" xfId="0" applyFont="1" applyBorder="1"/>
    <xf numFmtId="0" fontId="34" fillId="5" borderId="130" xfId="0" applyFont="1" applyFill="1" applyBorder="1" applyAlignment="1">
      <alignment horizontal="center" vertical="center" wrapText="1"/>
    </xf>
    <xf numFmtId="0" fontId="8" fillId="0" borderId="131" xfId="0" applyFont="1" applyBorder="1"/>
    <xf numFmtId="0" fontId="28" fillId="5" borderId="128" xfId="0" applyFont="1" applyFill="1" applyBorder="1" applyAlignment="1">
      <alignment horizontal="center" vertical="center" wrapText="1"/>
    </xf>
    <xf numFmtId="0" fontId="8" fillId="0" borderId="133" xfId="0" applyFont="1" applyBorder="1"/>
    <xf numFmtId="0" fontId="28" fillId="5" borderId="132" xfId="0" applyFont="1" applyFill="1" applyBorder="1" applyAlignment="1">
      <alignment horizontal="center" vertical="center" wrapText="1"/>
    </xf>
    <xf numFmtId="0" fontId="8" fillId="0" borderId="134" xfId="0" applyFont="1" applyBorder="1"/>
    <xf numFmtId="0" fontId="44" fillId="0" borderId="0" xfId="0" applyFont="1" applyAlignment="1">
      <alignment horizontal="center"/>
    </xf>
    <xf numFmtId="0" fontId="35" fillId="0" borderId="0" xfId="0" applyFont="1" applyAlignment="1">
      <alignment horizontal="left" vertical="center" wrapText="1"/>
    </xf>
    <xf numFmtId="0" fontId="44" fillId="0" borderId="0" xfId="0" applyFont="1" applyAlignment="1">
      <alignment horizontal="center" wrapText="1"/>
    </xf>
    <xf numFmtId="0" fontId="28" fillId="5" borderId="84" xfId="0" applyFont="1" applyFill="1" applyBorder="1" applyAlignment="1">
      <alignment horizontal="center" vertical="center" wrapText="1"/>
    </xf>
    <xf numFmtId="0" fontId="8" fillId="0" borderId="86" xfId="0" applyFont="1" applyBorder="1"/>
    <xf numFmtId="0" fontId="34" fillId="5" borderId="82" xfId="0" applyFont="1" applyFill="1" applyBorder="1" applyAlignment="1">
      <alignment horizontal="center" vertical="center" wrapText="1"/>
    </xf>
    <xf numFmtId="0" fontId="8" fillId="0" borderId="85" xfId="0" applyFont="1" applyBorder="1"/>
    <xf numFmtId="0" fontId="34" fillId="5" borderId="83" xfId="0" applyFont="1" applyFill="1" applyBorder="1" applyAlignment="1">
      <alignment horizontal="center" vertical="center" wrapText="1"/>
    </xf>
    <xf numFmtId="171" fontId="111" fillId="0" borderId="110" xfId="3" applyNumberFormat="1" applyFont="1" applyFill="1" applyBorder="1" applyAlignment="1">
      <alignment horizontal="center" vertical="center" wrapText="1"/>
    </xf>
    <xf numFmtId="171" fontId="111" fillId="0" borderId="111" xfId="3" applyNumberFormat="1" applyFont="1" applyFill="1" applyBorder="1" applyAlignment="1">
      <alignment horizontal="center" vertical="center" wrapText="1"/>
    </xf>
    <xf numFmtId="171" fontId="133" fillId="0" borderId="108" xfId="3" applyNumberFormat="1" applyFont="1" applyBorder="1" applyAlignment="1">
      <alignment horizontal="center" vertical="center"/>
    </xf>
    <xf numFmtId="171" fontId="133" fillId="0" borderId="0" xfId="3" applyNumberFormat="1" applyFont="1" applyAlignment="1">
      <alignment horizontal="center" vertical="center"/>
    </xf>
    <xf numFmtId="0" fontId="111" fillId="0" borderId="0" xfId="0" applyFont="1" applyAlignment="1">
      <alignment horizontal="center" vertical="center"/>
    </xf>
    <xf numFmtId="0" fontId="113" fillId="0" borderId="107" xfId="0" applyFont="1" applyFill="1" applyBorder="1" applyAlignment="1">
      <alignment horizontal="center" vertical="center"/>
    </xf>
    <xf numFmtId="0" fontId="113" fillId="0" borderId="108" xfId="0" applyFont="1" applyFill="1" applyBorder="1" applyAlignment="1">
      <alignment horizontal="center" vertical="center"/>
    </xf>
    <xf numFmtId="0" fontId="113" fillId="0" borderId="109" xfId="0" applyFont="1" applyFill="1" applyBorder="1" applyAlignment="1">
      <alignment horizontal="center" vertical="center"/>
    </xf>
    <xf numFmtId="0" fontId="113" fillId="0" borderId="102" xfId="0" applyFont="1" applyFill="1" applyBorder="1" applyAlignment="1">
      <alignment horizontal="center" vertical="center"/>
    </xf>
    <xf numFmtId="0" fontId="113" fillId="0" borderId="56" xfId="0" applyFont="1" applyFill="1" applyBorder="1" applyAlignment="1">
      <alignment horizontal="center" vertical="center"/>
    </xf>
    <xf numFmtId="0" fontId="113" fillId="0" borderId="103" xfId="0" applyFont="1" applyFill="1" applyBorder="1" applyAlignment="1">
      <alignment horizontal="center" vertical="center"/>
    </xf>
    <xf numFmtId="0" fontId="113" fillId="0" borderId="104" xfId="0" applyFont="1" applyFill="1" applyBorder="1" applyAlignment="1">
      <alignment horizontal="center" vertical="center"/>
    </xf>
    <xf numFmtId="0" fontId="113" fillId="0" borderId="105" xfId="0" applyFont="1" applyFill="1" applyBorder="1" applyAlignment="1">
      <alignment horizontal="center" vertical="center"/>
    </xf>
    <xf numFmtId="0" fontId="113" fillId="0" borderId="106" xfId="0" applyFont="1" applyFill="1" applyBorder="1" applyAlignment="1">
      <alignment horizontal="center" vertical="center"/>
    </xf>
    <xf numFmtId="0" fontId="113" fillId="0" borderId="110" xfId="0" applyFont="1" applyFill="1" applyBorder="1" applyAlignment="1">
      <alignment horizontal="center" vertical="center"/>
    </xf>
    <xf numFmtId="0" fontId="113" fillId="0" borderId="111" xfId="0" applyFont="1" applyFill="1" applyBorder="1" applyAlignment="1">
      <alignment horizontal="center" vertical="center"/>
    </xf>
    <xf numFmtId="0" fontId="113" fillId="0" borderId="110" xfId="0" applyFont="1" applyFill="1" applyBorder="1" applyAlignment="1">
      <alignment horizontal="center" vertical="center" wrapText="1"/>
    </xf>
    <xf numFmtId="0" fontId="113" fillId="0" borderId="111" xfId="0" applyFont="1" applyFill="1" applyBorder="1" applyAlignment="1">
      <alignment horizontal="center" vertical="center" wrapText="1"/>
    </xf>
    <xf numFmtId="0" fontId="115" fillId="0" borderId="108" xfId="0" applyFont="1" applyBorder="1" applyAlignment="1">
      <alignment horizontal="left" vertical="center"/>
    </xf>
    <xf numFmtId="0" fontId="115" fillId="0" borderId="0" xfId="0" applyFont="1" applyAlignment="1">
      <alignment horizontal="left" vertical="center"/>
    </xf>
    <xf numFmtId="0" fontId="113" fillId="0" borderId="0" xfId="0" applyFont="1" applyAlignment="1">
      <alignment horizontal="center" vertical="center"/>
    </xf>
    <xf numFmtId="0" fontId="115" fillId="0" borderId="0" xfId="0" applyFont="1" applyAlignment="1">
      <alignment horizontal="center" vertical="center"/>
    </xf>
    <xf numFmtId="0" fontId="115" fillId="0" borderId="108" xfId="0" applyFont="1" applyBorder="1" applyAlignment="1">
      <alignment horizontal="center" vertical="center"/>
    </xf>
    <xf numFmtId="164" fontId="39" fillId="0" borderId="97" xfId="0" applyNumberFormat="1" applyFont="1" applyBorder="1" applyAlignment="1">
      <alignment horizontal="center" vertical="center"/>
    </xf>
    <xf numFmtId="164" fontId="39" fillId="0" borderId="91" xfId="0" applyNumberFormat="1" applyFont="1" applyBorder="1" applyAlignment="1">
      <alignment horizontal="center" vertical="center"/>
    </xf>
    <xf numFmtId="0" fontId="8" fillId="0" borderId="90" xfId="0" applyFont="1" applyBorder="1"/>
    <xf numFmtId="164" fontId="47" fillId="0" borderId="49" xfId="0" applyNumberFormat="1" applyFont="1" applyBorder="1" applyAlignment="1">
      <alignment horizontal="center" vertical="center"/>
    </xf>
    <xf numFmtId="0" fontId="8" fillId="0" borderId="95" xfId="0" applyFont="1" applyBorder="1"/>
    <xf numFmtId="164" fontId="39" fillId="0" borderId="84" xfId="0" applyNumberFormat="1" applyFont="1" applyBorder="1" applyAlignment="1">
      <alignment horizontal="center" vertical="center"/>
    </xf>
    <xf numFmtId="0" fontId="38" fillId="0" borderId="82" xfId="0" applyFont="1" applyBorder="1" applyAlignment="1">
      <alignment horizontal="center" vertical="center"/>
    </xf>
    <xf numFmtId="0" fontId="8" fillId="0" borderId="89" xfId="0" applyFont="1" applyBorder="1"/>
    <xf numFmtId="0" fontId="39" fillId="0" borderId="83" xfId="0" applyFont="1" applyBorder="1" applyAlignment="1">
      <alignment horizontal="center" vertical="center"/>
    </xf>
    <xf numFmtId="0" fontId="39" fillId="0" borderId="83" xfId="0" applyFont="1" applyBorder="1" applyAlignment="1">
      <alignment horizontal="center" vertical="center" wrapText="1"/>
    </xf>
    <xf numFmtId="0" fontId="39" fillId="0" borderId="83" xfId="0" applyFont="1" applyBorder="1" applyAlignment="1">
      <alignment horizontal="left" vertical="center" wrapText="1"/>
    </xf>
    <xf numFmtId="0" fontId="39" fillId="0" borderId="68" xfId="0" applyFont="1" applyBorder="1" applyAlignment="1">
      <alignment horizontal="left" vertical="center" wrapText="1"/>
    </xf>
    <xf numFmtId="0" fontId="38" fillId="7" borderId="69" xfId="0" applyFont="1" applyFill="1" applyBorder="1" applyAlignment="1">
      <alignment horizontal="right" vertical="center" wrapText="1"/>
    </xf>
    <xf numFmtId="0" fontId="8" fillId="0" borderId="70" xfId="0" applyFont="1" applyBorder="1"/>
    <xf numFmtId="0" fontId="8" fillId="0" borderId="71" xfId="0" applyFont="1" applyBorder="1"/>
    <xf numFmtId="0" fontId="39" fillId="0" borderId="68" xfId="0" applyFont="1" applyBorder="1" applyAlignment="1">
      <alignment horizontal="center" vertical="center"/>
    </xf>
    <xf numFmtId="0" fontId="8" fillId="0" borderId="94" xfId="0" applyFont="1" applyBorder="1"/>
    <xf numFmtId="0" fontId="39" fillId="0" borderId="68" xfId="0" applyFont="1" applyBorder="1" applyAlignment="1">
      <alignment horizontal="center" vertical="center" wrapText="1"/>
    </xf>
    <xf numFmtId="0" fontId="38" fillId="0" borderId="97" xfId="0" applyFont="1" applyBorder="1" applyAlignment="1">
      <alignment horizontal="center" vertical="center"/>
    </xf>
    <xf numFmtId="0" fontId="39" fillId="0" borderId="97" xfId="0" applyFont="1" applyBorder="1" applyAlignment="1">
      <alignment horizontal="left" vertical="center" wrapText="1"/>
    </xf>
    <xf numFmtId="0" fontId="39" fillId="0" borderId="97" xfId="0" applyFont="1" applyBorder="1" applyAlignment="1">
      <alignment horizontal="center" vertical="center" wrapText="1"/>
    </xf>
    <xf numFmtId="0" fontId="38" fillId="0" borderId="92" xfId="0" applyFont="1" applyBorder="1" applyAlignment="1">
      <alignment horizontal="center" vertical="center"/>
    </xf>
    <xf numFmtId="0" fontId="8" fillId="0" borderId="93" xfId="0" applyFont="1" applyBorder="1"/>
    <xf numFmtId="49" fontId="49" fillId="7" borderId="69" xfId="0" applyNumberFormat="1" applyFont="1" applyFill="1" applyBorder="1" applyAlignment="1">
      <alignment horizontal="left" vertical="center" wrapText="1"/>
    </xf>
    <xf numFmtId="49" fontId="49" fillId="7" borderId="69" xfId="0" applyNumberFormat="1" applyFont="1" applyFill="1" applyBorder="1" applyAlignment="1">
      <alignment horizontal="left" vertical="center"/>
    </xf>
  </cellXfs>
  <cellStyles count="9">
    <cellStyle name="Millares" xfId="3" builtinId="3"/>
    <cellStyle name="Millares 2" xfId="8"/>
    <cellStyle name="Normal" xfId="0" builtinId="0"/>
    <cellStyle name="Normal 2" xfId="1"/>
    <cellStyle name="Normal 2 2" xfId="6"/>
    <cellStyle name="Normal 3" xfId="2"/>
    <cellStyle name="Normal 4" xfId="7"/>
    <cellStyle name="Normal_DEPRECIACIONES 2010" xfId="5"/>
    <cellStyle name="Porcentaje" xfId="4" builtinId="5"/>
  </cellStyles>
  <dxfs count="6">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cid:image001.jpg@01D00BDE.192F7450" TargetMode="External"/><Relationship Id="rId1" Type="http://schemas.openxmlformats.org/officeDocument/2006/relationships/image" Target="../media/image9.jpeg"/></Relationships>
</file>

<file path=xl/drawings/_rels/drawing11.xml.rels><?xml version="1.0" encoding="UTF-8" standalone="yes"?>
<Relationships xmlns="http://schemas.openxmlformats.org/package/2006/relationships"><Relationship Id="rId2" Type="http://schemas.openxmlformats.org/officeDocument/2006/relationships/image" Target="cid:image001.jpg@01D00BDE.192F7450" TargetMode="External"/><Relationship Id="rId1" Type="http://schemas.openxmlformats.org/officeDocument/2006/relationships/image" Target="../media/image9.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2" Type="http://schemas.openxmlformats.org/officeDocument/2006/relationships/image" Target="cid:image001.jpg@01D00BDE.192F7450" TargetMode="External"/><Relationship Id="rId1" Type="http://schemas.openxmlformats.org/officeDocument/2006/relationships/image" Target="../media/image9.jpeg"/></Relationships>
</file>

<file path=xl/drawings/_rels/drawing24.xml.rels><?xml version="1.0" encoding="UTF-8" standalone="yes"?>
<Relationships xmlns="http://schemas.openxmlformats.org/package/2006/relationships"><Relationship Id="rId2" Type="http://schemas.openxmlformats.org/officeDocument/2006/relationships/image" Target="cid:image001.jpg@01D00BDE.192F7450" TargetMode="External"/><Relationship Id="rId1" Type="http://schemas.openxmlformats.org/officeDocument/2006/relationships/image" Target="../media/image9.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cid:image001.jpg@01D00BDE.192F7450" TargetMode="External"/><Relationship Id="rId1" Type="http://schemas.openxmlformats.org/officeDocument/2006/relationships/image" Target="../media/image9.jpeg"/></Relationships>
</file>

<file path=xl/drawings/_rels/drawing27.xml.rels><?xml version="1.0" encoding="UTF-8" standalone="yes"?>
<Relationships xmlns="http://schemas.openxmlformats.org/package/2006/relationships"><Relationship Id="rId2" Type="http://schemas.openxmlformats.org/officeDocument/2006/relationships/image" Target="cid:image001.jpg@01D00BDE.192F7450" TargetMode="External"/><Relationship Id="rId1" Type="http://schemas.openxmlformats.org/officeDocument/2006/relationships/image" Target="../media/image9.jpeg"/></Relationships>
</file>

<file path=xl/drawings/_rels/drawing28.xml.rels><?xml version="1.0" encoding="UTF-8" standalone="yes"?>
<Relationships xmlns="http://schemas.openxmlformats.org/package/2006/relationships"><Relationship Id="rId2" Type="http://schemas.openxmlformats.org/officeDocument/2006/relationships/image" Target="cid:image001.jpg@01D00BDE.192F7450" TargetMode="External"/><Relationship Id="rId1" Type="http://schemas.openxmlformats.org/officeDocument/2006/relationships/image" Target="../media/image9.jpeg"/></Relationships>
</file>

<file path=xl/drawings/_rels/drawing29.xml.rels><?xml version="1.0" encoding="UTF-8" standalone="yes"?>
<Relationships xmlns="http://schemas.openxmlformats.org/package/2006/relationships"><Relationship Id="rId2" Type="http://schemas.openxmlformats.org/officeDocument/2006/relationships/image" Target="cid:image001.jpg@01D00BDE.192F7450" TargetMode="External"/><Relationship Id="rId1" Type="http://schemas.openxmlformats.org/officeDocument/2006/relationships/image" Target="../media/image9.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2" Type="http://schemas.openxmlformats.org/officeDocument/2006/relationships/image" Target="cid:image001.jpg@01D00BDE.192F7450" TargetMode="External"/><Relationship Id="rId1" Type="http://schemas.openxmlformats.org/officeDocument/2006/relationships/image" Target="../media/image9.jpeg"/></Relationships>
</file>

<file path=xl/drawings/_rels/drawing31.xml.rels><?xml version="1.0" encoding="UTF-8" standalone="yes"?>
<Relationships xmlns="http://schemas.openxmlformats.org/package/2006/relationships"><Relationship Id="rId2" Type="http://schemas.openxmlformats.org/officeDocument/2006/relationships/image" Target="cid:image001.jpg@01D00BDE.192F7450" TargetMode="External"/><Relationship Id="rId1" Type="http://schemas.openxmlformats.org/officeDocument/2006/relationships/image" Target="../media/image9.jpeg"/></Relationships>
</file>

<file path=xl/drawings/_rels/drawing32.xml.rels><?xml version="1.0" encoding="UTF-8" standalone="yes"?>
<Relationships xmlns="http://schemas.openxmlformats.org/package/2006/relationships"><Relationship Id="rId2" Type="http://schemas.openxmlformats.org/officeDocument/2006/relationships/image" Target="cid:image001.jpg@01D00BDE.192F7450" TargetMode="External"/><Relationship Id="rId1" Type="http://schemas.openxmlformats.org/officeDocument/2006/relationships/image" Target="../media/image9.jpeg"/></Relationships>
</file>

<file path=xl/drawings/_rels/drawing33.xml.rels><?xml version="1.0" encoding="UTF-8" standalone="yes"?>
<Relationships xmlns="http://schemas.openxmlformats.org/package/2006/relationships"><Relationship Id="rId2" Type="http://schemas.openxmlformats.org/officeDocument/2006/relationships/image" Target="cid:image001.jpg@01D00BDE.192F7450" TargetMode="External"/><Relationship Id="rId1" Type="http://schemas.openxmlformats.org/officeDocument/2006/relationships/image" Target="../media/image9.jpeg"/></Relationships>
</file>

<file path=xl/drawings/_rels/drawing34.xml.rels><?xml version="1.0" encoding="UTF-8" standalone="yes"?>
<Relationships xmlns="http://schemas.openxmlformats.org/package/2006/relationships"><Relationship Id="rId2" Type="http://schemas.openxmlformats.org/officeDocument/2006/relationships/image" Target="cid:image001.jpg@01D00BDE.192F7450" TargetMode="External"/><Relationship Id="rId1" Type="http://schemas.openxmlformats.org/officeDocument/2006/relationships/image" Target="../media/image9.jpeg"/></Relationships>
</file>

<file path=xl/drawings/_rels/drawing35.xml.rels><?xml version="1.0" encoding="UTF-8" standalone="yes"?>
<Relationships xmlns="http://schemas.openxmlformats.org/package/2006/relationships"><Relationship Id="rId2" Type="http://schemas.openxmlformats.org/officeDocument/2006/relationships/image" Target="cid:image001.jpg@01D00BDE.192F7450" TargetMode="External"/><Relationship Id="rId1" Type="http://schemas.openxmlformats.org/officeDocument/2006/relationships/image" Target="../media/image9.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540277</xdr:colOff>
      <xdr:row>3</xdr:row>
      <xdr:rowOff>122236</xdr:rowOff>
    </xdr:from>
    <xdr:to>
      <xdr:col>7</xdr:col>
      <xdr:colOff>460375</xdr:colOff>
      <xdr:row>18</xdr:row>
      <xdr:rowOff>14012</xdr:rowOff>
    </xdr:to>
    <xdr:pic>
      <xdr:nvPicPr>
        <xdr:cNvPr id="2" name="Imagen 1">
          <a:extLst>
            <a:ext uri="{FF2B5EF4-FFF2-40B4-BE49-F238E27FC236}">
              <a16:creationId xmlns="" xmlns:a16="http://schemas.microsoft.com/office/drawing/2014/main" id="{BB190BFA-3F6A-443F-A0C3-4621198528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277" y="693736"/>
          <a:ext cx="4920723" cy="274927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698501</xdr:colOff>
      <xdr:row>17</xdr:row>
      <xdr:rowOff>243416</xdr:rowOff>
    </xdr:from>
    <xdr:to>
      <xdr:col>5</xdr:col>
      <xdr:colOff>1905002</xdr:colOff>
      <xdr:row>23</xdr:row>
      <xdr:rowOff>95250</xdr:rowOff>
    </xdr:to>
    <xdr:grpSp>
      <xdr:nvGrpSpPr>
        <xdr:cNvPr id="5" name="Grupo 4">
          <a:extLst>
            <a:ext uri="{FF2B5EF4-FFF2-40B4-BE49-F238E27FC236}">
              <a16:creationId xmlns="" xmlns:a16="http://schemas.microsoft.com/office/drawing/2014/main" id="{A74009DC-9093-421F-9791-DD7F64F2C9EF}"/>
            </a:ext>
          </a:extLst>
        </xdr:cNvPr>
        <xdr:cNvGrpSpPr/>
      </xdr:nvGrpSpPr>
      <xdr:grpSpPr>
        <a:xfrm>
          <a:off x="920751" y="5196416"/>
          <a:ext cx="10429876" cy="2042584"/>
          <a:chOff x="19050" y="8646583"/>
          <a:chExt cx="8883650" cy="1569508"/>
        </a:xfrm>
      </xdr:grpSpPr>
      <xdr:sp macro="" textlink="">
        <xdr:nvSpPr>
          <xdr:cNvPr id="8" name="Shape 50">
            <a:extLst>
              <a:ext uri="{FF2B5EF4-FFF2-40B4-BE49-F238E27FC236}">
                <a16:creationId xmlns="" xmlns:a16="http://schemas.microsoft.com/office/drawing/2014/main" id="{5A48AAA5-8279-4E98-A842-746DB52DB4E8}"/>
              </a:ext>
            </a:extLst>
          </xdr:cNvPr>
          <xdr:cNvSpPr txBox="1"/>
        </xdr:nvSpPr>
        <xdr:spPr>
          <a:xfrm>
            <a:off x="540829"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11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9" name="Shape 50">
            <a:extLst>
              <a:ext uri="{FF2B5EF4-FFF2-40B4-BE49-F238E27FC236}">
                <a16:creationId xmlns="" xmlns:a16="http://schemas.microsoft.com/office/drawing/2014/main" id="{99545052-6D3A-4EC4-A90D-85A2E1259DBA}"/>
              </a:ext>
            </a:extLst>
          </xdr:cNvPr>
          <xdr:cNvSpPr txBox="1"/>
        </xdr:nvSpPr>
        <xdr:spPr>
          <a:xfrm>
            <a:off x="3606820" y="8658224"/>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11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0" name="Shape 50">
            <a:extLst>
              <a:ext uri="{FF2B5EF4-FFF2-40B4-BE49-F238E27FC236}">
                <a16:creationId xmlns="" xmlns:a16="http://schemas.microsoft.com/office/drawing/2014/main" id="{04B85563-5F85-432A-B9E2-F4201D75E33A}"/>
              </a:ext>
            </a:extLst>
          </xdr:cNvPr>
          <xdr:cNvSpPr txBox="1"/>
        </xdr:nvSpPr>
        <xdr:spPr>
          <a:xfrm>
            <a:off x="6784995" y="867304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11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2" name="Shape 7">
            <a:extLst>
              <a:ext uri="{FF2B5EF4-FFF2-40B4-BE49-F238E27FC236}">
                <a16:creationId xmlns="" xmlns:a16="http://schemas.microsoft.com/office/drawing/2014/main" id="{109973EE-73C5-4DC3-A012-E33EA32C54AC}"/>
              </a:ext>
            </a:extLst>
          </xdr:cNvPr>
          <xdr:cNvSpPr txBox="1"/>
        </xdr:nvSpPr>
        <xdr:spPr>
          <a:xfrm>
            <a:off x="19050" y="9139766"/>
            <a:ext cx="2486025" cy="1076325"/>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endParaRPr lang="en-US" sz="11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endParaRPr>
          </a:p>
          <a:p>
            <a:pPr algn="ctr" rtl="0" eaLnBrk="1" fontAlgn="auto" latinLnBrk="0" hangingPunct="1"/>
            <a:r>
              <a:rPr lang="en-US" sz="11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a:t>
            </a:r>
          </a:p>
          <a:p>
            <a:pPr algn="ctr" rtl="0" eaLnBrk="1" fontAlgn="auto" latinLnBrk="0" hangingPunct="1"/>
            <a:r>
              <a:rPr lang="es-MX" sz="11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Lic. Catalina Moreno Trillo</a:t>
            </a:r>
            <a:endParaRPr lang="es-MX" sz="1100">
              <a:effectLst/>
              <a:latin typeface="Trebuchet MS" panose="020B0603020202020204" pitchFamily="34" charset="0"/>
            </a:endParaRPr>
          </a:p>
          <a:p>
            <a:pPr algn="ctr" rtl="0"/>
            <a:r>
              <a:rPr lang="en-US" sz="1100" b="0" i="0">
                <a:effectLst/>
                <a:latin typeface="Trebuchet MS" panose="020B0603020202020204" pitchFamily="34" charset="0"/>
                <a:ea typeface="+mn-ea"/>
                <a:cs typeface="+mn-cs"/>
              </a:rPr>
              <a:t>Directora Jurídica</a:t>
            </a:r>
            <a:endParaRPr sz="11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13" name="Shape 50">
            <a:extLst>
              <a:ext uri="{FF2B5EF4-FFF2-40B4-BE49-F238E27FC236}">
                <a16:creationId xmlns="" xmlns:a16="http://schemas.microsoft.com/office/drawing/2014/main" id="{EBD846B7-12CC-47C3-BFE7-D6672A7BE63C}"/>
              </a:ext>
            </a:extLst>
          </xdr:cNvPr>
          <xdr:cNvSpPr txBox="1"/>
        </xdr:nvSpPr>
        <xdr:spPr>
          <a:xfrm>
            <a:off x="3080829" y="8940801"/>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endPar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endParaRPr>
          </a:p>
          <a:p>
            <a:pPr marL="0" lvl="0" indent="0" algn="ctr" rtl="0">
              <a:spcBef>
                <a:spcPts val="0"/>
              </a:spcBef>
              <a:spcAft>
                <a:spcPts val="0"/>
              </a:spcAft>
              <a:buNone/>
            </a:pP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11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1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1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Administración</a:t>
            </a:r>
            <a:r>
              <a:rPr lang="en-US" sz="11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1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14" name="Shape 51">
            <a:extLst>
              <a:ext uri="{FF2B5EF4-FFF2-40B4-BE49-F238E27FC236}">
                <a16:creationId xmlns="" xmlns:a16="http://schemas.microsoft.com/office/drawing/2014/main" id="{D78CFDEF-DB0C-4CBA-8AF3-2DD558516E37}"/>
              </a:ext>
            </a:extLst>
          </xdr:cNvPr>
          <xdr:cNvSpPr txBox="1"/>
        </xdr:nvSpPr>
        <xdr:spPr>
          <a:xfrm>
            <a:off x="6045200" y="9113308"/>
            <a:ext cx="2857500"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11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100" b="0" i="0" u="none" strike="noStrike">
                <a:solidFill>
                  <a:srgbClr val="000000"/>
                </a:solidFill>
                <a:latin typeface="Trebuchet MS" panose="020B0603020202020204" pitchFamily="34" charset="0"/>
                <a:ea typeface="Times New Roman"/>
                <a:cs typeface="Times New Roman"/>
                <a:sym typeface="Times New Roman"/>
              </a:rPr>
              <a:t> Mtra. Paula Ramírez Höhne</a:t>
            </a:r>
          </a:p>
          <a:p>
            <a:pPr marL="0" lvl="0" indent="0" algn="ctr" rtl="0">
              <a:spcBef>
                <a:spcPts val="0"/>
              </a:spcBef>
              <a:spcAft>
                <a:spcPts val="0"/>
              </a:spcAft>
              <a:buNone/>
            </a:pPr>
            <a:r>
              <a:rPr lang="en-US" sz="11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11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100"/>
          </a:p>
        </xdr:txBody>
      </xdr:sp>
    </xdr:grpSp>
    <xdr:clientData fLocksWithSheet="0"/>
  </xdr:twoCellAnchor>
  <xdr:twoCellAnchor>
    <xdr:from>
      <xdr:col>0</xdr:col>
      <xdr:colOff>180975</xdr:colOff>
      <xdr:row>0</xdr:row>
      <xdr:rowOff>66675</xdr:rowOff>
    </xdr:from>
    <xdr:to>
      <xdr:col>2</xdr:col>
      <xdr:colOff>0</xdr:colOff>
      <xdr:row>2</xdr:row>
      <xdr:rowOff>247650</xdr:rowOff>
    </xdr:to>
    <xdr:pic>
      <xdr:nvPicPr>
        <xdr:cNvPr id="11" name="Imagen 10" descr="cid:image003.jpg@01CFF827.23EB262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80975" y="66675"/>
          <a:ext cx="12192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66675</xdr:colOff>
      <xdr:row>0</xdr:row>
      <xdr:rowOff>1</xdr:rowOff>
    </xdr:from>
    <xdr:to>
      <xdr:col>1</xdr:col>
      <xdr:colOff>1041952</xdr:colOff>
      <xdr:row>2</xdr:row>
      <xdr:rowOff>171451</xdr:rowOff>
    </xdr:to>
    <xdr:pic>
      <xdr:nvPicPr>
        <xdr:cNvPr id="2" name="Imagen 1" descr="cid:image003.jpg@01CFF827.23EB262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6675" y="1"/>
          <a:ext cx="1689652"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266700</xdr:colOff>
      <xdr:row>21</xdr:row>
      <xdr:rowOff>142875</xdr:rowOff>
    </xdr:from>
    <xdr:ext cx="2143125" cy="914400"/>
    <xdr:sp macro="" textlink="">
      <xdr:nvSpPr>
        <xdr:cNvPr id="3" name="Shape 51">
          <a:extLst>
            <a:ext uri="{FF2B5EF4-FFF2-40B4-BE49-F238E27FC236}">
              <a16:creationId xmlns:a16="http://schemas.microsoft.com/office/drawing/2014/main" xmlns="" id="{CC8CD9B1-626D-4DC3-ADC3-071AD0A9AB4F}"/>
            </a:ext>
          </a:extLst>
        </xdr:cNvPr>
        <xdr:cNvSpPr txBox="1"/>
      </xdr:nvSpPr>
      <xdr:spPr>
        <a:xfrm>
          <a:off x="14297025" y="7439025"/>
          <a:ext cx="2143125"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 </a:t>
          </a:r>
          <a:r>
            <a:rPr lang="en-US" sz="1000" b="0" i="0" u="none" strike="noStrike">
              <a:solidFill>
                <a:srgbClr val="000000"/>
              </a:solidFill>
              <a:latin typeface="Trebuchet MS" panose="020B0603020202020204" pitchFamily="34" charset="0"/>
              <a:ea typeface="Times New Roman"/>
              <a:cs typeface="Times New Roman"/>
              <a:sym typeface="Times New Roman"/>
            </a:rPr>
            <a:t>Mtra. Paula Ramírez Höhne</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400"/>
        </a:p>
      </xdr:txBody>
    </xdr:sp>
    <xdr:clientData fLocksWithSheet="0"/>
  </xdr:oneCellAnchor>
  <xdr:oneCellAnchor>
    <xdr:from>
      <xdr:col>4</xdr:col>
      <xdr:colOff>1352550</xdr:colOff>
      <xdr:row>20</xdr:row>
      <xdr:rowOff>38100</xdr:rowOff>
    </xdr:from>
    <xdr:ext cx="2381250" cy="914401"/>
    <xdr:sp macro="" textlink="">
      <xdr:nvSpPr>
        <xdr:cNvPr id="4" name="Shape 50">
          <a:extLst>
            <a:ext uri="{FF2B5EF4-FFF2-40B4-BE49-F238E27FC236}">
              <a16:creationId xmlns:a16="http://schemas.microsoft.com/office/drawing/2014/main" xmlns="" id="{15857E07-4EA9-4EE6-AE2B-50498D894935}"/>
            </a:ext>
          </a:extLst>
        </xdr:cNvPr>
        <xdr:cNvSpPr txBox="1"/>
      </xdr:nvSpPr>
      <xdr:spPr>
        <a:xfrm>
          <a:off x="6315075" y="5619750"/>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clientData fLocksWithSheet="0"/>
  </xdr:oneCellAnchor>
  <xdr:oneCellAnchor>
    <xdr:from>
      <xdr:col>1</xdr:col>
      <xdr:colOff>0</xdr:colOff>
      <xdr:row>21</xdr:row>
      <xdr:rowOff>0</xdr:rowOff>
    </xdr:from>
    <xdr:ext cx="2486025" cy="1076325"/>
    <xdr:sp macro="" textlink="">
      <xdr:nvSpPr>
        <xdr:cNvPr id="5" name="Shape 7">
          <a:extLst>
            <a:ext uri="{FF2B5EF4-FFF2-40B4-BE49-F238E27FC236}">
              <a16:creationId xmlns:a16="http://schemas.microsoft.com/office/drawing/2014/main" xmlns="" id="{79785049-2FB3-43CF-99D8-CDD21D8425B8}"/>
            </a:ext>
          </a:extLst>
        </xdr:cNvPr>
        <xdr:cNvSpPr txBox="1"/>
      </xdr:nvSpPr>
      <xdr:spPr>
        <a:xfrm>
          <a:off x="714375" y="5772150"/>
          <a:ext cx="2486025" cy="1076325"/>
        </a:xfrm>
        <a:prstGeom prst="rect">
          <a:avLst/>
        </a:prstGeom>
        <a:noFill/>
        <a:ln>
          <a:noFill/>
        </a:ln>
      </xdr:spPr>
      <xdr:txBody>
        <a:bodyPr spcFirstLastPara="1" wrap="square" lIns="91425" tIns="45700" rIns="91425" bIns="45700" anchor="t" anchorCtr="0">
          <a:noAutofit/>
        </a:bodyPr>
        <a:lstStyle/>
        <a:p>
          <a:pPr rtl="0" eaLnBrk="1" fontAlgn="auto" latinLnBrk="0" hangingPunct="1"/>
          <a:r>
            <a:rPr lang="en-US" sz="11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a:t>
          </a:r>
          <a:r>
            <a:rPr lang="en-US"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Lic.</a:t>
          </a:r>
          <a:r>
            <a:rPr lang="es-MX" sz="1000">
              <a:effectLst/>
              <a:latin typeface="Trebuchet MS" panose="020B0603020202020204" pitchFamily="34" charset="0"/>
              <a:ea typeface="+mn-ea"/>
              <a:cs typeface="+mn-cs"/>
            </a:rPr>
            <a:t> Catalina Moreno Trillo</a:t>
          </a:r>
          <a:endParaRPr lang="es-MX" sz="1000">
            <a:effectLst/>
            <a:latin typeface="Trebuchet MS" panose="020B0603020202020204" pitchFamily="34" charset="0"/>
          </a:endParaRPr>
        </a:p>
        <a:p>
          <a:pPr rtl="0"/>
          <a:r>
            <a:rPr lang="en-US" sz="1000" b="0" i="0">
              <a:effectLst/>
              <a:latin typeface="Trebuchet MS" panose="020B0603020202020204" pitchFamily="34" charset="0"/>
              <a:ea typeface="+mn-ea"/>
              <a:cs typeface="+mn-cs"/>
            </a:rPr>
            <a:t>Directora Jurídica</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clientData fLocksWithSheet="0"/>
  </xdr:oneCellAnchor>
  <xdr:oneCellAnchor>
    <xdr:from>
      <xdr:col>1</xdr:col>
      <xdr:colOff>0</xdr:colOff>
      <xdr:row>18</xdr:row>
      <xdr:rowOff>0</xdr:rowOff>
    </xdr:from>
    <xdr:ext cx="1323975" cy="276225"/>
    <xdr:sp macro="" textlink="">
      <xdr:nvSpPr>
        <xdr:cNvPr id="6" name="Shape 50">
          <a:extLst>
            <a:ext uri="{FF2B5EF4-FFF2-40B4-BE49-F238E27FC236}">
              <a16:creationId xmlns:a16="http://schemas.microsoft.com/office/drawing/2014/main" xmlns="" id="{15857E07-4EA9-4EE6-AE2B-50498D894935}"/>
            </a:ext>
          </a:extLst>
        </xdr:cNvPr>
        <xdr:cNvSpPr txBox="1"/>
      </xdr:nvSpPr>
      <xdr:spPr>
        <a:xfrm>
          <a:off x="714375" y="5200650"/>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clientData fLocksWithSheet="0"/>
  </xdr:oneCellAnchor>
  <xdr:oneCellAnchor>
    <xdr:from>
      <xdr:col>5</xdr:col>
      <xdr:colOff>571500</xdr:colOff>
      <xdr:row>18</xdr:row>
      <xdr:rowOff>28575</xdr:rowOff>
    </xdr:from>
    <xdr:ext cx="1323975" cy="276225"/>
    <xdr:sp macro="" textlink="">
      <xdr:nvSpPr>
        <xdr:cNvPr id="7" name="Shape 50">
          <a:extLst>
            <a:ext uri="{FF2B5EF4-FFF2-40B4-BE49-F238E27FC236}">
              <a16:creationId xmlns:a16="http://schemas.microsoft.com/office/drawing/2014/main" xmlns="" id="{15857E07-4EA9-4EE6-AE2B-50498D894935}"/>
            </a:ext>
          </a:extLst>
        </xdr:cNvPr>
        <xdr:cNvSpPr txBox="1"/>
      </xdr:nvSpPr>
      <xdr:spPr>
        <a:xfrm>
          <a:off x="6886575" y="5229225"/>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clientData fLocksWithSheet="0"/>
  </xdr:oneCellAnchor>
  <xdr:oneCellAnchor>
    <xdr:from>
      <xdr:col>9</xdr:col>
      <xdr:colOff>552450</xdr:colOff>
      <xdr:row>18</xdr:row>
      <xdr:rowOff>19050</xdr:rowOff>
    </xdr:from>
    <xdr:ext cx="1323975" cy="276225"/>
    <xdr:sp macro="" textlink="">
      <xdr:nvSpPr>
        <xdr:cNvPr id="8" name="Shape 50">
          <a:extLst>
            <a:ext uri="{FF2B5EF4-FFF2-40B4-BE49-F238E27FC236}">
              <a16:creationId xmlns:a16="http://schemas.microsoft.com/office/drawing/2014/main" xmlns="" id="{15857E07-4EA9-4EE6-AE2B-50498D894935}"/>
            </a:ext>
          </a:extLst>
        </xdr:cNvPr>
        <xdr:cNvSpPr txBox="1"/>
      </xdr:nvSpPr>
      <xdr:spPr>
        <a:xfrm>
          <a:off x="14582775" y="6743700"/>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clientData fLocksWithSheet="0"/>
  </xdr:oneCellAnchor>
</xdr:wsDr>
</file>

<file path=xl/drawings/drawing12.xml><?xml version="1.0" encoding="utf-8"?>
<xdr:wsDr xmlns:xdr="http://schemas.openxmlformats.org/drawingml/2006/spreadsheetDrawing" xmlns:a="http://schemas.openxmlformats.org/drawingml/2006/main">
  <xdr:twoCellAnchor editAs="oneCell">
    <xdr:from>
      <xdr:col>0</xdr:col>
      <xdr:colOff>276225</xdr:colOff>
      <xdr:row>5</xdr:row>
      <xdr:rowOff>114300</xdr:rowOff>
    </xdr:from>
    <xdr:to>
      <xdr:col>2</xdr:col>
      <xdr:colOff>600075</xdr:colOff>
      <xdr:row>17</xdr:row>
      <xdr:rowOff>450850</xdr:rowOff>
    </xdr:to>
    <xdr:pic>
      <xdr:nvPicPr>
        <xdr:cNvPr id="3" name="Imagen 2">
          <a:extLst>
            <a:ext uri="{FF2B5EF4-FFF2-40B4-BE49-F238E27FC236}">
              <a16:creationId xmlns="" xmlns:a16="http://schemas.microsoft.com/office/drawing/2014/main" id="{7BCBEA61-CFEE-4B59-8AFC-3BD332BD0D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16200000">
          <a:off x="796925" y="4184650"/>
          <a:ext cx="3606800" cy="17526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54</xdr:row>
      <xdr:rowOff>1</xdr:rowOff>
    </xdr:from>
    <xdr:to>
      <xdr:col>9</xdr:col>
      <xdr:colOff>466725</xdr:colOff>
      <xdr:row>66</xdr:row>
      <xdr:rowOff>76201</xdr:rowOff>
    </xdr:to>
    <xdr:grpSp>
      <xdr:nvGrpSpPr>
        <xdr:cNvPr id="6" name="Grupo 5">
          <a:extLst>
            <a:ext uri="{FF2B5EF4-FFF2-40B4-BE49-F238E27FC236}">
              <a16:creationId xmlns="" xmlns:a16="http://schemas.microsoft.com/office/drawing/2014/main" id="{35C44FC4-B3C1-42AD-B5FA-414BCC30B509}"/>
            </a:ext>
          </a:extLst>
        </xdr:cNvPr>
        <xdr:cNvGrpSpPr/>
      </xdr:nvGrpSpPr>
      <xdr:grpSpPr>
        <a:xfrm>
          <a:off x="0" y="7686676"/>
          <a:ext cx="8601075" cy="1447800"/>
          <a:chOff x="19050" y="8646583"/>
          <a:chExt cx="8883650" cy="1569508"/>
        </a:xfrm>
      </xdr:grpSpPr>
      <xdr:sp macro="" textlink="">
        <xdr:nvSpPr>
          <xdr:cNvPr id="7" name="Shape 50">
            <a:extLst>
              <a:ext uri="{FF2B5EF4-FFF2-40B4-BE49-F238E27FC236}">
                <a16:creationId xmlns="" xmlns:a16="http://schemas.microsoft.com/office/drawing/2014/main" id="{4746938E-5A0E-4393-B6A2-E5C0C3BC5C36}"/>
              </a:ext>
            </a:extLst>
          </xdr:cNvPr>
          <xdr:cNvSpPr txBox="1"/>
        </xdr:nvSpPr>
        <xdr:spPr>
          <a:xfrm>
            <a:off x="540829"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8" name="Shape 50">
            <a:extLst>
              <a:ext uri="{FF2B5EF4-FFF2-40B4-BE49-F238E27FC236}">
                <a16:creationId xmlns="" xmlns:a16="http://schemas.microsoft.com/office/drawing/2014/main" id="{4C357434-EC67-42C3-AE2D-18BA738EABFB}"/>
              </a:ext>
            </a:extLst>
          </xdr:cNvPr>
          <xdr:cNvSpPr txBox="1"/>
        </xdr:nvSpPr>
        <xdr:spPr>
          <a:xfrm>
            <a:off x="3606820" y="8658224"/>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9" name="Shape 50">
            <a:extLst>
              <a:ext uri="{FF2B5EF4-FFF2-40B4-BE49-F238E27FC236}">
                <a16:creationId xmlns="" xmlns:a16="http://schemas.microsoft.com/office/drawing/2014/main" id="{6DE30E6B-9898-4D2F-B1A6-3283DFC8E098}"/>
              </a:ext>
            </a:extLst>
          </xdr:cNvPr>
          <xdr:cNvSpPr txBox="1"/>
        </xdr:nvSpPr>
        <xdr:spPr>
          <a:xfrm>
            <a:off x="6784995" y="867304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0" name="Shape 7">
            <a:extLst>
              <a:ext uri="{FF2B5EF4-FFF2-40B4-BE49-F238E27FC236}">
                <a16:creationId xmlns="" xmlns:a16="http://schemas.microsoft.com/office/drawing/2014/main" id="{201B04B3-5EAD-4028-9D86-37BC3A4AACF3}"/>
              </a:ext>
            </a:extLst>
          </xdr:cNvPr>
          <xdr:cNvSpPr txBox="1"/>
        </xdr:nvSpPr>
        <xdr:spPr>
          <a:xfrm>
            <a:off x="19050" y="9139766"/>
            <a:ext cx="2486025" cy="1076325"/>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1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a:t>
            </a:r>
            <a:r>
              <a:rPr lang="en-US" sz="1100" b="0" i="0" u="none" strike="noStrike">
                <a:solidFill>
                  <a:schemeClr val="bg1"/>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a:t>
            </a:r>
            <a:r>
              <a:rPr lang="es-MX"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LCP. Guadalupe Hernández</a:t>
            </a:r>
            <a:r>
              <a:rPr lang="es-MX" sz="1000" b="0" i="0" u="none"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Barajas</a:t>
            </a:r>
            <a:endParaRPr lang="es-MX" sz="1000">
              <a:effectLst/>
              <a:latin typeface="Trebuchet MS" panose="020B0603020202020204" pitchFamily="34" charset="0"/>
            </a:endParaRPr>
          </a:p>
          <a:p>
            <a:pPr algn="ctr" rtl="0"/>
            <a:r>
              <a:rPr lang="en-US" sz="1000" b="0" i="0">
                <a:effectLst/>
                <a:latin typeface="Trebuchet MS" panose="020B0603020202020204" pitchFamily="34" charset="0"/>
                <a:ea typeface="+mn-ea"/>
                <a:cs typeface="+mn-cs"/>
              </a:rPr>
              <a:t>Tec. Finanzas</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11" name="Shape 50">
            <a:extLst>
              <a:ext uri="{FF2B5EF4-FFF2-40B4-BE49-F238E27FC236}">
                <a16:creationId xmlns="" xmlns:a16="http://schemas.microsoft.com/office/drawing/2014/main" id="{756590B9-9917-4471-BB57-7708CE931127}"/>
              </a:ext>
            </a:extLst>
          </xdr:cNvPr>
          <xdr:cNvSpPr txBox="1"/>
        </xdr:nvSpPr>
        <xdr:spPr>
          <a:xfrm>
            <a:off x="3080829" y="8940801"/>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Ejecutivo de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12" name="Shape 51">
            <a:extLst>
              <a:ext uri="{FF2B5EF4-FFF2-40B4-BE49-F238E27FC236}">
                <a16:creationId xmlns="" xmlns:a16="http://schemas.microsoft.com/office/drawing/2014/main" id="{0DC0E673-DEDF-429D-87B2-4D98AFD289DE}"/>
              </a:ext>
            </a:extLst>
          </xdr:cNvPr>
          <xdr:cNvSpPr txBox="1"/>
        </xdr:nvSpPr>
        <xdr:spPr>
          <a:xfrm>
            <a:off x="6045200" y="9113308"/>
            <a:ext cx="2857500"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 </a:t>
            </a:r>
            <a:r>
              <a:rPr lang="en-US" sz="1000" b="0" i="0" u="none" strike="noStrike">
                <a:solidFill>
                  <a:srgbClr val="000000"/>
                </a:solidFill>
                <a:latin typeface="Trebuchet MS" panose="020B0603020202020204" pitchFamily="34" charset="0"/>
                <a:ea typeface="Times New Roman"/>
                <a:cs typeface="Times New Roman"/>
                <a:sym typeface="Times New Roman"/>
              </a:rPr>
              <a:t>Mtra. Paula Ramírez Höhne</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400"/>
          </a:p>
        </xdr:txBody>
      </xdr:sp>
    </xdr:grpSp>
    <xdr:clientData fLocksWithSheet="0"/>
  </xdr:twoCellAnchor>
  <xdr:twoCellAnchor editAs="oneCell">
    <xdr:from>
      <xdr:col>0</xdr:col>
      <xdr:colOff>161925</xdr:colOff>
      <xdr:row>0</xdr:row>
      <xdr:rowOff>108381</xdr:rowOff>
    </xdr:from>
    <xdr:to>
      <xdr:col>1</xdr:col>
      <xdr:colOff>700741</xdr:colOff>
      <xdr:row>3</xdr:row>
      <xdr:rowOff>167339</xdr:rowOff>
    </xdr:to>
    <xdr:pic>
      <xdr:nvPicPr>
        <xdr:cNvPr id="13" name="Imagen 12">
          <a:extLst>
            <a:ext uri="{FF2B5EF4-FFF2-40B4-BE49-F238E27FC236}">
              <a16:creationId xmlns="" xmlns:a16="http://schemas.microsoft.com/office/drawing/2014/main" id="{EDA56247-A9A8-451B-9837-83AB78E79A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108381"/>
          <a:ext cx="1300816" cy="55425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21</xdr:row>
      <xdr:rowOff>39685</xdr:rowOff>
    </xdr:from>
    <xdr:to>
      <xdr:col>7</xdr:col>
      <xdr:colOff>394758</xdr:colOff>
      <xdr:row>32</xdr:row>
      <xdr:rowOff>19842</xdr:rowOff>
    </xdr:to>
    <xdr:grpSp>
      <xdr:nvGrpSpPr>
        <xdr:cNvPr id="6" name="Grupo 5">
          <a:extLst>
            <a:ext uri="{FF2B5EF4-FFF2-40B4-BE49-F238E27FC236}">
              <a16:creationId xmlns="" xmlns:a16="http://schemas.microsoft.com/office/drawing/2014/main" id="{FF6EF328-FC46-4E9F-BEA2-FD8B867AE731}"/>
            </a:ext>
          </a:extLst>
        </xdr:cNvPr>
        <xdr:cNvGrpSpPr/>
      </xdr:nvGrpSpPr>
      <xdr:grpSpPr>
        <a:xfrm>
          <a:off x="1" y="4633513"/>
          <a:ext cx="8550538" cy="2103438"/>
          <a:chOff x="19051" y="8646583"/>
          <a:chExt cx="8701894" cy="1267526"/>
        </a:xfrm>
      </xdr:grpSpPr>
      <xdr:sp macro="" textlink="">
        <xdr:nvSpPr>
          <xdr:cNvPr id="7" name="Shape 50">
            <a:extLst>
              <a:ext uri="{FF2B5EF4-FFF2-40B4-BE49-F238E27FC236}">
                <a16:creationId xmlns="" xmlns:a16="http://schemas.microsoft.com/office/drawing/2014/main" id="{B3181905-D62E-4729-B8C4-2066B90B1482}"/>
              </a:ext>
            </a:extLst>
          </xdr:cNvPr>
          <xdr:cNvSpPr txBox="1"/>
        </xdr:nvSpPr>
        <xdr:spPr>
          <a:xfrm>
            <a:off x="540829"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8" name="Shape 50">
            <a:extLst>
              <a:ext uri="{FF2B5EF4-FFF2-40B4-BE49-F238E27FC236}">
                <a16:creationId xmlns="" xmlns:a16="http://schemas.microsoft.com/office/drawing/2014/main" id="{67F16C84-F09E-4F66-8E8A-5BC6DCCBB7A3}"/>
              </a:ext>
            </a:extLst>
          </xdr:cNvPr>
          <xdr:cNvSpPr txBox="1"/>
        </xdr:nvSpPr>
        <xdr:spPr>
          <a:xfrm>
            <a:off x="3606820" y="8658224"/>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9" name="Shape 50">
            <a:extLst>
              <a:ext uri="{FF2B5EF4-FFF2-40B4-BE49-F238E27FC236}">
                <a16:creationId xmlns="" xmlns:a16="http://schemas.microsoft.com/office/drawing/2014/main" id="{8DC9A06D-26C3-4D97-ABB3-E39F790E4ED3}"/>
              </a:ext>
            </a:extLst>
          </xdr:cNvPr>
          <xdr:cNvSpPr txBox="1"/>
        </xdr:nvSpPr>
        <xdr:spPr>
          <a:xfrm>
            <a:off x="6623435" y="8661083"/>
            <a:ext cx="1323976"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0" name="Shape 7">
            <a:extLst>
              <a:ext uri="{FF2B5EF4-FFF2-40B4-BE49-F238E27FC236}">
                <a16:creationId xmlns="" xmlns:a16="http://schemas.microsoft.com/office/drawing/2014/main" id="{94D0ED7C-FC48-410A-AEFE-3EEC0603EC71}"/>
              </a:ext>
            </a:extLst>
          </xdr:cNvPr>
          <xdr:cNvSpPr txBox="1"/>
        </xdr:nvSpPr>
        <xdr:spPr>
          <a:xfrm>
            <a:off x="19051" y="9139766"/>
            <a:ext cx="2423401" cy="429878"/>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a:t>
            </a:r>
            <a:r>
              <a:rPr lang="en-US" sz="1100" b="0" i="0" u="none" strike="noStrike">
                <a:solidFill>
                  <a:schemeClr val="bg1"/>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a:t>
            </a:r>
            <a:r>
              <a:rPr lang="es-MX"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LCP. Guadalupe Hernández</a:t>
            </a:r>
            <a:r>
              <a:rPr lang="es-MX" sz="1000" b="0" i="0" u="none"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Barajas</a:t>
            </a:r>
            <a:endParaRPr lang="es-MX" sz="1000">
              <a:effectLst/>
              <a:latin typeface="Trebuchet MS" panose="020B0603020202020204" pitchFamily="34" charset="0"/>
            </a:endParaRPr>
          </a:p>
          <a:p>
            <a:pPr algn="ctr" rtl="0"/>
            <a:r>
              <a:rPr lang="en-US" sz="1000" b="0" i="0">
                <a:effectLst/>
                <a:latin typeface="Trebuchet MS" panose="020B0603020202020204" pitchFamily="34" charset="0"/>
                <a:ea typeface="+mn-ea"/>
                <a:cs typeface="+mn-cs"/>
              </a:rPr>
              <a:t>Tec.</a:t>
            </a:r>
            <a:r>
              <a:rPr lang="en-US" sz="1000" b="0" i="0" baseline="0">
                <a:effectLst/>
                <a:latin typeface="Trebuchet MS" panose="020B0603020202020204" pitchFamily="34" charset="0"/>
                <a:ea typeface="+mn-ea"/>
                <a:cs typeface="+mn-cs"/>
              </a:rPr>
              <a:t> Finanzas</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11" name="Shape 50">
            <a:extLst>
              <a:ext uri="{FF2B5EF4-FFF2-40B4-BE49-F238E27FC236}">
                <a16:creationId xmlns="" xmlns:a16="http://schemas.microsoft.com/office/drawing/2014/main" id="{80A296FB-1BED-4246-B49A-66D7073B7F5C}"/>
              </a:ext>
            </a:extLst>
          </xdr:cNvPr>
          <xdr:cNvSpPr txBox="1"/>
        </xdr:nvSpPr>
        <xdr:spPr>
          <a:xfrm>
            <a:off x="3080829" y="8940801"/>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Ejecutivo de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12" name="Shape 51">
            <a:extLst>
              <a:ext uri="{FF2B5EF4-FFF2-40B4-BE49-F238E27FC236}">
                <a16:creationId xmlns="" xmlns:a16="http://schemas.microsoft.com/office/drawing/2014/main" id="{CFB3B29D-ECAC-4495-8C91-BF6D562AF523}"/>
              </a:ext>
            </a:extLst>
          </xdr:cNvPr>
          <xdr:cNvSpPr txBox="1"/>
        </xdr:nvSpPr>
        <xdr:spPr>
          <a:xfrm>
            <a:off x="5863445" y="8999709"/>
            <a:ext cx="2857500"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 </a:t>
            </a:r>
            <a:r>
              <a:rPr lang="en-US" sz="1000" b="0" i="0" u="none" strike="noStrike">
                <a:solidFill>
                  <a:srgbClr val="000000"/>
                </a:solidFill>
                <a:latin typeface="Trebuchet MS" panose="020B0603020202020204" pitchFamily="34" charset="0"/>
                <a:ea typeface="Times New Roman"/>
                <a:cs typeface="Times New Roman"/>
                <a:sym typeface="Times New Roman"/>
              </a:rPr>
              <a:t>Mtra. Paula Ramírez Höhne</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400"/>
          </a:p>
        </xdr:txBody>
      </xdr:sp>
    </xdr:grpSp>
    <xdr:clientData fLocksWithSheet="0"/>
  </xdr:twoCellAnchor>
  <xdr:twoCellAnchor editAs="oneCell">
    <xdr:from>
      <xdr:col>0</xdr:col>
      <xdr:colOff>99219</xdr:colOff>
      <xdr:row>1</xdr:row>
      <xdr:rowOff>138906</xdr:rowOff>
    </xdr:from>
    <xdr:to>
      <xdr:col>0</xdr:col>
      <xdr:colOff>1190457</xdr:colOff>
      <xdr:row>3</xdr:row>
      <xdr:rowOff>187147</xdr:rowOff>
    </xdr:to>
    <xdr:pic>
      <xdr:nvPicPr>
        <xdr:cNvPr id="13" name="Imagen 12">
          <a:extLst>
            <a:ext uri="{FF2B5EF4-FFF2-40B4-BE49-F238E27FC236}">
              <a16:creationId xmlns="" xmlns:a16="http://schemas.microsoft.com/office/drawing/2014/main" id="{EDA56247-A9A8-451B-9837-83AB78E79A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19" y="327422"/>
          <a:ext cx="1091238" cy="46496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82</xdr:row>
      <xdr:rowOff>0</xdr:rowOff>
    </xdr:from>
    <xdr:to>
      <xdr:col>7</xdr:col>
      <xdr:colOff>179916</xdr:colOff>
      <xdr:row>89</xdr:row>
      <xdr:rowOff>159808</xdr:rowOff>
    </xdr:to>
    <xdr:grpSp>
      <xdr:nvGrpSpPr>
        <xdr:cNvPr id="6" name="Grupo 5">
          <a:extLst>
            <a:ext uri="{FF2B5EF4-FFF2-40B4-BE49-F238E27FC236}">
              <a16:creationId xmlns="" xmlns:a16="http://schemas.microsoft.com/office/drawing/2014/main" id="{95BBDE86-DEBB-4F12-A453-BB7A62C69554}"/>
            </a:ext>
          </a:extLst>
        </xdr:cNvPr>
        <xdr:cNvGrpSpPr/>
      </xdr:nvGrpSpPr>
      <xdr:grpSpPr>
        <a:xfrm>
          <a:off x="0" y="18365056"/>
          <a:ext cx="8474158" cy="1583207"/>
          <a:chOff x="19050" y="8646583"/>
          <a:chExt cx="8883650" cy="1569508"/>
        </a:xfrm>
      </xdr:grpSpPr>
      <xdr:sp macro="" textlink="">
        <xdr:nvSpPr>
          <xdr:cNvPr id="7" name="Shape 50">
            <a:extLst>
              <a:ext uri="{FF2B5EF4-FFF2-40B4-BE49-F238E27FC236}">
                <a16:creationId xmlns="" xmlns:a16="http://schemas.microsoft.com/office/drawing/2014/main" id="{2D9016F0-16F3-4A6F-81CA-CC7B91D8A4ED}"/>
              </a:ext>
            </a:extLst>
          </xdr:cNvPr>
          <xdr:cNvSpPr txBox="1"/>
        </xdr:nvSpPr>
        <xdr:spPr>
          <a:xfrm>
            <a:off x="540829"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8" name="Shape 50">
            <a:extLst>
              <a:ext uri="{FF2B5EF4-FFF2-40B4-BE49-F238E27FC236}">
                <a16:creationId xmlns="" xmlns:a16="http://schemas.microsoft.com/office/drawing/2014/main" id="{FCB4EFB1-2E36-4ABD-BD03-1502E138FBB6}"/>
              </a:ext>
            </a:extLst>
          </xdr:cNvPr>
          <xdr:cNvSpPr txBox="1"/>
        </xdr:nvSpPr>
        <xdr:spPr>
          <a:xfrm>
            <a:off x="3606820" y="8658224"/>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9" name="Shape 50">
            <a:extLst>
              <a:ext uri="{FF2B5EF4-FFF2-40B4-BE49-F238E27FC236}">
                <a16:creationId xmlns="" xmlns:a16="http://schemas.microsoft.com/office/drawing/2014/main" id="{8A8B2214-06BF-4344-87AA-95C74B5A65BB}"/>
              </a:ext>
            </a:extLst>
          </xdr:cNvPr>
          <xdr:cNvSpPr txBox="1"/>
        </xdr:nvSpPr>
        <xdr:spPr>
          <a:xfrm>
            <a:off x="6784995" y="867304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0" name="Shape 7">
            <a:extLst>
              <a:ext uri="{FF2B5EF4-FFF2-40B4-BE49-F238E27FC236}">
                <a16:creationId xmlns="" xmlns:a16="http://schemas.microsoft.com/office/drawing/2014/main" id="{BB006867-87BB-4D43-9D82-F69207328823}"/>
              </a:ext>
            </a:extLst>
          </xdr:cNvPr>
          <xdr:cNvSpPr txBox="1"/>
        </xdr:nvSpPr>
        <xdr:spPr>
          <a:xfrm>
            <a:off x="19050" y="9139766"/>
            <a:ext cx="2486025" cy="1076325"/>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1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 </a:t>
            </a:r>
            <a:r>
              <a:rPr lang="es-MX"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LCP. Guadalupe Hernández</a:t>
            </a:r>
            <a:r>
              <a:rPr lang="es-MX" sz="1000" b="0" i="0" u="none"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Barajas</a:t>
            </a:r>
            <a:endParaRPr lang="es-MX" sz="1000">
              <a:effectLst/>
              <a:latin typeface="Trebuchet MS" panose="020B0603020202020204" pitchFamily="34" charset="0"/>
            </a:endParaRPr>
          </a:p>
          <a:p>
            <a:pPr algn="ctr" rtl="0"/>
            <a:r>
              <a:rPr lang="en-US" sz="1000" b="0" i="0">
                <a:effectLst/>
                <a:latin typeface="Trebuchet MS" panose="020B0603020202020204" pitchFamily="34" charset="0"/>
                <a:ea typeface="+mn-ea"/>
                <a:cs typeface="+mn-cs"/>
              </a:rPr>
              <a:t>Directora Jurídica</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11" name="Shape 50">
            <a:extLst>
              <a:ext uri="{FF2B5EF4-FFF2-40B4-BE49-F238E27FC236}">
                <a16:creationId xmlns="" xmlns:a16="http://schemas.microsoft.com/office/drawing/2014/main" id="{EF69932E-613F-47AA-AF06-E11A8B81CD5A}"/>
              </a:ext>
            </a:extLst>
          </xdr:cNvPr>
          <xdr:cNvSpPr txBox="1"/>
        </xdr:nvSpPr>
        <xdr:spPr>
          <a:xfrm>
            <a:off x="3080829" y="8940801"/>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Ejecutivo</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de</a:t>
            </a: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12" name="Shape 51">
            <a:extLst>
              <a:ext uri="{FF2B5EF4-FFF2-40B4-BE49-F238E27FC236}">
                <a16:creationId xmlns="" xmlns:a16="http://schemas.microsoft.com/office/drawing/2014/main" id="{D67FE942-25C5-40A8-97BF-1E206F434120}"/>
              </a:ext>
            </a:extLst>
          </xdr:cNvPr>
          <xdr:cNvSpPr txBox="1"/>
        </xdr:nvSpPr>
        <xdr:spPr>
          <a:xfrm>
            <a:off x="6045200" y="9113308"/>
            <a:ext cx="2857500"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 </a:t>
            </a:r>
            <a:r>
              <a:rPr lang="en-US" sz="1000" b="0" i="0" u="none" strike="noStrike">
                <a:solidFill>
                  <a:srgbClr val="000000"/>
                </a:solidFill>
                <a:latin typeface="Trebuchet MS" panose="020B0603020202020204" pitchFamily="34" charset="0"/>
                <a:ea typeface="Times New Roman"/>
                <a:cs typeface="Times New Roman"/>
                <a:sym typeface="Times New Roman"/>
              </a:rPr>
              <a:t>Mtra. Paula Ramírez Höhne</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400"/>
          </a:p>
        </xdr:txBody>
      </xdr:sp>
    </xdr:grpSp>
    <xdr:clientData fLocksWithSheet="0"/>
  </xdr:twoCellAnchor>
  <xdr:twoCellAnchor editAs="oneCell">
    <xdr:from>
      <xdr:col>0</xdr:col>
      <xdr:colOff>139129</xdr:colOff>
      <xdr:row>1</xdr:row>
      <xdr:rowOff>61814</xdr:rowOff>
    </xdr:from>
    <xdr:to>
      <xdr:col>1</xdr:col>
      <xdr:colOff>1748532</xdr:colOff>
      <xdr:row>4</xdr:row>
      <xdr:rowOff>88027</xdr:rowOff>
    </xdr:to>
    <xdr:pic>
      <xdr:nvPicPr>
        <xdr:cNvPr id="14" name="Imagen 13">
          <a:extLst>
            <a:ext uri="{FF2B5EF4-FFF2-40B4-BE49-F238E27FC236}">
              <a16:creationId xmlns:a16="http://schemas.microsoft.com/office/drawing/2014/main" xmlns="" id="{EDA56247-A9A8-451B-9837-83AB78E79A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129" y="252314"/>
          <a:ext cx="1828478" cy="61676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219075</xdr:colOff>
      <xdr:row>25</xdr:row>
      <xdr:rowOff>19050</xdr:rowOff>
    </xdr:from>
    <xdr:to>
      <xdr:col>8</xdr:col>
      <xdr:colOff>457200</xdr:colOff>
      <xdr:row>32</xdr:row>
      <xdr:rowOff>95250</xdr:rowOff>
    </xdr:to>
    <xdr:grpSp>
      <xdr:nvGrpSpPr>
        <xdr:cNvPr id="6" name="Grupo 5">
          <a:extLst>
            <a:ext uri="{FF2B5EF4-FFF2-40B4-BE49-F238E27FC236}">
              <a16:creationId xmlns="" xmlns:a16="http://schemas.microsoft.com/office/drawing/2014/main" id="{09642A4D-85BE-4CD5-B8EE-4D5F8684FC28}"/>
            </a:ext>
          </a:extLst>
        </xdr:cNvPr>
        <xdr:cNvGrpSpPr/>
      </xdr:nvGrpSpPr>
      <xdr:grpSpPr>
        <a:xfrm>
          <a:off x="219075" y="5762625"/>
          <a:ext cx="7381875" cy="1476375"/>
          <a:chOff x="19050" y="8646583"/>
          <a:chExt cx="7616069" cy="1569508"/>
        </a:xfrm>
      </xdr:grpSpPr>
      <xdr:sp macro="" textlink="">
        <xdr:nvSpPr>
          <xdr:cNvPr id="7" name="Shape 50">
            <a:extLst>
              <a:ext uri="{FF2B5EF4-FFF2-40B4-BE49-F238E27FC236}">
                <a16:creationId xmlns="" xmlns:a16="http://schemas.microsoft.com/office/drawing/2014/main" id="{7AC39302-A5FB-4CDD-BD5B-48ADB9A22CE8}"/>
              </a:ext>
            </a:extLst>
          </xdr:cNvPr>
          <xdr:cNvSpPr txBox="1"/>
        </xdr:nvSpPr>
        <xdr:spPr>
          <a:xfrm>
            <a:off x="540829"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8" name="Shape 50">
            <a:extLst>
              <a:ext uri="{FF2B5EF4-FFF2-40B4-BE49-F238E27FC236}">
                <a16:creationId xmlns="" xmlns:a16="http://schemas.microsoft.com/office/drawing/2014/main" id="{5A308DA8-0EF0-4CFF-A401-F4BB3CA9ED0A}"/>
              </a:ext>
            </a:extLst>
          </xdr:cNvPr>
          <xdr:cNvSpPr txBox="1"/>
        </xdr:nvSpPr>
        <xdr:spPr>
          <a:xfrm>
            <a:off x="2973034" y="866882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9" name="Shape 50">
            <a:extLst>
              <a:ext uri="{FF2B5EF4-FFF2-40B4-BE49-F238E27FC236}">
                <a16:creationId xmlns="" xmlns:a16="http://schemas.microsoft.com/office/drawing/2014/main" id="{05DAFF30-16B9-4317-B709-29CCD940F19C}"/>
              </a:ext>
            </a:extLst>
          </xdr:cNvPr>
          <xdr:cNvSpPr txBox="1"/>
        </xdr:nvSpPr>
        <xdr:spPr>
          <a:xfrm>
            <a:off x="5517410" y="867304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0" name="Shape 7">
            <a:extLst>
              <a:ext uri="{FF2B5EF4-FFF2-40B4-BE49-F238E27FC236}">
                <a16:creationId xmlns="" xmlns:a16="http://schemas.microsoft.com/office/drawing/2014/main" id="{C4B3F260-B8F5-44C8-B3FE-2852AEDA7218}"/>
              </a:ext>
            </a:extLst>
          </xdr:cNvPr>
          <xdr:cNvSpPr txBox="1"/>
        </xdr:nvSpPr>
        <xdr:spPr>
          <a:xfrm>
            <a:off x="19050" y="9139766"/>
            <a:ext cx="2486025" cy="1076325"/>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1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 </a:t>
            </a:r>
            <a:r>
              <a:rPr lang="es-MX"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LCP. Guadalupe Hernández</a:t>
            </a:r>
            <a:r>
              <a:rPr lang="es-MX" sz="1000" b="0" i="0" u="none"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Barajas</a:t>
            </a:r>
            <a:endParaRPr lang="es-MX" sz="1000">
              <a:effectLst/>
              <a:latin typeface="Trebuchet MS" panose="020B0603020202020204" pitchFamily="34" charset="0"/>
            </a:endParaRPr>
          </a:p>
          <a:p>
            <a:pPr algn="ctr" rtl="0"/>
            <a:r>
              <a:rPr lang="en-US" sz="1000" b="0" i="0">
                <a:effectLst/>
                <a:latin typeface="Trebuchet MS" panose="020B0603020202020204" pitchFamily="34" charset="0"/>
                <a:ea typeface="+mn-ea"/>
                <a:cs typeface="+mn-cs"/>
              </a:rPr>
              <a:t>Directora Jurídica</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11" name="Shape 50">
            <a:extLst>
              <a:ext uri="{FF2B5EF4-FFF2-40B4-BE49-F238E27FC236}">
                <a16:creationId xmlns="" xmlns:a16="http://schemas.microsoft.com/office/drawing/2014/main" id="{48EB5C90-5A8F-4B24-815D-158CC49547B5}"/>
              </a:ext>
            </a:extLst>
          </xdr:cNvPr>
          <xdr:cNvSpPr txBox="1"/>
        </xdr:nvSpPr>
        <xdr:spPr>
          <a:xfrm>
            <a:off x="2447043" y="8951398"/>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Ejecutivo de</a:t>
            </a: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12" name="Shape 51">
            <a:extLst>
              <a:ext uri="{FF2B5EF4-FFF2-40B4-BE49-F238E27FC236}">
                <a16:creationId xmlns="" xmlns:a16="http://schemas.microsoft.com/office/drawing/2014/main" id="{62D11897-F9F6-4820-B273-1C928FEDE6C3}"/>
              </a:ext>
            </a:extLst>
          </xdr:cNvPr>
          <xdr:cNvSpPr txBox="1"/>
        </xdr:nvSpPr>
        <xdr:spPr>
          <a:xfrm>
            <a:off x="4777619" y="9113308"/>
            <a:ext cx="2857500"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 </a:t>
            </a:r>
            <a:r>
              <a:rPr lang="en-US" sz="1000" b="0" i="0" u="none" strike="noStrike">
                <a:solidFill>
                  <a:srgbClr val="000000"/>
                </a:solidFill>
                <a:latin typeface="Trebuchet MS" panose="020B0603020202020204" pitchFamily="34" charset="0"/>
                <a:ea typeface="Times New Roman"/>
                <a:cs typeface="Times New Roman"/>
                <a:sym typeface="Times New Roman"/>
              </a:rPr>
              <a:t>Mtra. Paula Ramírez Höhne</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400"/>
          </a:p>
        </xdr:txBody>
      </xdr:sp>
    </xdr:grpSp>
    <xdr:clientData fLocksWithSheet="0"/>
  </xdr:twoCellAnchor>
  <xdr:twoCellAnchor editAs="oneCell">
    <xdr:from>
      <xdr:col>0</xdr:col>
      <xdr:colOff>57150</xdr:colOff>
      <xdr:row>1</xdr:row>
      <xdr:rowOff>76201</xdr:rowOff>
    </xdr:from>
    <xdr:to>
      <xdr:col>1</xdr:col>
      <xdr:colOff>588806</xdr:colOff>
      <xdr:row>4</xdr:row>
      <xdr:rowOff>19051</xdr:rowOff>
    </xdr:to>
    <xdr:pic>
      <xdr:nvPicPr>
        <xdr:cNvPr id="13" name="Imagen 12">
          <a:extLst>
            <a:ext uri="{FF2B5EF4-FFF2-40B4-BE49-F238E27FC236}">
              <a16:creationId xmlns="" xmlns:a16="http://schemas.microsoft.com/office/drawing/2014/main" id="{EDA56247-A9A8-451B-9837-83AB78E79A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266701"/>
          <a:ext cx="1341281" cy="5715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46</xdr:row>
      <xdr:rowOff>104775</xdr:rowOff>
    </xdr:from>
    <xdr:to>
      <xdr:col>7</xdr:col>
      <xdr:colOff>933450</xdr:colOff>
      <xdr:row>56</xdr:row>
      <xdr:rowOff>171450</xdr:rowOff>
    </xdr:to>
    <xdr:grpSp>
      <xdr:nvGrpSpPr>
        <xdr:cNvPr id="7" name="Grupo 6">
          <a:extLst>
            <a:ext uri="{FF2B5EF4-FFF2-40B4-BE49-F238E27FC236}">
              <a16:creationId xmlns="" xmlns:a16="http://schemas.microsoft.com/office/drawing/2014/main" id="{9CC2AE30-3096-4A0B-9728-982F1503955D}"/>
            </a:ext>
          </a:extLst>
        </xdr:cNvPr>
        <xdr:cNvGrpSpPr/>
      </xdr:nvGrpSpPr>
      <xdr:grpSpPr>
        <a:xfrm>
          <a:off x="0" y="9163050"/>
          <a:ext cx="8534400" cy="2066925"/>
          <a:chOff x="19050" y="8646583"/>
          <a:chExt cx="8883650" cy="1569508"/>
        </a:xfrm>
      </xdr:grpSpPr>
      <xdr:sp macro="" textlink="">
        <xdr:nvSpPr>
          <xdr:cNvPr id="8" name="Shape 50">
            <a:extLst>
              <a:ext uri="{FF2B5EF4-FFF2-40B4-BE49-F238E27FC236}">
                <a16:creationId xmlns="" xmlns:a16="http://schemas.microsoft.com/office/drawing/2014/main" id="{CCBDA3A7-3C47-4B2F-B4EC-80E01AAC8FA8}"/>
              </a:ext>
            </a:extLst>
          </xdr:cNvPr>
          <xdr:cNvSpPr txBox="1"/>
        </xdr:nvSpPr>
        <xdr:spPr>
          <a:xfrm>
            <a:off x="540829"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9" name="Shape 50">
            <a:extLst>
              <a:ext uri="{FF2B5EF4-FFF2-40B4-BE49-F238E27FC236}">
                <a16:creationId xmlns="" xmlns:a16="http://schemas.microsoft.com/office/drawing/2014/main" id="{51F6E6C6-2542-4F49-A8DF-DC8D3D044B79}"/>
              </a:ext>
            </a:extLst>
          </xdr:cNvPr>
          <xdr:cNvSpPr txBox="1"/>
        </xdr:nvSpPr>
        <xdr:spPr>
          <a:xfrm>
            <a:off x="3606820" y="8658224"/>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0" name="Shape 50">
            <a:extLst>
              <a:ext uri="{FF2B5EF4-FFF2-40B4-BE49-F238E27FC236}">
                <a16:creationId xmlns="" xmlns:a16="http://schemas.microsoft.com/office/drawing/2014/main" id="{C1A6EDC7-192C-444A-84AF-A2ACBCB4127E}"/>
              </a:ext>
            </a:extLst>
          </xdr:cNvPr>
          <xdr:cNvSpPr txBox="1"/>
        </xdr:nvSpPr>
        <xdr:spPr>
          <a:xfrm>
            <a:off x="6784995" y="867304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1" name="Shape 7">
            <a:extLst>
              <a:ext uri="{FF2B5EF4-FFF2-40B4-BE49-F238E27FC236}">
                <a16:creationId xmlns="" xmlns:a16="http://schemas.microsoft.com/office/drawing/2014/main" id="{95FD5F02-7616-40F5-8B6B-36852BFA3EDC}"/>
              </a:ext>
            </a:extLst>
          </xdr:cNvPr>
          <xdr:cNvSpPr txBox="1"/>
        </xdr:nvSpPr>
        <xdr:spPr>
          <a:xfrm>
            <a:off x="19050" y="9139766"/>
            <a:ext cx="2486025" cy="1076325"/>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1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a:t>
            </a:r>
            <a:r>
              <a:rPr lang="en-US" sz="1100" b="0" i="0" u="none" strike="noStrike">
                <a:solidFill>
                  <a:schemeClr val="bg1"/>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a:t>
            </a:r>
            <a:r>
              <a:rPr lang="es-MX"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LCP. Guadalupe Hernández</a:t>
            </a:r>
            <a:r>
              <a:rPr lang="es-MX" sz="1000" b="0" i="0" u="none"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Barajas</a:t>
            </a:r>
            <a:endParaRPr lang="es-MX" sz="1000">
              <a:effectLst/>
              <a:latin typeface="Trebuchet MS" panose="020B0603020202020204" pitchFamily="34" charset="0"/>
            </a:endParaRPr>
          </a:p>
          <a:p>
            <a:pPr algn="ctr" rtl="0"/>
            <a:r>
              <a:rPr lang="en-US" sz="1000" b="0" i="0">
                <a:effectLst/>
                <a:latin typeface="Trebuchet MS" panose="020B0603020202020204" pitchFamily="34" charset="0"/>
                <a:ea typeface="+mn-ea"/>
                <a:cs typeface="+mn-cs"/>
              </a:rPr>
              <a:t>Directora Jurídica</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12" name="Shape 50">
            <a:extLst>
              <a:ext uri="{FF2B5EF4-FFF2-40B4-BE49-F238E27FC236}">
                <a16:creationId xmlns="" xmlns:a16="http://schemas.microsoft.com/office/drawing/2014/main" id="{F5D0EA01-0CE4-4B2A-878E-F129DFE423B0}"/>
              </a:ext>
            </a:extLst>
          </xdr:cNvPr>
          <xdr:cNvSpPr txBox="1"/>
        </xdr:nvSpPr>
        <xdr:spPr>
          <a:xfrm>
            <a:off x="3080829" y="8940801"/>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Ejecutivo</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de</a:t>
            </a: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13" name="Shape 51">
            <a:extLst>
              <a:ext uri="{FF2B5EF4-FFF2-40B4-BE49-F238E27FC236}">
                <a16:creationId xmlns="" xmlns:a16="http://schemas.microsoft.com/office/drawing/2014/main" id="{C2A90D3A-2DB4-4754-8C5C-0E86D92FA0FD}"/>
              </a:ext>
            </a:extLst>
          </xdr:cNvPr>
          <xdr:cNvSpPr txBox="1"/>
        </xdr:nvSpPr>
        <xdr:spPr>
          <a:xfrm>
            <a:off x="6045200" y="9113308"/>
            <a:ext cx="2857500"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 </a:t>
            </a:r>
            <a:r>
              <a:rPr lang="en-US" sz="1000" b="0" i="0" u="none" strike="noStrike">
                <a:solidFill>
                  <a:srgbClr val="000000"/>
                </a:solidFill>
                <a:latin typeface="Trebuchet MS" panose="020B0603020202020204" pitchFamily="34" charset="0"/>
                <a:ea typeface="Times New Roman"/>
                <a:cs typeface="Times New Roman"/>
                <a:sym typeface="Times New Roman"/>
              </a:rPr>
              <a:t>Mtra. Paula Ramírez Höhne</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400"/>
          </a:p>
        </xdr:txBody>
      </xdr:sp>
    </xdr:grpSp>
    <xdr:clientData fLocksWithSheet="0"/>
  </xdr:twoCellAnchor>
  <xdr:twoCellAnchor editAs="oneCell">
    <xdr:from>
      <xdr:col>0</xdr:col>
      <xdr:colOff>0</xdr:colOff>
      <xdr:row>1</xdr:row>
      <xdr:rowOff>142875</xdr:rowOff>
    </xdr:from>
    <xdr:to>
      <xdr:col>1</xdr:col>
      <xdr:colOff>1166223</xdr:colOff>
      <xdr:row>4</xdr:row>
      <xdr:rowOff>177864</xdr:rowOff>
    </xdr:to>
    <xdr:pic>
      <xdr:nvPicPr>
        <xdr:cNvPr id="14" name="Imagen 13">
          <a:extLst>
            <a:ext uri="{FF2B5EF4-FFF2-40B4-BE49-F238E27FC236}">
              <a16:creationId xmlns="" xmlns:a16="http://schemas.microsoft.com/office/drawing/2014/main" id="{EDA56247-A9A8-451B-9837-83AB78E79A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33375"/>
          <a:ext cx="1423398" cy="60648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oneCellAnchor>
    <xdr:from>
      <xdr:col>0</xdr:col>
      <xdr:colOff>1647825</xdr:colOff>
      <xdr:row>9</xdr:row>
      <xdr:rowOff>57150</xdr:rowOff>
    </xdr:from>
    <xdr:ext cx="4381500" cy="933450"/>
    <xdr:sp macro="" textlink="">
      <xdr:nvSpPr>
        <xdr:cNvPr id="2" name="Rectángulo 1">
          <a:extLst>
            <a:ext uri="{FF2B5EF4-FFF2-40B4-BE49-F238E27FC236}">
              <a16:creationId xmlns="" xmlns:a16="http://schemas.microsoft.com/office/drawing/2014/main" id="{00000000-0008-0000-1400-000002000000}"/>
            </a:ext>
          </a:extLst>
        </xdr:cNvPr>
        <xdr:cNvSpPr/>
      </xdr:nvSpPr>
      <xdr:spPr>
        <a:xfrm>
          <a:off x="1650723" y="1841662"/>
          <a:ext cx="4382740" cy="937629"/>
        </a:xfrm>
        <a:prstGeom prst="rect">
          <a:avLst/>
        </a:prstGeom>
        <a:noFill/>
      </xdr:spPr>
      <xdr:txBody>
        <a:bodyPr wrap="square" lIns="91440" tIns="45720" rIns="91440" bIns="45720">
          <a:spAutoFit/>
        </a:bodyPr>
        <a:lstStyle/>
        <a:p>
          <a:pPr lvl="0" algn="ctr"/>
          <a:r>
            <a:rPr lang="es-ES" sz="5400" b="1" cap="none" spc="50">
              <a:ln/>
              <a:solidFill>
                <a:schemeClr val="bg2"/>
              </a:solidFill>
              <a:effectLst>
                <a:innerShdw blurRad="63500" dist="50800" dir="13500000">
                  <a:srgbClr val="000000">
                    <a:alpha val="50000"/>
                  </a:srgbClr>
                </a:innerShdw>
              </a:effectLst>
            </a:rPr>
            <a:t>NO APLICA</a:t>
          </a:r>
        </a:p>
      </xdr:txBody>
    </xdr:sp>
    <xdr:clientData fLocksWithSheet="0"/>
  </xdr:oneCellAnchor>
  <xdr:twoCellAnchor editAs="oneCell">
    <xdr:from>
      <xdr:col>0</xdr:col>
      <xdr:colOff>19050</xdr:colOff>
      <xdr:row>0</xdr:row>
      <xdr:rowOff>186480</xdr:rowOff>
    </xdr:from>
    <xdr:to>
      <xdr:col>0</xdr:col>
      <xdr:colOff>1295400</xdr:colOff>
      <xdr:row>3</xdr:row>
      <xdr:rowOff>158814</xdr:rowOff>
    </xdr:to>
    <xdr:pic>
      <xdr:nvPicPr>
        <xdr:cNvPr id="8" name="Imagen 7">
          <a:extLst>
            <a:ext uri="{FF2B5EF4-FFF2-40B4-BE49-F238E27FC236}">
              <a16:creationId xmlns="" xmlns:a16="http://schemas.microsoft.com/office/drawing/2014/main" id="{EDA56247-A9A8-451B-9837-83AB78E79A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86480"/>
          <a:ext cx="1276350" cy="543834"/>
        </a:xfrm>
        <a:prstGeom prst="rect">
          <a:avLst/>
        </a:prstGeom>
      </xdr:spPr>
    </xdr:pic>
    <xdr:clientData/>
  </xdr:twoCellAnchor>
  <xdr:twoCellAnchor>
    <xdr:from>
      <xdr:col>0</xdr:col>
      <xdr:colOff>19050</xdr:colOff>
      <xdr:row>25</xdr:row>
      <xdr:rowOff>171452</xdr:rowOff>
    </xdr:from>
    <xdr:to>
      <xdr:col>4</xdr:col>
      <xdr:colOff>38100</xdr:colOff>
      <xdr:row>32</xdr:row>
      <xdr:rowOff>26460</xdr:rowOff>
    </xdr:to>
    <xdr:grpSp>
      <xdr:nvGrpSpPr>
        <xdr:cNvPr id="9" name="Grupo 8">
          <a:extLst>
            <a:ext uri="{FF2B5EF4-FFF2-40B4-BE49-F238E27FC236}">
              <a16:creationId xmlns="" xmlns:a16="http://schemas.microsoft.com/office/drawing/2014/main" id="{9CC2AE30-3096-4A0B-9728-982F1503955D}"/>
            </a:ext>
          </a:extLst>
        </xdr:cNvPr>
        <xdr:cNvGrpSpPr/>
      </xdr:nvGrpSpPr>
      <xdr:grpSpPr>
        <a:xfrm>
          <a:off x="19050" y="5114927"/>
          <a:ext cx="7458075" cy="1255183"/>
          <a:chOff x="41684" y="8646583"/>
          <a:chExt cx="8861016" cy="1437757"/>
        </a:xfrm>
      </xdr:grpSpPr>
      <xdr:sp macro="" textlink="">
        <xdr:nvSpPr>
          <xdr:cNvPr id="10" name="Shape 50">
            <a:extLst>
              <a:ext uri="{FF2B5EF4-FFF2-40B4-BE49-F238E27FC236}">
                <a16:creationId xmlns="" xmlns:a16="http://schemas.microsoft.com/office/drawing/2014/main" id="{CCBDA3A7-3C47-4B2F-B4EC-80E01AAC8FA8}"/>
              </a:ext>
            </a:extLst>
          </xdr:cNvPr>
          <xdr:cNvSpPr txBox="1"/>
        </xdr:nvSpPr>
        <xdr:spPr>
          <a:xfrm>
            <a:off x="540829"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1" name="Shape 50">
            <a:extLst>
              <a:ext uri="{FF2B5EF4-FFF2-40B4-BE49-F238E27FC236}">
                <a16:creationId xmlns="" xmlns:a16="http://schemas.microsoft.com/office/drawing/2014/main" id="{51F6E6C6-2542-4F49-A8DF-DC8D3D044B79}"/>
              </a:ext>
            </a:extLst>
          </xdr:cNvPr>
          <xdr:cNvSpPr txBox="1"/>
        </xdr:nvSpPr>
        <xdr:spPr>
          <a:xfrm>
            <a:off x="3606820" y="8658224"/>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2" name="Shape 50">
            <a:extLst>
              <a:ext uri="{FF2B5EF4-FFF2-40B4-BE49-F238E27FC236}">
                <a16:creationId xmlns="" xmlns:a16="http://schemas.microsoft.com/office/drawing/2014/main" id="{C1A6EDC7-192C-444A-84AF-A2ACBCB4127E}"/>
              </a:ext>
            </a:extLst>
          </xdr:cNvPr>
          <xdr:cNvSpPr txBox="1"/>
        </xdr:nvSpPr>
        <xdr:spPr>
          <a:xfrm>
            <a:off x="6784995" y="867304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3" name="Shape 7">
            <a:extLst>
              <a:ext uri="{FF2B5EF4-FFF2-40B4-BE49-F238E27FC236}">
                <a16:creationId xmlns="" xmlns:a16="http://schemas.microsoft.com/office/drawing/2014/main" id="{95FD5F02-7616-40F5-8B6B-36852BFA3EDC}"/>
              </a:ext>
            </a:extLst>
          </xdr:cNvPr>
          <xdr:cNvSpPr txBox="1"/>
        </xdr:nvSpPr>
        <xdr:spPr>
          <a:xfrm>
            <a:off x="41684" y="9008015"/>
            <a:ext cx="2486025" cy="1076325"/>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1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a:t>
            </a:r>
            <a:r>
              <a:rPr lang="en-US" sz="1100" b="0" i="0" u="none" strike="noStrike">
                <a:solidFill>
                  <a:schemeClr val="bg1"/>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a:t>
            </a:r>
            <a:r>
              <a:rPr lang="es-MX"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LCP. Guadalupe Hernández</a:t>
            </a:r>
            <a:r>
              <a:rPr lang="es-MX" sz="1000" b="0" i="0" u="none"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Barajas</a:t>
            </a:r>
            <a:endParaRPr lang="es-MX" sz="1000">
              <a:effectLst/>
              <a:latin typeface="Trebuchet MS" panose="020B0603020202020204" pitchFamily="34" charset="0"/>
            </a:endParaRPr>
          </a:p>
          <a:p>
            <a:pPr algn="ctr" rtl="0"/>
            <a:r>
              <a:rPr lang="en-US" sz="1000" b="0" i="0" u="none" strike="noStrike">
                <a:solidFill>
                  <a:sysClr val="windowText" lastClr="000000"/>
                </a:solidFill>
                <a:effectLst/>
                <a:latin typeface="Trebuchet MS" panose="020B0603020202020204" pitchFamily="34" charset="0"/>
                <a:ea typeface="+mn-ea"/>
                <a:cs typeface="+mn-cs"/>
                <a:sym typeface="Times New Roman"/>
              </a:rPr>
              <a:t>Tec.</a:t>
            </a:r>
            <a:r>
              <a:rPr lang="en-US" sz="1000" b="0" i="0" u="none" strike="noStrike" baseline="0">
                <a:solidFill>
                  <a:sysClr val="windowText" lastClr="000000"/>
                </a:solidFill>
                <a:effectLst/>
                <a:latin typeface="Trebuchet MS" panose="020B0603020202020204" pitchFamily="34" charset="0"/>
                <a:ea typeface="+mn-ea"/>
                <a:cs typeface="+mn-cs"/>
                <a:sym typeface="Times New Roman"/>
              </a:rPr>
              <a:t> Finanzas</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14" name="Shape 50">
            <a:extLst>
              <a:ext uri="{FF2B5EF4-FFF2-40B4-BE49-F238E27FC236}">
                <a16:creationId xmlns="" xmlns:a16="http://schemas.microsoft.com/office/drawing/2014/main" id="{F5D0EA01-0CE4-4B2A-878E-F129DFE423B0}"/>
              </a:ext>
            </a:extLst>
          </xdr:cNvPr>
          <xdr:cNvSpPr txBox="1"/>
        </xdr:nvSpPr>
        <xdr:spPr>
          <a:xfrm>
            <a:off x="3080829" y="8940801"/>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Ejecutivo</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de</a:t>
            </a: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15" name="Shape 51">
            <a:extLst>
              <a:ext uri="{FF2B5EF4-FFF2-40B4-BE49-F238E27FC236}">
                <a16:creationId xmlns="" xmlns:a16="http://schemas.microsoft.com/office/drawing/2014/main" id="{C2A90D3A-2DB4-4754-8C5C-0E86D92FA0FD}"/>
              </a:ext>
            </a:extLst>
          </xdr:cNvPr>
          <xdr:cNvSpPr txBox="1"/>
        </xdr:nvSpPr>
        <xdr:spPr>
          <a:xfrm>
            <a:off x="6045200" y="9113308"/>
            <a:ext cx="2857500"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 </a:t>
            </a:r>
            <a:r>
              <a:rPr lang="en-US" sz="1000" b="0" i="0" u="none" strike="noStrike">
                <a:solidFill>
                  <a:srgbClr val="000000"/>
                </a:solidFill>
                <a:latin typeface="Trebuchet MS" panose="020B0603020202020204" pitchFamily="34" charset="0"/>
                <a:ea typeface="Times New Roman"/>
                <a:cs typeface="Times New Roman"/>
                <a:sym typeface="Times New Roman"/>
              </a:rPr>
              <a:t>Mtra. Paula Ramírez Höhne</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400"/>
          </a:p>
        </xdr:txBody>
      </xdr:sp>
    </xdr:grpSp>
    <xdr:clientData fLocksWithSheet="0"/>
  </xdr:twoCellAnchor>
</xdr:wsDr>
</file>

<file path=xl/drawings/drawing19.xml><?xml version="1.0" encoding="utf-8"?>
<xdr:wsDr xmlns:xdr="http://schemas.openxmlformats.org/drawingml/2006/spreadsheetDrawing" xmlns:a="http://schemas.openxmlformats.org/drawingml/2006/main">
  <xdr:oneCellAnchor>
    <xdr:from>
      <xdr:col>0</xdr:col>
      <xdr:colOff>1504950</xdr:colOff>
      <xdr:row>7</xdr:row>
      <xdr:rowOff>114300</xdr:rowOff>
    </xdr:from>
    <xdr:ext cx="3371850" cy="933450"/>
    <xdr:sp macro="" textlink="">
      <xdr:nvSpPr>
        <xdr:cNvPr id="3" name="Rectángulo 2">
          <a:extLst>
            <a:ext uri="{FF2B5EF4-FFF2-40B4-BE49-F238E27FC236}">
              <a16:creationId xmlns="" xmlns:a16="http://schemas.microsoft.com/office/drawing/2014/main" id="{00000000-0008-0000-1500-000003000000}"/>
            </a:ext>
          </a:extLst>
        </xdr:cNvPr>
        <xdr:cNvSpPr/>
      </xdr:nvSpPr>
      <xdr:spPr>
        <a:xfrm>
          <a:off x="1511300" y="1536699"/>
          <a:ext cx="3375155" cy="937629"/>
        </a:xfrm>
        <a:prstGeom prst="rect">
          <a:avLst/>
        </a:prstGeom>
        <a:noFill/>
      </xdr:spPr>
      <xdr:txBody>
        <a:bodyPr wrap="non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5400" b="1" i="0" u="none" strike="noStrike" kern="0" cap="none" spc="50" normalizeH="0" noProof="0">
              <a:ln/>
              <a:solidFill>
                <a:srgbClr val="EEECE1"/>
              </a:solidFill>
              <a:effectLst>
                <a:innerShdw blurRad="63500" dist="50800" dir="13500000">
                  <a:srgbClr val="000000">
                    <a:alpha val="50000"/>
                  </a:srgbClr>
                </a:innerShdw>
              </a:effectLst>
            </a:rPr>
            <a:t>NO APLICA</a:t>
          </a:r>
        </a:p>
      </xdr:txBody>
    </xdr:sp>
    <xdr:clientData fLocksWithSheet="0"/>
  </xdr:oneCellAnchor>
  <xdr:twoCellAnchor>
    <xdr:from>
      <xdr:col>0</xdr:col>
      <xdr:colOff>0</xdr:colOff>
      <xdr:row>26</xdr:row>
      <xdr:rowOff>161924</xdr:rowOff>
    </xdr:from>
    <xdr:to>
      <xdr:col>2</xdr:col>
      <xdr:colOff>1752601</xdr:colOff>
      <xdr:row>33</xdr:row>
      <xdr:rowOff>16932</xdr:rowOff>
    </xdr:to>
    <xdr:grpSp>
      <xdr:nvGrpSpPr>
        <xdr:cNvPr id="8" name="Grupo 7">
          <a:extLst>
            <a:ext uri="{FF2B5EF4-FFF2-40B4-BE49-F238E27FC236}">
              <a16:creationId xmlns="" xmlns:a16="http://schemas.microsoft.com/office/drawing/2014/main" id="{9CC2AE30-3096-4A0B-9728-982F1503955D}"/>
            </a:ext>
          </a:extLst>
        </xdr:cNvPr>
        <xdr:cNvGrpSpPr/>
      </xdr:nvGrpSpPr>
      <xdr:grpSpPr>
        <a:xfrm>
          <a:off x="0" y="5172074"/>
          <a:ext cx="6867526" cy="1255183"/>
          <a:chOff x="41683" y="8646583"/>
          <a:chExt cx="8861017" cy="1437757"/>
        </a:xfrm>
      </xdr:grpSpPr>
      <xdr:sp macro="" textlink="">
        <xdr:nvSpPr>
          <xdr:cNvPr id="9" name="Shape 50">
            <a:extLst>
              <a:ext uri="{FF2B5EF4-FFF2-40B4-BE49-F238E27FC236}">
                <a16:creationId xmlns="" xmlns:a16="http://schemas.microsoft.com/office/drawing/2014/main" id="{CCBDA3A7-3C47-4B2F-B4EC-80E01AAC8FA8}"/>
              </a:ext>
            </a:extLst>
          </xdr:cNvPr>
          <xdr:cNvSpPr txBox="1"/>
        </xdr:nvSpPr>
        <xdr:spPr>
          <a:xfrm>
            <a:off x="540829"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0" name="Shape 50">
            <a:extLst>
              <a:ext uri="{FF2B5EF4-FFF2-40B4-BE49-F238E27FC236}">
                <a16:creationId xmlns="" xmlns:a16="http://schemas.microsoft.com/office/drawing/2014/main" id="{51F6E6C6-2542-4F49-A8DF-DC8D3D044B79}"/>
              </a:ext>
            </a:extLst>
          </xdr:cNvPr>
          <xdr:cNvSpPr txBox="1"/>
        </xdr:nvSpPr>
        <xdr:spPr>
          <a:xfrm>
            <a:off x="3606820" y="8658224"/>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1" name="Shape 50">
            <a:extLst>
              <a:ext uri="{FF2B5EF4-FFF2-40B4-BE49-F238E27FC236}">
                <a16:creationId xmlns="" xmlns:a16="http://schemas.microsoft.com/office/drawing/2014/main" id="{C1A6EDC7-192C-444A-84AF-A2ACBCB4127E}"/>
              </a:ext>
            </a:extLst>
          </xdr:cNvPr>
          <xdr:cNvSpPr txBox="1"/>
        </xdr:nvSpPr>
        <xdr:spPr>
          <a:xfrm>
            <a:off x="6784995" y="867304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2" name="Shape 7">
            <a:extLst>
              <a:ext uri="{FF2B5EF4-FFF2-40B4-BE49-F238E27FC236}">
                <a16:creationId xmlns="" xmlns:a16="http://schemas.microsoft.com/office/drawing/2014/main" id="{95FD5F02-7616-40F5-8B6B-36852BFA3EDC}"/>
              </a:ext>
            </a:extLst>
          </xdr:cNvPr>
          <xdr:cNvSpPr txBox="1"/>
        </xdr:nvSpPr>
        <xdr:spPr>
          <a:xfrm>
            <a:off x="41683" y="9008014"/>
            <a:ext cx="2900416" cy="1076326"/>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1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     </a:t>
            </a:r>
            <a:r>
              <a:rPr lang="es-MX"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LCP. Guadalupe Hernández</a:t>
            </a:r>
            <a:r>
              <a:rPr lang="es-MX" sz="1000" b="0" i="0" u="none"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Barajas</a:t>
            </a:r>
            <a:endParaRPr lang="es-MX" sz="1000">
              <a:effectLst/>
              <a:latin typeface="Trebuchet MS" panose="020B0603020202020204" pitchFamily="34" charset="0"/>
            </a:endParaRPr>
          </a:p>
          <a:p>
            <a:pPr algn="ctr" rtl="0"/>
            <a:r>
              <a:rPr lang="en-US" sz="1000" b="0" i="0" u="none" strike="noStrike">
                <a:solidFill>
                  <a:sysClr val="windowText" lastClr="000000"/>
                </a:solidFill>
                <a:effectLst/>
                <a:latin typeface="Trebuchet MS" panose="020B0603020202020204" pitchFamily="34" charset="0"/>
                <a:ea typeface="+mn-ea"/>
                <a:cs typeface="+mn-cs"/>
                <a:sym typeface="Times New Roman"/>
              </a:rPr>
              <a:t>Tec.</a:t>
            </a:r>
            <a:r>
              <a:rPr lang="en-US" sz="1000" b="0" i="0" u="none" strike="noStrike" baseline="0">
                <a:solidFill>
                  <a:sysClr val="windowText" lastClr="000000"/>
                </a:solidFill>
                <a:effectLst/>
                <a:latin typeface="Trebuchet MS" panose="020B0603020202020204" pitchFamily="34" charset="0"/>
                <a:ea typeface="+mn-ea"/>
                <a:cs typeface="+mn-cs"/>
                <a:sym typeface="Times New Roman"/>
              </a:rPr>
              <a:t> Finanzas</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13" name="Shape 50">
            <a:extLst>
              <a:ext uri="{FF2B5EF4-FFF2-40B4-BE49-F238E27FC236}">
                <a16:creationId xmlns="" xmlns:a16="http://schemas.microsoft.com/office/drawing/2014/main" id="{F5D0EA01-0CE4-4B2A-878E-F129DFE423B0}"/>
              </a:ext>
            </a:extLst>
          </xdr:cNvPr>
          <xdr:cNvSpPr txBox="1"/>
        </xdr:nvSpPr>
        <xdr:spPr>
          <a:xfrm>
            <a:off x="3080829" y="8940801"/>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Ejecutivo</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de</a:t>
            </a: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14" name="Shape 51">
            <a:extLst>
              <a:ext uri="{FF2B5EF4-FFF2-40B4-BE49-F238E27FC236}">
                <a16:creationId xmlns="" xmlns:a16="http://schemas.microsoft.com/office/drawing/2014/main" id="{C2A90D3A-2DB4-4754-8C5C-0E86D92FA0FD}"/>
              </a:ext>
            </a:extLst>
          </xdr:cNvPr>
          <xdr:cNvSpPr txBox="1"/>
        </xdr:nvSpPr>
        <xdr:spPr>
          <a:xfrm>
            <a:off x="6045200" y="9113308"/>
            <a:ext cx="2857500"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 </a:t>
            </a:r>
            <a:r>
              <a:rPr lang="en-US" sz="1000" b="0" i="0" u="none" strike="noStrike">
                <a:solidFill>
                  <a:srgbClr val="000000"/>
                </a:solidFill>
                <a:latin typeface="Trebuchet MS" panose="020B0603020202020204" pitchFamily="34" charset="0"/>
                <a:ea typeface="Times New Roman"/>
                <a:cs typeface="Times New Roman"/>
                <a:sym typeface="Times New Roman"/>
              </a:rPr>
              <a:t>Mtra. Paula Ramírez Höhne</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400"/>
          </a:p>
        </xdr:txBody>
      </xdr:sp>
    </xdr:grpSp>
    <xdr:clientData fLocksWithSheet="0"/>
  </xdr:twoCellAnchor>
  <xdr:twoCellAnchor editAs="oneCell">
    <xdr:from>
      <xdr:col>0</xdr:col>
      <xdr:colOff>19050</xdr:colOff>
      <xdr:row>1</xdr:row>
      <xdr:rowOff>13418</xdr:rowOff>
    </xdr:from>
    <xdr:to>
      <xdr:col>0</xdr:col>
      <xdr:colOff>1209675</xdr:colOff>
      <xdr:row>3</xdr:row>
      <xdr:rowOff>139726</xdr:rowOff>
    </xdr:to>
    <xdr:pic>
      <xdr:nvPicPr>
        <xdr:cNvPr id="15" name="Imagen 14">
          <a:extLst>
            <a:ext uri="{FF2B5EF4-FFF2-40B4-BE49-F238E27FC236}">
              <a16:creationId xmlns="" xmlns:a16="http://schemas.microsoft.com/office/drawing/2014/main" id="{EDA56247-A9A8-451B-9837-83AB78E79A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03918"/>
          <a:ext cx="1190625" cy="5073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276225</xdr:colOff>
      <xdr:row>15</xdr:row>
      <xdr:rowOff>114300</xdr:rowOff>
    </xdr:from>
    <xdr:to>
      <xdr:col>5</xdr:col>
      <xdr:colOff>9525</xdr:colOff>
      <xdr:row>28</xdr:row>
      <xdr:rowOff>28575</xdr:rowOff>
    </xdr:to>
    <xdr:pic>
      <xdr:nvPicPr>
        <xdr:cNvPr id="2" name="Imagen 1">
          <a:extLst>
            <a:ext uri="{FF2B5EF4-FFF2-40B4-BE49-F238E27FC236}">
              <a16:creationId xmlns="" xmlns:a16="http://schemas.microsoft.com/office/drawing/2014/main" id="{7BCBEA61-CFEE-4B59-8AFC-3BD332BD0D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16200000">
          <a:off x="954087" y="3722688"/>
          <a:ext cx="3546475" cy="18542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32</xdr:row>
      <xdr:rowOff>0</xdr:rowOff>
    </xdr:from>
    <xdr:to>
      <xdr:col>6</xdr:col>
      <xdr:colOff>465670</xdr:colOff>
      <xdr:row>39</xdr:row>
      <xdr:rowOff>159808</xdr:rowOff>
    </xdr:to>
    <xdr:grpSp>
      <xdr:nvGrpSpPr>
        <xdr:cNvPr id="7" name="Grupo 6">
          <a:extLst>
            <a:ext uri="{FF2B5EF4-FFF2-40B4-BE49-F238E27FC236}">
              <a16:creationId xmlns="" xmlns:a16="http://schemas.microsoft.com/office/drawing/2014/main" id="{BED6A5D5-9887-4B06-AB9C-6489FE3CD3D9}"/>
            </a:ext>
          </a:extLst>
        </xdr:cNvPr>
        <xdr:cNvGrpSpPr/>
      </xdr:nvGrpSpPr>
      <xdr:grpSpPr>
        <a:xfrm>
          <a:off x="962025" y="6362700"/>
          <a:ext cx="7247470" cy="1559983"/>
          <a:chOff x="19050" y="8646583"/>
          <a:chExt cx="7573816" cy="1569508"/>
        </a:xfrm>
      </xdr:grpSpPr>
      <xdr:sp macro="" textlink="">
        <xdr:nvSpPr>
          <xdr:cNvPr id="8" name="Shape 50">
            <a:extLst>
              <a:ext uri="{FF2B5EF4-FFF2-40B4-BE49-F238E27FC236}">
                <a16:creationId xmlns="" xmlns:a16="http://schemas.microsoft.com/office/drawing/2014/main" id="{D67C63F5-5326-451A-9C6A-7DFDCFB875FA}"/>
              </a:ext>
            </a:extLst>
          </xdr:cNvPr>
          <xdr:cNvSpPr txBox="1"/>
        </xdr:nvSpPr>
        <xdr:spPr>
          <a:xfrm>
            <a:off x="540829"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9" name="Shape 50">
            <a:extLst>
              <a:ext uri="{FF2B5EF4-FFF2-40B4-BE49-F238E27FC236}">
                <a16:creationId xmlns="" xmlns:a16="http://schemas.microsoft.com/office/drawing/2014/main" id="{27B73C81-CA71-4EC8-AEA8-1B650348F6C2}"/>
              </a:ext>
            </a:extLst>
          </xdr:cNvPr>
          <xdr:cNvSpPr txBox="1"/>
        </xdr:nvSpPr>
        <xdr:spPr>
          <a:xfrm>
            <a:off x="2867397" y="8679418"/>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0" name="Shape 50">
            <a:extLst>
              <a:ext uri="{FF2B5EF4-FFF2-40B4-BE49-F238E27FC236}">
                <a16:creationId xmlns="" xmlns:a16="http://schemas.microsoft.com/office/drawing/2014/main" id="{E7CD5E54-570F-4AD7-832F-494A62D80BD8}"/>
              </a:ext>
            </a:extLst>
          </xdr:cNvPr>
          <xdr:cNvSpPr txBox="1"/>
        </xdr:nvSpPr>
        <xdr:spPr>
          <a:xfrm>
            <a:off x="5475157" y="867304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1" name="Shape 7">
            <a:extLst>
              <a:ext uri="{FF2B5EF4-FFF2-40B4-BE49-F238E27FC236}">
                <a16:creationId xmlns="" xmlns:a16="http://schemas.microsoft.com/office/drawing/2014/main" id="{C674FD1C-8D09-49FF-9387-0E12F3356A4C}"/>
              </a:ext>
            </a:extLst>
          </xdr:cNvPr>
          <xdr:cNvSpPr txBox="1"/>
        </xdr:nvSpPr>
        <xdr:spPr>
          <a:xfrm>
            <a:off x="19050" y="9139766"/>
            <a:ext cx="2486025" cy="1076325"/>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1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a:t>
            </a:r>
            <a:r>
              <a:rPr lang="en-US" sz="1100" b="0" i="0" u="none" strike="noStrike">
                <a:solidFill>
                  <a:schemeClr val="bg1"/>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a:t>
            </a:r>
            <a:r>
              <a:rPr lang="es-MX"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LCP. Guadalupe Hernández</a:t>
            </a:r>
            <a:r>
              <a:rPr lang="es-MX" sz="1000" b="0" i="0" u="none"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Barajas</a:t>
            </a:r>
            <a:endParaRPr lang="es-MX" sz="1000">
              <a:effectLst/>
              <a:latin typeface="Trebuchet MS" panose="020B0603020202020204" pitchFamily="34" charset="0"/>
            </a:endParaRPr>
          </a:p>
          <a:p>
            <a:pPr algn="ctr" rtl="0"/>
            <a:r>
              <a:rPr lang="en-US" sz="1000" b="0" i="0">
                <a:effectLst/>
                <a:latin typeface="Trebuchet MS" panose="020B0603020202020204" pitchFamily="34" charset="0"/>
                <a:ea typeface="+mn-ea"/>
                <a:cs typeface="+mn-cs"/>
              </a:rPr>
              <a:t>Tec.</a:t>
            </a:r>
            <a:r>
              <a:rPr lang="en-US" sz="1000" b="0" i="0" baseline="0">
                <a:effectLst/>
                <a:latin typeface="Trebuchet MS" panose="020B0603020202020204" pitchFamily="34" charset="0"/>
                <a:ea typeface="+mn-ea"/>
                <a:cs typeface="+mn-cs"/>
              </a:rPr>
              <a:t> Finanzas</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12" name="Shape 50">
            <a:extLst>
              <a:ext uri="{FF2B5EF4-FFF2-40B4-BE49-F238E27FC236}">
                <a16:creationId xmlns="" xmlns:a16="http://schemas.microsoft.com/office/drawing/2014/main" id="{ED75CAF3-CD72-462C-B7A6-80F883F437A4}"/>
              </a:ext>
            </a:extLst>
          </xdr:cNvPr>
          <xdr:cNvSpPr txBox="1"/>
        </xdr:nvSpPr>
        <xdr:spPr>
          <a:xfrm>
            <a:off x="2341405" y="8961995"/>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13" name="Shape 51">
            <a:extLst>
              <a:ext uri="{FF2B5EF4-FFF2-40B4-BE49-F238E27FC236}">
                <a16:creationId xmlns="" xmlns:a16="http://schemas.microsoft.com/office/drawing/2014/main" id="{0CA54891-8F33-4BF0-B698-C07860693D42}"/>
              </a:ext>
            </a:extLst>
          </xdr:cNvPr>
          <xdr:cNvSpPr txBox="1"/>
        </xdr:nvSpPr>
        <xdr:spPr>
          <a:xfrm>
            <a:off x="4735366" y="9113308"/>
            <a:ext cx="2857500"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 </a:t>
            </a:r>
            <a:r>
              <a:rPr lang="en-US" sz="1000" b="0" i="0" u="none" strike="noStrike">
                <a:solidFill>
                  <a:srgbClr val="000000"/>
                </a:solidFill>
                <a:latin typeface="Trebuchet MS" panose="020B0603020202020204" pitchFamily="34" charset="0"/>
                <a:ea typeface="Times New Roman"/>
                <a:cs typeface="Times New Roman"/>
                <a:sym typeface="Times New Roman"/>
              </a:rPr>
              <a:t>Mtra. Paula Ramírez Höhne</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400"/>
          </a:p>
        </xdr:txBody>
      </xdr:sp>
    </xdr:grpSp>
    <xdr:clientData fLocksWithSheet="0"/>
  </xdr:twoCellAnchor>
  <xdr:twoCellAnchor editAs="oneCell">
    <xdr:from>
      <xdr:col>1</xdr:col>
      <xdr:colOff>57151</xdr:colOff>
      <xdr:row>1</xdr:row>
      <xdr:rowOff>20292</xdr:rowOff>
    </xdr:from>
    <xdr:to>
      <xdr:col>2</xdr:col>
      <xdr:colOff>485776</xdr:colOff>
      <xdr:row>3</xdr:row>
      <xdr:rowOff>116783</xdr:rowOff>
    </xdr:to>
    <xdr:pic>
      <xdr:nvPicPr>
        <xdr:cNvPr id="14" name="Imagen 13">
          <a:extLst>
            <a:ext uri="{FF2B5EF4-FFF2-40B4-BE49-F238E27FC236}">
              <a16:creationId xmlns="" xmlns:a16="http://schemas.microsoft.com/office/drawing/2014/main" id="{EDA56247-A9A8-451B-9837-83AB78E79A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1" y="210792"/>
          <a:ext cx="1143000" cy="48701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150287</xdr:colOff>
      <xdr:row>2</xdr:row>
      <xdr:rowOff>190500</xdr:rowOff>
    </xdr:from>
    <xdr:to>
      <xdr:col>2</xdr:col>
      <xdr:colOff>695325</xdr:colOff>
      <xdr:row>17</xdr:row>
      <xdr:rowOff>298451</xdr:rowOff>
    </xdr:to>
    <xdr:pic>
      <xdr:nvPicPr>
        <xdr:cNvPr id="2" name="Imagen 1">
          <a:extLst>
            <a:ext uri="{FF2B5EF4-FFF2-40B4-BE49-F238E27FC236}">
              <a16:creationId xmlns="" xmlns:a16="http://schemas.microsoft.com/office/drawing/2014/main" id="{7BCBEA61-CFEE-4B59-8AFC-3BD332BD0D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16200000">
          <a:off x="-902757" y="1662644"/>
          <a:ext cx="4079876" cy="1973788"/>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179916</xdr:colOff>
      <xdr:row>41</xdr:row>
      <xdr:rowOff>0</xdr:rowOff>
    </xdr:from>
    <xdr:to>
      <xdr:col>9</xdr:col>
      <xdr:colOff>708024</xdr:colOff>
      <xdr:row>48</xdr:row>
      <xdr:rowOff>159808</xdr:rowOff>
    </xdr:to>
    <xdr:grpSp>
      <xdr:nvGrpSpPr>
        <xdr:cNvPr id="6" name="Grupo 5">
          <a:extLst>
            <a:ext uri="{FF2B5EF4-FFF2-40B4-BE49-F238E27FC236}">
              <a16:creationId xmlns="" xmlns:a16="http://schemas.microsoft.com/office/drawing/2014/main" id="{B8A2B293-413F-4AE7-96DF-D07A497A6C6A}"/>
            </a:ext>
          </a:extLst>
        </xdr:cNvPr>
        <xdr:cNvGrpSpPr/>
      </xdr:nvGrpSpPr>
      <xdr:grpSpPr>
        <a:xfrm>
          <a:off x="1141941" y="9353550"/>
          <a:ext cx="8519583" cy="1559983"/>
          <a:chOff x="19050" y="8646583"/>
          <a:chExt cx="8893593" cy="1569508"/>
        </a:xfrm>
      </xdr:grpSpPr>
      <xdr:sp macro="" textlink="">
        <xdr:nvSpPr>
          <xdr:cNvPr id="7" name="Shape 50">
            <a:extLst>
              <a:ext uri="{FF2B5EF4-FFF2-40B4-BE49-F238E27FC236}">
                <a16:creationId xmlns="" xmlns:a16="http://schemas.microsoft.com/office/drawing/2014/main" id="{C10C2476-86AF-4784-A7BB-F7EC8AF4FD89}"/>
              </a:ext>
            </a:extLst>
          </xdr:cNvPr>
          <xdr:cNvSpPr txBox="1"/>
        </xdr:nvSpPr>
        <xdr:spPr>
          <a:xfrm>
            <a:off x="540829"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8" name="Shape 50">
            <a:extLst>
              <a:ext uri="{FF2B5EF4-FFF2-40B4-BE49-F238E27FC236}">
                <a16:creationId xmlns="" xmlns:a16="http://schemas.microsoft.com/office/drawing/2014/main" id="{8E68FD1A-52C5-4825-98B7-F601B67625F5}"/>
              </a:ext>
            </a:extLst>
          </xdr:cNvPr>
          <xdr:cNvSpPr txBox="1"/>
        </xdr:nvSpPr>
        <xdr:spPr>
          <a:xfrm>
            <a:off x="3606820" y="8658224"/>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9" name="Shape 50">
            <a:extLst>
              <a:ext uri="{FF2B5EF4-FFF2-40B4-BE49-F238E27FC236}">
                <a16:creationId xmlns="" xmlns:a16="http://schemas.microsoft.com/office/drawing/2014/main" id="{DFC1C569-1470-411B-A08A-B4A146BAFC3D}"/>
              </a:ext>
            </a:extLst>
          </xdr:cNvPr>
          <xdr:cNvSpPr txBox="1"/>
        </xdr:nvSpPr>
        <xdr:spPr>
          <a:xfrm>
            <a:off x="6784995" y="867304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0" name="Shape 7">
            <a:extLst>
              <a:ext uri="{FF2B5EF4-FFF2-40B4-BE49-F238E27FC236}">
                <a16:creationId xmlns="" xmlns:a16="http://schemas.microsoft.com/office/drawing/2014/main" id="{0E7813AC-81E4-4023-A518-674A6CF085B2}"/>
              </a:ext>
            </a:extLst>
          </xdr:cNvPr>
          <xdr:cNvSpPr txBox="1"/>
        </xdr:nvSpPr>
        <xdr:spPr>
          <a:xfrm>
            <a:off x="19050" y="9139766"/>
            <a:ext cx="2486025" cy="1076325"/>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1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a:t>
            </a:r>
            <a:r>
              <a:rPr lang="en-US" sz="1100" b="0" i="0" u="none" strike="noStrike">
                <a:solidFill>
                  <a:schemeClr val="bg1"/>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a:t>
            </a:r>
            <a:r>
              <a:rPr lang="es-MX"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LCP. Guadalupe Hernández</a:t>
            </a:r>
            <a:r>
              <a:rPr lang="es-MX" sz="1000" b="0" i="0" u="none"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Barajas</a:t>
            </a:r>
            <a:endParaRPr lang="es-MX" sz="1000">
              <a:effectLst/>
              <a:latin typeface="Trebuchet MS" panose="020B0603020202020204" pitchFamily="34" charset="0"/>
            </a:endParaRPr>
          </a:p>
          <a:p>
            <a:pPr algn="ctr" rtl="0"/>
            <a:r>
              <a:rPr lang="en-US" sz="1000" b="0" i="0">
                <a:effectLst/>
                <a:latin typeface="Trebuchet MS" panose="020B0603020202020204" pitchFamily="34" charset="0"/>
                <a:ea typeface="+mn-ea"/>
                <a:cs typeface="+mn-cs"/>
              </a:rPr>
              <a:t>Tec. Finanzas</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11" name="Shape 50">
            <a:extLst>
              <a:ext uri="{FF2B5EF4-FFF2-40B4-BE49-F238E27FC236}">
                <a16:creationId xmlns="" xmlns:a16="http://schemas.microsoft.com/office/drawing/2014/main" id="{735E8060-5F90-43FE-9C89-329333B0DBF7}"/>
              </a:ext>
            </a:extLst>
          </xdr:cNvPr>
          <xdr:cNvSpPr txBox="1"/>
        </xdr:nvSpPr>
        <xdr:spPr>
          <a:xfrm>
            <a:off x="3080829" y="9007883"/>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Ejecutivo</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de </a:t>
            </a: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12" name="Shape 51">
            <a:extLst>
              <a:ext uri="{FF2B5EF4-FFF2-40B4-BE49-F238E27FC236}">
                <a16:creationId xmlns="" xmlns:a16="http://schemas.microsoft.com/office/drawing/2014/main" id="{71EC87AE-244E-48A4-B71D-8C4AB5D87951}"/>
              </a:ext>
            </a:extLst>
          </xdr:cNvPr>
          <xdr:cNvSpPr txBox="1"/>
        </xdr:nvSpPr>
        <xdr:spPr>
          <a:xfrm>
            <a:off x="6055143" y="9170807"/>
            <a:ext cx="2857500"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 </a:t>
            </a:r>
            <a:r>
              <a:rPr lang="en-US" sz="1000" b="0" i="0" u="none" strike="noStrike">
                <a:solidFill>
                  <a:srgbClr val="000000"/>
                </a:solidFill>
                <a:latin typeface="Trebuchet MS" panose="020B0603020202020204" pitchFamily="34" charset="0"/>
                <a:ea typeface="Times New Roman"/>
                <a:cs typeface="Times New Roman"/>
                <a:sym typeface="Times New Roman"/>
              </a:rPr>
              <a:t>Mtra. Paula Ramírez Höhne</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400"/>
          </a:p>
        </xdr:txBody>
      </xdr:sp>
    </xdr:grpSp>
    <xdr:clientData fLocksWithSheet="0"/>
  </xdr:twoCellAnchor>
  <xdr:twoCellAnchor editAs="oneCell">
    <xdr:from>
      <xdr:col>1</xdr:col>
      <xdr:colOff>0</xdr:colOff>
      <xdr:row>0</xdr:row>
      <xdr:rowOff>117448</xdr:rowOff>
    </xdr:from>
    <xdr:to>
      <xdr:col>3</xdr:col>
      <xdr:colOff>1028700</xdr:colOff>
      <xdr:row>3</xdr:row>
      <xdr:rowOff>133017</xdr:rowOff>
    </xdr:to>
    <xdr:pic>
      <xdr:nvPicPr>
        <xdr:cNvPr id="13" name="Imagen 12">
          <a:extLst>
            <a:ext uri="{FF2B5EF4-FFF2-40B4-BE49-F238E27FC236}">
              <a16:creationId xmlns="" xmlns:a16="http://schemas.microsoft.com/office/drawing/2014/main" id="{EDA56247-A9A8-451B-9837-83AB78E79A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17448"/>
          <a:ext cx="1400175" cy="59659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xdr:colOff>
      <xdr:row>2</xdr:row>
      <xdr:rowOff>26390</xdr:rowOff>
    </xdr:from>
    <xdr:to>
      <xdr:col>1</xdr:col>
      <xdr:colOff>114300</xdr:colOff>
      <xdr:row>3</xdr:row>
      <xdr:rowOff>228599</xdr:rowOff>
    </xdr:to>
    <xdr:pic>
      <xdr:nvPicPr>
        <xdr:cNvPr id="8" name="Imagen 7" descr="cid:image003.jpg@01CFF827.23EB262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 y="407390"/>
          <a:ext cx="1133474" cy="3927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333375</xdr:colOff>
      <xdr:row>19</xdr:row>
      <xdr:rowOff>0</xdr:rowOff>
    </xdr:from>
    <xdr:ext cx="1323975" cy="276225"/>
    <xdr:sp macro="" textlink="">
      <xdr:nvSpPr>
        <xdr:cNvPr id="9" name="Shape 50">
          <a:extLst>
            <a:ext uri="{FF2B5EF4-FFF2-40B4-BE49-F238E27FC236}">
              <a16:creationId xmlns="" xmlns:a16="http://schemas.microsoft.com/office/drawing/2014/main" id="{15857E07-4EA9-4EE6-AE2B-50498D894935}"/>
            </a:ext>
          </a:extLst>
        </xdr:cNvPr>
        <xdr:cNvSpPr txBox="1"/>
      </xdr:nvSpPr>
      <xdr:spPr>
        <a:xfrm>
          <a:off x="333375" y="8858250"/>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clientData fLocksWithSheet="0"/>
  </xdr:oneCellAnchor>
  <xdr:oneCellAnchor>
    <xdr:from>
      <xdr:col>0</xdr:col>
      <xdr:colOff>0</xdr:colOff>
      <xdr:row>22</xdr:row>
      <xdr:rowOff>0</xdr:rowOff>
    </xdr:from>
    <xdr:ext cx="2486025" cy="1076325"/>
    <xdr:sp macro="" textlink="">
      <xdr:nvSpPr>
        <xdr:cNvPr id="10" name="Shape 7">
          <a:extLst>
            <a:ext uri="{FF2B5EF4-FFF2-40B4-BE49-F238E27FC236}">
              <a16:creationId xmlns="" xmlns:a16="http://schemas.microsoft.com/office/drawing/2014/main" id="{79785049-2FB3-43CF-99D8-CDD21D8425B8}"/>
            </a:ext>
          </a:extLst>
        </xdr:cNvPr>
        <xdr:cNvSpPr txBox="1"/>
      </xdr:nvSpPr>
      <xdr:spPr>
        <a:xfrm>
          <a:off x="0" y="9439275"/>
          <a:ext cx="2486025" cy="1076325"/>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1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a:t>
          </a:r>
          <a:r>
            <a:rPr lang="en-US"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Lic</a:t>
          </a:r>
          <a:r>
            <a:rPr lang="es-MX" sz="1000">
              <a:effectLst/>
              <a:latin typeface="Trebuchet MS" panose="020B0603020202020204" pitchFamily="34" charset="0"/>
              <a:ea typeface="+mn-ea"/>
              <a:cs typeface="+mn-cs"/>
            </a:rPr>
            <a:t>. Luis Fernando Ravell García</a:t>
          </a:r>
          <a:endParaRPr lang="es-MX" sz="1000">
            <a:effectLst/>
            <a:latin typeface="Trebuchet MS" panose="020B0603020202020204" pitchFamily="34" charset="0"/>
          </a:endParaRPr>
        </a:p>
        <a:p>
          <a:pPr algn="ctr" rtl="0"/>
          <a:r>
            <a:rPr lang="en-US" sz="1000" b="0" i="0">
              <a:effectLst/>
              <a:latin typeface="Trebuchet MS" panose="020B0603020202020204" pitchFamily="34" charset="0"/>
              <a:ea typeface="+mn-ea"/>
              <a:cs typeface="+mn-cs"/>
            </a:rPr>
            <a:t>Coordinador de Planeación y Evaluación</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clientData fLocksWithSheet="0"/>
  </xdr:oneCellAnchor>
  <xdr:oneCellAnchor>
    <xdr:from>
      <xdr:col>4</xdr:col>
      <xdr:colOff>666750</xdr:colOff>
      <xdr:row>19</xdr:row>
      <xdr:rowOff>0</xdr:rowOff>
    </xdr:from>
    <xdr:ext cx="1323975" cy="276225"/>
    <xdr:sp macro="" textlink="">
      <xdr:nvSpPr>
        <xdr:cNvPr id="11" name="Shape 50">
          <a:extLst>
            <a:ext uri="{FF2B5EF4-FFF2-40B4-BE49-F238E27FC236}">
              <a16:creationId xmlns="" xmlns:a16="http://schemas.microsoft.com/office/drawing/2014/main" id="{15857E07-4EA9-4EE6-AE2B-50498D894935}"/>
            </a:ext>
          </a:extLst>
        </xdr:cNvPr>
        <xdr:cNvSpPr txBox="1"/>
      </xdr:nvSpPr>
      <xdr:spPr>
        <a:xfrm>
          <a:off x="3829050" y="8858250"/>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clientData fLocksWithSheet="0"/>
  </xdr:oneCellAnchor>
  <xdr:oneCellAnchor>
    <xdr:from>
      <xdr:col>4</xdr:col>
      <xdr:colOff>0</xdr:colOff>
      <xdr:row>21</xdr:row>
      <xdr:rowOff>0</xdr:rowOff>
    </xdr:from>
    <xdr:ext cx="2381250" cy="914401"/>
    <xdr:sp macro="" textlink="">
      <xdr:nvSpPr>
        <xdr:cNvPr id="12" name="Shape 50">
          <a:extLst>
            <a:ext uri="{FF2B5EF4-FFF2-40B4-BE49-F238E27FC236}">
              <a16:creationId xmlns="" xmlns:a16="http://schemas.microsoft.com/office/drawing/2014/main" id="{15857E07-4EA9-4EE6-AE2B-50498D894935}"/>
            </a:ext>
          </a:extLst>
        </xdr:cNvPr>
        <xdr:cNvSpPr txBox="1"/>
      </xdr:nvSpPr>
      <xdr:spPr>
        <a:xfrm>
          <a:off x="3162300" y="9239250"/>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clientData fLocksWithSheet="0"/>
  </xdr:oneCellAnchor>
  <xdr:oneCellAnchor>
    <xdr:from>
      <xdr:col>8</xdr:col>
      <xdr:colOff>504825</xdr:colOff>
      <xdr:row>19</xdr:row>
      <xdr:rowOff>38100</xdr:rowOff>
    </xdr:from>
    <xdr:ext cx="1323975" cy="276225"/>
    <xdr:sp macro="" textlink="">
      <xdr:nvSpPr>
        <xdr:cNvPr id="13" name="Shape 50">
          <a:extLst>
            <a:ext uri="{FF2B5EF4-FFF2-40B4-BE49-F238E27FC236}">
              <a16:creationId xmlns="" xmlns:a16="http://schemas.microsoft.com/office/drawing/2014/main" id="{15857E07-4EA9-4EE6-AE2B-50498D894935}"/>
            </a:ext>
          </a:extLst>
        </xdr:cNvPr>
        <xdr:cNvSpPr txBox="1"/>
      </xdr:nvSpPr>
      <xdr:spPr>
        <a:xfrm>
          <a:off x="6524625" y="8896350"/>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clientData fLocksWithSheet="0"/>
  </xdr:oneCellAnchor>
  <xdr:oneCellAnchor>
    <xdr:from>
      <xdr:col>8</xdr:col>
      <xdr:colOff>95250</xdr:colOff>
      <xdr:row>22</xdr:row>
      <xdr:rowOff>142875</xdr:rowOff>
    </xdr:from>
    <xdr:ext cx="2143125" cy="914400"/>
    <xdr:sp macro="" textlink="">
      <xdr:nvSpPr>
        <xdr:cNvPr id="14" name="Shape 51">
          <a:extLst>
            <a:ext uri="{FF2B5EF4-FFF2-40B4-BE49-F238E27FC236}">
              <a16:creationId xmlns="" xmlns:a16="http://schemas.microsoft.com/office/drawing/2014/main" id="{CC8CD9B1-626D-4DC3-ADC3-071AD0A9AB4F}"/>
            </a:ext>
          </a:extLst>
        </xdr:cNvPr>
        <xdr:cNvSpPr txBox="1"/>
      </xdr:nvSpPr>
      <xdr:spPr>
        <a:xfrm>
          <a:off x="6115050" y="9582150"/>
          <a:ext cx="2143125"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 </a:t>
          </a:r>
          <a:r>
            <a:rPr lang="en-US" sz="1000" b="0" i="0" u="none" strike="noStrike">
              <a:solidFill>
                <a:srgbClr val="000000"/>
              </a:solidFill>
              <a:latin typeface="Trebuchet MS" panose="020B0603020202020204" pitchFamily="34" charset="0"/>
              <a:ea typeface="Times New Roman"/>
              <a:cs typeface="Times New Roman"/>
              <a:sym typeface="Times New Roman"/>
            </a:rPr>
            <a:t>Mtra. Paula Ramírez Höhne</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400"/>
        </a:p>
      </xdr:txBody>
    </xdr:sp>
    <xdr:clientData fLocksWithSheet="0"/>
  </xdr:oneCellAnchor>
</xdr:wsDr>
</file>

<file path=xl/drawings/drawing24.xml><?xml version="1.0" encoding="utf-8"?>
<xdr:wsDr xmlns:xdr="http://schemas.openxmlformats.org/drawingml/2006/spreadsheetDrawing" xmlns:a="http://schemas.openxmlformats.org/drawingml/2006/main">
  <xdr:oneCellAnchor>
    <xdr:from>
      <xdr:col>33</xdr:col>
      <xdr:colOff>9525</xdr:colOff>
      <xdr:row>27</xdr:row>
      <xdr:rowOff>0</xdr:rowOff>
    </xdr:from>
    <xdr:ext cx="3657600" cy="1066800"/>
    <xdr:sp macro="" textlink="">
      <xdr:nvSpPr>
        <xdr:cNvPr id="4" name="Shape 51">
          <a:extLst>
            <a:ext uri="{FF2B5EF4-FFF2-40B4-BE49-F238E27FC236}">
              <a16:creationId xmlns="" xmlns:a16="http://schemas.microsoft.com/office/drawing/2014/main" id="{00000000-0008-0000-1A00-000004000000}"/>
            </a:ext>
          </a:extLst>
        </xdr:cNvPr>
        <xdr:cNvSpPr txBox="1"/>
      </xdr:nvSpPr>
      <xdr:spPr>
        <a:xfrm>
          <a:off x="22491700" y="14376399"/>
          <a:ext cx="3658066" cy="124777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ysClr val="windowText" lastClr="000000"/>
              </a:solidFill>
              <a:latin typeface="Arial" panose="020B0604020202020204" pitchFamily="34" charset="0"/>
              <a:ea typeface="Microsoft Sans Serif" panose="020B0604020202020204" pitchFamily="34" charset="0"/>
              <a:cs typeface="Arial" panose="020B0604020202020204" pitchFamily="34" charset="0"/>
              <a:sym typeface="Times New Roman"/>
            </a:rPr>
            <a:t>Mtro. Agustín Araujo Padilla</a:t>
          </a:r>
          <a:endParaRPr sz="900">
            <a:solidFill>
              <a:sysClr val="windowText" lastClr="000000"/>
            </a:solidFill>
            <a:latin typeface="Arial" panose="020B0604020202020204" pitchFamily="34" charset="0"/>
            <a:ea typeface="Microsoft Sans Serif" panose="020B0604020202020204" pitchFamily="34" charset="0"/>
            <a:cs typeface="Arial" panose="020B0604020202020204" pitchFamily="34" charset="0"/>
          </a:endParaRPr>
        </a:p>
        <a:p>
          <a:pPr marL="0" lvl="0" indent="0" algn="ctr" rtl="0">
            <a:spcBef>
              <a:spcPts val="0"/>
            </a:spcBef>
            <a:spcAft>
              <a:spcPts val="0"/>
            </a:spcAft>
            <a:buNone/>
          </a:pPr>
          <a:r>
            <a:rPr lang="en-US" sz="900" b="0" i="0" u="none" strike="noStrike">
              <a:solidFill>
                <a:sysClr val="windowText" lastClr="000000"/>
              </a:solidFill>
              <a:latin typeface="Arial" panose="020B0604020202020204" pitchFamily="34" charset="0"/>
              <a:ea typeface="Microsoft Sans Serif" panose="020B0604020202020204" pitchFamily="34" charset="0"/>
              <a:cs typeface="Arial" panose="020B0604020202020204" pitchFamily="34" charset="0"/>
              <a:sym typeface="Times New Roman"/>
            </a:rPr>
            <a:t>Director General </a:t>
          </a:r>
          <a:endParaRPr sz="900" b="0" i="0">
            <a:solidFill>
              <a:sysClr val="windowText" lastClr="000000"/>
            </a:solidFill>
            <a:latin typeface="Arial" panose="020B0604020202020204" pitchFamily="34" charset="0"/>
            <a:ea typeface="Microsoft Sans Serif" panose="020B0604020202020204" pitchFamily="34" charset="0"/>
            <a:cs typeface="Arial" panose="020B0604020202020204" pitchFamily="34" charset="0"/>
          </a:endParaRPr>
        </a:p>
        <a:p>
          <a:pPr marL="0" lvl="0" indent="0" algn="ctr" rtl="0">
            <a:spcBef>
              <a:spcPts val="0"/>
            </a:spcBef>
            <a:spcAft>
              <a:spcPts val="0"/>
            </a:spcAft>
            <a:buNone/>
          </a:pPr>
          <a:r>
            <a:rPr lang="en-US" sz="1600" b="0" i="0" u="none" strike="noStrike">
              <a:solidFill>
                <a:srgbClr val="000000"/>
              </a:solidFill>
              <a:latin typeface="Arial" panose="020B0604020202020204" pitchFamily="34" charset="0"/>
              <a:ea typeface="Times New Roman"/>
              <a:cs typeface="Arial" panose="020B0604020202020204" pitchFamily="34" charset="0"/>
              <a:sym typeface="Times New Roman"/>
            </a:rPr>
            <a:t> </a:t>
          </a:r>
          <a:endParaRPr sz="1600">
            <a:latin typeface="Arial" panose="020B0604020202020204" pitchFamily="34" charset="0"/>
            <a:cs typeface="Arial" panose="020B0604020202020204" pitchFamily="34" charset="0"/>
          </a:endParaRPr>
        </a:p>
      </xdr:txBody>
    </xdr:sp>
    <xdr:clientData fLocksWithSheet="0"/>
  </xdr:oneCellAnchor>
  <xdr:oneCellAnchor>
    <xdr:from>
      <xdr:col>0</xdr:col>
      <xdr:colOff>0</xdr:colOff>
      <xdr:row>27</xdr:row>
      <xdr:rowOff>0</xdr:rowOff>
    </xdr:from>
    <xdr:ext cx="3657600" cy="1085850"/>
    <xdr:sp macro="" textlink="">
      <xdr:nvSpPr>
        <xdr:cNvPr id="6" name="Shape 51">
          <a:extLst>
            <a:ext uri="{FF2B5EF4-FFF2-40B4-BE49-F238E27FC236}">
              <a16:creationId xmlns="" xmlns:a16="http://schemas.microsoft.com/office/drawing/2014/main" id="{00000000-0008-0000-1A00-000006000000}"/>
            </a:ext>
          </a:extLst>
        </xdr:cNvPr>
        <xdr:cNvSpPr txBox="1"/>
      </xdr:nvSpPr>
      <xdr:spPr>
        <a:xfrm>
          <a:off x="0" y="14392275"/>
          <a:ext cx="3658066" cy="124777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900" b="0" i="0" u="none" strike="noStrike">
              <a:solidFill>
                <a:sysClr val="windowText" lastClr="000000"/>
              </a:solidFill>
              <a:latin typeface="Arial" panose="020B0604020202020204" pitchFamily="34" charset="0"/>
              <a:ea typeface="Microsoft Sans Serif" panose="020B0604020202020204" pitchFamily="34" charset="0"/>
              <a:cs typeface="Arial" panose="020B0604020202020204" pitchFamily="34" charset="0"/>
              <a:sym typeface="Times New Roman"/>
            </a:rPr>
            <a:t>xxx</a:t>
          </a:r>
        </a:p>
        <a:p>
          <a:pPr marL="0" lvl="0" indent="0" algn="ctr" rtl="0">
            <a:spcBef>
              <a:spcPts val="0"/>
            </a:spcBef>
            <a:spcAft>
              <a:spcPts val="0"/>
            </a:spcAft>
            <a:buNone/>
          </a:pPr>
          <a:r>
            <a:rPr lang="es-ES" sz="900" b="0" i="0" u="none" strike="noStrike">
              <a:solidFill>
                <a:sysClr val="windowText" lastClr="000000"/>
              </a:solidFill>
              <a:latin typeface="Arial" panose="020B0604020202020204" pitchFamily="34" charset="0"/>
              <a:ea typeface="Microsoft Sans Serif" panose="020B0604020202020204" pitchFamily="34" charset="0"/>
              <a:cs typeface="Arial" panose="020B0604020202020204" pitchFamily="34" charset="0"/>
              <a:sym typeface="Times New Roman"/>
            </a:rPr>
            <a:t>Jefe del Departamento </a:t>
          </a:r>
          <a:r>
            <a:rPr lang="en-US" sz="1600" b="0" i="0" u="none" strike="noStrike">
              <a:solidFill>
                <a:srgbClr val="000000"/>
              </a:solidFill>
              <a:latin typeface="Arial" panose="020B0604020202020204" pitchFamily="34" charset="0"/>
              <a:ea typeface="Times New Roman"/>
              <a:cs typeface="Arial" panose="020B0604020202020204" pitchFamily="34" charset="0"/>
              <a:sym typeface="Times New Roman"/>
            </a:rPr>
            <a:t> </a:t>
          </a:r>
          <a:endParaRPr sz="1600">
            <a:latin typeface="Arial" panose="020B0604020202020204" pitchFamily="34" charset="0"/>
            <a:cs typeface="Arial" panose="020B0604020202020204" pitchFamily="34" charset="0"/>
          </a:endParaRPr>
        </a:p>
      </xdr:txBody>
    </xdr:sp>
    <xdr:clientData fLocksWithSheet="0"/>
  </xdr:oneCellAnchor>
  <xdr:twoCellAnchor>
    <xdr:from>
      <xdr:col>0</xdr:col>
      <xdr:colOff>0</xdr:colOff>
      <xdr:row>1</xdr:row>
      <xdr:rowOff>95250</xdr:rowOff>
    </xdr:from>
    <xdr:to>
      <xdr:col>3</xdr:col>
      <xdr:colOff>550182</xdr:colOff>
      <xdr:row>5</xdr:row>
      <xdr:rowOff>19050</xdr:rowOff>
    </xdr:to>
    <xdr:pic>
      <xdr:nvPicPr>
        <xdr:cNvPr id="7" name="Imagen 6" descr="cid:image003.jpg@01CFF827.23EB262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285750"/>
          <a:ext cx="2613932" cy="717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647700</xdr:colOff>
      <xdr:row>32</xdr:row>
      <xdr:rowOff>0</xdr:rowOff>
    </xdr:from>
    <xdr:ext cx="1323975" cy="276225"/>
    <xdr:sp macro="" textlink="">
      <xdr:nvSpPr>
        <xdr:cNvPr id="8" name="Shape 50">
          <a:extLst>
            <a:ext uri="{FF2B5EF4-FFF2-40B4-BE49-F238E27FC236}">
              <a16:creationId xmlns="" xmlns:a16="http://schemas.microsoft.com/office/drawing/2014/main" id="{15857E07-4EA9-4EE6-AE2B-50498D894935}"/>
            </a:ext>
          </a:extLst>
        </xdr:cNvPr>
        <xdr:cNvSpPr txBox="1"/>
      </xdr:nvSpPr>
      <xdr:spPr>
        <a:xfrm>
          <a:off x="647700" y="36347400"/>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clientData fLocksWithSheet="0"/>
  </xdr:oneCellAnchor>
  <xdr:oneCellAnchor>
    <xdr:from>
      <xdr:col>0</xdr:col>
      <xdr:colOff>285750</xdr:colOff>
      <xdr:row>35</xdr:row>
      <xdr:rowOff>0</xdr:rowOff>
    </xdr:from>
    <xdr:ext cx="2486025" cy="1076325"/>
    <xdr:sp macro="" textlink="">
      <xdr:nvSpPr>
        <xdr:cNvPr id="9" name="Shape 7">
          <a:extLst>
            <a:ext uri="{FF2B5EF4-FFF2-40B4-BE49-F238E27FC236}">
              <a16:creationId xmlns="" xmlns:a16="http://schemas.microsoft.com/office/drawing/2014/main" id="{79785049-2FB3-43CF-99D8-CDD21D8425B8}"/>
            </a:ext>
          </a:extLst>
        </xdr:cNvPr>
        <xdr:cNvSpPr txBox="1"/>
      </xdr:nvSpPr>
      <xdr:spPr>
        <a:xfrm>
          <a:off x="285750" y="36947475"/>
          <a:ext cx="2486025" cy="1076325"/>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1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a:t>
          </a:r>
          <a:r>
            <a:rPr lang="en-US"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Lic</a:t>
          </a:r>
          <a:r>
            <a:rPr lang="es-MX" sz="1000">
              <a:effectLst/>
              <a:latin typeface="Trebuchet MS" panose="020B0603020202020204" pitchFamily="34" charset="0"/>
              <a:ea typeface="+mn-ea"/>
              <a:cs typeface="+mn-cs"/>
            </a:rPr>
            <a:t>. Luis Fernando Ravell García</a:t>
          </a:r>
          <a:endParaRPr lang="es-MX" sz="1000">
            <a:effectLst/>
            <a:latin typeface="Trebuchet MS" panose="020B0603020202020204" pitchFamily="34" charset="0"/>
          </a:endParaRPr>
        </a:p>
        <a:p>
          <a:pPr algn="ctr" rtl="0"/>
          <a:r>
            <a:rPr lang="en-US" sz="1000" b="0" i="0">
              <a:effectLst/>
              <a:latin typeface="Trebuchet MS" panose="020B0603020202020204" pitchFamily="34" charset="0"/>
              <a:ea typeface="+mn-ea"/>
              <a:cs typeface="+mn-cs"/>
            </a:rPr>
            <a:t>Coordinador de Planeación y Evaluación</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clientData fLocksWithSheet="0"/>
  </xdr:oneCellAnchor>
  <xdr:oneCellAnchor>
    <xdr:from>
      <xdr:col>5</xdr:col>
      <xdr:colOff>352425</xdr:colOff>
      <xdr:row>32</xdr:row>
      <xdr:rowOff>38100</xdr:rowOff>
    </xdr:from>
    <xdr:ext cx="1323975" cy="276225"/>
    <xdr:sp macro="" textlink="">
      <xdr:nvSpPr>
        <xdr:cNvPr id="10" name="Shape 50">
          <a:extLst>
            <a:ext uri="{FF2B5EF4-FFF2-40B4-BE49-F238E27FC236}">
              <a16:creationId xmlns="" xmlns:a16="http://schemas.microsoft.com/office/drawing/2014/main" id="{15857E07-4EA9-4EE6-AE2B-50498D894935}"/>
            </a:ext>
          </a:extLst>
        </xdr:cNvPr>
        <xdr:cNvSpPr txBox="1"/>
      </xdr:nvSpPr>
      <xdr:spPr>
        <a:xfrm>
          <a:off x="4400550" y="36385500"/>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clientData fLocksWithSheet="0"/>
  </xdr:oneCellAnchor>
  <xdr:oneCellAnchor>
    <xdr:from>
      <xdr:col>4</xdr:col>
      <xdr:colOff>1181100</xdr:colOff>
      <xdr:row>34</xdr:row>
      <xdr:rowOff>38100</xdr:rowOff>
    </xdr:from>
    <xdr:ext cx="2381250" cy="914401"/>
    <xdr:sp macro="" textlink="">
      <xdr:nvSpPr>
        <xdr:cNvPr id="11" name="Shape 50">
          <a:extLst>
            <a:ext uri="{FF2B5EF4-FFF2-40B4-BE49-F238E27FC236}">
              <a16:creationId xmlns="" xmlns:a16="http://schemas.microsoft.com/office/drawing/2014/main" id="{15857E07-4EA9-4EE6-AE2B-50498D894935}"/>
            </a:ext>
          </a:extLst>
        </xdr:cNvPr>
        <xdr:cNvSpPr txBox="1"/>
      </xdr:nvSpPr>
      <xdr:spPr>
        <a:xfrm>
          <a:off x="3733800" y="36785550"/>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clientData fLocksWithSheet="0"/>
  </xdr:oneCellAnchor>
  <xdr:oneCellAnchor>
    <xdr:from>
      <xdr:col>8</xdr:col>
      <xdr:colOff>485775</xdr:colOff>
      <xdr:row>32</xdr:row>
      <xdr:rowOff>38100</xdr:rowOff>
    </xdr:from>
    <xdr:ext cx="1323975" cy="276225"/>
    <xdr:sp macro="" textlink="">
      <xdr:nvSpPr>
        <xdr:cNvPr id="12" name="Shape 50">
          <a:extLst>
            <a:ext uri="{FF2B5EF4-FFF2-40B4-BE49-F238E27FC236}">
              <a16:creationId xmlns="" xmlns:a16="http://schemas.microsoft.com/office/drawing/2014/main" id="{15857E07-4EA9-4EE6-AE2B-50498D894935}"/>
            </a:ext>
          </a:extLst>
        </xdr:cNvPr>
        <xdr:cNvSpPr txBox="1"/>
      </xdr:nvSpPr>
      <xdr:spPr>
        <a:xfrm>
          <a:off x="7296150" y="36385500"/>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clientData fLocksWithSheet="0"/>
  </xdr:oneCellAnchor>
  <xdr:oneCellAnchor>
    <xdr:from>
      <xdr:col>8</xdr:col>
      <xdr:colOff>133350</xdr:colOff>
      <xdr:row>35</xdr:row>
      <xdr:rowOff>142875</xdr:rowOff>
    </xdr:from>
    <xdr:ext cx="2143125" cy="914400"/>
    <xdr:sp macro="" textlink="">
      <xdr:nvSpPr>
        <xdr:cNvPr id="13" name="Shape 51">
          <a:extLst>
            <a:ext uri="{FF2B5EF4-FFF2-40B4-BE49-F238E27FC236}">
              <a16:creationId xmlns="" xmlns:a16="http://schemas.microsoft.com/office/drawing/2014/main" id="{CC8CD9B1-626D-4DC3-ADC3-071AD0A9AB4F}"/>
            </a:ext>
          </a:extLst>
        </xdr:cNvPr>
        <xdr:cNvSpPr txBox="1"/>
      </xdr:nvSpPr>
      <xdr:spPr>
        <a:xfrm>
          <a:off x="6943725" y="37090350"/>
          <a:ext cx="2143125"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 </a:t>
          </a:r>
          <a:r>
            <a:rPr lang="en-US" sz="1000" b="0" i="0" u="none" strike="noStrike">
              <a:solidFill>
                <a:srgbClr val="000000"/>
              </a:solidFill>
              <a:latin typeface="Trebuchet MS" panose="020B0603020202020204" pitchFamily="34" charset="0"/>
              <a:ea typeface="Times New Roman"/>
              <a:cs typeface="Times New Roman"/>
              <a:sym typeface="Times New Roman"/>
            </a:rPr>
            <a:t>Mtra. Paula Ramírez Höhne</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400"/>
        </a:p>
      </xdr:txBody>
    </xdr:sp>
    <xdr:clientData fLocksWithSheet="0"/>
  </xdr:oneCellAnchor>
</xdr:wsDr>
</file>

<file path=xl/drawings/drawing25.xml><?xml version="1.0" encoding="utf-8"?>
<xdr:wsDr xmlns:xdr="http://schemas.openxmlformats.org/drawingml/2006/spreadsheetDrawing" xmlns:a="http://schemas.openxmlformats.org/drawingml/2006/main">
  <xdr:twoCellAnchor editAs="oneCell">
    <xdr:from>
      <xdr:col>0</xdr:col>
      <xdr:colOff>161925</xdr:colOff>
      <xdr:row>2</xdr:row>
      <xdr:rowOff>76200</xdr:rowOff>
    </xdr:from>
    <xdr:to>
      <xdr:col>2</xdr:col>
      <xdr:colOff>485775</xdr:colOff>
      <xdr:row>15</xdr:row>
      <xdr:rowOff>412750</xdr:rowOff>
    </xdr:to>
    <xdr:pic>
      <xdr:nvPicPr>
        <xdr:cNvPr id="2" name="Imagen 1">
          <a:extLst>
            <a:ext uri="{FF2B5EF4-FFF2-40B4-BE49-F238E27FC236}">
              <a16:creationId xmlns="" xmlns:a16="http://schemas.microsoft.com/office/drawing/2014/main" id="{7BCBEA61-CFEE-4B59-8AFC-3BD332BD0D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16200000">
          <a:off x="-773113" y="1392238"/>
          <a:ext cx="3622675" cy="17526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529166</xdr:colOff>
      <xdr:row>29</xdr:row>
      <xdr:rowOff>28575</xdr:rowOff>
    </xdr:from>
    <xdr:to>
      <xdr:col>2</xdr:col>
      <xdr:colOff>1057275</xdr:colOff>
      <xdr:row>38</xdr:row>
      <xdr:rowOff>22224</xdr:rowOff>
    </xdr:to>
    <xdr:grpSp>
      <xdr:nvGrpSpPr>
        <xdr:cNvPr id="6" name="Grupo 5">
          <a:extLst>
            <a:ext uri="{FF2B5EF4-FFF2-40B4-BE49-F238E27FC236}">
              <a16:creationId xmlns="" xmlns:a16="http://schemas.microsoft.com/office/drawing/2014/main" id="{14C21343-A82A-4778-AAB5-F99AE3E6687A}"/>
            </a:ext>
          </a:extLst>
        </xdr:cNvPr>
        <xdr:cNvGrpSpPr/>
      </xdr:nvGrpSpPr>
      <xdr:grpSpPr>
        <a:xfrm>
          <a:off x="529166" y="5524500"/>
          <a:ext cx="7595659" cy="1736724"/>
          <a:chOff x="19050" y="8646583"/>
          <a:chExt cx="8883650" cy="1569508"/>
        </a:xfrm>
      </xdr:grpSpPr>
      <xdr:sp macro="" textlink="">
        <xdr:nvSpPr>
          <xdr:cNvPr id="7" name="Shape 50">
            <a:extLst>
              <a:ext uri="{FF2B5EF4-FFF2-40B4-BE49-F238E27FC236}">
                <a16:creationId xmlns="" xmlns:a16="http://schemas.microsoft.com/office/drawing/2014/main" id="{B153D080-9137-4D72-B58F-21FC46486506}"/>
              </a:ext>
            </a:extLst>
          </xdr:cNvPr>
          <xdr:cNvSpPr txBox="1"/>
        </xdr:nvSpPr>
        <xdr:spPr>
          <a:xfrm>
            <a:off x="540829"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8" name="Shape 50">
            <a:extLst>
              <a:ext uri="{FF2B5EF4-FFF2-40B4-BE49-F238E27FC236}">
                <a16:creationId xmlns="" xmlns:a16="http://schemas.microsoft.com/office/drawing/2014/main" id="{674E6433-9395-4E44-AA30-EC9AE751DFB0}"/>
              </a:ext>
            </a:extLst>
          </xdr:cNvPr>
          <xdr:cNvSpPr txBox="1"/>
        </xdr:nvSpPr>
        <xdr:spPr>
          <a:xfrm>
            <a:off x="3606820" y="8658224"/>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9" name="Shape 50">
            <a:extLst>
              <a:ext uri="{FF2B5EF4-FFF2-40B4-BE49-F238E27FC236}">
                <a16:creationId xmlns="" xmlns:a16="http://schemas.microsoft.com/office/drawing/2014/main" id="{695B4E8B-C513-40D6-B707-D6E567C5375D}"/>
              </a:ext>
            </a:extLst>
          </xdr:cNvPr>
          <xdr:cNvSpPr txBox="1"/>
        </xdr:nvSpPr>
        <xdr:spPr>
          <a:xfrm>
            <a:off x="6784995" y="867304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0" name="Shape 7">
            <a:extLst>
              <a:ext uri="{FF2B5EF4-FFF2-40B4-BE49-F238E27FC236}">
                <a16:creationId xmlns="" xmlns:a16="http://schemas.microsoft.com/office/drawing/2014/main" id="{4CB9934D-CB0E-48DA-BBD6-FF3CB7FE4CE4}"/>
              </a:ext>
            </a:extLst>
          </xdr:cNvPr>
          <xdr:cNvSpPr txBox="1"/>
        </xdr:nvSpPr>
        <xdr:spPr>
          <a:xfrm>
            <a:off x="19050" y="9139766"/>
            <a:ext cx="3033537" cy="1076325"/>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1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a:t>
            </a:r>
            <a:r>
              <a:rPr lang="en-US" sz="1100" b="0" i="0" u="none" strike="noStrike">
                <a:solidFill>
                  <a:schemeClr val="bg1"/>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a:t>
            </a:r>
            <a:r>
              <a:rPr lang="es-MX"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Lic.</a:t>
            </a:r>
            <a:r>
              <a:rPr lang="es-MX" sz="1000" b="0" i="0" u="none"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Saúl Delgadillo González</a:t>
            </a:r>
            <a:endParaRPr lang="es-MX" sz="1000">
              <a:effectLst/>
              <a:latin typeface="Trebuchet MS" panose="020B0603020202020204" pitchFamily="34" charset="0"/>
            </a:endParaRPr>
          </a:p>
          <a:p>
            <a:pPr algn="ctr" rtl="0"/>
            <a:r>
              <a:rPr lang="en-US" sz="1000" b="0" i="0">
                <a:effectLst/>
                <a:latin typeface="Trebuchet MS" panose="020B0603020202020204" pitchFamily="34" charset="0"/>
                <a:ea typeface="+mn-ea"/>
                <a:cs typeface="+mn-cs"/>
              </a:rPr>
              <a:t>Coordinador Recursos Materiales</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11" name="Shape 50">
            <a:extLst>
              <a:ext uri="{FF2B5EF4-FFF2-40B4-BE49-F238E27FC236}">
                <a16:creationId xmlns="" xmlns:a16="http://schemas.microsoft.com/office/drawing/2014/main" id="{0AB933F0-B20F-40C8-BDC0-4C80A47FF6C9}"/>
              </a:ext>
            </a:extLst>
          </xdr:cNvPr>
          <xdr:cNvSpPr txBox="1"/>
        </xdr:nvSpPr>
        <xdr:spPr>
          <a:xfrm>
            <a:off x="3080829" y="8940801"/>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12" name="Shape 51">
            <a:extLst>
              <a:ext uri="{FF2B5EF4-FFF2-40B4-BE49-F238E27FC236}">
                <a16:creationId xmlns="" xmlns:a16="http://schemas.microsoft.com/office/drawing/2014/main" id="{FBE5C46F-2858-49FF-9344-DB328F73E4B5}"/>
              </a:ext>
            </a:extLst>
          </xdr:cNvPr>
          <xdr:cNvSpPr txBox="1"/>
        </xdr:nvSpPr>
        <xdr:spPr>
          <a:xfrm>
            <a:off x="6045200" y="9113308"/>
            <a:ext cx="2857500"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 </a:t>
            </a:r>
            <a:r>
              <a:rPr lang="en-US" sz="1000" b="0" i="0" u="none" strike="noStrike">
                <a:solidFill>
                  <a:srgbClr val="000000"/>
                </a:solidFill>
                <a:latin typeface="Trebuchet MS" panose="020B0603020202020204" pitchFamily="34" charset="0"/>
                <a:ea typeface="Times New Roman"/>
                <a:cs typeface="Times New Roman"/>
                <a:sym typeface="Times New Roman"/>
              </a:rPr>
              <a:t>Mtra. Paula Ramírez Höhne</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400"/>
          </a:p>
        </xdr:txBody>
      </xdr:sp>
    </xdr:grpSp>
    <xdr:clientData fLocksWithSheet="0"/>
  </xdr:twoCellAnchor>
  <xdr:twoCellAnchor>
    <xdr:from>
      <xdr:col>0</xdr:col>
      <xdr:colOff>0</xdr:colOff>
      <xdr:row>0</xdr:row>
      <xdr:rowOff>19050</xdr:rowOff>
    </xdr:from>
    <xdr:to>
      <xdr:col>0</xdr:col>
      <xdr:colOff>1422627</xdr:colOff>
      <xdr:row>2</xdr:row>
      <xdr:rowOff>114300</xdr:rowOff>
    </xdr:to>
    <xdr:pic>
      <xdr:nvPicPr>
        <xdr:cNvPr id="13" name="Imagen 12" descr="cid:image003.jpg@01CFF827.23EB262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19050"/>
          <a:ext cx="1422627"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oneCellAnchor>
    <xdr:from>
      <xdr:col>0</xdr:col>
      <xdr:colOff>0</xdr:colOff>
      <xdr:row>1288</xdr:row>
      <xdr:rowOff>0</xdr:rowOff>
    </xdr:from>
    <xdr:ext cx="2486025" cy="1076325"/>
    <xdr:sp macro="" textlink="">
      <xdr:nvSpPr>
        <xdr:cNvPr id="13" name="Shape 7">
          <a:extLst>
            <a:ext uri="{FF2B5EF4-FFF2-40B4-BE49-F238E27FC236}">
              <a16:creationId xmlns:a16="http://schemas.microsoft.com/office/drawing/2014/main" xmlns="" id="{79785049-2FB3-43CF-99D8-CDD21D8425B8}"/>
            </a:ext>
          </a:extLst>
        </xdr:cNvPr>
        <xdr:cNvSpPr txBox="1"/>
      </xdr:nvSpPr>
      <xdr:spPr>
        <a:xfrm>
          <a:off x="0" y="244782975"/>
          <a:ext cx="2486025" cy="1076325"/>
        </a:xfrm>
        <a:prstGeom prst="rect">
          <a:avLst/>
        </a:prstGeom>
        <a:noFill/>
        <a:ln>
          <a:noFill/>
        </a:ln>
      </xdr:spPr>
      <xdr:txBody>
        <a:bodyPr spcFirstLastPara="1" wrap="square" lIns="91425" tIns="45700" rIns="91425" bIns="45700" anchor="t" anchorCtr="0">
          <a:noAutofit/>
        </a:bodyPr>
        <a:lstStyle/>
        <a:p>
          <a:pPr rtl="0" eaLnBrk="1" fontAlgn="auto" latinLnBrk="0" hangingPunct="1"/>
          <a:r>
            <a:rPr lang="en-US" sz="11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a:t>
          </a:r>
          <a:r>
            <a:rPr lang="en-US"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Lic</a:t>
          </a:r>
          <a:r>
            <a:rPr lang="es-MX" sz="1000">
              <a:effectLst/>
              <a:latin typeface="Trebuchet MS" panose="020B0603020202020204" pitchFamily="34" charset="0"/>
              <a:ea typeface="+mn-ea"/>
              <a:cs typeface="+mn-cs"/>
            </a:rPr>
            <a:t>. Saúl Delgadillo González</a:t>
          </a:r>
          <a:endParaRPr lang="es-MX" sz="1000">
            <a:effectLst/>
            <a:latin typeface="Trebuchet MS" panose="020B0603020202020204" pitchFamily="34" charset="0"/>
          </a:endParaRPr>
        </a:p>
        <a:p>
          <a:pPr rtl="0"/>
          <a:r>
            <a:rPr lang="en-US" sz="1000" b="0" i="0">
              <a:effectLst/>
              <a:latin typeface="Trebuchet MS" panose="020B0603020202020204" pitchFamily="34" charset="0"/>
              <a:ea typeface="+mn-ea"/>
              <a:cs typeface="+mn-cs"/>
            </a:rPr>
            <a:t>Jefe del Departamento  Recursos Materiales</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clientData fLocksWithSheet="0"/>
  </xdr:oneCellAnchor>
  <xdr:oneCellAnchor>
    <xdr:from>
      <xdr:col>1</xdr:col>
      <xdr:colOff>2066925</xdr:colOff>
      <xdr:row>1287</xdr:row>
      <xdr:rowOff>47624</xdr:rowOff>
    </xdr:from>
    <xdr:ext cx="2381250" cy="914401"/>
    <xdr:sp macro="" textlink="">
      <xdr:nvSpPr>
        <xdr:cNvPr id="14" name="Shape 50">
          <a:extLst>
            <a:ext uri="{FF2B5EF4-FFF2-40B4-BE49-F238E27FC236}">
              <a16:creationId xmlns:a16="http://schemas.microsoft.com/office/drawing/2014/main" xmlns="" id="{15857E07-4EA9-4EE6-AE2B-50498D894935}"/>
            </a:ext>
          </a:extLst>
        </xdr:cNvPr>
        <xdr:cNvSpPr txBox="1"/>
      </xdr:nvSpPr>
      <xdr:spPr>
        <a:xfrm>
          <a:off x="3028950" y="244630574"/>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clientData fLocksWithSheet="0"/>
  </xdr:oneCellAnchor>
  <xdr:oneCellAnchor>
    <xdr:from>
      <xdr:col>1</xdr:col>
      <xdr:colOff>5438775</xdr:colOff>
      <xdr:row>1288</xdr:row>
      <xdr:rowOff>142875</xdr:rowOff>
    </xdr:from>
    <xdr:ext cx="2143125" cy="914400"/>
    <xdr:sp macro="" textlink="">
      <xdr:nvSpPr>
        <xdr:cNvPr id="15" name="Shape 51">
          <a:extLst>
            <a:ext uri="{FF2B5EF4-FFF2-40B4-BE49-F238E27FC236}">
              <a16:creationId xmlns:a16="http://schemas.microsoft.com/office/drawing/2014/main" xmlns="" id="{CC8CD9B1-626D-4DC3-ADC3-071AD0A9AB4F}"/>
            </a:ext>
          </a:extLst>
        </xdr:cNvPr>
        <xdr:cNvSpPr txBox="1"/>
      </xdr:nvSpPr>
      <xdr:spPr>
        <a:xfrm>
          <a:off x="6400800" y="244925850"/>
          <a:ext cx="2143125"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 </a:t>
          </a:r>
          <a:r>
            <a:rPr lang="en-US" sz="1000" b="0" i="0" u="none" strike="noStrike">
              <a:solidFill>
                <a:srgbClr val="000000"/>
              </a:solidFill>
              <a:latin typeface="Trebuchet MS" panose="020B0603020202020204" pitchFamily="34" charset="0"/>
              <a:ea typeface="Times New Roman"/>
              <a:cs typeface="Times New Roman"/>
              <a:sym typeface="Times New Roman"/>
            </a:rPr>
            <a:t>Mtra. Paula Ramírez Höhne</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400"/>
        </a:p>
      </xdr:txBody>
    </xdr:sp>
    <xdr:clientData fLocksWithSheet="0"/>
  </xdr:oneCellAnchor>
  <xdr:twoCellAnchor>
    <xdr:from>
      <xdr:col>0</xdr:col>
      <xdr:colOff>95249</xdr:colOff>
      <xdr:row>0</xdr:row>
      <xdr:rowOff>28575</xdr:rowOff>
    </xdr:from>
    <xdr:to>
      <xdr:col>1</xdr:col>
      <xdr:colOff>483445</xdr:colOff>
      <xdr:row>3</xdr:row>
      <xdr:rowOff>57150</xdr:rowOff>
    </xdr:to>
    <xdr:pic>
      <xdr:nvPicPr>
        <xdr:cNvPr id="16" name="Imagen 15" descr="cid:image003.jpg@01CFF827.23EB262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5249" y="28575"/>
          <a:ext cx="1350221"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2571750</xdr:colOff>
      <xdr:row>1283</xdr:row>
      <xdr:rowOff>180975</xdr:rowOff>
    </xdr:from>
    <xdr:ext cx="1323975" cy="276225"/>
    <xdr:sp macro="" textlink="">
      <xdr:nvSpPr>
        <xdr:cNvPr id="17" name="Shape 50">
          <a:extLst>
            <a:ext uri="{FF2B5EF4-FFF2-40B4-BE49-F238E27FC236}">
              <a16:creationId xmlns:a16="http://schemas.microsoft.com/office/drawing/2014/main" xmlns="" id="{15857E07-4EA9-4EE6-AE2B-50498D894935}"/>
            </a:ext>
          </a:extLst>
        </xdr:cNvPr>
        <xdr:cNvSpPr txBox="1"/>
      </xdr:nvSpPr>
      <xdr:spPr>
        <a:xfrm>
          <a:off x="3533775" y="243973350"/>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Vo.Bo</a:t>
          </a: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a:t>
          </a:r>
          <a:endParaRPr sz="8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clientData fLocksWithSheet="0"/>
  </xdr:oneCellAnchor>
  <xdr:oneCellAnchor>
    <xdr:from>
      <xdr:col>0</xdr:col>
      <xdr:colOff>0</xdr:colOff>
      <xdr:row>1284</xdr:row>
      <xdr:rowOff>0</xdr:rowOff>
    </xdr:from>
    <xdr:ext cx="1323975" cy="276225"/>
    <xdr:sp macro="" textlink="">
      <xdr:nvSpPr>
        <xdr:cNvPr id="18" name="Shape 50">
          <a:extLst>
            <a:ext uri="{FF2B5EF4-FFF2-40B4-BE49-F238E27FC236}">
              <a16:creationId xmlns:a16="http://schemas.microsoft.com/office/drawing/2014/main" xmlns="" id="{15857E07-4EA9-4EE6-AE2B-50498D894935}"/>
            </a:ext>
          </a:extLst>
        </xdr:cNvPr>
        <xdr:cNvSpPr txBox="1"/>
      </xdr:nvSpPr>
      <xdr:spPr>
        <a:xfrm>
          <a:off x="0" y="243982875"/>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clientData fLocksWithSheet="0"/>
  </xdr:oneCellAnchor>
  <xdr:oneCellAnchor>
    <xdr:from>
      <xdr:col>1</xdr:col>
      <xdr:colOff>5924550</xdr:colOff>
      <xdr:row>1284</xdr:row>
      <xdr:rowOff>0</xdr:rowOff>
    </xdr:from>
    <xdr:ext cx="1323975" cy="276225"/>
    <xdr:sp macro="" textlink="">
      <xdr:nvSpPr>
        <xdr:cNvPr id="19" name="Shape 50">
          <a:extLst>
            <a:ext uri="{FF2B5EF4-FFF2-40B4-BE49-F238E27FC236}">
              <a16:creationId xmlns:a16="http://schemas.microsoft.com/office/drawing/2014/main" xmlns="" id="{15857E07-4EA9-4EE6-AE2B-50498D894935}"/>
            </a:ext>
          </a:extLst>
        </xdr:cNvPr>
        <xdr:cNvSpPr txBox="1"/>
      </xdr:nvSpPr>
      <xdr:spPr>
        <a:xfrm>
          <a:off x="6886575" y="243982875"/>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clientData fLocksWithSheet="0"/>
  </xdr:oneCellAnchor>
</xdr:wsDr>
</file>

<file path=xl/drawings/drawing28.xml><?xml version="1.0" encoding="utf-8"?>
<xdr:wsDr xmlns:xdr="http://schemas.openxmlformats.org/drawingml/2006/spreadsheetDrawing" xmlns:a="http://schemas.openxmlformats.org/drawingml/2006/main">
  <xdr:oneCellAnchor>
    <xdr:from>
      <xdr:col>1</xdr:col>
      <xdr:colOff>0</xdr:colOff>
      <xdr:row>395</xdr:row>
      <xdr:rowOff>0</xdr:rowOff>
    </xdr:from>
    <xdr:ext cx="2486025" cy="1076325"/>
    <xdr:sp macro="" textlink="">
      <xdr:nvSpPr>
        <xdr:cNvPr id="2" name="Shape 7">
          <a:extLst>
            <a:ext uri="{FF2B5EF4-FFF2-40B4-BE49-F238E27FC236}">
              <a16:creationId xmlns:a16="http://schemas.microsoft.com/office/drawing/2014/main" xmlns="" id="{79785049-2FB3-43CF-99D8-CDD21D8425B8}"/>
            </a:ext>
          </a:extLst>
        </xdr:cNvPr>
        <xdr:cNvSpPr txBox="1"/>
      </xdr:nvSpPr>
      <xdr:spPr>
        <a:xfrm>
          <a:off x="0" y="75076050"/>
          <a:ext cx="2486025" cy="1076325"/>
        </a:xfrm>
        <a:prstGeom prst="rect">
          <a:avLst/>
        </a:prstGeom>
        <a:noFill/>
        <a:ln>
          <a:noFill/>
        </a:ln>
      </xdr:spPr>
      <xdr:txBody>
        <a:bodyPr spcFirstLastPara="1" wrap="square" lIns="91425" tIns="45700" rIns="91425" bIns="45700" anchor="t" anchorCtr="0">
          <a:noAutofit/>
        </a:bodyPr>
        <a:lstStyle/>
        <a:p>
          <a:pPr rtl="0" eaLnBrk="1" fontAlgn="auto" latinLnBrk="0" hangingPunct="1"/>
          <a:r>
            <a:rPr lang="en-US" sz="11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a:t>
          </a:r>
          <a:r>
            <a:rPr lang="en-US"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Lic</a:t>
          </a:r>
          <a:r>
            <a:rPr lang="es-MX" sz="1000">
              <a:effectLst/>
              <a:latin typeface="Trebuchet MS" panose="020B0603020202020204" pitchFamily="34" charset="0"/>
              <a:ea typeface="+mn-ea"/>
              <a:cs typeface="+mn-cs"/>
            </a:rPr>
            <a:t>. Saúl Delgadillo González</a:t>
          </a:r>
          <a:endParaRPr lang="es-MX" sz="1000">
            <a:effectLst/>
            <a:latin typeface="Trebuchet MS" panose="020B0603020202020204" pitchFamily="34" charset="0"/>
          </a:endParaRPr>
        </a:p>
        <a:p>
          <a:pPr rtl="0"/>
          <a:r>
            <a:rPr lang="en-US" sz="1000" b="0" i="0">
              <a:effectLst/>
              <a:latin typeface="Trebuchet MS" panose="020B0603020202020204" pitchFamily="34" charset="0"/>
              <a:ea typeface="+mn-ea"/>
              <a:cs typeface="+mn-cs"/>
            </a:rPr>
            <a:t>Coodinador Recursos Materiales</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clientData fLocksWithSheet="0"/>
  </xdr:oneCellAnchor>
  <xdr:oneCellAnchor>
    <xdr:from>
      <xdr:col>2</xdr:col>
      <xdr:colOff>1123950</xdr:colOff>
      <xdr:row>394</xdr:row>
      <xdr:rowOff>28574</xdr:rowOff>
    </xdr:from>
    <xdr:ext cx="2381250" cy="914401"/>
    <xdr:sp macro="" textlink="">
      <xdr:nvSpPr>
        <xdr:cNvPr id="3" name="Shape 50">
          <a:extLst>
            <a:ext uri="{FF2B5EF4-FFF2-40B4-BE49-F238E27FC236}">
              <a16:creationId xmlns:a16="http://schemas.microsoft.com/office/drawing/2014/main" xmlns="" id="{15857E07-4EA9-4EE6-AE2B-50498D894935}"/>
            </a:ext>
          </a:extLst>
        </xdr:cNvPr>
        <xdr:cNvSpPr txBox="1"/>
      </xdr:nvSpPr>
      <xdr:spPr>
        <a:xfrm>
          <a:off x="2628900" y="74914124"/>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clientData fLocksWithSheet="0"/>
  </xdr:oneCellAnchor>
  <xdr:oneCellAnchor>
    <xdr:from>
      <xdr:col>2</xdr:col>
      <xdr:colOff>4057650</xdr:colOff>
      <xdr:row>395</xdr:row>
      <xdr:rowOff>104775</xdr:rowOff>
    </xdr:from>
    <xdr:ext cx="2143125" cy="914400"/>
    <xdr:sp macro="" textlink="">
      <xdr:nvSpPr>
        <xdr:cNvPr id="4" name="Shape 51">
          <a:extLst>
            <a:ext uri="{FF2B5EF4-FFF2-40B4-BE49-F238E27FC236}">
              <a16:creationId xmlns:a16="http://schemas.microsoft.com/office/drawing/2014/main" xmlns="" id="{CC8CD9B1-626D-4DC3-ADC3-071AD0A9AB4F}"/>
            </a:ext>
          </a:extLst>
        </xdr:cNvPr>
        <xdr:cNvSpPr txBox="1"/>
      </xdr:nvSpPr>
      <xdr:spPr>
        <a:xfrm>
          <a:off x="5562600" y="75180825"/>
          <a:ext cx="2143125"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 </a:t>
          </a:r>
          <a:r>
            <a:rPr lang="en-US" sz="1000" b="0" i="0" u="none" strike="noStrike">
              <a:solidFill>
                <a:srgbClr val="000000"/>
              </a:solidFill>
              <a:latin typeface="Trebuchet MS" panose="020B0603020202020204" pitchFamily="34" charset="0"/>
              <a:ea typeface="Times New Roman"/>
              <a:cs typeface="Times New Roman"/>
              <a:sym typeface="Times New Roman"/>
            </a:rPr>
            <a:t>Mtra. Paula Ramírez Höhne</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400"/>
        </a:p>
      </xdr:txBody>
    </xdr:sp>
    <xdr:clientData fLocksWithSheet="0"/>
  </xdr:oneCellAnchor>
  <xdr:twoCellAnchor>
    <xdr:from>
      <xdr:col>1</xdr:col>
      <xdr:colOff>0</xdr:colOff>
      <xdr:row>1</xdr:row>
      <xdr:rowOff>104775</xdr:rowOff>
    </xdr:from>
    <xdr:to>
      <xdr:col>1</xdr:col>
      <xdr:colOff>1390650</xdr:colOff>
      <xdr:row>3</xdr:row>
      <xdr:rowOff>164572</xdr:rowOff>
    </xdr:to>
    <xdr:pic>
      <xdr:nvPicPr>
        <xdr:cNvPr id="5" name="Imagen 4" descr="cid:image003.jpg@01CFF827.23EB262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295275"/>
          <a:ext cx="1390650" cy="4407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1657350</xdr:colOff>
      <xdr:row>390</xdr:row>
      <xdr:rowOff>171450</xdr:rowOff>
    </xdr:from>
    <xdr:ext cx="1323975" cy="276225"/>
    <xdr:sp macro="" textlink="">
      <xdr:nvSpPr>
        <xdr:cNvPr id="6" name="Shape 50">
          <a:extLst>
            <a:ext uri="{FF2B5EF4-FFF2-40B4-BE49-F238E27FC236}">
              <a16:creationId xmlns:a16="http://schemas.microsoft.com/office/drawing/2014/main" xmlns="" id="{15857E07-4EA9-4EE6-AE2B-50498D894935}"/>
            </a:ext>
          </a:extLst>
        </xdr:cNvPr>
        <xdr:cNvSpPr txBox="1"/>
      </xdr:nvSpPr>
      <xdr:spPr>
        <a:xfrm>
          <a:off x="3162300" y="74295000"/>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Vo.Bo</a:t>
          </a: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a:t>
          </a:r>
          <a:endParaRPr sz="8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clientData fLocksWithSheet="0"/>
  </xdr:oneCellAnchor>
  <xdr:oneCellAnchor>
    <xdr:from>
      <xdr:col>1</xdr:col>
      <xdr:colOff>0</xdr:colOff>
      <xdr:row>391</xdr:row>
      <xdr:rowOff>0</xdr:rowOff>
    </xdr:from>
    <xdr:ext cx="1323975" cy="276225"/>
    <xdr:sp macro="" textlink="">
      <xdr:nvSpPr>
        <xdr:cNvPr id="7" name="Shape 50">
          <a:extLst>
            <a:ext uri="{FF2B5EF4-FFF2-40B4-BE49-F238E27FC236}">
              <a16:creationId xmlns:a16="http://schemas.microsoft.com/office/drawing/2014/main" xmlns="" id="{15857E07-4EA9-4EE6-AE2B-50498D894935}"/>
            </a:ext>
          </a:extLst>
        </xdr:cNvPr>
        <xdr:cNvSpPr txBox="1"/>
      </xdr:nvSpPr>
      <xdr:spPr>
        <a:xfrm>
          <a:off x="0" y="74314050"/>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clientData fLocksWithSheet="0"/>
  </xdr:oneCellAnchor>
  <xdr:oneCellAnchor>
    <xdr:from>
      <xdr:col>2</xdr:col>
      <xdr:colOff>4438650</xdr:colOff>
      <xdr:row>390</xdr:row>
      <xdr:rowOff>180975</xdr:rowOff>
    </xdr:from>
    <xdr:ext cx="1323975" cy="276225"/>
    <xdr:sp macro="" textlink="">
      <xdr:nvSpPr>
        <xdr:cNvPr id="8" name="Shape 50">
          <a:extLst>
            <a:ext uri="{FF2B5EF4-FFF2-40B4-BE49-F238E27FC236}">
              <a16:creationId xmlns:a16="http://schemas.microsoft.com/office/drawing/2014/main" xmlns="" id="{15857E07-4EA9-4EE6-AE2B-50498D894935}"/>
            </a:ext>
          </a:extLst>
        </xdr:cNvPr>
        <xdr:cNvSpPr txBox="1"/>
      </xdr:nvSpPr>
      <xdr:spPr>
        <a:xfrm>
          <a:off x="5943600" y="74304525"/>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clientData fLocksWithSheet="0"/>
  </xdr:oneCellAnchor>
</xdr:wsDr>
</file>

<file path=xl/drawings/drawing29.xml><?xml version="1.0" encoding="utf-8"?>
<xdr:wsDr xmlns:xdr="http://schemas.openxmlformats.org/drawingml/2006/spreadsheetDrawing" xmlns:a="http://schemas.openxmlformats.org/drawingml/2006/main">
  <xdr:twoCellAnchor>
    <xdr:from>
      <xdr:col>0</xdr:col>
      <xdr:colOff>275162</xdr:colOff>
      <xdr:row>17</xdr:row>
      <xdr:rowOff>0</xdr:rowOff>
    </xdr:from>
    <xdr:to>
      <xdr:col>2</xdr:col>
      <xdr:colOff>530220</xdr:colOff>
      <xdr:row>24</xdr:row>
      <xdr:rowOff>159808</xdr:rowOff>
    </xdr:to>
    <xdr:grpSp>
      <xdr:nvGrpSpPr>
        <xdr:cNvPr id="6" name="Grupo 5">
          <a:extLst>
            <a:ext uri="{FF2B5EF4-FFF2-40B4-BE49-F238E27FC236}">
              <a16:creationId xmlns="" xmlns:a16="http://schemas.microsoft.com/office/drawing/2014/main" id="{F3A1D623-EE9F-49B0-AA79-BA704F631C01}"/>
            </a:ext>
          </a:extLst>
        </xdr:cNvPr>
        <xdr:cNvGrpSpPr/>
      </xdr:nvGrpSpPr>
      <xdr:grpSpPr>
        <a:xfrm>
          <a:off x="275162" y="3095625"/>
          <a:ext cx="8589433" cy="1559983"/>
          <a:chOff x="19050" y="8646583"/>
          <a:chExt cx="8973205" cy="1569508"/>
        </a:xfrm>
      </xdr:grpSpPr>
      <xdr:sp macro="" textlink="">
        <xdr:nvSpPr>
          <xdr:cNvPr id="7" name="Shape 50">
            <a:extLst>
              <a:ext uri="{FF2B5EF4-FFF2-40B4-BE49-F238E27FC236}">
                <a16:creationId xmlns="" xmlns:a16="http://schemas.microsoft.com/office/drawing/2014/main" id="{4DC5C4FA-6DE4-4976-B09F-D8DD9722E39E}"/>
              </a:ext>
            </a:extLst>
          </xdr:cNvPr>
          <xdr:cNvSpPr txBox="1"/>
        </xdr:nvSpPr>
        <xdr:spPr>
          <a:xfrm>
            <a:off x="540829"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8" name="Shape 50">
            <a:extLst>
              <a:ext uri="{FF2B5EF4-FFF2-40B4-BE49-F238E27FC236}">
                <a16:creationId xmlns="" xmlns:a16="http://schemas.microsoft.com/office/drawing/2014/main" id="{62C13846-3796-418A-92D8-E4505C37DFED}"/>
              </a:ext>
            </a:extLst>
          </xdr:cNvPr>
          <xdr:cNvSpPr txBox="1"/>
        </xdr:nvSpPr>
        <xdr:spPr>
          <a:xfrm>
            <a:off x="3606820" y="8658224"/>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9" name="Shape 50">
            <a:extLst>
              <a:ext uri="{FF2B5EF4-FFF2-40B4-BE49-F238E27FC236}">
                <a16:creationId xmlns="" xmlns:a16="http://schemas.microsoft.com/office/drawing/2014/main" id="{AC28A152-3075-451F-A981-842D258EC302}"/>
              </a:ext>
            </a:extLst>
          </xdr:cNvPr>
          <xdr:cNvSpPr txBox="1"/>
        </xdr:nvSpPr>
        <xdr:spPr>
          <a:xfrm>
            <a:off x="6784995" y="867304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0" name="Shape 7">
            <a:extLst>
              <a:ext uri="{FF2B5EF4-FFF2-40B4-BE49-F238E27FC236}">
                <a16:creationId xmlns="" xmlns:a16="http://schemas.microsoft.com/office/drawing/2014/main" id="{C129191C-B8AD-45F1-B9A8-76AE29946FE5}"/>
              </a:ext>
            </a:extLst>
          </xdr:cNvPr>
          <xdr:cNvSpPr txBox="1"/>
        </xdr:nvSpPr>
        <xdr:spPr>
          <a:xfrm>
            <a:off x="19050" y="9139766"/>
            <a:ext cx="2486025" cy="1076325"/>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1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a:t>
            </a:r>
          </a:p>
          <a:p>
            <a:pPr algn="ctr" rtl="0" eaLnBrk="1" fontAlgn="auto" latinLnBrk="0" hangingPunct="1"/>
            <a:r>
              <a:rPr lang="en-US" sz="1000" b="0" i="0" u="none" strike="noStrike">
                <a:solidFill>
                  <a:sysClr val="windowText" lastClr="000000"/>
                </a:solidFill>
                <a:effectLst/>
                <a:latin typeface="Microsoft Sans Serif" panose="020B0604020202020204" pitchFamily="34" charset="0"/>
                <a:cs typeface="Microsoft Sans Serif" panose="020B0604020202020204" pitchFamily="34" charset="0"/>
                <a:sym typeface="Times New Roman"/>
              </a:rPr>
              <a:t>Lic.</a:t>
            </a:r>
            <a:r>
              <a:rPr lang="en-US" sz="1000" b="0" i="0" u="none" strike="noStrike" baseline="0">
                <a:solidFill>
                  <a:sysClr val="windowText" lastClr="000000"/>
                </a:solidFill>
                <a:effectLst/>
                <a:latin typeface="Microsoft Sans Serif" panose="020B0604020202020204" pitchFamily="34" charset="0"/>
                <a:cs typeface="Microsoft Sans Serif" panose="020B0604020202020204" pitchFamily="34" charset="0"/>
                <a:sym typeface="Times New Roman"/>
              </a:rPr>
              <a:t> Saúl Delgadillo  González</a:t>
            </a:r>
            <a:endParaRPr lang="es-MX" sz="1000">
              <a:effectLst/>
              <a:latin typeface="Trebuchet MS" panose="020B0603020202020204" pitchFamily="34" charset="0"/>
            </a:endParaRPr>
          </a:p>
          <a:p>
            <a:pPr algn="ctr" rtl="0"/>
            <a:r>
              <a:rPr lang="en-US" sz="1000" b="0" i="0">
                <a:effectLst/>
                <a:latin typeface="Trebuchet MS" panose="020B0603020202020204" pitchFamily="34" charset="0"/>
                <a:ea typeface="+mn-ea"/>
                <a:cs typeface="+mn-cs"/>
              </a:rPr>
              <a:t>Coordinador de Recursos Materiales</a:t>
            </a:r>
            <a:r>
              <a:rPr lang="en-US" sz="1000" b="0" i="0" baseline="0">
                <a:effectLst/>
                <a:latin typeface="Trebuchet MS" panose="020B0603020202020204" pitchFamily="34" charset="0"/>
                <a:ea typeface="+mn-ea"/>
                <a:cs typeface="+mn-cs"/>
              </a:rPr>
              <a:t> </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11" name="Shape 50">
            <a:extLst>
              <a:ext uri="{FF2B5EF4-FFF2-40B4-BE49-F238E27FC236}">
                <a16:creationId xmlns="" xmlns:a16="http://schemas.microsoft.com/office/drawing/2014/main" id="{E540B903-C5F1-41EB-A92B-0544FBB8066E}"/>
              </a:ext>
            </a:extLst>
          </xdr:cNvPr>
          <xdr:cNvSpPr txBox="1"/>
        </xdr:nvSpPr>
        <xdr:spPr>
          <a:xfrm>
            <a:off x="3070879" y="9055798"/>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Ejecutivo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12" name="Shape 51">
            <a:extLst>
              <a:ext uri="{FF2B5EF4-FFF2-40B4-BE49-F238E27FC236}">
                <a16:creationId xmlns="" xmlns:a16="http://schemas.microsoft.com/office/drawing/2014/main" id="{750AD974-B481-4E9C-A75B-9D1AF3901ECB}"/>
              </a:ext>
            </a:extLst>
          </xdr:cNvPr>
          <xdr:cNvSpPr txBox="1"/>
        </xdr:nvSpPr>
        <xdr:spPr>
          <a:xfrm>
            <a:off x="6134756" y="9228306"/>
            <a:ext cx="2857499"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 </a:t>
            </a:r>
            <a:r>
              <a:rPr lang="en-US" sz="1000" b="0" i="0" u="none" strike="noStrike">
                <a:solidFill>
                  <a:srgbClr val="000000"/>
                </a:solidFill>
                <a:latin typeface="Trebuchet MS" panose="020B0603020202020204" pitchFamily="34" charset="0"/>
                <a:ea typeface="Times New Roman"/>
                <a:cs typeface="Times New Roman"/>
                <a:sym typeface="Times New Roman"/>
              </a:rPr>
              <a:t>Mtra. Paula Ramírez Höhne</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400"/>
          </a:p>
        </xdr:txBody>
      </xdr:sp>
    </xdr:grpSp>
    <xdr:clientData fLocksWithSheet="0"/>
  </xdr:twoCellAnchor>
  <xdr:oneCellAnchor>
    <xdr:from>
      <xdr:col>1</xdr:col>
      <xdr:colOff>838200</xdr:colOff>
      <xdr:row>7</xdr:row>
      <xdr:rowOff>38100</xdr:rowOff>
    </xdr:from>
    <xdr:ext cx="3371850" cy="933450"/>
    <xdr:sp macro="" textlink="">
      <xdr:nvSpPr>
        <xdr:cNvPr id="13" name="Rectángulo 12">
          <a:extLst>
            <a:ext uri="{FF2B5EF4-FFF2-40B4-BE49-F238E27FC236}">
              <a16:creationId xmlns="" xmlns:a16="http://schemas.microsoft.com/office/drawing/2014/main" id="{00000000-0008-0000-1F00-000002000000}"/>
            </a:ext>
          </a:extLst>
        </xdr:cNvPr>
        <xdr:cNvSpPr/>
      </xdr:nvSpPr>
      <xdr:spPr>
        <a:xfrm>
          <a:off x="2905125" y="1219200"/>
          <a:ext cx="3371850" cy="933450"/>
        </a:xfrm>
        <a:prstGeom prst="rect">
          <a:avLst/>
        </a:prstGeom>
        <a:noFill/>
      </xdr:spPr>
      <xdr:txBody>
        <a:bodyPr wrap="none" lIns="91440" tIns="45720" rIns="91440" bIns="45720">
          <a:spAutoFit/>
        </a:bodyPr>
        <a:lstStyle/>
        <a:p>
          <a:pPr lvl="0" algn="ctr"/>
          <a:r>
            <a:rPr lang="es-ES" sz="5400" b="1" cap="none" spc="50">
              <a:ln/>
              <a:solidFill>
                <a:schemeClr val="bg2"/>
              </a:solidFill>
              <a:effectLst>
                <a:innerShdw blurRad="63500" dist="50800" dir="13500000">
                  <a:srgbClr val="000000">
                    <a:alpha val="50000"/>
                  </a:srgbClr>
                </a:innerShdw>
              </a:effectLst>
            </a:rPr>
            <a:t>NO APLICA</a:t>
          </a:r>
        </a:p>
      </xdr:txBody>
    </xdr:sp>
    <xdr:clientData fLocksWithSheet="0"/>
  </xdr:oneCellAnchor>
  <xdr:twoCellAnchor>
    <xdr:from>
      <xdr:col>0</xdr:col>
      <xdr:colOff>0</xdr:colOff>
      <xdr:row>0</xdr:row>
      <xdr:rowOff>66676</xdr:rowOff>
    </xdr:from>
    <xdr:to>
      <xdr:col>0</xdr:col>
      <xdr:colOff>1490868</xdr:colOff>
      <xdr:row>3</xdr:row>
      <xdr:rowOff>11710</xdr:rowOff>
    </xdr:to>
    <xdr:pic>
      <xdr:nvPicPr>
        <xdr:cNvPr id="14" name="Imagen 13" descr="cid:image003.jpg@01CFF827.23EB262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66676"/>
          <a:ext cx="1490868" cy="516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14815</xdr:colOff>
      <xdr:row>1</xdr:row>
      <xdr:rowOff>18270</xdr:rowOff>
    </xdr:from>
    <xdr:to>
      <xdr:col>8</xdr:col>
      <xdr:colOff>438150</xdr:colOff>
      <xdr:row>3</xdr:row>
      <xdr:rowOff>224489</xdr:rowOff>
    </xdr:to>
    <xdr:pic>
      <xdr:nvPicPr>
        <xdr:cNvPr id="8" name="Imagen 7">
          <a:extLst>
            <a:ext uri="{FF2B5EF4-FFF2-40B4-BE49-F238E27FC236}">
              <a16:creationId xmlns="" xmlns:a16="http://schemas.microsoft.com/office/drawing/2014/main" id="{32A29F30-0241-4FBE-AC12-842613418B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15" y="189720"/>
          <a:ext cx="1147235" cy="491969"/>
        </a:xfrm>
        <a:prstGeom prst="rect">
          <a:avLst/>
        </a:prstGeom>
      </xdr:spPr>
    </xdr:pic>
    <xdr:clientData/>
  </xdr:twoCellAnchor>
  <xdr:twoCellAnchor>
    <xdr:from>
      <xdr:col>7</xdr:col>
      <xdr:colOff>142875</xdr:colOff>
      <xdr:row>84</xdr:row>
      <xdr:rowOff>133353</xdr:rowOff>
    </xdr:from>
    <xdr:to>
      <xdr:col>23</xdr:col>
      <xdr:colOff>800100</xdr:colOff>
      <xdr:row>91</xdr:row>
      <xdr:rowOff>19051</xdr:rowOff>
    </xdr:to>
    <xdr:grpSp>
      <xdr:nvGrpSpPr>
        <xdr:cNvPr id="2" name="Grupo 1">
          <a:extLst>
            <a:ext uri="{FF2B5EF4-FFF2-40B4-BE49-F238E27FC236}">
              <a16:creationId xmlns="" xmlns:a16="http://schemas.microsoft.com/office/drawing/2014/main" id="{F6BEBAB7-B6B0-4B31-B74F-8D925D095D77}"/>
            </a:ext>
          </a:extLst>
        </xdr:cNvPr>
        <xdr:cNvGrpSpPr/>
      </xdr:nvGrpSpPr>
      <xdr:grpSpPr>
        <a:xfrm>
          <a:off x="1485900" y="17240253"/>
          <a:ext cx="7934325" cy="1257298"/>
          <a:chOff x="48972" y="8646583"/>
          <a:chExt cx="8843746" cy="1342158"/>
        </a:xfrm>
      </xdr:grpSpPr>
      <xdr:sp macro="" textlink="">
        <xdr:nvSpPr>
          <xdr:cNvPr id="9" name="Shape 50">
            <a:extLst>
              <a:ext uri="{FF2B5EF4-FFF2-40B4-BE49-F238E27FC236}">
                <a16:creationId xmlns="" xmlns:a16="http://schemas.microsoft.com/office/drawing/2014/main" id="{FFB4AF7B-5255-476C-90AC-C8CD1A55C5AE}"/>
              </a:ext>
            </a:extLst>
          </xdr:cNvPr>
          <xdr:cNvSpPr txBox="1"/>
        </xdr:nvSpPr>
        <xdr:spPr>
          <a:xfrm>
            <a:off x="540829"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0" name="Shape 50">
            <a:extLst>
              <a:ext uri="{FF2B5EF4-FFF2-40B4-BE49-F238E27FC236}">
                <a16:creationId xmlns="" xmlns:a16="http://schemas.microsoft.com/office/drawing/2014/main" id="{7D0F980B-BB06-4BFC-9DF2-016196EC1EFC}"/>
              </a:ext>
            </a:extLst>
          </xdr:cNvPr>
          <xdr:cNvSpPr txBox="1"/>
        </xdr:nvSpPr>
        <xdr:spPr>
          <a:xfrm>
            <a:off x="3606820" y="8658224"/>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1" name="Shape 50">
            <a:extLst>
              <a:ext uri="{FF2B5EF4-FFF2-40B4-BE49-F238E27FC236}">
                <a16:creationId xmlns="" xmlns:a16="http://schemas.microsoft.com/office/drawing/2014/main" id="{2075A96D-A5B0-4B62-AA0E-6E423670C7E6}"/>
              </a:ext>
            </a:extLst>
          </xdr:cNvPr>
          <xdr:cNvSpPr txBox="1"/>
        </xdr:nvSpPr>
        <xdr:spPr>
          <a:xfrm>
            <a:off x="6784995" y="867304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2" name="Shape 7">
            <a:extLst>
              <a:ext uri="{FF2B5EF4-FFF2-40B4-BE49-F238E27FC236}">
                <a16:creationId xmlns="" xmlns:a16="http://schemas.microsoft.com/office/drawing/2014/main" id="{3D89016B-9D85-49FC-B764-A404738C90FE}"/>
              </a:ext>
            </a:extLst>
          </xdr:cNvPr>
          <xdr:cNvSpPr txBox="1"/>
        </xdr:nvSpPr>
        <xdr:spPr>
          <a:xfrm>
            <a:off x="48972" y="9013123"/>
            <a:ext cx="2783147" cy="824902"/>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         </a:t>
            </a:r>
            <a:r>
              <a:rPr lang="es-MX"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LCP.Guadalupe Hernández</a:t>
            </a:r>
            <a:r>
              <a:rPr lang="es-MX" sz="1000" b="0" i="0" u="none"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Barajas</a:t>
            </a:r>
            <a:endParaRPr lang="es-MX" sz="1000">
              <a:effectLst/>
              <a:latin typeface="Trebuchet MS" panose="020B0603020202020204" pitchFamily="34" charset="0"/>
            </a:endParaRPr>
          </a:p>
          <a:p>
            <a:pPr algn="ctr" rtl="0"/>
            <a:r>
              <a:rPr lang="en-US" sz="1000" b="0" i="0" u="none" strike="noStrike">
                <a:solidFill>
                  <a:sysClr val="windowText" lastClr="000000"/>
                </a:solidFill>
                <a:effectLst/>
                <a:latin typeface="Trebuchet MS" panose="020B0603020202020204" pitchFamily="34" charset="0"/>
                <a:ea typeface="+mn-ea"/>
                <a:cs typeface="+mn-cs"/>
                <a:sym typeface="Times New Roman"/>
              </a:rPr>
              <a:t>Tec.</a:t>
            </a:r>
            <a:r>
              <a:rPr lang="en-US" sz="1000" b="0" i="0" u="none" strike="noStrike" baseline="0">
                <a:solidFill>
                  <a:sysClr val="windowText" lastClr="000000"/>
                </a:solidFill>
                <a:effectLst/>
                <a:latin typeface="Trebuchet MS" panose="020B0603020202020204" pitchFamily="34" charset="0"/>
                <a:ea typeface="+mn-ea"/>
                <a:cs typeface="+mn-cs"/>
                <a:sym typeface="Times New Roman"/>
              </a:rPr>
              <a:t> Finanzas</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13" name="Shape 50">
            <a:extLst>
              <a:ext uri="{FF2B5EF4-FFF2-40B4-BE49-F238E27FC236}">
                <a16:creationId xmlns="" xmlns:a16="http://schemas.microsoft.com/office/drawing/2014/main" id="{ABD2E367-CAC9-4375-B5C3-18762F271E09}"/>
              </a:ext>
            </a:extLst>
          </xdr:cNvPr>
          <xdr:cNvSpPr txBox="1"/>
        </xdr:nvSpPr>
        <xdr:spPr>
          <a:xfrm>
            <a:off x="3080829" y="8940801"/>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Ejecutico de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14" name="Shape 51">
            <a:extLst>
              <a:ext uri="{FF2B5EF4-FFF2-40B4-BE49-F238E27FC236}">
                <a16:creationId xmlns="" xmlns:a16="http://schemas.microsoft.com/office/drawing/2014/main" id="{66854080-879F-49B9-9941-AC05E99A8CA9}"/>
              </a:ext>
            </a:extLst>
          </xdr:cNvPr>
          <xdr:cNvSpPr txBox="1"/>
        </xdr:nvSpPr>
        <xdr:spPr>
          <a:xfrm>
            <a:off x="6035218" y="9074341"/>
            <a:ext cx="2857500"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 </a:t>
            </a:r>
            <a:r>
              <a:rPr lang="en-US" sz="1000" b="0" i="0" u="none" strike="noStrike">
                <a:solidFill>
                  <a:srgbClr val="000000"/>
                </a:solidFill>
                <a:latin typeface="Trebuchet MS" panose="020B0603020202020204" pitchFamily="34" charset="0"/>
                <a:ea typeface="Times New Roman"/>
                <a:cs typeface="Times New Roman"/>
                <a:sym typeface="Times New Roman"/>
              </a:rPr>
              <a:t>Mtra. Paula Ramírez Höhne</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400"/>
          </a:p>
        </xdr:txBody>
      </xdr:sp>
    </xdr:grpSp>
    <xdr:clientData fLocksWithSheet="0"/>
  </xdr:twoCellAnchor>
</xdr:wsDr>
</file>

<file path=xl/drawings/drawing30.xml><?xml version="1.0" encoding="utf-8"?>
<xdr:wsDr xmlns:xdr="http://schemas.openxmlformats.org/drawingml/2006/spreadsheetDrawing" xmlns:a="http://schemas.openxmlformats.org/drawingml/2006/main">
  <xdr:twoCellAnchor>
    <xdr:from>
      <xdr:col>0</xdr:col>
      <xdr:colOff>505093</xdr:colOff>
      <xdr:row>17</xdr:row>
      <xdr:rowOff>95715</xdr:rowOff>
    </xdr:from>
    <xdr:to>
      <xdr:col>5</xdr:col>
      <xdr:colOff>483926</xdr:colOff>
      <xdr:row>25</xdr:row>
      <xdr:rowOff>54439</xdr:rowOff>
    </xdr:to>
    <xdr:grpSp>
      <xdr:nvGrpSpPr>
        <xdr:cNvPr id="6" name="Grupo 5">
          <a:extLst>
            <a:ext uri="{FF2B5EF4-FFF2-40B4-BE49-F238E27FC236}">
              <a16:creationId xmlns="" xmlns:a16="http://schemas.microsoft.com/office/drawing/2014/main" id="{42447494-F439-491C-BB2D-735B3CCB149C}"/>
            </a:ext>
          </a:extLst>
        </xdr:cNvPr>
        <xdr:cNvGrpSpPr/>
      </xdr:nvGrpSpPr>
      <xdr:grpSpPr>
        <a:xfrm>
          <a:off x="505093" y="3738242"/>
          <a:ext cx="9598036" cy="1549713"/>
          <a:chOff x="19050" y="8646583"/>
          <a:chExt cx="8883650" cy="1569508"/>
        </a:xfrm>
      </xdr:grpSpPr>
      <xdr:sp macro="" textlink="">
        <xdr:nvSpPr>
          <xdr:cNvPr id="7" name="Shape 50">
            <a:extLst>
              <a:ext uri="{FF2B5EF4-FFF2-40B4-BE49-F238E27FC236}">
                <a16:creationId xmlns="" xmlns:a16="http://schemas.microsoft.com/office/drawing/2014/main" id="{A78054AD-BCC5-438B-8636-31B13A919CBA}"/>
              </a:ext>
            </a:extLst>
          </xdr:cNvPr>
          <xdr:cNvSpPr txBox="1"/>
        </xdr:nvSpPr>
        <xdr:spPr>
          <a:xfrm>
            <a:off x="540829"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10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8" name="Shape 50">
            <a:extLst>
              <a:ext uri="{FF2B5EF4-FFF2-40B4-BE49-F238E27FC236}">
                <a16:creationId xmlns="" xmlns:a16="http://schemas.microsoft.com/office/drawing/2014/main" id="{D0882545-D3B1-40AB-B59F-37C0D04ED843}"/>
              </a:ext>
            </a:extLst>
          </xdr:cNvPr>
          <xdr:cNvSpPr txBox="1"/>
        </xdr:nvSpPr>
        <xdr:spPr>
          <a:xfrm>
            <a:off x="3606820" y="8658224"/>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10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9" name="Shape 50">
            <a:extLst>
              <a:ext uri="{FF2B5EF4-FFF2-40B4-BE49-F238E27FC236}">
                <a16:creationId xmlns="" xmlns:a16="http://schemas.microsoft.com/office/drawing/2014/main" id="{BA365911-A6F3-4F59-8289-F35FF93AD04F}"/>
              </a:ext>
            </a:extLst>
          </xdr:cNvPr>
          <xdr:cNvSpPr txBox="1"/>
        </xdr:nvSpPr>
        <xdr:spPr>
          <a:xfrm>
            <a:off x="6784995" y="867304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10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0" name="Shape 7">
            <a:extLst>
              <a:ext uri="{FF2B5EF4-FFF2-40B4-BE49-F238E27FC236}">
                <a16:creationId xmlns="" xmlns:a16="http://schemas.microsoft.com/office/drawing/2014/main" id="{4FD28607-B0DD-4175-9CCB-8C8585083B2D}"/>
              </a:ext>
            </a:extLst>
          </xdr:cNvPr>
          <xdr:cNvSpPr txBox="1"/>
        </xdr:nvSpPr>
        <xdr:spPr>
          <a:xfrm>
            <a:off x="19050" y="9139766"/>
            <a:ext cx="2486025" cy="1076325"/>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0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a:t>
            </a:r>
          </a:p>
          <a:p>
            <a:pPr algn="ctr" rtl="0" eaLnBrk="1" fontAlgn="auto" latinLnBrk="0" hangingPunct="1"/>
            <a:r>
              <a:rPr lang="es-MX"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LCP. Guadalupe Hernández</a:t>
            </a:r>
            <a:r>
              <a:rPr lang="es-MX" sz="1000" b="0" i="0" u="none"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Barajas</a:t>
            </a:r>
            <a:endParaRPr lang="es-MX" sz="1000">
              <a:effectLst/>
              <a:latin typeface="Trebuchet MS" panose="020B0603020202020204" pitchFamily="34" charset="0"/>
            </a:endParaRPr>
          </a:p>
          <a:p>
            <a:pPr algn="ctr" rtl="0"/>
            <a:r>
              <a:rPr lang="en-US" sz="1000" b="0" i="0">
                <a:effectLst/>
                <a:latin typeface="Trebuchet MS" panose="020B0603020202020204" pitchFamily="34" charset="0"/>
                <a:ea typeface="+mn-ea"/>
                <a:cs typeface="+mn-cs"/>
              </a:rPr>
              <a:t>Tec. Finanzas </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11" name="Shape 50">
            <a:extLst>
              <a:ext uri="{FF2B5EF4-FFF2-40B4-BE49-F238E27FC236}">
                <a16:creationId xmlns="" xmlns:a16="http://schemas.microsoft.com/office/drawing/2014/main" id="{9789D9B7-F724-4C19-A681-59A77B50C0D0}"/>
              </a:ext>
            </a:extLst>
          </xdr:cNvPr>
          <xdr:cNvSpPr txBox="1"/>
        </xdr:nvSpPr>
        <xdr:spPr>
          <a:xfrm>
            <a:off x="3080829" y="8940801"/>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Ejecutivo de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12" name="Shape 51">
            <a:extLst>
              <a:ext uri="{FF2B5EF4-FFF2-40B4-BE49-F238E27FC236}">
                <a16:creationId xmlns="" xmlns:a16="http://schemas.microsoft.com/office/drawing/2014/main" id="{D8BC1E0B-8A20-4384-91DD-7A8FD84313C7}"/>
              </a:ext>
            </a:extLst>
          </xdr:cNvPr>
          <xdr:cNvSpPr txBox="1"/>
        </xdr:nvSpPr>
        <xdr:spPr>
          <a:xfrm>
            <a:off x="6045200" y="9113308"/>
            <a:ext cx="2857500"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rgbClr val="000000"/>
                </a:solidFill>
                <a:latin typeface="Trebuchet MS" panose="020B0603020202020204" pitchFamily="34" charset="0"/>
                <a:ea typeface="Times New Roman"/>
                <a:cs typeface="Times New Roman"/>
                <a:sym typeface="Times New Roman"/>
              </a:rPr>
              <a:t> Mtra. Paula Ramírez Höhne</a:t>
            </a:r>
          </a:p>
          <a:p>
            <a:pPr marL="0" lvl="0" indent="0" algn="ctr" rtl="0">
              <a:spcBef>
                <a:spcPts val="0"/>
              </a:spcBef>
              <a:spcAft>
                <a:spcPts val="0"/>
              </a:spcAft>
              <a:buNone/>
            </a:pPr>
            <a:r>
              <a:rPr lang="en-US" sz="10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10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000"/>
          </a:p>
        </xdr:txBody>
      </xdr:sp>
    </xdr:grpSp>
    <xdr:clientData fLocksWithSheet="0"/>
  </xdr:twoCellAnchor>
  <xdr:twoCellAnchor>
    <xdr:from>
      <xdr:col>0</xdr:col>
      <xdr:colOff>20934</xdr:colOff>
      <xdr:row>0</xdr:row>
      <xdr:rowOff>73269</xdr:rowOff>
    </xdr:from>
    <xdr:to>
      <xdr:col>1</xdr:col>
      <xdr:colOff>177938</xdr:colOff>
      <xdr:row>3</xdr:row>
      <xdr:rowOff>78698</xdr:rowOff>
    </xdr:to>
    <xdr:pic>
      <xdr:nvPicPr>
        <xdr:cNvPr id="20" name="Imagen 19" descr="cid:image003.jpg@01CFF827.23EB262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934" y="73269"/>
          <a:ext cx="1716592" cy="5811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oneCellAnchor>
    <xdr:from>
      <xdr:col>0</xdr:col>
      <xdr:colOff>2905125</xdr:colOff>
      <xdr:row>5</xdr:row>
      <xdr:rowOff>180975</xdr:rowOff>
    </xdr:from>
    <xdr:ext cx="3371850" cy="933450"/>
    <xdr:sp macro="" textlink="">
      <xdr:nvSpPr>
        <xdr:cNvPr id="2" name="Rectángulo 1">
          <a:extLst>
            <a:ext uri="{FF2B5EF4-FFF2-40B4-BE49-F238E27FC236}">
              <a16:creationId xmlns="" xmlns:a16="http://schemas.microsoft.com/office/drawing/2014/main" id="{00000000-0008-0000-1F00-000002000000}"/>
            </a:ext>
          </a:extLst>
        </xdr:cNvPr>
        <xdr:cNvSpPr/>
      </xdr:nvSpPr>
      <xdr:spPr>
        <a:xfrm>
          <a:off x="2905125" y="1133475"/>
          <a:ext cx="3371850" cy="933450"/>
        </a:xfrm>
        <a:prstGeom prst="rect">
          <a:avLst/>
        </a:prstGeom>
        <a:noFill/>
      </xdr:spPr>
      <xdr:txBody>
        <a:bodyPr wrap="none" lIns="91440" tIns="45720" rIns="91440" bIns="45720">
          <a:spAutoFit/>
        </a:bodyPr>
        <a:lstStyle/>
        <a:p>
          <a:pPr lvl="0" algn="ctr"/>
          <a:r>
            <a:rPr lang="es-ES" sz="5400" b="1" cap="none" spc="50">
              <a:ln/>
              <a:solidFill>
                <a:schemeClr val="bg2"/>
              </a:solidFill>
              <a:effectLst>
                <a:innerShdw blurRad="63500" dist="50800" dir="13500000">
                  <a:srgbClr val="000000">
                    <a:alpha val="50000"/>
                  </a:srgbClr>
                </a:innerShdw>
              </a:effectLst>
            </a:rPr>
            <a:t>NO APLICA</a:t>
          </a:r>
        </a:p>
      </xdr:txBody>
    </xdr:sp>
    <xdr:clientData fLocksWithSheet="0"/>
  </xdr:oneCellAnchor>
  <xdr:twoCellAnchor>
    <xdr:from>
      <xdr:col>0</xdr:col>
      <xdr:colOff>9525</xdr:colOff>
      <xdr:row>17</xdr:row>
      <xdr:rowOff>0</xdr:rowOff>
    </xdr:from>
    <xdr:to>
      <xdr:col>4</xdr:col>
      <xdr:colOff>139711</xdr:colOff>
      <xdr:row>24</xdr:row>
      <xdr:rowOff>92388</xdr:rowOff>
    </xdr:to>
    <xdr:grpSp>
      <xdr:nvGrpSpPr>
        <xdr:cNvPr id="7" name="Grupo 6">
          <a:extLst>
            <a:ext uri="{FF2B5EF4-FFF2-40B4-BE49-F238E27FC236}">
              <a16:creationId xmlns="" xmlns:a16="http://schemas.microsoft.com/office/drawing/2014/main" id="{42447494-F439-491C-BB2D-735B3CCB149C}"/>
            </a:ext>
          </a:extLst>
        </xdr:cNvPr>
        <xdr:cNvGrpSpPr/>
      </xdr:nvGrpSpPr>
      <xdr:grpSpPr>
        <a:xfrm>
          <a:off x="9525" y="3238500"/>
          <a:ext cx="8778886" cy="1463988"/>
          <a:chOff x="28575" y="8646583"/>
          <a:chExt cx="8778875" cy="1482688"/>
        </a:xfrm>
      </xdr:grpSpPr>
      <xdr:sp macro="" textlink="">
        <xdr:nvSpPr>
          <xdr:cNvPr id="8" name="Shape 50">
            <a:extLst>
              <a:ext uri="{FF2B5EF4-FFF2-40B4-BE49-F238E27FC236}">
                <a16:creationId xmlns="" xmlns:a16="http://schemas.microsoft.com/office/drawing/2014/main" id="{A78054AD-BCC5-438B-8636-31B13A919CBA}"/>
              </a:ext>
            </a:extLst>
          </xdr:cNvPr>
          <xdr:cNvSpPr txBox="1"/>
        </xdr:nvSpPr>
        <xdr:spPr>
          <a:xfrm>
            <a:off x="540829"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10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9" name="Shape 50">
            <a:extLst>
              <a:ext uri="{FF2B5EF4-FFF2-40B4-BE49-F238E27FC236}">
                <a16:creationId xmlns="" xmlns:a16="http://schemas.microsoft.com/office/drawing/2014/main" id="{D0882545-D3B1-40AB-B59F-37C0D04ED843}"/>
              </a:ext>
            </a:extLst>
          </xdr:cNvPr>
          <xdr:cNvSpPr txBox="1"/>
        </xdr:nvSpPr>
        <xdr:spPr>
          <a:xfrm>
            <a:off x="3606820" y="8658224"/>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10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0" name="Shape 50">
            <a:extLst>
              <a:ext uri="{FF2B5EF4-FFF2-40B4-BE49-F238E27FC236}">
                <a16:creationId xmlns="" xmlns:a16="http://schemas.microsoft.com/office/drawing/2014/main" id="{BA365911-A6F3-4F59-8289-F35FF93AD04F}"/>
              </a:ext>
            </a:extLst>
          </xdr:cNvPr>
          <xdr:cNvSpPr txBox="1"/>
        </xdr:nvSpPr>
        <xdr:spPr>
          <a:xfrm>
            <a:off x="6784995" y="867304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10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1" name="Shape 7">
            <a:extLst>
              <a:ext uri="{FF2B5EF4-FFF2-40B4-BE49-F238E27FC236}">
                <a16:creationId xmlns="" xmlns:a16="http://schemas.microsoft.com/office/drawing/2014/main" id="{4FD28607-B0DD-4175-9CCB-8C8585083B2D}"/>
              </a:ext>
            </a:extLst>
          </xdr:cNvPr>
          <xdr:cNvSpPr txBox="1"/>
        </xdr:nvSpPr>
        <xdr:spPr>
          <a:xfrm>
            <a:off x="28575" y="9052946"/>
            <a:ext cx="2486025" cy="1076325"/>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0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a:t>
            </a:r>
          </a:p>
          <a:p>
            <a:pPr algn="ctr" rtl="0" eaLnBrk="1" fontAlgn="auto" latinLnBrk="0" hangingPunct="1"/>
            <a:r>
              <a:rPr lang="es-MX"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LCP. Guadalupe Hernández</a:t>
            </a:r>
            <a:r>
              <a:rPr lang="es-MX" sz="1000" b="0" i="0" u="none"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Barajas</a:t>
            </a:r>
            <a:endParaRPr lang="es-MX" sz="1000">
              <a:effectLst/>
              <a:latin typeface="Trebuchet MS" panose="020B0603020202020204" pitchFamily="34" charset="0"/>
            </a:endParaRPr>
          </a:p>
          <a:p>
            <a:pPr algn="ctr" rtl="0"/>
            <a:r>
              <a:rPr lang="en-US" sz="1000" b="0" i="0">
                <a:effectLst/>
                <a:latin typeface="Trebuchet MS" panose="020B0603020202020204" pitchFamily="34" charset="0"/>
                <a:ea typeface="+mn-ea"/>
                <a:cs typeface="+mn-cs"/>
              </a:rPr>
              <a:t>Tec. Finanzas </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12" name="Shape 50">
            <a:extLst>
              <a:ext uri="{FF2B5EF4-FFF2-40B4-BE49-F238E27FC236}">
                <a16:creationId xmlns="" xmlns:a16="http://schemas.microsoft.com/office/drawing/2014/main" id="{9789D9B7-F724-4C19-A681-59A77B50C0D0}"/>
              </a:ext>
            </a:extLst>
          </xdr:cNvPr>
          <xdr:cNvSpPr txBox="1"/>
        </xdr:nvSpPr>
        <xdr:spPr>
          <a:xfrm>
            <a:off x="3042729" y="9008327"/>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Ejecutivo de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13" name="Shape 51">
            <a:extLst>
              <a:ext uri="{FF2B5EF4-FFF2-40B4-BE49-F238E27FC236}">
                <a16:creationId xmlns="" xmlns:a16="http://schemas.microsoft.com/office/drawing/2014/main" id="{D8BC1E0B-8A20-4384-91DD-7A8FD84313C7}"/>
              </a:ext>
            </a:extLst>
          </xdr:cNvPr>
          <xdr:cNvSpPr txBox="1"/>
        </xdr:nvSpPr>
        <xdr:spPr>
          <a:xfrm>
            <a:off x="5949950" y="9103662"/>
            <a:ext cx="2857500"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rgbClr val="000000"/>
                </a:solidFill>
                <a:latin typeface="Trebuchet MS" panose="020B0603020202020204" pitchFamily="34" charset="0"/>
                <a:ea typeface="Times New Roman"/>
                <a:cs typeface="Times New Roman"/>
                <a:sym typeface="Times New Roman"/>
              </a:rPr>
              <a:t> Mtra. Paula Ramírez Höhne</a:t>
            </a:r>
          </a:p>
          <a:p>
            <a:pPr marL="0" lvl="0" indent="0" algn="ctr" rtl="0">
              <a:spcBef>
                <a:spcPts val="0"/>
              </a:spcBef>
              <a:spcAft>
                <a:spcPts val="0"/>
              </a:spcAft>
              <a:buNone/>
            </a:pPr>
            <a:r>
              <a:rPr lang="en-US" sz="10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10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000"/>
          </a:p>
        </xdr:txBody>
      </xdr:sp>
    </xdr:grpSp>
    <xdr:clientData fLocksWithSheet="0"/>
  </xdr:twoCellAnchor>
  <xdr:twoCellAnchor>
    <xdr:from>
      <xdr:col>0</xdr:col>
      <xdr:colOff>0</xdr:colOff>
      <xdr:row>1</xdr:row>
      <xdr:rowOff>66675</xdr:rowOff>
    </xdr:from>
    <xdr:to>
      <xdr:col>0</xdr:col>
      <xdr:colOff>1133474</xdr:colOff>
      <xdr:row>3</xdr:row>
      <xdr:rowOff>78384</xdr:rowOff>
    </xdr:to>
    <xdr:pic>
      <xdr:nvPicPr>
        <xdr:cNvPr id="14" name="Imagen 13" descr="cid:image003.jpg@01CFF827.23EB262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257175"/>
          <a:ext cx="1133474" cy="3927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2</xdr:row>
      <xdr:rowOff>28576</xdr:rowOff>
    </xdr:from>
    <xdr:to>
      <xdr:col>0</xdr:col>
      <xdr:colOff>1614931</xdr:colOff>
      <xdr:row>5</xdr:row>
      <xdr:rowOff>104776</xdr:rowOff>
    </xdr:to>
    <xdr:pic>
      <xdr:nvPicPr>
        <xdr:cNvPr id="2" name="Imagen 1" descr="cid:image003.jpg@01CFF827.23EB262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638176"/>
          <a:ext cx="1614931"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44</xdr:row>
      <xdr:rowOff>0</xdr:rowOff>
    </xdr:from>
    <xdr:to>
      <xdr:col>7</xdr:col>
      <xdr:colOff>368641</xdr:colOff>
      <xdr:row>52</xdr:row>
      <xdr:rowOff>60748</xdr:rowOff>
    </xdr:to>
    <xdr:grpSp>
      <xdr:nvGrpSpPr>
        <xdr:cNvPr id="10" name="Grupo 9">
          <a:extLst>
            <a:ext uri="{FF2B5EF4-FFF2-40B4-BE49-F238E27FC236}">
              <a16:creationId xmlns="" xmlns:a16="http://schemas.microsoft.com/office/drawing/2014/main" id="{42447494-F439-491C-BB2D-735B3CCB149C}"/>
            </a:ext>
          </a:extLst>
        </xdr:cNvPr>
        <xdr:cNvGrpSpPr/>
      </xdr:nvGrpSpPr>
      <xdr:grpSpPr>
        <a:xfrm>
          <a:off x="0" y="9251293"/>
          <a:ext cx="11459244" cy="1637300"/>
          <a:chOff x="19050" y="8646583"/>
          <a:chExt cx="8733459" cy="1569508"/>
        </a:xfrm>
      </xdr:grpSpPr>
      <xdr:sp macro="" textlink="">
        <xdr:nvSpPr>
          <xdr:cNvPr id="11" name="Shape 50">
            <a:extLst>
              <a:ext uri="{FF2B5EF4-FFF2-40B4-BE49-F238E27FC236}">
                <a16:creationId xmlns="" xmlns:a16="http://schemas.microsoft.com/office/drawing/2014/main" id="{A78054AD-BCC5-438B-8636-31B13A919CBA}"/>
              </a:ext>
            </a:extLst>
          </xdr:cNvPr>
          <xdr:cNvSpPr txBox="1"/>
        </xdr:nvSpPr>
        <xdr:spPr>
          <a:xfrm>
            <a:off x="540829"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10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2" name="Shape 50">
            <a:extLst>
              <a:ext uri="{FF2B5EF4-FFF2-40B4-BE49-F238E27FC236}">
                <a16:creationId xmlns="" xmlns:a16="http://schemas.microsoft.com/office/drawing/2014/main" id="{D0882545-D3B1-40AB-B59F-37C0D04ED843}"/>
              </a:ext>
            </a:extLst>
          </xdr:cNvPr>
          <xdr:cNvSpPr txBox="1"/>
        </xdr:nvSpPr>
        <xdr:spPr>
          <a:xfrm>
            <a:off x="3606820" y="8658224"/>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10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3" name="Shape 50">
            <a:extLst>
              <a:ext uri="{FF2B5EF4-FFF2-40B4-BE49-F238E27FC236}">
                <a16:creationId xmlns="" xmlns:a16="http://schemas.microsoft.com/office/drawing/2014/main" id="{BA365911-A6F3-4F59-8289-F35FF93AD04F}"/>
              </a:ext>
            </a:extLst>
          </xdr:cNvPr>
          <xdr:cNvSpPr txBox="1"/>
        </xdr:nvSpPr>
        <xdr:spPr>
          <a:xfrm>
            <a:off x="6784995" y="867304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10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4" name="Shape 7">
            <a:extLst>
              <a:ext uri="{FF2B5EF4-FFF2-40B4-BE49-F238E27FC236}">
                <a16:creationId xmlns="" xmlns:a16="http://schemas.microsoft.com/office/drawing/2014/main" id="{4FD28607-B0DD-4175-9CCB-8C8585083B2D}"/>
              </a:ext>
            </a:extLst>
          </xdr:cNvPr>
          <xdr:cNvSpPr txBox="1"/>
        </xdr:nvSpPr>
        <xdr:spPr>
          <a:xfrm>
            <a:off x="19050" y="9139766"/>
            <a:ext cx="2486025" cy="1076325"/>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0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a:t>
            </a:r>
          </a:p>
          <a:p>
            <a:pPr algn="ctr" rtl="0" eaLnBrk="1" fontAlgn="auto" latinLnBrk="0" hangingPunct="1"/>
            <a:r>
              <a:rPr lang="es-MX"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LCP. Guadalupe Hernández</a:t>
            </a:r>
            <a:r>
              <a:rPr lang="es-MX" sz="1000" b="0" i="0" u="none"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Barajas</a:t>
            </a:r>
            <a:endParaRPr lang="es-MX" sz="1000">
              <a:effectLst/>
              <a:latin typeface="Trebuchet MS" panose="020B0603020202020204" pitchFamily="34" charset="0"/>
            </a:endParaRPr>
          </a:p>
          <a:p>
            <a:pPr algn="ctr" rtl="0"/>
            <a:r>
              <a:rPr lang="en-US" sz="1000" b="0" i="0">
                <a:effectLst/>
                <a:latin typeface="Trebuchet MS" panose="020B0603020202020204" pitchFamily="34" charset="0"/>
                <a:ea typeface="+mn-ea"/>
                <a:cs typeface="+mn-cs"/>
              </a:rPr>
              <a:t>Tec. Finanzas </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15" name="Shape 50">
            <a:extLst>
              <a:ext uri="{FF2B5EF4-FFF2-40B4-BE49-F238E27FC236}">
                <a16:creationId xmlns="" xmlns:a16="http://schemas.microsoft.com/office/drawing/2014/main" id="{9789D9B7-F724-4C19-A681-59A77B50C0D0}"/>
              </a:ext>
            </a:extLst>
          </xdr:cNvPr>
          <xdr:cNvSpPr txBox="1"/>
        </xdr:nvSpPr>
        <xdr:spPr>
          <a:xfrm>
            <a:off x="3080829" y="8940801"/>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Ejecutivo de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16" name="Shape 51">
            <a:extLst>
              <a:ext uri="{FF2B5EF4-FFF2-40B4-BE49-F238E27FC236}">
                <a16:creationId xmlns="" xmlns:a16="http://schemas.microsoft.com/office/drawing/2014/main" id="{D8BC1E0B-8A20-4384-91DD-7A8FD84313C7}"/>
              </a:ext>
            </a:extLst>
          </xdr:cNvPr>
          <xdr:cNvSpPr txBox="1"/>
        </xdr:nvSpPr>
        <xdr:spPr>
          <a:xfrm>
            <a:off x="5895009" y="9092317"/>
            <a:ext cx="2857500"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rgbClr val="000000"/>
                </a:solidFill>
                <a:latin typeface="Trebuchet MS" panose="020B0603020202020204" pitchFamily="34" charset="0"/>
                <a:ea typeface="Times New Roman"/>
                <a:cs typeface="Times New Roman"/>
                <a:sym typeface="Times New Roman"/>
              </a:rPr>
              <a:t> Mtra. Paula Ramírez Höhne</a:t>
            </a:r>
          </a:p>
          <a:p>
            <a:pPr marL="0" lvl="0" indent="0" algn="ctr" rtl="0">
              <a:spcBef>
                <a:spcPts val="0"/>
              </a:spcBef>
              <a:spcAft>
                <a:spcPts val="0"/>
              </a:spcAft>
              <a:buNone/>
            </a:pPr>
            <a:r>
              <a:rPr lang="en-US" sz="10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10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000"/>
          </a:p>
        </xdr:txBody>
      </xdr:sp>
    </xdr:grpSp>
    <xdr:clientData fLocksWithSheet="0"/>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2</xdr:row>
      <xdr:rowOff>142875</xdr:rowOff>
    </xdr:from>
    <xdr:to>
      <xdr:col>0</xdr:col>
      <xdr:colOff>1743692</xdr:colOff>
      <xdr:row>5</xdr:row>
      <xdr:rowOff>150753</xdr:rowOff>
    </xdr:to>
    <xdr:pic>
      <xdr:nvPicPr>
        <xdr:cNvPr id="2" name="Imagen 1" descr="cid:image003.jpg@01CFF827.23EB262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514350"/>
          <a:ext cx="1743692" cy="4936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35</xdr:row>
      <xdr:rowOff>161923</xdr:rowOff>
    </xdr:from>
    <xdr:to>
      <xdr:col>7</xdr:col>
      <xdr:colOff>82561</xdr:colOff>
      <xdr:row>44</xdr:row>
      <xdr:rowOff>92386</xdr:rowOff>
    </xdr:to>
    <xdr:grpSp>
      <xdr:nvGrpSpPr>
        <xdr:cNvPr id="3" name="Grupo 2">
          <a:extLst>
            <a:ext uri="{FF2B5EF4-FFF2-40B4-BE49-F238E27FC236}">
              <a16:creationId xmlns="" xmlns:a16="http://schemas.microsoft.com/office/drawing/2014/main" id="{42447494-F439-491C-BB2D-735B3CCB149C}"/>
            </a:ext>
          </a:extLst>
        </xdr:cNvPr>
        <xdr:cNvGrpSpPr/>
      </xdr:nvGrpSpPr>
      <xdr:grpSpPr>
        <a:xfrm>
          <a:off x="0" y="6772273"/>
          <a:ext cx="8959861" cy="1387788"/>
          <a:chOff x="19050" y="8646583"/>
          <a:chExt cx="8292975" cy="1405515"/>
        </a:xfrm>
      </xdr:grpSpPr>
      <xdr:sp macro="" textlink="">
        <xdr:nvSpPr>
          <xdr:cNvPr id="4" name="Shape 50">
            <a:extLst>
              <a:ext uri="{FF2B5EF4-FFF2-40B4-BE49-F238E27FC236}">
                <a16:creationId xmlns="" xmlns:a16="http://schemas.microsoft.com/office/drawing/2014/main" id="{A78054AD-BCC5-438B-8636-31B13A919CBA}"/>
              </a:ext>
            </a:extLst>
          </xdr:cNvPr>
          <xdr:cNvSpPr txBox="1"/>
        </xdr:nvSpPr>
        <xdr:spPr>
          <a:xfrm>
            <a:off x="540829"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10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5" name="Shape 50">
            <a:extLst>
              <a:ext uri="{FF2B5EF4-FFF2-40B4-BE49-F238E27FC236}">
                <a16:creationId xmlns="" xmlns:a16="http://schemas.microsoft.com/office/drawing/2014/main" id="{D0882545-D3B1-40AB-B59F-37C0D04ED843}"/>
              </a:ext>
            </a:extLst>
          </xdr:cNvPr>
          <xdr:cNvSpPr txBox="1"/>
        </xdr:nvSpPr>
        <xdr:spPr>
          <a:xfrm>
            <a:off x="3606820" y="8658224"/>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10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6" name="Shape 50">
            <a:extLst>
              <a:ext uri="{FF2B5EF4-FFF2-40B4-BE49-F238E27FC236}">
                <a16:creationId xmlns="" xmlns:a16="http://schemas.microsoft.com/office/drawing/2014/main" id="{BA365911-A6F3-4F59-8289-F35FF93AD04F}"/>
              </a:ext>
            </a:extLst>
          </xdr:cNvPr>
          <xdr:cNvSpPr txBox="1"/>
        </xdr:nvSpPr>
        <xdr:spPr>
          <a:xfrm>
            <a:off x="6784995" y="867304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10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7" name="Shape 7">
            <a:extLst>
              <a:ext uri="{FF2B5EF4-FFF2-40B4-BE49-F238E27FC236}">
                <a16:creationId xmlns="" xmlns:a16="http://schemas.microsoft.com/office/drawing/2014/main" id="{4FD28607-B0DD-4175-9CCB-8C8585083B2D}"/>
              </a:ext>
            </a:extLst>
          </xdr:cNvPr>
          <xdr:cNvSpPr txBox="1"/>
        </xdr:nvSpPr>
        <xdr:spPr>
          <a:xfrm>
            <a:off x="19050" y="8975773"/>
            <a:ext cx="2486025" cy="1076325"/>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0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a:t>
            </a:r>
          </a:p>
          <a:p>
            <a:pPr algn="ctr" rtl="0" eaLnBrk="1" fontAlgn="auto" latinLnBrk="0" hangingPunct="1"/>
            <a:r>
              <a:rPr lang="es-MX"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LCP. Guadalupe Hernández</a:t>
            </a:r>
            <a:r>
              <a:rPr lang="es-MX" sz="1000" b="0" i="0" u="none"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Barajas</a:t>
            </a:r>
            <a:endParaRPr lang="es-MX" sz="1000">
              <a:effectLst/>
              <a:latin typeface="Trebuchet MS" panose="020B0603020202020204" pitchFamily="34" charset="0"/>
            </a:endParaRPr>
          </a:p>
          <a:p>
            <a:pPr algn="ctr" rtl="0"/>
            <a:r>
              <a:rPr lang="en-US" sz="1000" b="0" i="0">
                <a:effectLst/>
                <a:latin typeface="Trebuchet MS" panose="020B0603020202020204" pitchFamily="34" charset="0"/>
                <a:ea typeface="+mn-ea"/>
                <a:cs typeface="+mn-cs"/>
              </a:rPr>
              <a:t>Tec. Finanzas </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8" name="Shape 50">
            <a:extLst>
              <a:ext uri="{FF2B5EF4-FFF2-40B4-BE49-F238E27FC236}">
                <a16:creationId xmlns="" xmlns:a16="http://schemas.microsoft.com/office/drawing/2014/main" id="{9789D9B7-F724-4C19-A681-59A77B50C0D0}"/>
              </a:ext>
            </a:extLst>
          </xdr:cNvPr>
          <xdr:cNvSpPr txBox="1"/>
        </xdr:nvSpPr>
        <xdr:spPr>
          <a:xfrm>
            <a:off x="2842796" y="8873274"/>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Ejecutivo de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9" name="Shape 51">
            <a:extLst>
              <a:ext uri="{FF2B5EF4-FFF2-40B4-BE49-F238E27FC236}">
                <a16:creationId xmlns="" xmlns:a16="http://schemas.microsoft.com/office/drawing/2014/main" id="{D8BC1E0B-8A20-4384-91DD-7A8FD84313C7}"/>
              </a:ext>
            </a:extLst>
          </xdr:cNvPr>
          <xdr:cNvSpPr txBox="1"/>
        </xdr:nvSpPr>
        <xdr:spPr>
          <a:xfrm>
            <a:off x="5454525" y="8939668"/>
            <a:ext cx="2857500"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rgbClr val="000000"/>
                </a:solidFill>
                <a:latin typeface="Trebuchet MS" panose="020B0603020202020204" pitchFamily="34" charset="0"/>
                <a:ea typeface="Times New Roman"/>
                <a:cs typeface="Times New Roman"/>
                <a:sym typeface="Times New Roman"/>
              </a:rPr>
              <a:t> Mtra. Paula Ramírez Höhne</a:t>
            </a:r>
          </a:p>
          <a:p>
            <a:pPr marL="0" lvl="0" indent="0" algn="ctr" rtl="0">
              <a:spcBef>
                <a:spcPts val="0"/>
              </a:spcBef>
              <a:spcAft>
                <a:spcPts val="0"/>
              </a:spcAft>
              <a:buNone/>
            </a:pPr>
            <a:r>
              <a:rPr lang="en-US" sz="10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10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000"/>
          </a:p>
        </xdr:txBody>
      </xdr:sp>
    </xdr:grpSp>
    <xdr:clientData fLocksWithSheet="0"/>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2</xdr:row>
      <xdr:rowOff>32359</xdr:rowOff>
    </xdr:from>
    <xdr:to>
      <xdr:col>0</xdr:col>
      <xdr:colOff>1485900</xdr:colOff>
      <xdr:row>4</xdr:row>
      <xdr:rowOff>129179</xdr:rowOff>
    </xdr:to>
    <xdr:pic>
      <xdr:nvPicPr>
        <xdr:cNvPr id="2" name="Imagen 1" descr="cid:image003.jpg@01CFF827.23EB262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365734"/>
          <a:ext cx="1485900" cy="4206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42</xdr:row>
      <xdr:rowOff>95251</xdr:rowOff>
    </xdr:from>
    <xdr:to>
      <xdr:col>6</xdr:col>
      <xdr:colOff>1104900</xdr:colOff>
      <xdr:row>52</xdr:row>
      <xdr:rowOff>130489</xdr:rowOff>
    </xdr:to>
    <xdr:grpSp>
      <xdr:nvGrpSpPr>
        <xdr:cNvPr id="10" name="Grupo 9">
          <a:extLst>
            <a:ext uri="{FF2B5EF4-FFF2-40B4-BE49-F238E27FC236}">
              <a16:creationId xmlns="" xmlns:a16="http://schemas.microsoft.com/office/drawing/2014/main" id="{42447494-F439-491C-BB2D-735B3CCB149C}"/>
            </a:ext>
          </a:extLst>
        </xdr:cNvPr>
        <xdr:cNvGrpSpPr/>
      </xdr:nvGrpSpPr>
      <xdr:grpSpPr>
        <a:xfrm>
          <a:off x="0" y="7381875"/>
          <a:ext cx="9963150" cy="1587814"/>
          <a:chOff x="19050" y="8646583"/>
          <a:chExt cx="8883650" cy="1606072"/>
        </a:xfrm>
      </xdr:grpSpPr>
      <xdr:sp macro="" textlink="">
        <xdr:nvSpPr>
          <xdr:cNvPr id="11" name="Shape 50">
            <a:extLst>
              <a:ext uri="{FF2B5EF4-FFF2-40B4-BE49-F238E27FC236}">
                <a16:creationId xmlns="" xmlns:a16="http://schemas.microsoft.com/office/drawing/2014/main" id="{A78054AD-BCC5-438B-8636-31B13A919CBA}"/>
              </a:ext>
            </a:extLst>
          </xdr:cNvPr>
          <xdr:cNvSpPr txBox="1"/>
        </xdr:nvSpPr>
        <xdr:spPr>
          <a:xfrm>
            <a:off x="540829"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10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2" name="Shape 50">
            <a:extLst>
              <a:ext uri="{FF2B5EF4-FFF2-40B4-BE49-F238E27FC236}">
                <a16:creationId xmlns="" xmlns:a16="http://schemas.microsoft.com/office/drawing/2014/main" id="{D0882545-D3B1-40AB-B59F-37C0D04ED843}"/>
              </a:ext>
            </a:extLst>
          </xdr:cNvPr>
          <xdr:cNvSpPr txBox="1"/>
        </xdr:nvSpPr>
        <xdr:spPr>
          <a:xfrm>
            <a:off x="3606820" y="8658224"/>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10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3" name="Shape 50">
            <a:extLst>
              <a:ext uri="{FF2B5EF4-FFF2-40B4-BE49-F238E27FC236}">
                <a16:creationId xmlns="" xmlns:a16="http://schemas.microsoft.com/office/drawing/2014/main" id="{BA365911-A6F3-4F59-8289-F35FF93AD04F}"/>
              </a:ext>
            </a:extLst>
          </xdr:cNvPr>
          <xdr:cNvSpPr txBox="1"/>
        </xdr:nvSpPr>
        <xdr:spPr>
          <a:xfrm>
            <a:off x="6784995" y="867304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10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4" name="Shape 7">
            <a:extLst>
              <a:ext uri="{FF2B5EF4-FFF2-40B4-BE49-F238E27FC236}">
                <a16:creationId xmlns="" xmlns:a16="http://schemas.microsoft.com/office/drawing/2014/main" id="{4FD28607-B0DD-4175-9CCB-8C8585083B2D}"/>
              </a:ext>
            </a:extLst>
          </xdr:cNvPr>
          <xdr:cNvSpPr txBox="1"/>
        </xdr:nvSpPr>
        <xdr:spPr>
          <a:xfrm>
            <a:off x="19050" y="9176330"/>
            <a:ext cx="2486025" cy="1076325"/>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0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a:t>
            </a:r>
          </a:p>
          <a:p>
            <a:pPr algn="ctr" rtl="0" eaLnBrk="1" fontAlgn="auto" latinLnBrk="0" hangingPunct="1"/>
            <a:r>
              <a:rPr lang="es-MX"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LCP. Guadalupe Hernández</a:t>
            </a:r>
            <a:r>
              <a:rPr lang="es-MX" sz="1000" b="0" i="0" u="none"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Barajas</a:t>
            </a:r>
            <a:endParaRPr lang="es-MX" sz="1000">
              <a:effectLst/>
              <a:latin typeface="Trebuchet MS" panose="020B0603020202020204" pitchFamily="34" charset="0"/>
            </a:endParaRPr>
          </a:p>
          <a:p>
            <a:pPr algn="ctr" rtl="0"/>
            <a:r>
              <a:rPr lang="en-US" sz="1000" b="0" i="0">
                <a:effectLst/>
                <a:latin typeface="Trebuchet MS" panose="020B0603020202020204" pitchFamily="34" charset="0"/>
                <a:ea typeface="+mn-ea"/>
                <a:cs typeface="+mn-cs"/>
              </a:rPr>
              <a:t>Tec. Finanzas </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15" name="Shape 50">
            <a:extLst>
              <a:ext uri="{FF2B5EF4-FFF2-40B4-BE49-F238E27FC236}">
                <a16:creationId xmlns="" xmlns:a16="http://schemas.microsoft.com/office/drawing/2014/main" id="{9789D9B7-F724-4C19-A681-59A77B50C0D0}"/>
              </a:ext>
            </a:extLst>
          </xdr:cNvPr>
          <xdr:cNvSpPr txBox="1"/>
        </xdr:nvSpPr>
        <xdr:spPr>
          <a:xfrm>
            <a:off x="3046857" y="9059634"/>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Ejecutivo de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16" name="Shape 51">
            <a:extLst>
              <a:ext uri="{FF2B5EF4-FFF2-40B4-BE49-F238E27FC236}">
                <a16:creationId xmlns="" xmlns:a16="http://schemas.microsoft.com/office/drawing/2014/main" id="{D8BC1E0B-8A20-4384-91DD-7A8FD84313C7}"/>
              </a:ext>
            </a:extLst>
          </xdr:cNvPr>
          <xdr:cNvSpPr txBox="1"/>
        </xdr:nvSpPr>
        <xdr:spPr>
          <a:xfrm>
            <a:off x="6045200" y="9113308"/>
            <a:ext cx="2857500"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rgbClr val="000000"/>
                </a:solidFill>
                <a:latin typeface="Trebuchet MS" panose="020B0603020202020204" pitchFamily="34" charset="0"/>
                <a:ea typeface="Times New Roman"/>
                <a:cs typeface="Times New Roman"/>
                <a:sym typeface="Times New Roman"/>
              </a:rPr>
              <a:t> Mtra. Paula Ramírez Höhne</a:t>
            </a:r>
          </a:p>
          <a:p>
            <a:pPr marL="0" lvl="0" indent="0" algn="ctr" rtl="0">
              <a:spcBef>
                <a:spcPts val="0"/>
              </a:spcBef>
              <a:spcAft>
                <a:spcPts val="0"/>
              </a:spcAft>
              <a:buNone/>
            </a:pPr>
            <a:r>
              <a:rPr lang="en-US" sz="10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10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000"/>
          </a:p>
        </xdr:txBody>
      </xdr:sp>
    </xdr:grpSp>
    <xdr:clientData fLocksWithSheet="0"/>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1323975</xdr:colOff>
      <xdr:row>5</xdr:row>
      <xdr:rowOff>41453</xdr:rowOff>
    </xdr:to>
    <xdr:pic>
      <xdr:nvPicPr>
        <xdr:cNvPr id="2" name="Imagen 1" descr="cid:image003.jpg@01CFF827.23EB262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495300"/>
          <a:ext cx="1323975" cy="374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31</xdr:row>
      <xdr:rowOff>152401</xdr:rowOff>
    </xdr:from>
    <xdr:to>
      <xdr:col>6</xdr:col>
      <xdr:colOff>895350</xdr:colOff>
      <xdr:row>40</xdr:row>
      <xdr:rowOff>54290</xdr:rowOff>
    </xdr:to>
    <xdr:grpSp>
      <xdr:nvGrpSpPr>
        <xdr:cNvPr id="3" name="Grupo 2">
          <a:extLst>
            <a:ext uri="{FF2B5EF4-FFF2-40B4-BE49-F238E27FC236}">
              <a16:creationId xmlns="" xmlns:a16="http://schemas.microsoft.com/office/drawing/2014/main" id="{42447494-F439-491C-BB2D-735B3CCB149C}"/>
            </a:ext>
          </a:extLst>
        </xdr:cNvPr>
        <xdr:cNvGrpSpPr/>
      </xdr:nvGrpSpPr>
      <xdr:grpSpPr>
        <a:xfrm>
          <a:off x="0" y="6943726"/>
          <a:ext cx="8315325" cy="1435414"/>
          <a:chOff x="19050" y="8646583"/>
          <a:chExt cx="8883650" cy="1420220"/>
        </a:xfrm>
      </xdr:grpSpPr>
      <xdr:sp macro="" textlink="">
        <xdr:nvSpPr>
          <xdr:cNvPr id="4" name="Shape 50">
            <a:extLst>
              <a:ext uri="{FF2B5EF4-FFF2-40B4-BE49-F238E27FC236}">
                <a16:creationId xmlns="" xmlns:a16="http://schemas.microsoft.com/office/drawing/2014/main" id="{A78054AD-BCC5-438B-8636-31B13A919CBA}"/>
              </a:ext>
            </a:extLst>
          </xdr:cNvPr>
          <xdr:cNvSpPr txBox="1"/>
        </xdr:nvSpPr>
        <xdr:spPr>
          <a:xfrm>
            <a:off x="540829"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10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5" name="Shape 50">
            <a:extLst>
              <a:ext uri="{FF2B5EF4-FFF2-40B4-BE49-F238E27FC236}">
                <a16:creationId xmlns="" xmlns:a16="http://schemas.microsoft.com/office/drawing/2014/main" id="{D0882545-D3B1-40AB-B59F-37C0D04ED843}"/>
              </a:ext>
            </a:extLst>
          </xdr:cNvPr>
          <xdr:cNvSpPr txBox="1"/>
        </xdr:nvSpPr>
        <xdr:spPr>
          <a:xfrm>
            <a:off x="3606820" y="8658224"/>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10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6" name="Shape 50">
            <a:extLst>
              <a:ext uri="{FF2B5EF4-FFF2-40B4-BE49-F238E27FC236}">
                <a16:creationId xmlns="" xmlns:a16="http://schemas.microsoft.com/office/drawing/2014/main" id="{BA365911-A6F3-4F59-8289-F35FF93AD04F}"/>
              </a:ext>
            </a:extLst>
          </xdr:cNvPr>
          <xdr:cNvSpPr txBox="1"/>
        </xdr:nvSpPr>
        <xdr:spPr>
          <a:xfrm>
            <a:off x="6784995" y="867304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10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7" name="Shape 7">
            <a:extLst>
              <a:ext uri="{FF2B5EF4-FFF2-40B4-BE49-F238E27FC236}">
                <a16:creationId xmlns="" xmlns:a16="http://schemas.microsoft.com/office/drawing/2014/main" id="{4FD28607-B0DD-4175-9CCB-8C8585083B2D}"/>
              </a:ext>
            </a:extLst>
          </xdr:cNvPr>
          <xdr:cNvSpPr txBox="1"/>
        </xdr:nvSpPr>
        <xdr:spPr>
          <a:xfrm>
            <a:off x="19050" y="8990478"/>
            <a:ext cx="2486025" cy="1076325"/>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0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a:t>
            </a:r>
          </a:p>
          <a:p>
            <a:pPr algn="ctr" rtl="0" eaLnBrk="1" fontAlgn="auto" latinLnBrk="0" hangingPunct="1"/>
            <a:r>
              <a:rPr lang="es-MX"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LCP. Guadalupe Hernández</a:t>
            </a:r>
            <a:r>
              <a:rPr lang="es-MX" sz="1000" b="0" i="0" u="none"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Barajas</a:t>
            </a:r>
            <a:endParaRPr lang="es-MX" sz="1000">
              <a:effectLst/>
              <a:latin typeface="Trebuchet MS" panose="020B0603020202020204" pitchFamily="34" charset="0"/>
            </a:endParaRPr>
          </a:p>
          <a:p>
            <a:pPr algn="ctr" rtl="0"/>
            <a:r>
              <a:rPr lang="en-US" sz="1000" b="0" i="0">
                <a:effectLst/>
                <a:latin typeface="Trebuchet MS" panose="020B0603020202020204" pitchFamily="34" charset="0"/>
                <a:ea typeface="+mn-ea"/>
                <a:cs typeface="+mn-cs"/>
              </a:rPr>
              <a:t>Tec. Finanzas </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8" name="Shape 50">
            <a:extLst>
              <a:ext uri="{FF2B5EF4-FFF2-40B4-BE49-F238E27FC236}">
                <a16:creationId xmlns="" xmlns:a16="http://schemas.microsoft.com/office/drawing/2014/main" id="{9789D9B7-F724-4C19-A681-59A77B50C0D0}"/>
              </a:ext>
            </a:extLst>
          </xdr:cNvPr>
          <xdr:cNvSpPr txBox="1"/>
        </xdr:nvSpPr>
        <xdr:spPr>
          <a:xfrm>
            <a:off x="3057962" y="8881086"/>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a:t>
            </a:r>
            <a:r>
              <a:rPr lang="en-US" sz="1000" b="0" i="0" u="none" strike="noStrike">
                <a:solidFill>
                  <a:schemeClr val="bg1"/>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a:t>
            </a: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Ejecutivo de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9" name="Shape 51">
            <a:extLst>
              <a:ext uri="{FF2B5EF4-FFF2-40B4-BE49-F238E27FC236}">
                <a16:creationId xmlns="" xmlns:a16="http://schemas.microsoft.com/office/drawing/2014/main" id="{D8BC1E0B-8A20-4384-91DD-7A8FD84313C7}"/>
              </a:ext>
            </a:extLst>
          </xdr:cNvPr>
          <xdr:cNvSpPr txBox="1"/>
        </xdr:nvSpPr>
        <xdr:spPr>
          <a:xfrm>
            <a:off x="6045200" y="9113308"/>
            <a:ext cx="2857500"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rgbClr val="000000"/>
                </a:solidFill>
                <a:latin typeface="Trebuchet MS" panose="020B0603020202020204" pitchFamily="34" charset="0"/>
                <a:ea typeface="Times New Roman"/>
                <a:cs typeface="Times New Roman"/>
                <a:sym typeface="Times New Roman"/>
              </a:rPr>
              <a:t> Mtra. Paula Ramírez Höhne</a:t>
            </a:r>
          </a:p>
          <a:p>
            <a:pPr marL="0" lvl="0" indent="0" algn="ctr" rtl="0">
              <a:spcBef>
                <a:spcPts val="0"/>
              </a:spcBef>
              <a:spcAft>
                <a:spcPts val="0"/>
              </a:spcAft>
              <a:buNone/>
            </a:pPr>
            <a:r>
              <a:rPr lang="en-US" sz="10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10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000"/>
          </a:p>
        </xdr:txBody>
      </xdr:sp>
    </xdr:grpSp>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2</xdr:col>
      <xdr:colOff>57150</xdr:colOff>
      <xdr:row>1</xdr:row>
      <xdr:rowOff>31750</xdr:rowOff>
    </xdr:from>
    <xdr:to>
      <xdr:col>7</xdr:col>
      <xdr:colOff>393825</xdr:colOff>
      <xdr:row>3</xdr:row>
      <xdr:rowOff>275291</xdr:rowOff>
    </xdr:to>
    <xdr:pic>
      <xdr:nvPicPr>
        <xdr:cNvPr id="8" name="Imagen 7">
          <a:extLst>
            <a:ext uri="{FF2B5EF4-FFF2-40B4-BE49-F238E27FC236}">
              <a16:creationId xmlns="" xmlns:a16="http://schemas.microsoft.com/office/drawing/2014/main" id="{0EA24C48-7F1A-44A2-85AC-D82155A03E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14300"/>
          <a:ext cx="1473325" cy="611841"/>
        </a:xfrm>
        <a:prstGeom prst="rect">
          <a:avLst/>
        </a:prstGeom>
      </xdr:spPr>
    </xdr:pic>
    <xdr:clientData/>
  </xdr:twoCellAnchor>
  <xdr:twoCellAnchor>
    <xdr:from>
      <xdr:col>4</xdr:col>
      <xdr:colOff>391583</xdr:colOff>
      <xdr:row>54</xdr:row>
      <xdr:rowOff>165100</xdr:rowOff>
    </xdr:from>
    <xdr:to>
      <xdr:col>22</xdr:col>
      <xdr:colOff>941916</xdr:colOff>
      <xdr:row>65</xdr:row>
      <xdr:rowOff>39158</xdr:rowOff>
    </xdr:to>
    <xdr:grpSp>
      <xdr:nvGrpSpPr>
        <xdr:cNvPr id="9" name="Grupo 8">
          <a:extLst>
            <a:ext uri="{FF2B5EF4-FFF2-40B4-BE49-F238E27FC236}">
              <a16:creationId xmlns="" xmlns:a16="http://schemas.microsoft.com/office/drawing/2014/main" id="{6D0E3BF4-E277-4D39-91F0-67ED24998CB5}"/>
            </a:ext>
          </a:extLst>
        </xdr:cNvPr>
        <xdr:cNvGrpSpPr/>
      </xdr:nvGrpSpPr>
      <xdr:grpSpPr>
        <a:xfrm>
          <a:off x="1572683" y="6661150"/>
          <a:ext cx="8465608" cy="1598083"/>
          <a:chOff x="19050" y="8646583"/>
          <a:chExt cx="8883650" cy="1569508"/>
        </a:xfrm>
      </xdr:grpSpPr>
      <xdr:sp macro="" textlink="">
        <xdr:nvSpPr>
          <xdr:cNvPr id="10" name="Shape 50">
            <a:extLst>
              <a:ext uri="{FF2B5EF4-FFF2-40B4-BE49-F238E27FC236}">
                <a16:creationId xmlns="" xmlns:a16="http://schemas.microsoft.com/office/drawing/2014/main" id="{1B5C8C88-CEDF-4F82-A238-E4B75FAD07E0}"/>
              </a:ext>
            </a:extLst>
          </xdr:cNvPr>
          <xdr:cNvSpPr txBox="1"/>
        </xdr:nvSpPr>
        <xdr:spPr>
          <a:xfrm>
            <a:off x="540829"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1" name="Shape 50">
            <a:extLst>
              <a:ext uri="{FF2B5EF4-FFF2-40B4-BE49-F238E27FC236}">
                <a16:creationId xmlns="" xmlns:a16="http://schemas.microsoft.com/office/drawing/2014/main" id="{EE2DA741-07A4-458F-97F0-26D11CE4C102}"/>
              </a:ext>
            </a:extLst>
          </xdr:cNvPr>
          <xdr:cNvSpPr txBox="1"/>
        </xdr:nvSpPr>
        <xdr:spPr>
          <a:xfrm>
            <a:off x="3606820" y="8658224"/>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2" name="Shape 50">
            <a:extLst>
              <a:ext uri="{FF2B5EF4-FFF2-40B4-BE49-F238E27FC236}">
                <a16:creationId xmlns="" xmlns:a16="http://schemas.microsoft.com/office/drawing/2014/main" id="{727EC42B-28CB-475B-86D1-738CB45C18BB}"/>
              </a:ext>
            </a:extLst>
          </xdr:cNvPr>
          <xdr:cNvSpPr txBox="1"/>
        </xdr:nvSpPr>
        <xdr:spPr>
          <a:xfrm>
            <a:off x="6784995" y="867304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3" name="Shape 7">
            <a:extLst>
              <a:ext uri="{FF2B5EF4-FFF2-40B4-BE49-F238E27FC236}">
                <a16:creationId xmlns="" xmlns:a16="http://schemas.microsoft.com/office/drawing/2014/main" id="{3119307D-A1B8-498D-9B07-F077B5710B51}"/>
              </a:ext>
            </a:extLst>
          </xdr:cNvPr>
          <xdr:cNvSpPr txBox="1"/>
        </xdr:nvSpPr>
        <xdr:spPr>
          <a:xfrm>
            <a:off x="19050" y="9139766"/>
            <a:ext cx="2486025" cy="1076325"/>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1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a:t>
            </a:r>
          </a:p>
          <a:p>
            <a:pPr algn="ctr" rtl="0" eaLnBrk="1" fontAlgn="auto" latinLnBrk="0" hangingPunct="1"/>
            <a:r>
              <a:rPr lang="es-MX"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LCP. Guadalupe Hernández</a:t>
            </a:r>
            <a:r>
              <a:rPr lang="es-MX" sz="1000" b="0" i="0" u="none"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Barajas</a:t>
            </a:r>
            <a:endParaRPr lang="es-MX" sz="1000">
              <a:effectLst/>
              <a:latin typeface="Trebuchet MS" panose="020B0603020202020204" pitchFamily="34" charset="0"/>
            </a:endParaRPr>
          </a:p>
          <a:p>
            <a:pPr algn="ctr" rtl="0"/>
            <a:r>
              <a:rPr lang="en-US" sz="1000" b="0" i="0" u="none" strike="noStrike">
                <a:solidFill>
                  <a:sysClr val="windowText" lastClr="000000"/>
                </a:solidFill>
                <a:effectLst/>
                <a:latin typeface="Trebuchet MS" panose="020B0603020202020204" pitchFamily="34" charset="0"/>
                <a:ea typeface="+mn-ea"/>
                <a:cs typeface="+mn-cs"/>
                <a:sym typeface="Times New Roman"/>
              </a:rPr>
              <a:t>Tec.</a:t>
            </a:r>
            <a:r>
              <a:rPr lang="en-US" sz="1000" b="0" i="0" u="none" strike="noStrike" baseline="0">
                <a:solidFill>
                  <a:sysClr val="windowText" lastClr="000000"/>
                </a:solidFill>
                <a:effectLst/>
                <a:latin typeface="Trebuchet MS" panose="020B0603020202020204" pitchFamily="34" charset="0"/>
                <a:ea typeface="+mn-ea"/>
                <a:cs typeface="+mn-cs"/>
                <a:sym typeface="Times New Roman"/>
              </a:rPr>
              <a:t> Finanzas</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14" name="Shape 50">
            <a:extLst>
              <a:ext uri="{FF2B5EF4-FFF2-40B4-BE49-F238E27FC236}">
                <a16:creationId xmlns="" xmlns:a16="http://schemas.microsoft.com/office/drawing/2014/main" id="{6382F5D2-B6F2-4C73-89D9-369775FA337C}"/>
              </a:ext>
            </a:extLst>
          </xdr:cNvPr>
          <xdr:cNvSpPr txBox="1"/>
        </xdr:nvSpPr>
        <xdr:spPr>
          <a:xfrm>
            <a:off x="3080829" y="8940801"/>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Ejecutivo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15" name="Shape 51">
            <a:extLst>
              <a:ext uri="{FF2B5EF4-FFF2-40B4-BE49-F238E27FC236}">
                <a16:creationId xmlns="" xmlns:a16="http://schemas.microsoft.com/office/drawing/2014/main" id="{0EBE5600-12FD-411E-BCF4-412C146736D4}"/>
              </a:ext>
            </a:extLst>
          </xdr:cNvPr>
          <xdr:cNvSpPr txBox="1"/>
        </xdr:nvSpPr>
        <xdr:spPr>
          <a:xfrm>
            <a:off x="6045200" y="9113308"/>
            <a:ext cx="2857500"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 </a:t>
            </a:r>
            <a:r>
              <a:rPr lang="en-US" sz="1000" b="0" i="0" u="none" strike="noStrike">
                <a:solidFill>
                  <a:srgbClr val="000000"/>
                </a:solidFill>
                <a:latin typeface="Trebuchet MS" panose="020B0603020202020204" pitchFamily="34" charset="0"/>
                <a:ea typeface="Times New Roman"/>
                <a:cs typeface="Times New Roman"/>
                <a:sym typeface="Times New Roman"/>
              </a:rPr>
              <a:t>Mtra. Paula Ramírez Höhne</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400"/>
          </a:p>
        </xdr:txBody>
      </xdr:sp>
    </xdr:grp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619125</xdr:colOff>
      <xdr:row>69</xdr:row>
      <xdr:rowOff>21168</xdr:rowOff>
    </xdr:from>
    <xdr:to>
      <xdr:col>26</xdr:col>
      <xdr:colOff>542926</xdr:colOff>
      <xdr:row>72</xdr:row>
      <xdr:rowOff>28575</xdr:rowOff>
    </xdr:to>
    <xdr:grpSp>
      <xdr:nvGrpSpPr>
        <xdr:cNvPr id="8" name="Grupo 7">
          <a:extLst>
            <a:ext uri="{FF2B5EF4-FFF2-40B4-BE49-F238E27FC236}">
              <a16:creationId xmlns="" xmlns:a16="http://schemas.microsoft.com/office/drawing/2014/main" id="{1F4B57EA-FD3F-47D9-B9E2-98F5C6886965}"/>
            </a:ext>
          </a:extLst>
        </xdr:cNvPr>
        <xdr:cNvGrpSpPr/>
      </xdr:nvGrpSpPr>
      <xdr:grpSpPr>
        <a:xfrm>
          <a:off x="619125" y="8117418"/>
          <a:ext cx="8039101" cy="1036107"/>
          <a:chOff x="-193100" y="8646583"/>
          <a:chExt cx="8958750" cy="1285170"/>
        </a:xfrm>
      </xdr:grpSpPr>
      <xdr:sp macro="" textlink="">
        <xdr:nvSpPr>
          <xdr:cNvPr id="9" name="Shape 50">
            <a:extLst>
              <a:ext uri="{FF2B5EF4-FFF2-40B4-BE49-F238E27FC236}">
                <a16:creationId xmlns="" xmlns:a16="http://schemas.microsoft.com/office/drawing/2014/main" id="{18D076C6-5129-42AC-A1CB-817D8F938813}"/>
              </a:ext>
            </a:extLst>
          </xdr:cNvPr>
          <xdr:cNvSpPr txBox="1"/>
        </xdr:nvSpPr>
        <xdr:spPr>
          <a:xfrm>
            <a:off x="540829"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7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7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0" name="Shape 50">
            <a:extLst>
              <a:ext uri="{FF2B5EF4-FFF2-40B4-BE49-F238E27FC236}">
                <a16:creationId xmlns="" xmlns:a16="http://schemas.microsoft.com/office/drawing/2014/main" id="{C0C08169-5CAD-4147-89D0-24204FC090D1}"/>
              </a:ext>
            </a:extLst>
          </xdr:cNvPr>
          <xdr:cNvSpPr txBox="1"/>
        </xdr:nvSpPr>
        <xdr:spPr>
          <a:xfrm>
            <a:off x="3606820" y="8658224"/>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7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7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1" name="Shape 50">
            <a:extLst>
              <a:ext uri="{FF2B5EF4-FFF2-40B4-BE49-F238E27FC236}">
                <a16:creationId xmlns="" xmlns:a16="http://schemas.microsoft.com/office/drawing/2014/main" id="{1FC9183A-EB6C-4D34-96E0-3A7CAB5A4EAB}"/>
              </a:ext>
            </a:extLst>
          </xdr:cNvPr>
          <xdr:cNvSpPr txBox="1"/>
        </xdr:nvSpPr>
        <xdr:spPr>
          <a:xfrm>
            <a:off x="6784995" y="867304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7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7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2" name="Shape 7">
            <a:extLst>
              <a:ext uri="{FF2B5EF4-FFF2-40B4-BE49-F238E27FC236}">
                <a16:creationId xmlns="" xmlns:a16="http://schemas.microsoft.com/office/drawing/2014/main" id="{9BA31224-88A7-496D-A844-41C92A3A4A4C}"/>
              </a:ext>
            </a:extLst>
          </xdr:cNvPr>
          <xdr:cNvSpPr txBox="1"/>
        </xdr:nvSpPr>
        <xdr:spPr>
          <a:xfrm>
            <a:off x="-193100" y="8855428"/>
            <a:ext cx="2921305" cy="1076325"/>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05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05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a:t>
            </a:r>
            <a:r>
              <a:rPr lang="es-MX" sz="9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LCP.Guadalupe Hernández</a:t>
            </a:r>
            <a:r>
              <a:rPr lang="es-MX" sz="900" b="0" i="0" u="none"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Barajas</a:t>
            </a:r>
            <a:endParaRPr lang="es-MX" sz="900" b="0" i="0" u="sng"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a:p>
            <a:pPr algn="ctr" rtl="0" eaLnBrk="1" fontAlgn="auto" latinLnBrk="0" hangingPunct="1"/>
            <a:r>
              <a:rPr lang="es-MX" sz="900" b="0" i="0" u="none" strike="noStrike" baseline="0">
                <a:solidFill>
                  <a:sysClr val="windowText" lastClr="000000"/>
                </a:solidFill>
                <a:effectLst/>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Tec. Finanzas</a:t>
            </a:r>
            <a:endParaRPr lang="es-MX" sz="900" u="none">
              <a:effectLst/>
              <a:latin typeface="Trebuchet MS" panose="020B0603020202020204" pitchFamily="34" charset="0"/>
            </a:endParaRPr>
          </a:p>
        </xdr:txBody>
      </xdr:sp>
      <xdr:sp macro="" textlink="">
        <xdr:nvSpPr>
          <xdr:cNvPr id="13" name="Shape 50">
            <a:extLst>
              <a:ext uri="{FF2B5EF4-FFF2-40B4-BE49-F238E27FC236}">
                <a16:creationId xmlns="" xmlns:a16="http://schemas.microsoft.com/office/drawing/2014/main" id="{3622EAC0-17B7-4082-A206-FC0EBAC20E46}"/>
              </a:ext>
            </a:extLst>
          </xdr:cNvPr>
          <xdr:cNvSpPr txBox="1"/>
        </xdr:nvSpPr>
        <xdr:spPr>
          <a:xfrm>
            <a:off x="3070286" y="8844315"/>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7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7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9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9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9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Ejecutivo de</a:t>
            </a:r>
            <a:r>
              <a:rPr lang="en-US" sz="9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9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Administración</a:t>
            </a:r>
            <a:r>
              <a:rPr lang="en-US" sz="9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9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14" name="Shape 51">
            <a:extLst>
              <a:ext uri="{FF2B5EF4-FFF2-40B4-BE49-F238E27FC236}">
                <a16:creationId xmlns="" xmlns:a16="http://schemas.microsoft.com/office/drawing/2014/main" id="{831B5CB0-4A17-4B00-ACB7-8CDB74CB6133}"/>
              </a:ext>
            </a:extLst>
          </xdr:cNvPr>
          <xdr:cNvSpPr txBox="1"/>
        </xdr:nvSpPr>
        <xdr:spPr>
          <a:xfrm>
            <a:off x="5908150" y="8910688"/>
            <a:ext cx="2857500"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7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7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800" b="0" i="0" u="none" strike="noStrike">
                <a:solidFill>
                  <a:srgbClr val="000000"/>
                </a:solidFill>
                <a:latin typeface="Trebuchet MS" panose="020B0603020202020204" pitchFamily="34" charset="0"/>
                <a:ea typeface="Times New Roman"/>
                <a:cs typeface="Times New Roman"/>
                <a:sym typeface="Times New Roman"/>
              </a:rPr>
              <a:t> </a:t>
            </a:r>
            <a:r>
              <a:rPr lang="en-US" sz="900" b="0" i="0" u="none" strike="noStrike">
                <a:solidFill>
                  <a:srgbClr val="000000"/>
                </a:solidFill>
                <a:latin typeface="Trebuchet MS" panose="020B0603020202020204" pitchFamily="34" charset="0"/>
                <a:ea typeface="Times New Roman"/>
                <a:cs typeface="Times New Roman"/>
                <a:sym typeface="Times New Roman"/>
              </a:rPr>
              <a:t>Mtra. Paula Ramírez Höhne</a:t>
            </a:r>
          </a:p>
          <a:p>
            <a:pPr marL="0" lvl="0" indent="0" algn="ctr" rtl="0">
              <a:spcBef>
                <a:spcPts val="0"/>
              </a:spcBef>
              <a:spcAft>
                <a:spcPts val="0"/>
              </a:spcAft>
              <a:buNone/>
            </a:pPr>
            <a:r>
              <a:rPr lang="en-US" sz="8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8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200"/>
          </a:p>
        </xdr:txBody>
      </xdr:sp>
    </xdr:grpSp>
    <xdr:clientData fLocksWithSheet="0"/>
  </xdr:twoCellAnchor>
  <xdr:twoCellAnchor editAs="oneCell">
    <xdr:from>
      <xdr:col>2</xdr:col>
      <xdr:colOff>10581</xdr:colOff>
      <xdr:row>3</xdr:row>
      <xdr:rowOff>32022</xdr:rowOff>
    </xdr:from>
    <xdr:to>
      <xdr:col>8</xdr:col>
      <xdr:colOff>361950</xdr:colOff>
      <xdr:row>5</xdr:row>
      <xdr:rowOff>8590</xdr:rowOff>
    </xdr:to>
    <xdr:pic>
      <xdr:nvPicPr>
        <xdr:cNvPr id="15" name="Imagen 14">
          <a:extLst>
            <a:ext uri="{FF2B5EF4-FFF2-40B4-BE49-F238E27FC236}">
              <a16:creationId xmlns="" xmlns:a16="http://schemas.microsoft.com/office/drawing/2014/main" id="{CA84177D-A16F-416C-AEB7-381A50A281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731" y="193947"/>
          <a:ext cx="1056219" cy="4623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20122</xdr:colOff>
      <xdr:row>35</xdr:row>
      <xdr:rowOff>1965</xdr:rowOff>
    </xdr:from>
    <xdr:to>
      <xdr:col>8</xdr:col>
      <xdr:colOff>112094</xdr:colOff>
      <xdr:row>42</xdr:row>
      <xdr:rowOff>65923</xdr:rowOff>
    </xdr:to>
    <xdr:grpSp>
      <xdr:nvGrpSpPr>
        <xdr:cNvPr id="6" name="Grupo 5">
          <a:extLst>
            <a:ext uri="{FF2B5EF4-FFF2-40B4-BE49-F238E27FC236}">
              <a16:creationId xmlns="" xmlns:a16="http://schemas.microsoft.com/office/drawing/2014/main" id="{07DE38E6-1C23-4FCE-8D5C-CA5388C39EE2}"/>
            </a:ext>
          </a:extLst>
        </xdr:cNvPr>
        <xdr:cNvGrpSpPr/>
      </xdr:nvGrpSpPr>
      <xdr:grpSpPr>
        <a:xfrm>
          <a:off x="979330" y="6414571"/>
          <a:ext cx="8114437" cy="875595"/>
          <a:chOff x="19050" y="8499932"/>
          <a:chExt cx="8276313" cy="1506438"/>
        </a:xfrm>
      </xdr:grpSpPr>
      <xdr:sp macro="" textlink="">
        <xdr:nvSpPr>
          <xdr:cNvPr id="7" name="Shape 50">
            <a:extLst>
              <a:ext uri="{FF2B5EF4-FFF2-40B4-BE49-F238E27FC236}">
                <a16:creationId xmlns="" xmlns:a16="http://schemas.microsoft.com/office/drawing/2014/main" id="{5F99A189-8013-43CB-851A-5D0991786676}"/>
              </a:ext>
            </a:extLst>
          </xdr:cNvPr>
          <xdr:cNvSpPr txBox="1"/>
        </xdr:nvSpPr>
        <xdr:spPr>
          <a:xfrm>
            <a:off x="520305" y="8519637"/>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8" name="Shape 50">
            <a:extLst>
              <a:ext uri="{FF2B5EF4-FFF2-40B4-BE49-F238E27FC236}">
                <a16:creationId xmlns="" xmlns:a16="http://schemas.microsoft.com/office/drawing/2014/main" id="{AD76DC62-0E98-4D9F-8B16-C93B14AEF803}"/>
              </a:ext>
            </a:extLst>
          </xdr:cNvPr>
          <xdr:cNvSpPr txBox="1"/>
        </xdr:nvSpPr>
        <xdr:spPr>
          <a:xfrm>
            <a:off x="3264742" y="8508197"/>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9" name="Shape 50">
            <a:extLst>
              <a:ext uri="{FF2B5EF4-FFF2-40B4-BE49-F238E27FC236}">
                <a16:creationId xmlns="" xmlns:a16="http://schemas.microsoft.com/office/drawing/2014/main" id="{9DB6997C-C4D1-4800-9E22-34E4F86F23F0}"/>
              </a:ext>
            </a:extLst>
          </xdr:cNvPr>
          <xdr:cNvSpPr txBox="1"/>
        </xdr:nvSpPr>
        <xdr:spPr>
          <a:xfrm>
            <a:off x="6128205" y="8499932"/>
            <a:ext cx="1323975" cy="276226"/>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0" name="Shape 7">
            <a:extLst>
              <a:ext uri="{FF2B5EF4-FFF2-40B4-BE49-F238E27FC236}">
                <a16:creationId xmlns="" xmlns:a16="http://schemas.microsoft.com/office/drawing/2014/main" id="{8BDA261B-4572-427F-BEA2-A5135DC2D717}"/>
              </a:ext>
            </a:extLst>
          </xdr:cNvPr>
          <xdr:cNvSpPr txBox="1"/>
        </xdr:nvSpPr>
        <xdr:spPr>
          <a:xfrm>
            <a:off x="19050" y="8747389"/>
            <a:ext cx="2360340" cy="1030156"/>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1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a:t>
            </a:r>
            <a:r>
              <a:rPr lang="en-US" sz="1100" b="0" i="0" u="none" strike="noStrike">
                <a:solidFill>
                  <a:schemeClr val="bg1"/>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a:t>
            </a: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a:t>
            </a:r>
            <a:r>
              <a:rPr lang="es-MX"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CP. Guadalupe Hernández</a:t>
            </a:r>
            <a:r>
              <a:rPr lang="es-MX" sz="1000" b="0" i="0" u="none"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Barajas</a:t>
            </a:r>
            <a:endParaRPr lang="es-MX" sz="1000">
              <a:effectLst/>
              <a:latin typeface="Trebuchet MS" panose="020B0603020202020204" pitchFamily="34" charset="0"/>
            </a:endParaRPr>
          </a:p>
          <a:p>
            <a:pPr algn="ctr" rtl="0"/>
            <a:r>
              <a:rPr lang="en-US" sz="1000" b="0" i="0" u="none" strike="noStrike">
                <a:solidFill>
                  <a:sysClr val="windowText" lastClr="000000"/>
                </a:solidFill>
                <a:effectLst/>
                <a:latin typeface="Trebuchet MS" panose="020B0603020202020204" pitchFamily="34" charset="0"/>
                <a:ea typeface="+mn-ea"/>
                <a:cs typeface="+mn-cs"/>
                <a:sym typeface="Times New Roman"/>
              </a:rPr>
              <a:t>Tec.</a:t>
            </a:r>
            <a:r>
              <a:rPr lang="en-US" sz="1000" b="0" i="0" u="none" strike="noStrike" baseline="0">
                <a:solidFill>
                  <a:sysClr val="windowText" lastClr="000000"/>
                </a:solidFill>
                <a:effectLst/>
                <a:latin typeface="Trebuchet MS" panose="020B0603020202020204" pitchFamily="34" charset="0"/>
                <a:ea typeface="+mn-ea"/>
                <a:cs typeface="+mn-cs"/>
                <a:sym typeface="Times New Roman"/>
              </a:rPr>
              <a:t> Finanzas</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11" name="Shape 50">
            <a:extLst>
              <a:ext uri="{FF2B5EF4-FFF2-40B4-BE49-F238E27FC236}">
                <a16:creationId xmlns="" xmlns:a16="http://schemas.microsoft.com/office/drawing/2014/main" id="{78812705-01B7-4E78-813C-643B0C830059}"/>
              </a:ext>
            </a:extLst>
          </xdr:cNvPr>
          <xdr:cNvSpPr txBox="1"/>
        </xdr:nvSpPr>
        <xdr:spPr>
          <a:xfrm>
            <a:off x="2698652" y="8913568"/>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Ejecutivo de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12" name="Shape 51">
            <a:extLst>
              <a:ext uri="{FF2B5EF4-FFF2-40B4-BE49-F238E27FC236}">
                <a16:creationId xmlns="" xmlns:a16="http://schemas.microsoft.com/office/drawing/2014/main" id="{7B7ACE63-D7C0-4F22-8FA1-4423D7E4654F}"/>
              </a:ext>
            </a:extLst>
          </xdr:cNvPr>
          <xdr:cNvSpPr txBox="1"/>
        </xdr:nvSpPr>
        <xdr:spPr>
          <a:xfrm>
            <a:off x="5437863" y="9091971"/>
            <a:ext cx="2857500" cy="914399"/>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 </a:t>
            </a:r>
            <a:r>
              <a:rPr lang="en-US" sz="1000" b="0" i="0" u="none" strike="noStrike">
                <a:solidFill>
                  <a:srgbClr val="000000"/>
                </a:solidFill>
                <a:latin typeface="Trebuchet MS" panose="020B0603020202020204" pitchFamily="34" charset="0"/>
                <a:ea typeface="Times New Roman"/>
                <a:cs typeface="Times New Roman"/>
                <a:sym typeface="Times New Roman"/>
              </a:rPr>
              <a:t>Mtra. Paula Ramírez Höhne</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400"/>
          </a:p>
        </xdr:txBody>
      </xdr:sp>
    </xdr:grpSp>
    <xdr:clientData fLocksWithSheet="0"/>
  </xdr:twoCellAnchor>
  <xdr:twoCellAnchor editAs="oneCell">
    <xdr:from>
      <xdr:col>1</xdr:col>
      <xdr:colOff>406685</xdr:colOff>
      <xdr:row>1</xdr:row>
      <xdr:rowOff>28156</xdr:rowOff>
    </xdr:from>
    <xdr:to>
      <xdr:col>1</xdr:col>
      <xdr:colOff>1579158</xdr:colOff>
      <xdr:row>2</xdr:row>
      <xdr:rowOff>357838</xdr:rowOff>
    </xdr:to>
    <xdr:pic>
      <xdr:nvPicPr>
        <xdr:cNvPr id="13" name="Imagen 12">
          <a:extLst>
            <a:ext uri="{FF2B5EF4-FFF2-40B4-BE49-F238E27FC236}">
              <a16:creationId xmlns="" xmlns:a16="http://schemas.microsoft.com/office/drawing/2014/main" id="{153C2163-111F-4B41-9B19-C0EA6F81A0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685" y="242201"/>
          <a:ext cx="1172473" cy="49021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171450</xdr:colOff>
      <xdr:row>45</xdr:row>
      <xdr:rowOff>85722</xdr:rowOff>
    </xdr:from>
    <xdr:to>
      <xdr:col>7</xdr:col>
      <xdr:colOff>1602318</xdr:colOff>
      <xdr:row>56</xdr:row>
      <xdr:rowOff>47081</xdr:rowOff>
    </xdr:to>
    <xdr:grpSp>
      <xdr:nvGrpSpPr>
        <xdr:cNvPr id="6" name="Grupo 5">
          <a:extLst>
            <a:ext uri="{FF2B5EF4-FFF2-40B4-BE49-F238E27FC236}">
              <a16:creationId xmlns="" xmlns:a16="http://schemas.microsoft.com/office/drawing/2014/main" id="{8F5600D4-969F-4C2E-89C9-529CE6C33C17}"/>
            </a:ext>
          </a:extLst>
        </xdr:cNvPr>
        <xdr:cNvGrpSpPr/>
      </xdr:nvGrpSpPr>
      <xdr:grpSpPr>
        <a:xfrm>
          <a:off x="171450" y="5934072"/>
          <a:ext cx="8650818" cy="1218659"/>
          <a:chOff x="19050" y="8646583"/>
          <a:chExt cx="8903257" cy="1569505"/>
        </a:xfrm>
      </xdr:grpSpPr>
      <xdr:sp macro="" textlink="">
        <xdr:nvSpPr>
          <xdr:cNvPr id="7" name="Shape 50">
            <a:extLst>
              <a:ext uri="{FF2B5EF4-FFF2-40B4-BE49-F238E27FC236}">
                <a16:creationId xmlns="" xmlns:a16="http://schemas.microsoft.com/office/drawing/2014/main" id="{8E901B9A-E591-48F6-9369-8556D6D152C3}"/>
              </a:ext>
            </a:extLst>
          </xdr:cNvPr>
          <xdr:cNvSpPr txBox="1"/>
        </xdr:nvSpPr>
        <xdr:spPr>
          <a:xfrm>
            <a:off x="786572"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7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7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8" name="Shape 50">
            <a:extLst>
              <a:ext uri="{FF2B5EF4-FFF2-40B4-BE49-F238E27FC236}">
                <a16:creationId xmlns="" xmlns:a16="http://schemas.microsoft.com/office/drawing/2014/main" id="{246034E7-25D9-4BB2-9A59-17D8B5141F2E}"/>
              </a:ext>
            </a:extLst>
          </xdr:cNvPr>
          <xdr:cNvSpPr txBox="1"/>
        </xdr:nvSpPr>
        <xdr:spPr>
          <a:xfrm>
            <a:off x="3606820" y="8658224"/>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7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7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9" name="Shape 50">
            <a:extLst>
              <a:ext uri="{FF2B5EF4-FFF2-40B4-BE49-F238E27FC236}">
                <a16:creationId xmlns="" xmlns:a16="http://schemas.microsoft.com/office/drawing/2014/main" id="{407FCE18-0A16-4923-B0D4-7252B6728AD0}"/>
              </a:ext>
            </a:extLst>
          </xdr:cNvPr>
          <xdr:cNvSpPr txBox="1"/>
        </xdr:nvSpPr>
        <xdr:spPr>
          <a:xfrm>
            <a:off x="6784995" y="867304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7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7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0" name="Shape 7">
            <a:extLst>
              <a:ext uri="{FF2B5EF4-FFF2-40B4-BE49-F238E27FC236}">
                <a16:creationId xmlns="" xmlns:a16="http://schemas.microsoft.com/office/drawing/2014/main" id="{A1678EAC-0539-4908-95CD-0AE1677B5F56}"/>
              </a:ext>
            </a:extLst>
          </xdr:cNvPr>
          <xdr:cNvSpPr txBox="1"/>
        </xdr:nvSpPr>
        <xdr:spPr>
          <a:xfrm>
            <a:off x="19050" y="9174072"/>
            <a:ext cx="2646796" cy="1042016"/>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05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100" b="0" i="0">
                <a:effectLst/>
                <a:latin typeface="+mn-lt"/>
                <a:ea typeface="+mn-ea"/>
                <a:cs typeface="+mn-cs"/>
              </a:rPr>
              <a:t>_______________________________</a:t>
            </a:r>
            <a:endParaRPr lang="en-US" sz="105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endParaRPr>
          </a:p>
          <a:p>
            <a:pPr algn="ctr" rtl="0" eaLnBrk="1" fontAlgn="auto" latinLnBrk="0" hangingPunct="1"/>
            <a:r>
              <a:rPr lang="en-US" sz="1050" b="0" i="0" u="none" strike="noStrike">
                <a:solidFill>
                  <a:schemeClr val="bg1"/>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a:t>
            </a:r>
            <a:r>
              <a:rPr lang="es-MX" sz="9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LCP. Guadalupe Hernández</a:t>
            </a:r>
            <a:r>
              <a:rPr lang="es-MX" sz="900" b="0" i="0" u="none"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Barajas</a:t>
            </a:r>
            <a:endParaRPr lang="es-MX" sz="900">
              <a:effectLst/>
              <a:latin typeface="Trebuchet MS" panose="020B0603020202020204" pitchFamily="34" charset="0"/>
            </a:endParaRPr>
          </a:p>
          <a:p>
            <a:pPr algn="ctr" rtl="0"/>
            <a:r>
              <a:rPr lang="en-US" sz="900" b="0" i="0">
                <a:effectLst/>
                <a:latin typeface="Trebuchet MS" panose="020B0603020202020204" pitchFamily="34" charset="0"/>
                <a:ea typeface="+mn-ea"/>
                <a:cs typeface="+mn-cs"/>
              </a:rPr>
              <a:t>Tec. Finanzas </a:t>
            </a:r>
            <a:endParaRPr sz="9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11" name="Shape 50">
            <a:extLst>
              <a:ext uri="{FF2B5EF4-FFF2-40B4-BE49-F238E27FC236}">
                <a16:creationId xmlns="" xmlns:a16="http://schemas.microsoft.com/office/drawing/2014/main" id="{0536DDB9-7F8B-4D6C-B6C5-B1E7EEC7ECD6}"/>
              </a:ext>
            </a:extLst>
          </xdr:cNvPr>
          <xdr:cNvSpPr txBox="1"/>
        </xdr:nvSpPr>
        <xdr:spPr>
          <a:xfrm>
            <a:off x="3032123" y="9037217"/>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7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7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9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9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9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Administración</a:t>
            </a:r>
            <a:r>
              <a:rPr lang="en-US" sz="9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9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12" name="Shape 51">
            <a:extLst>
              <a:ext uri="{FF2B5EF4-FFF2-40B4-BE49-F238E27FC236}">
                <a16:creationId xmlns="" xmlns:a16="http://schemas.microsoft.com/office/drawing/2014/main" id="{6F3635BA-5710-429F-AFFB-EE74EE93FB68}"/>
              </a:ext>
            </a:extLst>
          </xdr:cNvPr>
          <xdr:cNvSpPr txBox="1"/>
        </xdr:nvSpPr>
        <xdr:spPr>
          <a:xfrm>
            <a:off x="5567900" y="9206936"/>
            <a:ext cx="3354407" cy="914399"/>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7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______________________________________ </a:t>
            </a:r>
            <a:endParaRPr sz="7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800" b="0" i="0" u="none" strike="noStrike">
                <a:solidFill>
                  <a:srgbClr val="000000"/>
                </a:solidFill>
                <a:latin typeface="Trebuchet MS" panose="020B0603020202020204" pitchFamily="34" charset="0"/>
                <a:ea typeface="Times New Roman"/>
                <a:cs typeface="Times New Roman"/>
                <a:sym typeface="Times New Roman"/>
              </a:rPr>
              <a:t> </a:t>
            </a:r>
            <a:r>
              <a:rPr lang="en-US" sz="900" b="0" i="0" u="none" strike="noStrike">
                <a:solidFill>
                  <a:srgbClr val="000000"/>
                </a:solidFill>
                <a:latin typeface="Trebuchet MS" panose="020B0603020202020204" pitchFamily="34" charset="0"/>
                <a:ea typeface="Times New Roman"/>
                <a:cs typeface="Times New Roman"/>
                <a:sym typeface="Times New Roman"/>
              </a:rPr>
              <a:t>Mtra. Paula Ramírez Höhne</a:t>
            </a:r>
          </a:p>
          <a:p>
            <a:pPr marL="0" lvl="0" indent="0" algn="ctr" rtl="0">
              <a:spcBef>
                <a:spcPts val="0"/>
              </a:spcBef>
              <a:spcAft>
                <a:spcPts val="0"/>
              </a:spcAft>
              <a:buNone/>
            </a:pPr>
            <a:r>
              <a:rPr lang="en-US" sz="8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8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200"/>
          </a:p>
        </xdr:txBody>
      </xdr:sp>
    </xdr:grpSp>
    <xdr:clientData fLocksWithSheet="0"/>
  </xdr:twoCellAnchor>
  <xdr:twoCellAnchor editAs="oneCell">
    <xdr:from>
      <xdr:col>1</xdr:col>
      <xdr:colOff>2116</xdr:colOff>
      <xdr:row>1</xdr:row>
      <xdr:rowOff>71969</xdr:rowOff>
    </xdr:from>
    <xdr:to>
      <xdr:col>2</xdr:col>
      <xdr:colOff>638175</xdr:colOff>
      <xdr:row>3</xdr:row>
      <xdr:rowOff>137290</xdr:rowOff>
    </xdr:to>
    <xdr:pic>
      <xdr:nvPicPr>
        <xdr:cNvPr id="13" name="Imagen 12">
          <a:extLst>
            <a:ext uri="{FF2B5EF4-FFF2-40B4-BE49-F238E27FC236}">
              <a16:creationId xmlns="" xmlns:a16="http://schemas.microsoft.com/office/drawing/2014/main" id="{A5C03CFB-9915-4DC7-8502-815A0BEDC7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6" y="157694"/>
          <a:ext cx="1131359" cy="47489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xdr:colOff>
      <xdr:row>71</xdr:row>
      <xdr:rowOff>63501</xdr:rowOff>
    </xdr:from>
    <xdr:to>
      <xdr:col>41</xdr:col>
      <xdr:colOff>857250</xdr:colOff>
      <xdr:row>75</xdr:row>
      <xdr:rowOff>28575</xdr:rowOff>
    </xdr:to>
    <xdr:grpSp>
      <xdr:nvGrpSpPr>
        <xdr:cNvPr id="8" name="Grupo 7">
          <a:extLst>
            <a:ext uri="{FF2B5EF4-FFF2-40B4-BE49-F238E27FC236}">
              <a16:creationId xmlns="" xmlns:a16="http://schemas.microsoft.com/office/drawing/2014/main" id="{A01E3180-FBB7-4FB2-A37E-B760C2470F25}"/>
            </a:ext>
          </a:extLst>
        </xdr:cNvPr>
        <xdr:cNvGrpSpPr/>
      </xdr:nvGrpSpPr>
      <xdr:grpSpPr>
        <a:xfrm>
          <a:off x="959508" y="8117729"/>
          <a:ext cx="8407209" cy="1246747"/>
          <a:chOff x="19050" y="8646583"/>
          <a:chExt cx="8334365" cy="1569508"/>
        </a:xfrm>
      </xdr:grpSpPr>
      <xdr:sp macro="" textlink="">
        <xdr:nvSpPr>
          <xdr:cNvPr id="9" name="Shape 50">
            <a:extLst>
              <a:ext uri="{FF2B5EF4-FFF2-40B4-BE49-F238E27FC236}">
                <a16:creationId xmlns="" xmlns:a16="http://schemas.microsoft.com/office/drawing/2014/main" id="{4081EC49-1873-4A77-9481-ECCC153E8875}"/>
              </a:ext>
            </a:extLst>
          </xdr:cNvPr>
          <xdr:cNvSpPr txBox="1"/>
        </xdr:nvSpPr>
        <xdr:spPr>
          <a:xfrm>
            <a:off x="540829"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0" name="Shape 50">
            <a:extLst>
              <a:ext uri="{FF2B5EF4-FFF2-40B4-BE49-F238E27FC236}">
                <a16:creationId xmlns="" xmlns:a16="http://schemas.microsoft.com/office/drawing/2014/main" id="{C81C19B1-1EBA-4AED-8768-A8F6EF9F44A2}"/>
              </a:ext>
            </a:extLst>
          </xdr:cNvPr>
          <xdr:cNvSpPr txBox="1"/>
        </xdr:nvSpPr>
        <xdr:spPr>
          <a:xfrm>
            <a:off x="3363867" y="8658224"/>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1" name="Shape 50">
            <a:extLst>
              <a:ext uri="{FF2B5EF4-FFF2-40B4-BE49-F238E27FC236}">
                <a16:creationId xmlns="" xmlns:a16="http://schemas.microsoft.com/office/drawing/2014/main" id="{CF4951E7-D1B9-4EA8-A015-05D39AEB04B7}"/>
              </a:ext>
            </a:extLst>
          </xdr:cNvPr>
          <xdr:cNvSpPr txBox="1"/>
        </xdr:nvSpPr>
        <xdr:spPr>
          <a:xfrm>
            <a:off x="6235713" y="867304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2" name="Shape 7">
            <a:extLst>
              <a:ext uri="{FF2B5EF4-FFF2-40B4-BE49-F238E27FC236}">
                <a16:creationId xmlns="" xmlns:a16="http://schemas.microsoft.com/office/drawing/2014/main" id="{0A7156DE-53C6-48F5-859C-C7D71DCDD9FF}"/>
              </a:ext>
            </a:extLst>
          </xdr:cNvPr>
          <xdr:cNvSpPr txBox="1"/>
        </xdr:nvSpPr>
        <xdr:spPr>
          <a:xfrm>
            <a:off x="19050" y="9139766"/>
            <a:ext cx="2486025" cy="1076325"/>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1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a:t>
            </a:r>
            <a:r>
              <a:rPr lang="en-US" sz="1100" b="0" i="0" u="none" strike="noStrike">
                <a:solidFill>
                  <a:schemeClr val="bg1"/>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a:t>
            </a: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s-MX"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LCP. Guadalupe Hernández</a:t>
            </a:r>
            <a:r>
              <a:rPr lang="es-MX" sz="1000" b="0" i="0" u="none"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Barajas</a:t>
            </a:r>
            <a:endParaRPr lang="es-MX" sz="1000">
              <a:effectLst/>
              <a:latin typeface="Trebuchet MS" panose="020B0603020202020204" pitchFamily="34" charset="0"/>
            </a:endParaRPr>
          </a:p>
          <a:p>
            <a:pPr algn="ctr" rtl="0"/>
            <a:r>
              <a:rPr lang="en-US" sz="1000" b="0" i="0">
                <a:effectLst/>
                <a:latin typeface="Trebuchet MS" panose="020B0603020202020204" pitchFamily="34" charset="0"/>
                <a:ea typeface="+mn-ea"/>
                <a:cs typeface="+mn-cs"/>
              </a:rPr>
              <a:t>Tec.</a:t>
            </a:r>
            <a:r>
              <a:rPr lang="en-US" sz="1000" b="0" i="0" baseline="0">
                <a:effectLst/>
                <a:latin typeface="Trebuchet MS" panose="020B0603020202020204" pitchFamily="34" charset="0"/>
                <a:ea typeface="+mn-ea"/>
                <a:cs typeface="+mn-cs"/>
              </a:rPr>
              <a:t> Finanzas</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13" name="Shape 50">
            <a:extLst>
              <a:ext uri="{FF2B5EF4-FFF2-40B4-BE49-F238E27FC236}">
                <a16:creationId xmlns="" xmlns:a16="http://schemas.microsoft.com/office/drawing/2014/main" id="{93365600-FC0C-4DEB-8F4D-02F3EF8D5713}"/>
              </a:ext>
            </a:extLst>
          </xdr:cNvPr>
          <xdr:cNvSpPr txBox="1"/>
        </xdr:nvSpPr>
        <xdr:spPr>
          <a:xfrm>
            <a:off x="2856732" y="9036405"/>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14" name="Shape 51">
            <a:extLst>
              <a:ext uri="{FF2B5EF4-FFF2-40B4-BE49-F238E27FC236}">
                <a16:creationId xmlns="" xmlns:a16="http://schemas.microsoft.com/office/drawing/2014/main" id="{FB44BFCE-5361-4DAA-BAD0-B926838754A5}"/>
              </a:ext>
            </a:extLst>
          </xdr:cNvPr>
          <xdr:cNvSpPr txBox="1"/>
        </xdr:nvSpPr>
        <xdr:spPr>
          <a:xfrm>
            <a:off x="5495915" y="9149160"/>
            <a:ext cx="285750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 </a:t>
            </a:r>
            <a:r>
              <a:rPr lang="en-US" sz="1000" b="0" i="0" u="none" strike="noStrike">
                <a:solidFill>
                  <a:srgbClr val="000000"/>
                </a:solidFill>
                <a:latin typeface="Trebuchet MS" panose="020B0603020202020204" pitchFamily="34" charset="0"/>
                <a:ea typeface="Times New Roman"/>
                <a:cs typeface="Times New Roman"/>
                <a:sym typeface="Times New Roman"/>
              </a:rPr>
              <a:t>Mtra. Paula Ramírez Höhne</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400"/>
          </a:p>
        </xdr:txBody>
      </xdr:sp>
    </xdr:grpSp>
    <xdr:clientData fLocksWithSheet="0"/>
  </xdr:twoCellAnchor>
  <xdr:twoCellAnchor editAs="oneCell">
    <xdr:from>
      <xdr:col>3</xdr:col>
      <xdr:colOff>0</xdr:colOff>
      <xdr:row>3</xdr:row>
      <xdr:rowOff>47625</xdr:rowOff>
    </xdr:from>
    <xdr:to>
      <xdr:col>8</xdr:col>
      <xdr:colOff>329895</xdr:colOff>
      <xdr:row>7</xdr:row>
      <xdr:rowOff>50926</xdr:rowOff>
    </xdr:to>
    <xdr:pic>
      <xdr:nvPicPr>
        <xdr:cNvPr id="15" name="Imagen 14">
          <a:extLst>
            <a:ext uri="{FF2B5EF4-FFF2-40B4-BE49-F238E27FC236}">
              <a16:creationId xmlns="" xmlns:a16="http://schemas.microsoft.com/office/drawing/2014/main" id="{9DE8B1D9-508F-4FD1-B062-476BDB5CF7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42875"/>
          <a:ext cx="1120470" cy="4890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1096274</xdr:colOff>
      <xdr:row>86</xdr:row>
      <xdr:rowOff>80686</xdr:rowOff>
    </xdr:from>
    <xdr:to>
      <xdr:col>26</xdr:col>
      <xdr:colOff>71886</xdr:colOff>
      <xdr:row>94</xdr:row>
      <xdr:rowOff>44929</xdr:rowOff>
    </xdr:to>
    <xdr:grpSp>
      <xdr:nvGrpSpPr>
        <xdr:cNvPr id="8" name="Grupo 7">
          <a:extLst>
            <a:ext uri="{FF2B5EF4-FFF2-40B4-BE49-F238E27FC236}">
              <a16:creationId xmlns="" xmlns:a16="http://schemas.microsoft.com/office/drawing/2014/main" id="{5A7DFFFE-6600-406C-A44B-E49DA0575A6E}"/>
            </a:ext>
          </a:extLst>
        </xdr:cNvPr>
        <xdr:cNvGrpSpPr/>
      </xdr:nvGrpSpPr>
      <xdr:grpSpPr>
        <a:xfrm>
          <a:off x="1096274" y="9848304"/>
          <a:ext cx="7575070" cy="1375021"/>
          <a:chOff x="28416" y="8637516"/>
          <a:chExt cx="7750445" cy="1471998"/>
        </a:xfrm>
      </xdr:grpSpPr>
      <xdr:sp macro="" textlink="">
        <xdr:nvSpPr>
          <xdr:cNvPr id="9" name="Shape 50">
            <a:extLst>
              <a:ext uri="{FF2B5EF4-FFF2-40B4-BE49-F238E27FC236}">
                <a16:creationId xmlns="" xmlns:a16="http://schemas.microsoft.com/office/drawing/2014/main" id="{617E443D-E619-4DBC-9E62-61F5EE3FDFE9}"/>
              </a:ext>
            </a:extLst>
          </xdr:cNvPr>
          <xdr:cNvSpPr txBox="1"/>
        </xdr:nvSpPr>
        <xdr:spPr>
          <a:xfrm>
            <a:off x="540829" y="8646583"/>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Elaboró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0" name="Shape 50">
            <a:extLst>
              <a:ext uri="{FF2B5EF4-FFF2-40B4-BE49-F238E27FC236}">
                <a16:creationId xmlns="" xmlns:a16="http://schemas.microsoft.com/office/drawing/2014/main" id="{924A9D7C-8E43-45B8-8F1A-0E7732505BBF}"/>
              </a:ext>
            </a:extLst>
          </xdr:cNvPr>
          <xdr:cNvSpPr txBox="1"/>
        </xdr:nvSpPr>
        <xdr:spPr>
          <a:xfrm>
            <a:off x="3044900" y="8640461"/>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Vo.Bo.</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1" name="Shape 50">
            <a:extLst>
              <a:ext uri="{FF2B5EF4-FFF2-40B4-BE49-F238E27FC236}">
                <a16:creationId xmlns="" xmlns:a16="http://schemas.microsoft.com/office/drawing/2014/main" id="{CBD825EB-7C41-4E1C-93CA-55D87FF37D98}"/>
              </a:ext>
            </a:extLst>
          </xdr:cNvPr>
          <xdr:cNvSpPr txBox="1"/>
        </xdr:nvSpPr>
        <xdr:spPr>
          <a:xfrm>
            <a:off x="5661154" y="8637516"/>
            <a:ext cx="1323975" cy="276225"/>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Autorizó</a:t>
            </a:r>
            <a:endParaRPr sz="800" b="0" i="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endParaRPr>
          </a:p>
        </xdr:txBody>
      </xdr:sp>
      <xdr:sp macro="" textlink="">
        <xdr:nvSpPr>
          <xdr:cNvPr id="12" name="Shape 7">
            <a:extLst>
              <a:ext uri="{FF2B5EF4-FFF2-40B4-BE49-F238E27FC236}">
                <a16:creationId xmlns="" xmlns:a16="http://schemas.microsoft.com/office/drawing/2014/main" id="{F6F2672F-85AF-4A2F-93F8-A50344728945}"/>
              </a:ext>
            </a:extLst>
          </xdr:cNvPr>
          <xdr:cNvSpPr txBox="1"/>
        </xdr:nvSpPr>
        <xdr:spPr>
          <a:xfrm>
            <a:off x="28416" y="9033189"/>
            <a:ext cx="2486025" cy="1076325"/>
          </a:xfrm>
          <a:prstGeom prst="rect">
            <a:avLst/>
          </a:prstGeom>
          <a:noFill/>
          <a:ln>
            <a:noFill/>
          </a:ln>
        </xdr:spPr>
        <xdr:txBody>
          <a:bodyPr spcFirstLastPara="1" wrap="square" lIns="91425" tIns="45700" rIns="91425" bIns="45700" anchor="t" anchorCtr="0">
            <a:noAutofit/>
          </a:bodyPr>
          <a:lstStyle/>
          <a:p>
            <a:pPr algn="ctr" rtl="0" eaLnBrk="1" fontAlgn="auto" latinLnBrk="0" hangingPunct="1"/>
            <a:r>
              <a:rPr lang="en-US" sz="1100" b="0" i="0" u="none" strike="noStrike">
                <a:solidFill>
                  <a:srgbClr val="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a:t>
            </a:r>
            <a:r>
              <a:rPr lang="en-US" sz="11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a:t>
            </a:r>
            <a:r>
              <a:rPr lang="en-US" sz="1100" b="0" i="0" u="none" strike="noStrike">
                <a:solidFill>
                  <a:schemeClr val="bg1"/>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a:t>
            </a:r>
            <a:r>
              <a:rPr lang="es-MX" sz="1000" b="0" i="0" u="none"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LCP. Guadalupe Hernández</a:t>
            </a:r>
            <a:r>
              <a:rPr lang="es-MX" sz="1000" b="0" i="0" u="none" strike="noStrike" baseline="0">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rPr>
              <a:t> Barajas</a:t>
            </a:r>
            <a:endParaRPr lang="es-MX" sz="1000">
              <a:effectLst/>
              <a:latin typeface="Trebuchet MS" panose="020B0603020202020204" pitchFamily="34" charset="0"/>
            </a:endParaRPr>
          </a:p>
          <a:p>
            <a:pPr algn="ctr" rtl="0"/>
            <a:r>
              <a:rPr lang="en-US" sz="1000" b="0" i="0" u="none" strike="noStrike">
                <a:solidFill>
                  <a:sysClr val="windowText" lastClr="000000"/>
                </a:solidFill>
                <a:effectLst/>
                <a:latin typeface="Trebuchet MS" panose="020B0603020202020204" pitchFamily="34" charset="0"/>
                <a:ea typeface="+mn-ea"/>
                <a:cs typeface="+mn-cs"/>
                <a:sym typeface="Times New Roman"/>
              </a:rPr>
              <a:t>Tec.</a:t>
            </a:r>
            <a:r>
              <a:rPr lang="en-US" sz="1000" b="0" i="0" u="none" strike="noStrike" baseline="0">
                <a:solidFill>
                  <a:sysClr val="windowText" lastClr="000000"/>
                </a:solidFill>
                <a:effectLst/>
                <a:latin typeface="Trebuchet MS" panose="020B0603020202020204" pitchFamily="34" charset="0"/>
                <a:ea typeface="+mn-ea"/>
                <a:cs typeface="+mn-cs"/>
                <a:sym typeface="Times New Roman"/>
              </a:rPr>
              <a:t> Finanzas</a:t>
            </a:r>
            <a:endParaRPr sz="1000" b="0" i="0" u="sng" strike="noStrike">
              <a:solidFill>
                <a:sysClr val="windowText" lastClr="000000"/>
              </a:solidFill>
              <a:latin typeface="Trebuchet MS" panose="020B0603020202020204" pitchFamily="34" charset="0"/>
              <a:ea typeface="Microsoft Sans Serif" panose="020B0604020202020204" pitchFamily="34" charset="0"/>
              <a:cs typeface="Microsoft Sans Serif" panose="020B0604020202020204" pitchFamily="34" charset="0"/>
              <a:sym typeface="Times New Roman"/>
            </a:endParaRPr>
          </a:p>
        </xdr:txBody>
      </xdr:sp>
      <xdr:sp macro="" textlink="">
        <xdr:nvSpPr>
          <xdr:cNvPr id="13" name="Shape 50">
            <a:extLst>
              <a:ext uri="{FF2B5EF4-FFF2-40B4-BE49-F238E27FC236}">
                <a16:creationId xmlns="" xmlns:a16="http://schemas.microsoft.com/office/drawing/2014/main" id="{A69B5339-F855-4CDC-BF60-7A179CFCEC19}"/>
              </a:ext>
            </a:extLst>
          </xdr:cNvPr>
          <xdr:cNvSpPr txBox="1"/>
        </xdr:nvSpPr>
        <xdr:spPr>
          <a:xfrm>
            <a:off x="2593832" y="8869750"/>
            <a:ext cx="2381250" cy="914401"/>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_______________________________</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s-E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Lic.</a:t>
            </a:r>
            <a:r>
              <a:rPr lang="es-E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Fernando Pérez Núñez</a:t>
            </a:r>
            <a:endParaRPr sz="10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10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Director Administración</a:t>
            </a:r>
            <a:r>
              <a:rPr lang="en-US" sz="1000" b="0" i="0" u="none" strike="noStrike"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 e Innovación</a:t>
            </a:r>
            <a:endParaRPr sz="1000" b="0" i="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xdr:txBody>
      </xdr:sp>
      <xdr:sp macro="" textlink="">
        <xdr:nvSpPr>
          <xdr:cNvPr id="14" name="Shape 51">
            <a:extLst>
              <a:ext uri="{FF2B5EF4-FFF2-40B4-BE49-F238E27FC236}">
                <a16:creationId xmlns="" xmlns:a16="http://schemas.microsoft.com/office/drawing/2014/main" id="{4E08549C-E997-4DF0-838F-C184A1C7E9D7}"/>
              </a:ext>
            </a:extLst>
          </xdr:cNvPr>
          <xdr:cNvSpPr txBox="1"/>
        </xdr:nvSpPr>
        <xdr:spPr>
          <a:xfrm>
            <a:off x="4921361" y="9104427"/>
            <a:ext cx="2857500" cy="914400"/>
          </a:xfrm>
          <a:prstGeom prst="rect">
            <a:avLst/>
          </a:prstGeom>
          <a:noFill/>
          <a:ln>
            <a:noFill/>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800" b="0" i="0" u="none" strike="noStrike">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sym typeface="Times New Roman"/>
              </a:rPr>
              <a:t>______________________________ </a:t>
            </a:r>
            <a:endParaRPr sz="80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endParaRP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 </a:t>
            </a:r>
            <a:r>
              <a:rPr lang="en-US" sz="1000" b="0" i="0" u="none" strike="noStrike">
                <a:solidFill>
                  <a:srgbClr val="000000"/>
                </a:solidFill>
                <a:latin typeface="Trebuchet MS" panose="020B0603020202020204" pitchFamily="34" charset="0"/>
                <a:ea typeface="Times New Roman"/>
                <a:cs typeface="Times New Roman"/>
                <a:sym typeface="Times New Roman"/>
              </a:rPr>
              <a:t>Mtra. Paula Ramírez Höhne</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Consejera Presidenta del Instituto Electoral</a:t>
            </a:r>
          </a:p>
          <a:p>
            <a:pPr marL="0" lvl="0" indent="0" algn="ctr" rtl="0">
              <a:spcBef>
                <a:spcPts val="0"/>
              </a:spcBef>
              <a:spcAft>
                <a:spcPts val="0"/>
              </a:spcAft>
              <a:buNone/>
            </a:pPr>
            <a:r>
              <a:rPr lang="en-US" sz="900" b="0" i="0" u="none" strike="noStrike">
                <a:solidFill>
                  <a:srgbClr val="000000"/>
                </a:solidFill>
                <a:latin typeface="Trebuchet MS" panose="020B0603020202020204" pitchFamily="34" charset="0"/>
                <a:ea typeface="Times New Roman"/>
                <a:cs typeface="Times New Roman"/>
                <a:sym typeface="Times New Roman"/>
              </a:rPr>
              <a:t>y de Participación Ciudadana del Estado de Jalisco</a:t>
            </a:r>
          </a:p>
          <a:p>
            <a:pPr marL="0" lvl="0" indent="0" algn="ctr" rtl="0">
              <a:spcBef>
                <a:spcPts val="0"/>
              </a:spcBef>
              <a:spcAft>
                <a:spcPts val="0"/>
              </a:spcAft>
              <a:buNone/>
            </a:pPr>
            <a:endParaRPr sz="1400"/>
          </a:p>
        </xdr:txBody>
      </xdr:sp>
    </xdr:grpSp>
    <xdr:clientData fLocksWithSheet="0"/>
  </xdr:twoCellAnchor>
  <xdr:twoCellAnchor editAs="oneCell">
    <xdr:from>
      <xdr:col>5</xdr:col>
      <xdr:colOff>44929</xdr:colOff>
      <xdr:row>1</xdr:row>
      <xdr:rowOff>22666</xdr:rowOff>
    </xdr:from>
    <xdr:to>
      <xdr:col>8</xdr:col>
      <xdr:colOff>535780</xdr:colOff>
      <xdr:row>3</xdr:row>
      <xdr:rowOff>196446</xdr:rowOff>
    </xdr:to>
    <xdr:pic>
      <xdr:nvPicPr>
        <xdr:cNvPr id="15" name="Imagen 14">
          <a:extLst>
            <a:ext uri="{FF2B5EF4-FFF2-40B4-BE49-F238E27FC236}">
              <a16:creationId xmlns="" xmlns:a16="http://schemas.microsoft.com/office/drawing/2014/main" id="{4F95A360-830F-4075-9A59-E61E60DD08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646" y="193397"/>
          <a:ext cx="1065946" cy="4613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EPCJAL_PAPEL%20DE%20TRABAJO%20CIERRE%20FISCAL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isabelojeda.COBAEJ\Downloads\Junta%20Directiva\Disponibilidad%20de%20Presupuesto%20a%20Octubre%20Aguinaldo%20Politica%20Salarial%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ARATULA"/>
      <sheetName val="ADECUACIÓN PRESUPUESTAL-INGRESO"/>
      <sheetName val="CARATULA_EGRESOS_2021"/>
      <sheetName val="ESTADO ANALITICO CONAC"/>
      <sheetName val="EGRESOS_ORIGEN_2021_RESUMEN"/>
      <sheetName val="EGRESO AUTORIZADO"/>
      <sheetName val="GASTO CORRIENTE"/>
      <sheetName val="PROCESO ELECTORAL"/>
      <sheetName val="EXTRAORD. TLAQUEPAQUE"/>
      <sheetName val="CONSULTA POPULAR"/>
    </sheetNames>
    <sheetDataSet>
      <sheetData sheetId="0"/>
      <sheetData sheetId="1"/>
      <sheetData sheetId="2">
        <row r="14">
          <cell r="G14">
            <v>8268028.5199999996</v>
          </cell>
        </row>
        <row r="15">
          <cell r="G15"/>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1 Omar"/>
      <sheetName val="Ingresos"/>
      <sheetName val="Convenios"/>
      <sheetName val="Ingresos 0"/>
      <sheetName val="Ingresos 1"/>
      <sheetName val="Ingresos 2"/>
      <sheetName val="Ingresos  3"/>
      <sheetName val="Adecuación de partidas"/>
      <sheetName val="Nov Adecuación de part 818 "/>
      <sheetName val="PAAAS 2019B (modificado)"/>
      <sheetName val="Adecuación de partidas "/>
      <sheetName val="Egresos Capítulo"/>
      <sheetName val="Egresos Partida"/>
      <sheetName val="Calendarización"/>
      <sheetName val="Catalogo artículos"/>
      <sheetName val="Almacén Gral Jul 20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0"/>
  <sheetViews>
    <sheetView workbookViewId="0">
      <pane ySplit="6" topLeftCell="A148" activePane="bottomLeft" state="frozen"/>
      <selection activeCell="A6" sqref="A6"/>
      <selection pane="bottomLeft" activeCell="C165" sqref="C165"/>
    </sheetView>
  </sheetViews>
  <sheetFormatPr baseColWidth="10" defaultColWidth="9.28515625" defaultRowHeight="15"/>
  <cols>
    <col min="1" max="1" width="20" style="236" customWidth="1"/>
    <col min="2" max="2" width="28.5703125" style="236" customWidth="1"/>
    <col min="3" max="7" width="13.7109375" style="236" customWidth="1"/>
    <col min="8" max="8" width="15.140625" style="236" customWidth="1"/>
    <col min="9" max="16384" width="9.28515625" style="236"/>
  </cols>
  <sheetData>
    <row r="1" spans="1:8" ht="24" hidden="1" customHeight="1">
      <c r="A1" s="249" t="s">
        <v>1096</v>
      </c>
      <c r="D1" s="248" t="s">
        <v>1095</v>
      </c>
      <c r="H1" s="247" t="s">
        <v>1094</v>
      </c>
    </row>
    <row r="2" spans="1:8" ht="24" hidden="1" customHeight="1">
      <c r="A2" s="248" t="s">
        <v>1093</v>
      </c>
      <c r="H2" s="247" t="s">
        <v>1092</v>
      </c>
    </row>
    <row r="3" spans="1:8" ht="12" hidden="1" customHeight="1"/>
    <row r="4" spans="1:8" ht="12" hidden="1" customHeight="1"/>
    <row r="5" spans="1:8" ht="20.100000000000001" customHeight="1">
      <c r="A5" s="243" t="s">
        <v>0</v>
      </c>
      <c r="B5" s="243" t="s">
        <v>1</v>
      </c>
      <c r="C5" s="245" t="s">
        <v>1091</v>
      </c>
      <c r="D5" s="243" t="s">
        <v>3</v>
      </c>
      <c r="E5" s="238"/>
      <c r="F5" s="238"/>
      <c r="G5" s="245" t="s">
        <v>1091</v>
      </c>
      <c r="H5" s="243" t="s">
        <v>4</v>
      </c>
    </row>
    <row r="6" spans="1:8" ht="20.100000000000001" customHeight="1">
      <c r="A6" s="238"/>
      <c r="B6" s="238"/>
      <c r="C6" s="243" t="s">
        <v>1088</v>
      </c>
      <c r="D6" s="245" t="s">
        <v>1087</v>
      </c>
      <c r="E6" s="246" t="s">
        <v>1090</v>
      </c>
      <c r="F6" s="246" t="s">
        <v>1089</v>
      </c>
      <c r="G6" s="243" t="s">
        <v>1088</v>
      </c>
      <c r="H6" s="245" t="s">
        <v>1087</v>
      </c>
    </row>
    <row r="7" spans="1:8" ht="24" customHeight="1"/>
    <row r="8" spans="1:8" ht="20.100000000000001" customHeight="1">
      <c r="A8" s="240" t="s">
        <v>1086</v>
      </c>
      <c r="B8" s="240" t="s">
        <v>153</v>
      </c>
      <c r="C8" s="239">
        <v>136859143.02000001</v>
      </c>
      <c r="D8" s="238" t="s">
        <v>5</v>
      </c>
      <c r="E8" s="239">
        <v>36873618</v>
      </c>
      <c r="F8" s="239">
        <v>49391702.670000002</v>
      </c>
      <c r="G8" s="239">
        <v>124341058.34999999</v>
      </c>
      <c r="H8" s="238" t="s">
        <v>5</v>
      </c>
    </row>
    <row r="9" spans="1:8" ht="20.100000000000001" customHeight="1">
      <c r="A9" s="240" t="s">
        <v>1085</v>
      </c>
      <c r="B9" s="240" t="s">
        <v>1084</v>
      </c>
      <c r="C9" s="239">
        <v>108346046.01000001</v>
      </c>
      <c r="D9" s="238" t="s">
        <v>5</v>
      </c>
      <c r="E9" s="239">
        <v>36832940.329999998</v>
      </c>
      <c r="F9" s="239">
        <v>45525073.490000002</v>
      </c>
      <c r="G9" s="239">
        <v>99653912.849999994</v>
      </c>
      <c r="H9" s="238" t="s">
        <v>5</v>
      </c>
    </row>
    <row r="10" spans="1:8" ht="20.100000000000001" customHeight="1">
      <c r="A10" s="243" t="s">
        <v>1083</v>
      </c>
      <c r="B10" s="243" t="s">
        <v>1082</v>
      </c>
      <c r="C10" s="242">
        <v>85506.21</v>
      </c>
      <c r="D10" s="255" t="s">
        <v>5</v>
      </c>
      <c r="E10" s="242">
        <v>592.05999999999995</v>
      </c>
      <c r="F10" s="242">
        <v>4504.43</v>
      </c>
      <c r="G10" s="242">
        <v>81593.84</v>
      </c>
      <c r="H10" s="241" t="s">
        <v>5</v>
      </c>
    </row>
    <row r="11" spans="1:8" ht="20.100000000000001" customHeight="1">
      <c r="A11" s="265" t="s">
        <v>1081</v>
      </c>
      <c r="B11" s="265" t="s">
        <v>1080</v>
      </c>
      <c r="C11" s="266">
        <v>65500</v>
      </c>
      <c r="D11" s="266">
        <f t="shared" ref="D11" si="0">SUM(D12:D19)</f>
        <v>0</v>
      </c>
      <c r="E11" s="266">
        <v>412500</v>
      </c>
      <c r="F11" s="266">
        <v>25500</v>
      </c>
      <c r="G11" s="266">
        <v>452500</v>
      </c>
      <c r="H11" s="241"/>
    </row>
    <row r="12" spans="1:8" ht="20.100000000000001" customHeight="1">
      <c r="A12" s="243" t="s">
        <v>1079</v>
      </c>
      <c r="B12" s="243" t="s">
        <v>1078</v>
      </c>
      <c r="C12" s="242">
        <v>15416.78</v>
      </c>
      <c r="D12" s="256" t="s">
        <v>5</v>
      </c>
      <c r="E12" s="242">
        <v>0</v>
      </c>
      <c r="F12" s="242">
        <v>0</v>
      </c>
      <c r="G12" s="242">
        <v>15416.78</v>
      </c>
      <c r="H12" s="241"/>
    </row>
    <row r="13" spans="1:8" ht="20.100000000000001" customHeight="1">
      <c r="A13" s="240" t="s">
        <v>1097</v>
      </c>
      <c r="B13" s="240" t="s">
        <v>1098</v>
      </c>
      <c r="C13" s="239">
        <v>6500</v>
      </c>
      <c r="D13" s="257" t="s">
        <v>5</v>
      </c>
      <c r="E13" s="239">
        <v>0</v>
      </c>
      <c r="F13" s="239">
        <v>0</v>
      </c>
      <c r="G13" s="239">
        <v>6500</v>
      </c>
      <c r="H13" s="238" t="s">
        <v>5</v>
      </c>
    </row>
    <row r="14" spans="1:8" ht="20.100000000000001" customHeight="1">
      <c r="A14" s="240" t="s">
        <v>1077</v>
      </c>
      <c r="B14" s="240" t="s">
        <v>1076</v>
      </c>
      <c r="C14" s="239">
        <v>45</v>
      </c>
      <c r="D14" s="257" t="s">
        <v>5</v>
      </c>
      <c r="E14" s="239">
        <v>0</v>
      </c>
      <c r="F14" s="239">
        <v>0</v>
      </c>
      <c r="G14" s="239">
        <v>45</v>
      </c>
      <c r="H14" s="238" t="s">
        <v>5</v>
      </c>
    </row>
    <row r="15" spans="1:8" ht="20.100000000000001" customHeight="1">
      <c r="A15" s="240" t="s">
        <v>1075</v>
      </c>
      <c r="B15" s="240" t="s">
        <v>1074</v>
      </c>
      <c r="C15" s="239">
        <v>0</v>
      </c>
      <c r="D15" s="257" t="s">
        <v>5</v>
      </c>
      <c r="E15" s="239">
        <v>543</v>
      </c>
      <c r="F15" s="239">
        <v>0</v>
      </c>
      <c r="G15" s="239">
        <v>543</v>
      </c>
      <c r="H15" s="238" t="s">
        <v>5</v>
      </c>
    </row>
    <row r="16" spans="1:8" ht="20.100000000000001" customHeight="1">
      <c r="A16" s="240" t="s">
        <v>1099</v>
      </c>
      <c r="B16" s="240" t="s">
        <v>1100</v>
      </c>
      <c r="C16" s="239">
        <v>0</v>
      </c>
      <c r="D16" s="257" t="s">
        <v>5</v>
      </c>
      <c r="E16" s="239">
        <v>49.06</v>
      </c>
      <c r="F16" s="239">
        <v>0</v>
      </c>
      <c r="G16" s="239">
        <v>49.06</v>
      </c>
      <c r="H16" s="238" t="s">
        <v>5</v>
      </c>
    </row>
    <row r="17" spans="1:8" ht="20.100000000000001" customHeight="1">
      <c r="A17" s="240" t="s">
        <v>1101</v>
      </c>
      <c r="B17" s="240" t="s">
        <v>1102</v>
      </c>
      <c r="C17" s="239">
        <v>40</v>
      </c>
      <c r="D17" s="257" t="s">
        <v>5</v>
      </c>
      <c r="E17" s="239">
        <v>0</v>
      </c>
      <c r="F17" s="239">
        <v>0</v>
      </c>
      <c r="G17" s="239">
        <v>40</v>
      </c>
      <c r="H17" s="238" t="s">
        <v>5</v>
      </c>
    </row>
    <row r="18" spans="1:8" ht="20.100000000000001" customHeight="1">
      <c r="A18" s="240" t="s">
        <v>1103</v>
      </c>
      <c r="B18" s="240" t="s">
        <v>1104</v>
      </c>
      <c r="C18" s="239">
        <v>25500</v>
      </c>
      <c r="D18" s="257" t="s">
        <v>5</v>
      </c>
      <c r="E18" s="239">
        <v>0</v>
      </c>
      <c r="F18" s="239">
        <v>0</v>
      </c>
      <c r="G18" s="239">
        <v>25500</v>
      </c>
      <c r="H18" s="238" t="s">
        <v>5</v>
      </c>
    </row>
    <row r="19" spans="1:8" ht="20.100000000000001" customHeight="1">
      <c r="A19" s="240" t="s">
        <v>1073</v>
      </c>
      <c r="B19" s="240" t="s">
        <v>1072</v>
      </c>
      <c r="C19" s="239">
        <v>33500</v>
      </c>
      <c r="D19" s="257" t="s">
        <v>5</v>
      </c>
      <c r="E19" s="239">
        <v>0</v>
      </c>
      <c r="F19" s="239">
        <v>0</v>
      </c>
      <c r="G19" s="239">
        <v>33500</v>
      </c>
      <c r="H19" s="238" t="s">
        <v>5</v>
      </c>
    </row>
    <row r="20" spans="1:8" ht="20.100000000000001" customHeight="1">
      <c r="A20" s="253" t="s">
        <v>1071</v>
      </c>
      <c r="B20" s="253" t="s">
        <v>1070</v>
      </c>
      <c r="C20" s="267">
        <v>55545556.409999996</v>
      </c>
      <c r="D20" s="268" t="s">
        <v>5</v>
      </c>
      <c r="E20" s="267">
        <v>39372589.670000002</v>
      </c>
      <c r="F20" s="267">
        <v>49595734.100000001</v>
      </c>
      <c r="G20" s="267">
        <v>45322411.979999997</v>
      </c>
      <c r="H20" s="238"/>
    </row>
    <row r="21" spans="1:8" ht="20.100000000000001" customHeight="1">
      <c r="A21" s="243" t="s">
        <v>1069</v>
      </c>
      <c r="B21" s="243" t="s">
        <v>1068</v>
      </c>
      <c r="C21" s="242">
        <v>2295326.6</v>
      </c>
      <c r="D21" s="255" t="s">
        <v>5</v>
      </c>
      <c r="E21" s="242">
        <v>0</v>
      </c>
      <c r="F21" s="242">
        <v>0</v>
      </c>
      <c r="G21" s="242">
        <v>2295326.6</v>
      </c>
      <c r="H21" s="241" t="s">
        <v>5</v>
      </c>
    </row>
    <row r="22" spans="1:8" ht="20.100000000000001" customHeight="1">
      <c r="A22" s="240" t="s">
        <v>1067</v>
      </c>
      <c r="B22" s="240" t="s">
        <v>1066</v>
      </c>
      <c r="C22" s="239">
        <v>72898618.329999998</v>
      </c>
      <c r="D22" s="257" t="s">
        <v>5</v>
      </c>
      <c r="E22" s="239">
        <v>36637712.329999998</v>
      </c>
      <c r="F22" s="239">
        <v>52881190.590000004</v>
      </c>
      <c r="G22" s="239">
        <v>56655140.07</v>
      </c>
      <c r="H22" s="238" t="s">
        <v>5</v>
      </c>
    </row>
    <row r="23" spans="1:8" ht="20.100000000000001" customHeight="1">
      <c r="A23" s="240" t="s">
        <v>1065</v>
      </c>
      <c r="B23" s="240" t="s">
        <v>1064</v>
      </c>
      <c r="C23" s="239">
        <v>2278.62</v>
      </c>
      <c r="D23" s="257" t="s">
        <v>5</v>
      </c>
      <c r="E23" s="239">
        <v>0</v>
      </c>
      <c r="F23" s="239">
        <v>0</v>
      </c>
      <c r="G23" s="239">
        <v>2278.62</v>
      </c>
      <c r="H23" s="238" t="s">
        <v>5</v>
      </c>
    </row>
    <row r="24" spans="1:8" ht="20.100000000000001" customHeight="1">
      <c r="A24" s="240" t="s">
        <v>1063</v>
      </c>
      <c r="B24" s="240" t="s">
        <v>1062</v>
      </c>
      <c r="C24" s="239">
        <v>30308538.66</v>
      </c>
      <c r="D24" s="257" t="s">
        <v>5</v>
      </c>
      <c r="E24" s="239">
        <v>18824148.68</v>
      </c>
      <c r="F24" s="239">
        <v>8735423.8200000003</v>
      </c>
      <c r="G24" s="239">
        <v>40397263.520000003</v>
      </c>
      <c r="H24" s="238" t="s">
        <v>5</v>
      </c>
    </row>
    <row r="25" spans="1:8" ht="20.100000000000001" customHeight="1">
      <c r="A25" s="253" t="s">
        <v>1061</v>
      </c>
      <c r="B25" s="253" t="s">
        <v>1060</v>
      </c>
      <c r="C25" s="267">
        <v>406055.17</v>
      </c>
      <c r="D25" s="268" t="s">
        <v>5</v>
      </c>
      <c r="E25" s="267">
        <v>241500</v>
      </c>
      <c r="F25" s="267">
        <v>452599.15</v>
      </c>
      <c r="G25" s="267">
        <v>194956.02</v>
      </c>
      <c r="H25" s="238" t="s">
        <v>5</v>
      </c>
    </row>
    <row r="26" spans="1:8" ht="20.100000000000001" customHeight="1">
      <c r="A26" s="240" t="s">
        <v>1058</v>
      </c>
      <c r="B26" s="240" t="s">
        <v>1057</v>
      </c>
      <c r="C26" s="239">
        <v>51599.01</v>
      </c>
      <c r="D26" s="257" t="s">
        <v>5</v>
      </c>
      <c r="E26" s="239">
        <v>0</v>
      </c>
      <c r="F26" s="239">
        <v>1465</v>
      </c>
      <c r="G26" s="239">
        <v>50134.01</v>
      </c>
      <c r="H26" s="238"/>
    </row>
    <row r="27" spans="1:8" ht="20.100000000000001" customHeight="1">
      <c r="A27" s="243" t="s">
        <v>1105</v>
      </c>
      <c r="B27" s="243" t="s">
        <v>1106</v>
      </c>
      <c r="C27" s="242">
        <v>3354.96</v>
      </c>
      <c r="D27" s="255" t="s">
        <v>5</v>
      </c>
      <c r="E27" s="242">
        <v>0</v>
      </c>
      <c r="F27" s="242">
        <v>0</v>
      </c>
      <c r="G27" s="242">
        <v>3354.96</v>
      </c>
      <c r="H27" s="241" t="s">
        <v>5</v>
      </c>
    </row>
    <row r="28" spans="1:8" ht="20.100000000000001" customHeight="1">
      <c r="A28" s="240" t="s">
        <v>1107</v>
      </c>
      <c r="B28" s="240" t="s">
        <v>1108</v>
      </c>
      <c r="C28" s="239">
        <v>435.5</v>
      </c>
      <c r="D28" s="257" t="s">
        <v>5</v>
      </c>
      <c r="E28" s="239">
        <v>0</v>
      </c>
      <c r="F28" s="239">
        <v>405.5</v>
      </c>
      <c r="G28" s="239">
        <v>30</v>
      </c>
      <c r="H28" s="238" t="s">
        <v>5</v>
      </c>
    </row>
    <row r="29" spans="1:8" ht="20.100000000000001" customHeight="1">
      <c r="A29" s="240" t="s">
        <v>1056</v>
      </c>
      <c r="B29" s="240" t="s">
        <v>1055</v>
      </c>
      <c r="C29" s="239">
        <v>1124986.71</v>
      </c>
      <c r="D29" s="257" t="s">
        <v>5</v>
      </c>
      <c r="E29" s="239">
        <v>0</v>
      </c>
      <c r="F29" s="239">
        <v>860688.55</v>
      </c>
      <c r="G29" s="239">
        <v>264298.15999999997</v>
      </c>
      <c r="H29" s="238" t="s">
        <v>5</v>
      </c>
    </row>
    <row r="30" spans="1:8" ht="20.100000000000001" customHeight="1">
      <c r="A30" s="240" t="s">
        <v>1109</v>
      </c>
      <c r="B30" s="240" t="s">
        <v>1110</v>
      </c>
      <c r="C30" s="239">
        <v>15740</v>
      </c>
      <c r="D30" s="257" t="s">
        <v>5</v>
      </c>
      <c r="E30" s="239">
        <v>0</v>
      </c>
      <c r="F30" s="239">
        <v>0</v>
      </c>
      <c r="G30" s="239">
        <v>15740</v>
      </c>
      <c r="H30" s="238" t="s">
        <v>5</v>
      </c>
    </row>
    <row r="31" spans="1:8" ht="20.100000000000001" customHeight="1">
      <c r="A31" s="240" t="s">
        <v>1111</v>
      </c>
      <c r="B31" s="240" t="s">
        <v>1112</v>
      </c>
      <c r="C31" s="239">
        <v>622000</v>
      </c>
      <c r="D31" s="257" t="s">
        <v>5</v>
      </c>
      <c r="E31" s="239">
        <v>593400</v>
      </c>
      <c r="F31" s="239">
        <v>1199061</v>
      </c>
      <c r="G31" s="239">
        <v>16339</v>
      </c>
      <c r="H31" s="238" t="s">
        <v>5</v>
      </c>
    </row>
    <row r="32" spans="1:8" ht="20.100000000000001" customHeight="1">
      <c r="A32" s="240" t="s">
        <v>1054</v>
      </c>
      <c r="B32" s="240" t="s">
        <v>1053</v>
      </c>
      <c r="C32" s="239">
        <v>97291.65</v>
      </c>
      <c r="D32" s="257" t="s">
        <v>5</v>
      </c>
      <c r="E32" s="239">
        <v>91052</v>
      </c>
      <c r="F32" s="239">
        <v>171252.74</v>
      </c>
      <c r="G32" s="239">
        <v>17090.91</v>
      </c>
      <c r="H32" s="238" t="s">
        <v>5</v>
      </c>
    </row>
    <row r="33" spans="1:8" ht="20.100000000000001" customHeight="1">
      <c r="A33" s="240" t="s">
        <v>1113</v>
      </c>
      <c r="B33" s="240" t="s">
        <v>1114</v>
      </c>
      <c r="C33" s="239">
        <v>25000</v>
      </c>
      <c r="D33" s="257" t="s">
        <v>5</v>
      </c>
      <c r="E33" s="239">
        <v>0</v>
      </c>
      <c r="F33" s="239">
        <v>22000</v>
      </c>
      <c r="G33" s="239">
        <v>3000</v>
      </c>
      <c r="H33" s="238" t="s">
        <v>5</v>
      </c>
    </row>
    <row r="34" spans="1:8" ht="20.100000000000001" customHeight="1">
      <c r="A34" s="240" t="s">
        <v>1115</v>
      </c>
      <c r="B34" s="240" t="s">
        <v>1116</v>
      </c>
      <c r="C34" s="239">
        <v>40006</v>
      </c>
      <c r="D34" s="257" t="s">
        <v>5</v>
      </c>
      <c r="E34" s="239">
        <v>0</v>
      </c>
      <c r="F34" s="239">
        <v>39984.81</v>
      </c>
      <c r="G34" s="239">
        <v>21.19</v>
      </c>
      <c r="H34" s="238" t="s">
        <v>5</v>
      </c>
    </row>
    <row r="35" spans="1:8" ht="20.100000000000001" customHeight="1">
      <c r="A35" s="240" t="s">
        <v>1117</v>
      </c>
      <c r="B35" s="240" t="s">
        <v>1118</v>
      </c>
      <c r="C35" s="239">
        <v>55000</v>
      </c>
      <c r="D35" s="257" t="s">
        <v>5</v>
      </c>
      <c r="E35" s="239">
        <v>0</v>
      </c>
      <c r="F35" s="239">
        <v>54999.99</v>
      </c>
      <c r="G35" s="239">
        <v>0.01</v>
      </c>
      <c r="H35" s="238" t="s">
        <v>5</v>
      </c>
    </row>
    <row r="36" spans="1:8" ht="20.100000000000001" customHeight="1">
      <c r="A36" s="240" t="s">
        <v>1119</v>
      </c>
      <c r="B36" s="240" t="s">
        <v>1120</v>
      </c>
      <c r="C36" s="239">
        <v>7000</v>
      </c>
      <c r="D36" s="257" t="s">
        <v>5</v>
      </c>
      <c r="E36" s="239">
        <v>0</v>
      </c>
      <c r="F36" s="239">
        <v>4538</v>
      </c>
      <c r="G36" s="239">
        <v>2462</v>
      </c>
      <c r="H36" s="238" t="s">
        <v>5</v>
      </c>
    </row>
    <row r="37" spans="1:8" ht="20.100000000000001" customHeight="1">
      <c r="A37" s="240" t="s">
        <v>1121</v>
      </c>
      <c r="B37" s="240" t="s">
        <v>1122</v>
      </c>
      <c r="C37" s="239">
        <v>925.99</v>
      </c>
      <c r="D37" s="257" t="s">
        <v>5</v>
      </c>
      <c r="E37" s="239">
        <v>0</v>
      </c>
      <c r="F37" s="239">
        <v>0</v>
      </c>
      <c r="G37" s="244">
        <v>925.99</v>
      </c>
      <c r="H37" s="238" t="s">
        <v>5</v>
      </c>
    </row>
    <row r="38" spans="1:8" ht="20.100000000000001" customHeight="1">
      <c r="A38" s="240" t="s">
        <v>1123</v>
      </c>
      <c r="B38" s="240" t="s">
        <v>1124</v>
      </c>
      <c r="C38" s="239">
        <v>20000</v>
      </c>
      <c r="D38" s="257" t="s">
        <v>5</v>
      </c>
      <c r="E38" s="239">
        <v>0</v>
      </c>
      <c r="F38" s="239">
        <v>0</v>
      </c>
      <c r="G38" s="239">
        <v>20000</v>
      </c>
      <c r="H38" s="238" t="s">
        <v>5</v>
      </c>
    </row>
    <row r="39" spans="1:8" ht="20.100000000000001" customHeight="1">
      <c r="A39" s="240" t="s">
        <v>1125</v>
      </c>
      <c r="B39" s="240" t="s">
        <v>1126</v>
      </c>
      <c r="C39" s="239">
        <v>45238.78</v>
      </c>
      <c r="D39" s="257" t="s">
        <v>5</v>
      </c>
      <c r="E39" s="239">
        <v>87000</v>
      </c>
      <c r="F39" s="239">
        <v>132000</v>
      </c>
      <c r="G39" s="239">
        <v>238.78</v>
      </c>
      <c r="H39" s="238" t="s">
        <v>5</v>
      </c>
    </row>
    <row r="40" spans="1:8" ht="20.100000000000001" customHeight="1">
      <c r="A40" s="240" t="s">
        <v>1052</v>
      </c>
      <c r="B40" s="240" t="s">
        <v>1051</v>
      </c>
      <c r="C40" s="239">
        <v>61197.919999999998</v>
      </c>
      <c r="D40" s="257" t="s">
        <v>5</v>
      </c>
      <c r="E40" s="239">
        <v>0</v>
      </c>
      <c r="F40" s="239">
        <v>54756.09</v>
      </c>
      <c r="G40" s="239">
        <v>6441.83</v>
      </c>
      <c r="H40" s="238" t="s">
        <v>5</v>
      </c>
    </row>
    <row r="41" spans="1:8" ht="20.100000000000001" customHeight="1">
      <c r="A41" s="240" t="s">
        <v>1127</v>
      </c>
      <c r="B41" s="240" t="s">
        <v>1128</v>
      </c>
      <c r="C41" s="239">
        <v>10076</v>
      </c>
      <c r="D41" s="257" t="s">
        <v>5</v>
      </c>
      <c r="E41" s="239">
        <v>0</v>
      </c>
      <c r="F41" s="239">
        <v>7907.14</v>
      </c>
      <c r="G41" s="269">
        <v>2168.86</v>
      </c>
      <c r="H41" s="238" t="s">
        <v>5</v>
      </c>
    </row>
    <row r="42" spans="1:8" ht="20.100000000000001" customHeight="1">
      <c r="A42" s="240" t="s">
        <v>1129</v>
      </c>
      <c r="B42" s="240" t="s">
        <v>1130</v>
      </c>
      <c r="C42" s="239">
        <v>40000</v>
      </c>
      <c r="D42" s="257" t="s">
        <v>5</v>
      </c>
      <c r="E42" s="239">
        <v>0</v>
      </c>
      <c r="F42" s="239">
        <v>16840.669999999998</v>
      </c>
      <c r="G42" s="239">
        <v>23159.33</v>
      </c>
      <c r="H42" s="238" t="s">
        <v>5</v>
      </c>
    </row>
    <row r="43" spans="1:8" ht="20.100000000000001" customHeight="1">
      <c r="A43" s="240" t="s">
        <v>1131</v>
      </c>
      <c r="B43" s="240" t="s">
        <v>1132</v>
      </c>
      <c r="C43" s="239">
        <v>20000</v>
      </c>
      <c r="D43" s="257" t="s">
        <v>5</v>
      </c>
      <c r="E43" s="239">
        <v>10000</v>
      </c>
      <c r="F43" s="239">
        <v>26365.51</v>
      </c>
      <c r="G43" s="239">
        <v>3634.49</v>
      </c>
      <c r="H43" s="238" t="s">
        <v>5</v>
      </c>
    </row>
    <row r="44" spans="1:8" ht="20.100000000000001" customHeight="1">
      <c r="A44" s="240" t="s">
        <v>1133</v>
      </c>
      <c r="B44" s="240" t="s">
        <v>1134</v>
      </c>
      <c r="C44" s="239">
        <v>590000</v>
      </c>
      <c r="D44" s="257" t="s">
        <v>5</v>
      </c>
      <c r="E44" s="239">
        <v>581000</v>
      </c>
      <c r="F44" s="239">
        <v>979192.5</v>
      </c>
      <c r="G44" s="239">
        <v>191807.5</v>
      </c>
      <c r="H44" s="238" t="s">
        <v>5</v>
      </c>
    </row>
    <row r="45" spans="1:8" ht="20.100000000000001" customHeight="1">
      <c r="A45" s="240" t="s">
        <v>1135</v>
      </c>
      <c r="B45" s="240" t="s">
        <v>1136</v>
      </c>
      <c r="C45" s="239">
        <v>304000</v>
      </c>
      <c r="D45" s="257" t="s">
        <v>5</v>
      </c>
      <c r="E45" s="239">
        <v>581000</v>
      </c>
      <c r="F45" s="239">
        <v>716438.5</v>
      </c>
      <c r="G45" s="239">
        <v>168561.5</v>
      </c>
      <c r="H45" s="238" t="s">
        <v>5</v>
      </c>
    </row>
    <row r="46" spans="1:8" ht="20.100000000000001" customHeight="1">
      <c r="A46" s="240" t="s">
        <v>1137</v>
      </c>
      <c r="B46" s="240" t="s">
        <v>1138</v>
      </c>
      <c r="C46" s="239">
        <v>590000</v>
      </c>
      <c r="D46" s="257" t="s">
        <v>5</v>
      </c>
      <c r="E46" s="239">
        <v>581000</v>
      </c>
      <c r="F46" s="239">
        <v>1033069</v>
      </c>
      <c r="G46" s="239">
        <v>137931</v>
      </c>
      <c r="H46" s="238" t="s">
        <v>5</v>
      </c>
    </row>
    <row r="47" spans="1:8" ht="20.100000000000001" customHeight="1">
      <c r="A47" s="253" t="s">
        <v>1139</v>
      </c>
      <c r="B47" s="253" t="s">
        <v>1140</v>
      </c>
      <c r="C47" s="267">
        <v>92.31</v>
      </c>
      <c r="D47" s="268" t="s">
        <v>5</v>
      </c>
      <c r="E47" s="267">
        <v>0</v>
      </c>
      <c r="F47" s="267">
        <v>92</v>
      </c>
      <c r="G47" s="267">
        <v>0.31</v>
      </c>
      <c r="H47" s="238" t="s">
        <v>5</v>
      </c>
    </row>
    <row r="48" spans="1:8" ht="20.100000000000001" customHeight="1">
      <c r="A48" s="240" t="s">
        <v>1141</v>
      </c>
      <c r="B48" s="240" t="s">
        <v>1142</v>
      </c>
      <c r="C48" s="239">
        <v>50945.01</v>
      </c>
      <c r="D48" s="257" t="s">
        <v>5</v>
      </c>
      <c r="E48" s="239">
        <v>35058.26</v>
      </c>
      <c r="F48" s="239">
        <v>50945</v>
      </c>
      <c r="G48" s="239">
        <v>35058.269999999997</v>
      </c>
      <c r="H48" s="238" t="s">
        <v>5</v>
      </c>
    </row>
    <row r="49" spans="1:8" ht="20.100000000000001" customHeight="1">
      <c r="A49" s="253" t="s">
        <v>1143</v>
      </c>
      <c r="B49" s="253" t="s">
        <v>1144</v>
      </c>
      <c r="C49" s="267">
        <v>695150.53</v>
      </c>
      <c r="D49" s="268" t="s">
        <v>5</v>
      </c>
      <c r="E49" s="267">
        <v>0</v>
      </c>
      <c r="F49" s="267">
        <v>0</v>
      </c>
      <c r="G49" s="267">
        <v>695150.53</v>
      </c>
      <c r="H49" s="238"/>
    </row>
    <row r="50" spans="1:8" ht="20.100000000000001" customHeight="1">
      <c r="A50" s="240" t="s">
        <v>1145</v>
      </c>
      <c r="B50" s="240" t="s">
        <v>1146</v>
      </c>
      <c r="C50" s="239">
        <v>695150.53</v>
      </c>
      <c r="D50" s="257" t="s">
        <v>5</v>
      </c>
      <c r="E50" s="239">
        <v>0</v>
      </c>
      <c r="F50" s="239">
        <v>0</v>
      </c>
      <c r="G50" s="239">
        <v>695150.53</v>
      </c>
      <c r="H50" s="238" t="s">
        <v>5</v>
      </c>
    </row>
    <row r="51" spans="1:8" ht="20.100000000000001" customHeight="1">
      <c r="A51" s="243" t="s">
        <v>1050</v>
      </c>
      <c r="B51" s="243" t="s">
        <v>1049</v>
      </c>
      <c r="C51" s="242">
        <v>55383640.780000001</v>
      </c>
      <c r="D51" s="255" t="s">
        <v>5</v>
      </c>
      <c r="E51" s="242">
        <v>197084</v>
      </c>
      <c r="F51" s="242">
        <v>0</v>
      </c>
      <c r="G51" s="242">
        <v>55580724.780000001</v>
      </c>
      <c r="H51" s="241" t="s">
        <v>5</v>
      </c>
    </row>
    <row r="52" spans="1:8" ht="20.100000000000001" customHeight="1">
      <c r="A52" s="270" t="s">
        <v>1657</v>
      </c>
      <c r="B52" s="270" t="s">
        <v>1152</v>
      </c>
      <c r="C52" s="271">
        <f>SUM(C54,C55)</f>
        <v>111406007.92</v>
      </c>
      <c r="D52" s="271">
        <f t="shared" ref="D52:H52" si="1">SUM(D54,D55)</f>
        <v>0</v>
      </c>
      <c r="E52" s="271">
        <f t="shared" si="1"/>
        <v>0</v>
      </c>
      <c r="F52" s="271">
        <f t="shared" si="1"/>
        <v>0</v>
      </c>
      <c r="G52" s="271">
        <f t="shared" si="1"/>
        <v>111406007.92</v>
      </c>
      <c r="H52" s="271">
        <f t="shared" si="1"/>
        <v>183407240.88</v>
      </c>
    </row>
    <row r="53" spans="1:8" ht="20.100000000000001" customHeight="1">
      <c r="A53" s="240" t="s">
        <v>1147</v>
      </c>
      <c r="B53" s="240" t="s">
        <v>1148</v>
      </c>
      <c r="C53" s="239">
        <v>368478.64</v>
      </c>
      <c r="D53" s="257" t="s">
        <v>5</v>
      </c>
      <c r="E53" s="239">
        <v>0</v>
      </c>
      <c r="F53" s="239">
        <v>0</v>
      </c>
      <c r="G53" s="239">
        <v>368478.64</v>
      </c>
      <c r="H53" s="238" t="s">
        <v>5</v>
      </c>
    </row>
    <row r="54" spans="1:8" ht="20.100000000000001" customHeight="1">
      <c r="A54" s="243" t="s">
        <v>1149</v>
      </c>
      <c r="B54" s="243" t="s">
        <v>1150</v>
      </c>
      <c r="C54" s="258">
        <v>368478.64</v>
      </c>
      <c r="D54" s="256" t="s">
        <v>5</v>
      </c>
      <c r="E54" s="242">
        <v>0</v>
      </c>
      <c r="F54" s="242">
        <v>0</v>
      </c>
      <c r="G54" s="258">
        <v>368478.64</v>
      </c>
      <c r="H54" s="242">
        <v>179801669.43000001</v>
      </c>
    </row>
    <row r="55" spans="1:8" ht="20.100000000000001" customHeight="1">
      <c r="A55" s="240" t="s">
        <v>1151</v>
      </c>
      <c r="B55" s="240" t="s">
        <v>1152</v>
      </c>
      <c r="C55" s="259">
        <v>111037529.28</v>
      </c>
      <c r="D55" s="260" t="s">
        <v>5</v>
      </c>
      <c r="E55" s="239">
        <v>0</v>
      </c>
      <c r="F55" s="239">
        <v>0</v>
      </c>
      <c r="G55" s="259">
        <v>111037529.28</v>
      </c>
      <c r="H55" s="239">
        <v>3605571.45</v>
      </c>
    </row>
    <row r="56" spans="1:8" ht="20.100000000000001" customHeight="1">
      <c r="A56" s="240" t="s">
        <v>1153</v>
      </c>
      <c r="B56" s="240" t="s">
        <v>1154</v>
      </c>
      <c r="C56" s="259">
        <v>111037529.28</v>
      </c>
      <c r="D56" s="260" t="s">
        <v>5</v>
      </c>
      <c r="E56" s="239">
        <v>0</v>
      </c>
      <c r="F56" s="239">
        <v>0</v>
      </c>
      <c r="G56" s="259">
        <v>111037529.28</v>
      </c>
      <c r="H56" s="239">
        <v>128346.41</v>
      </c>
    </row>
    <row r="57" spans="1:8" ht="20.100000000000001" customHeight="1">
      <c r="A57" s="240"/>
      <c r="B57" s="253" t="s">
        <v>1047</v>
      </c>
      <c r="C57" s="272">
        <v>4029717.92</v>
      </c>
      <c r="D57" s="273" t="s">
        <v>5</v>
      </c>
      <c r="E57" s="267">
        <v>197084</v>
      </c>
      <c r="F57" s="267">
        <v>0</v>
      </c>
      <c r="G57" s="272">
        <v>4226801.92</v>
      </c>
      <c r="H57" s="267">
        <v>59062.8</v>
      </c>
    </row>
    <row r="58" spans="1:8" ht="20.100000000000001" customHeight="1">
      <c r="A58" s="253" t="s">
        <v>1048</v>
      </c>
      <c r="B58" s="253" t="s">
        <v>1047</v>
      </c>
      <c r="C58" s="272">
        <f>SUM(C59:C61)</f>
        <v>4029717.92</v>
      </c>
      <c r="D58" s="272">
        <f t="shared" ref="D58:H58" si="2">SUM(D59:D61)</f>
        <v>0</v>
      </c>
      <c r="E58" s="272">
        <f t="shared" si="2"/>
        <v>197084</v>
      </c>
      <c r="F58" s="272">
        <f t="shared" si="2"/>
        <v>0</v>
      </c>
      <c r="G58" s="272">
        <f t="shared" si="2"/>
        <v>4226801.92</v>
      </c>
      <c r="H58" s="272">
        <f t="shared" si="2"/>
        <v>167860789.20999998</v>
      </c>
    </row>
    <row r="59" spans="1:8" ht="20.100000000000001" customHeight="1">
      <c r="A59" s="240" t="s">
        <v>1046</v>
      </c>
      <c r="B59" s="240" t="s">
        <v>1045</v>
      </c>
      <c r="C59" s="259">
        <v>1469605.49</v>
      </c>
      <c r="D59" s="260" t="s">
        <v>5</v>
      </c>
      <c r="E59" s="239">
        <v>197084</v>
      </c>
      <c r="F59" s="239">
        <v>0</v>
      </c>
      <c r="G59" s="259">
        <v>1666689.49</v>
      </c>
      <c r="H59" s="239">
        <v>100588691</v>
      </c>
    </row>
    <row r="60" spans="1:8" ht="20.100000000000001" customHeight="1">
      <c r="A60" s="240" t="s">
        <v>1155</v>
      </c>
      <c r="B60" s="240" t="s">
        <v>1156</v>
      </c>
      <c r="C60" s="259">
        <v>48196.15</v>
      </c>
      <c r="D60" s="260" t="s">
        <v>5</v>
      </c>
      <c r="E60" s="239">
        <v>0</v>
      </c>
      <c r="F60" s="239">
        <v>0</v>
      </c>
      <c r="G60" s="259">
        <v>48196.15</v>
      </c>
      <c r="H60" s="239">
        <v>3186819.32</v>
      </c>
    </row>
    <row r="61" spans="1:8" ht="20.100000000000001" customHeight="1">
      <c r="A61" s="240" t="s">
        <v>1157</v>
      </c>
      <c r="B61" s="240" t="s">
        <v>1158</v>
      </c>
      <c r="C61" s="259">
        <v>2511916.2799999998</v>
      </c>
      <c r="D61" s="260" t="s">
        <v>5</v>
      </c>
      <c r="E61" s="239">
        <v>0</v>
      </c>
      <c r="F61" s="239">
        <v>0</v>
      </c>
      <c r="G61" s="259">
        <v>2511916.2799999998</v>
      </c>
      <c r="H61" s="239">
        <v>64085278.890000001</v>
      </c>
    </row>
    <row r="62" spans="1:8" ht="20.100000000000001" customHeight="1">
      <c r="A62" s="240"/>
      <c r="B62" s="253" t="s">
        <v>1043</v>
      </c>
      <c r="C62" s="268" t="s">
        <v>5</v>
      </c>
      <c r="D62" s="267">
        <v>147730859.44999999</v>
      </c>
      <c r="E62" s="267">
        <v>0</v>
      </c>
      <c r="F62" s="267">
        <v>0</v>
      </c>
      <c r="G62" s="268" t="s">
        <v>5</v>
      </c>
      <c r="H62" s="267">
        <v>346272.02</v>
      </c>
    </row>
    <row r="63" spans="1:8" ht="20.100000000000001" customHeight="1">
      <c r="A63" s="253" t="s">
        <v>1044</v>
      </c>
      <c r="B63" s="253" t="s">
        <v>1043</v>
      </c>
      <c r="C63" s="268" t="s">
        <v>5</v>
      </c>
      <c r="D63" s="267">
        <f>SUM(D64:D72)</f>
        <v>147730859.45000002</v>
      </c>
      <c r="E63" s="267">
        <f t="shared" ref="E63:H63" si="3">SUM(E64:E72)</f>
        <v>0</v>
      </c>
      <c r="F63" s="267">
        <f t="shared" si="3"/>
        <v>0</v>
      </c>
      <c r="G63" s="267">
        <f t="shared" si="3"/>
        <v>0</v>
      </c>
      <c r="H63" s="267">
        <f t="shared" si="3"/>
        <v>-6522155.2600000007</v>
      </c>
    </row>
    <row r="64" spans="1:8" ht="20.100000000000001" customHeight="1">
      <c r="A64" s="240" t="s">
        <v>1042</v>
      </c>
      <c r="B64" s="240" t="s">
        <v>1041</v>
      </c>
      <c r="C64" s="257" t="s">
        <v>5</v>
      </c>
      <c r="D64" s="239">
        <v>3537121.51</v>
      </c>
      <c r="E64" s="239">
        <v>0</v>
      </c>
      <c r="F64" s="239">
        <v>0</v>
      </c>
      <c r="G64" s="257" t="s">
        <v>5</v>
      </c>
      <c r="H64" s="239">
        <v>7191992.5800000001</v>
      </c>
    </row>
    <row r="65" spans="1:8" ht="20.100000000000001" customHeight="1">
      <c r="A65" s="240" t="s">
        <v>1040</v>
      </c>
      <c r="B65" s="240" t="s">
        <v>1039</v>
      </c>
      <c r="C65" s="257" t="s">
        <v>5</v>
      </c>
      <c r="D65" s="239">
        <v>99074.41</v>
      </c>
      <c r="E65" s="239">
        <v>0</v>
      </c>
      <c r="F65" s="239">
        <v>0</v>
      </c>
      <c r="G65" s="257" t="s">
        <v>5</v>
      </c>
      <c r="H65" s="239">
        <v>609634.96</v>
      </c>
    </row>
    <row r="66" spans="1:8" ht="20.100000000000001" customHeight="1">
      <c r="A66" s="243" t="s">
        <v>1038</v>
      </c>
      <c r="B66" s="243" t="s">
        <v>1037</v>
      </c>
      <c r="C66" s="256" t="s">
        <v>5</v>
      </c>
      <c r="D66" s="258">
        <v>45998.8</v>
      </c>
      <c r="E66" s="242">
        <v>0</v>
      </c>
      <c r="F66" s="242">
        <v>0</v>
      </c>
      <c r="G66" s="256" t="s">
        <v>5</v>
      </c>
      <c r="H66" s="241" t="s">
        <v>5</v>
      </c>
    </row>
    <row r="67" spans="1:8" ht="20.100000000000001" customHeight="1">
      <c r="A67" s="240" t="s">
        <v>1036</v>
      </c>
      <c r="B67" s="240" t="s">
        <v>809</v>
      </c>
      <c r="C67" s="260" t="s">
        <v>5</v>
      </c>
      <c r="D67" s="259">
        <v>73155413</v>
      </c>
      <c r="E67" s="239">
        <v>0</v>
      </c>
      <c r="F67" s="239">
        <v>0</v>
      </c>
      <c r="G67" s="260" t="s">
        <v>5</v>
      </c>
      <c r="H67" s="238" t="s">
        <v>5</v>
      </c>
    </row>
    <row r="68" spans="1:8" ht="20.100000000000001" customHeight="1">
      <c r="A68" s="240" t="s">
        <v>1035</v>
      </c>
      <c r="B68" s="240" t="s">
        <v>808</v>
      </c>
      <c r="C68" s="260" t="s">
        <v>5</v>
      </c>
      <c r="D68" s="259">
        <v>3119684.32</v>
      </c>
      <c r="E68" s="239">
        <v>0</v>
      </c>
      <c r="F68" s="239">
        <v>0</v>
      </c>
      <c r="G68" s="260" t="s">
        <v>5</v>
      </c>
      <c r="H68" s="238" t="s">
        <v>5</v>
      </c>
    </row>
    <row r="69" spans="1:8" ht="20.100000000000001" customHeight="1">
      <c r="A69" s="243" t="s">
        <v>1034</v>
      </c>
      <c r="B69" s="243" t="s">
        <v>1033</v>
      </c>
      <c r="C69" s="256" t="s">
        <v>5</v>
      </c>
      <c r="D69" s="258">
        <v>59900180.890000001</v>
      </c>
      <c r="E69" s="242">
        <v>0</v>
      </c>
      <c r="F69" s="242">
        <v>0</v>
      </c>
      <c r="G69" s="256" t="s">
        <v>5</v>
      </c>
      <c r="H69" s="241" t="s">
        <v>5</v>
      </c>
    </row>
    <row r="70" spans="1:8" ht="20.100000000000001" customHeight="1">
      <c r="A70" s="240" t="s">
        <v>1032</v>
      </c>
      <c r="B70" s="240" t="s">
        <v>1031</v>
      </c>
      <c r="C70" s="260" t="s">
        <v>5</v>
      </c>
      <c r="D70" s="259">
        <v>344958.02</v>
      </c>
      <c r="E70" s="239">
        <v>0</v>
      </c>
      <c r="F70" s="239">
        <v>0</v>
      </c>
      <c r="G70" s="260" t="s">
        <v>5</v>
      </c>
      <c r="H70" s="238" t="s">
        <v>5</v>
      </c>
    </row>
    <row r="71" spans="1:8" ht="20.100000000000001" customHeight="1">
      <c r="A71" s="240" t="s">
        <v>1030</v>
      </c>
      <c r="B71" s="240" t="s">
        <v>806</v>
      </c>
      <c r="C71" s="257" t="s">
        <v>5</v>
      </c>
      <c r="D71" s="244">
        <v>6889489.5800000001</v>
      </c>
      <c r="E71" s="239">
        <v>0</v>
      </c>
      <c r="F71" s="239">
        <v>0</v>
      </c>
      <c r="G71" s="257" t="s">
        <v>5</v>
      </c>
      <c r="H71" s="244">
        <v>-7161891.4000000004</v>
      </c>
    </row>
    <row r="72" spans="1:8" ht="20.100000000000001" customHeight="1">
      <c r="A72" s="240" t="s">
        <v>1029</v>
      </c>
      <c r="B72" s="240" t="s">
        <v>807</v>
      </c>
      <c r="C72" s="257" t="s">
        <v>5</v>
      </c>
      <c r="D72" s="244">
        <v>638938.92000000004</v>
      </c>
      <c r="E72" s="239">
        <v>0</v>
      </c>
      <c r="F72" s="239">
        <v>0</v>
      </c>
      <c r="G72" s="257" t="s">
        <v>5</v>
      </c>
      <c r="H72" s="244">
        <v>-7161891.4000000004</v>
      </c>
    </row>
    <row r="73" spans="1:8" ht="20.100000000000001" customHeight="1">
      <c r="A73" s="240"/>
      <c r="B73" s="265" t="s">
        <v>1160</v>
      </c>
      <c r="C73" s="266">
        <v>3338393.99</v>
      </c>
      <c r="D73" s="275" t="s">
        <v>5</v>
      </c>
      <c r="E73" s="266">
        <v>0</v>
      </c>
      <c r="F73" s="266">
        <v>0</v>
      </c>
      <c r="G73" s="266">
        <v>3338393.99</v>
      </c>
      <c r="H73" s="276">
        <v>-810335.22</v>
      </c>
    </row>
    <row r="74" spans="1:8" ht="20.100000000000001" customHeight="1">
      <c r="A74" s="265" t="s">
        <v>1159</v>
      </c>
      <c r="B74" s="265" t="s">
        <v>1160</v>
      </c>
      <c r="C74" s="266">
        <f>SUM(C75:C76)</f>
        <v>3338393.99</v>
      </c>
      <c r="D74" s="266">
        <f t="shared" ref="D74:H74" si="4">SUM(D75:D76)</f>
        <v>0</v>
      </c>
      <c r="E74" s="266">
        <f t="shared" si="4"/>
        <v>0</v>
      </c>
      <c r="F74" s="266">
        <f t="shared" si="4"/>
        <v>0</v>
      </c>
      <c r="G74" s="266">
        <f t="shared" si="4"/>
        <v>3338393.99</v>
      </c>
      <c r="H74" s="276">
        <f t="shared" si="4"/>
        <v>-840970.59000000008</v>
      </c>
    </row>
    <row r="75" spans="1:8" ht="20.100000000000001" customHeight="1">
      <c r="A75" s="240" t="s">
        <v>1161</v>
      </c>
      <c r="B75" s="240" t="s">
        <v>1162</v>
      </c>
      <c r="C75" s="259">
        <v>3322843.99</v>
      </c>
      <c r="D75" s="260" t="s">
        <v>5</v>
      </c>
      <c r="E75" s="239">
        <v>0</v>
      </c>
      <c r="F75" s="239">
        <v>0</v>
      </c>
      <c r="G75" s="259">
        <v>3322843.99</v>
      </c>
      <c r="H75" s="239">
        <v>446.58</v>
      </c>
    </row>
    <row r="76" spans="1:8" ht="20.100000000000001" customHeight="1">
      <c r="A76" s="240" t="s">
        <v>1163</v>
      </c>
      <c r="B76" s="240" t="s">
        <v>1164</v>
      </c>
      <c r="C76" s="259">
        <v>15550</v>
      </c>
      <c r="D76" s="260" t="s">
        <v>5</v>
      </c>
      <c r="E76" s="239">
        <v>0</v>
      </c>
      <c r="F76" s="239">
        <v>0</v>
      </c>
      <c r="G76" s="259">
        <v>15550</v>
      </c>
      <c r="H76" s="244">
        <v>-841417.17</v>
      </c>
    </row>
    <row r="77" spans="1:8" ht="20.100000000000001" customHeight="1">
      <c r="A77" s="240"/>
      <c r="B77" s="253" t="s">
        <v>1166</v>
      </c>
      <c r="C77" s="272">
        <v>75725023.700000003</v>
      </c>
      <c r="D77" s="273" t="s">
        <v>5</v>
      </c>
      <c r="E77" s="267">
        <v>0</v>
      </c>
      <c r="F77" s="267">
        <v>0</v>
      </c>
      <c r="G77" s="272">
        <v>75725023.700000003</v>
      </c>
      <c r="H77" s="277">
        <v>-878464.6</v>
      </c>
    </row>
    <row r="78" spans="1:8" ht="20.100000000000001" customHeight="1">
      <c r="A78" s="253" t="s">
        <v>1165</v>
      </c>
      <c r="B78" s="253" t="s">
        <v>1166</v>
      </c>
      <c r="C78" s="267">
        <f>SUM(C79:C80)</f>
        <v>75725023.700000003</v>
      </c>
      <c r="D78" s="267">
        <f t="shared" ref="D78:H78" si="5">SUM(D79:D80)</f>
        <v>0</v>
      </c>
      <c r="E78" s="267">
        <f t="shared" si="5"/>
        <v>0</v>
      </c>
      <c r="F78" s="267">
        <f t="shared" si="5"/>
        <v>0</v>
      </c>
      <c r="G78" s="267">
        <f t="shared" si="5"/>
        <v>75725023.700000003</v>
      </c>
      <c r="H78" s="267">
        <f t="shared" si="5"/>
        <v>8959.15</v>
      </c>
    </row>
    <row r="79" spans="1:8" ht="20.100000000000001" customHeight="1">
      <c r="A79" s="240" t="s">
        <v>1167</v>
      </c>
      <c r="B79" s="240" t="s">
        <v>1168</v>
      </c>
      <c r="C79" s="259">
        <v>75674782.829999998</v>
      </c>
      <c r="D79" s="260" t="s">
        <v>5</v>
      </c>
      <c r="E79" s="239">
        <v>0</v>
      </c>
      <c r="F79" s="239">
        <v>0</v>
      </c>
      <c r="G79" s="259">
        <v>75674782.829999998</v>
      </c>
      <c r="H79" s="239">
        <v>5804.91</v>
      </c>
    </row>
    <row r="80" spans="1:8" ht="20.100000000000001" customHeight="1">
      <c r="A80" s="240" t="s">
        <v>1169</v>
      </c>
      <c r="B80" s="240" t="s">
        <v>1170</v>
      </c>
      <c r="C80" s="259">
        <v>50240.87</v>
      </c>
      <c r="D80" s="260" t="s">
        <v>5</v>
      </c>
      <c r="E80" s="239">
        <v>0</v>
      </c>
      <c r="F80" s="239">
        <v>0</v>
      </c>
      <c r="G80" s="259">
        <v>50240.87</v>
      </c>
      <c r="H80" s="239">
        <v>3154.24</v>
      </c>
    </row>
    <row r="81" spans="1:8" ht="20.100000000000001" customHeight="1">
      <c r="A81" s="240"/>
      <c r="B81" s="253" t="s">
        <v>1172</v>
      </c>
      <c r="C81" s="267">
        <v>355104.97</v>
      </c>
      <c r="D81" s="273" t="s">
        <v>5</v>
      </c>
      <c r="E81" s="267">
        <v>0</v>
      </c>
      <c r="F81" s="267">
        <v>0</v>
      </c>
      <c r="G81" s="267">
        <v>355104.97</v>
      </c>
      <c r="H81" s="267">
        <v>697.5</v>
      </c>
    </row>
    <row r="82" spans="1:8" ht="20.100000000000001" customHeight="1">
      <c r="A82" s="253" t="s">
        <v>1171</v>
      </c>
      <c r="B82" s="253" t="s">
        <v>1172</v>
      </c>
      <c r="C82" s="267">
        <f>SUM(C83:C84)</f>
        <v>355104.97</v>
      </c>
      <c r="D82" s="267">
        <f t="shared" ref="D82:H82" si="6">SUM(D83:D84)</f>
        <v>0</v>
      </c>
      <c r="E82" s="267">
        <f t="shared" si="6"/>
        <v>0</v>
      </c>
      <c r="F82" s="267">
        <f t="shared" si="6"/>
        <v>0</v>
      </c>
      <c r="G82" s="267">
        <f t="shared" si="6"/>
        <v>355104.97</v>
      </c>
      <c r="H82" s="267">
        <f t="shared" si="6"/>
        <v>6160483.8200000003</v>
      </c>
    </row>
    <row r="83" spans="1:8" ht="20.100000000000001" customHeight="1">
      <c r="A83" s="243" t="s">
        <v>1173</v>
      </c>
      <c r="B83" s="243" t="s">
        <v>1174</v>
      </c>
      <c r="C83" s="258">
        <v>210715.42</v>
      </c>
      <c r="D83" s="256" t="s">
        <v>5</v>
      </c>
      <c r="E83" s="242">
        <v>0</v>
      </c>
      <c r="F83" s="242">
        <v>0</v>
      </c>
      <c r="G83" s="258">
        <v>210715.42</v>
      </c>
      <c r="H83" s="242">
        <v>3276008.72</v>
      </c>
    </row>
    <row r="84" spans="1:8" ht="20.100000000000001" customHeight="1">
      <c r="A84" s="240" t="s">
        <v>1175</v>
      </c>
      <c r="B84" s="240" t="s">
        <v>1176</v>
      </c>
      <c r="C84" s="259">
        <v>144389.54999999999</v>
      </c>
      <c r="D84" s="260" t="s">
        <v>5</v>
      </c>
      <c r="E84" s="239">
        <v>0</v>
      </c>
      <c r="F84" s="239">
        <v>0</v>
      </c>
      <c r="G84" s="259">
        <v>144389.54999999999</v>
      </c>
      <c r="H84" s="239">
        <v>2884475.1</v>
      </c>
    </row>
    <row r="85" spans="1:8" ht="20.100000000000001" customHeight="1">
      <c r="A85" s="253" t="s">
        <v>1177</v>
      </c>
      <c r="B85" s="253" t="s">
        <v>1178</v>
      </c>
      <c r="C85" s="272">
        <v>7383468.9100000001</v>
      </c>
      <c r="D85" s="273" t="s">
        <v>5</v>
      </c>
      <c r="E85" s="267">
        <v>0</v>
      </c>
      <c r="F85" s="267">
        <v>0</v>
      </c>
      <c r="G85" s="272">
        <v>7383468.9100000001</v>
      </c>
      <c r="H85" s="267">
        <v>2884475.1</v>
      </c>
    </row>
    <row r="86" spans="1:8" ht="20.100000000000001" customHeight="1">
      <c r="A86" s="240" t="s">
        <v>1179</v>
      </c>
      <c r="B86" s="240" t="s">
        <v>1180</v>
      </c>
      <c r="C86" s="259">
        <v>7383468.9100000001</v>
      </c>
      <c r="D86" s="260" t="s">
        <v>5</v>
      </c>
      <c r="E86" s="239">
        <v>0</v>
      </c>
      <c r="F86" s="239">
        <v>0</v>
      </c>
      <c r="G86" s="259">
        <v>7383468.9100000001</v>
      </c>
      <c r="H86" s="239">
        <v>31067.7</v>
      </c>
    </row>
    <row r="87" spans="1:8" ht="20.100000000000001" customHeight="1">
      <c r="A87" s="253" t="s">
        <v>1028</v>
      </c>
      <c r="B87" s="253" t="s">
        <v>1027</v>
      </c>
      <c r="C87" s="272">
        <v>876782.82</v>
      </c>
      <c r="D87" s="273" t="s">
        <v>5</v>
      </c>
      <c r="E87" s="267">
        <v>0</v>
      </c>
      <c r="F87" s="267">
        <v>0</v>
      </c>
      <c r="G87" s="272">
        <v>876782.82</v>
      </c>
      <c r="H87" s="267">
        <v>7000.51</v>
      </c>
    </row>
    <row r="88" spans="1:8" ht="20.100000000000001" customHeight="1">
      <c r="A88" s="240" t="s">
        <v>1026</v>
      </c>
      <c r="B88" s="240" t="s">
        <v>1025</v>
      </c>
      <c r="C88" s="259">
        <v>876782.82</v>
      </c>
      <c r="D88" s="261" t="s">
        <v>5</v>
      </c>
      <c r="E88" s="239">
        <v>0</v>
      </c>
      <c r="F88" s="239">
        <v>0</v>
      </c>
      <c r="G88" s="259">
        <v>876782.82</v>
      </c>
      <c r="H88" s="239">
        <v>0.46</v>
      </c>
    </row>
    <row r="89" spans="1:8" ht="20.100000000000001" customHeight="1">
      <c r="A89" s="240" t="s">
        <v>1024</v>
      </c>
      <c r="B89" s="240" t="s">
        <v>1023</v>
      </c>
      <c r="C89" s="259">
        <v>1274466</v>
      </c>
      <c r="D89" s="260" t="s">
        <v>5</v>
      </c>
      <c r="E89" s="239">
        <v>0</v>
      </c>
      <c r="F89" s="239">
        <v>31500</v>
      </c>
      <c r="G89" s="259">
        <v>1242966</v>
      </c>
      <c r="H89" s="239">
        <v>312956.75</v>
      </c>
    </row>
    <row r="90" spans="1:8" ht="20.100000000000001" customHeight="1">
      <c r="A90" s="253" t="s">
        <v>1181</v>
      </c>
      <c r="B90" s="253" t="s">
        <v>1182</v>
      </c>
      <c r="C90" s="272">
        <v>743608.15</v>
      </c>
      <c r="D90" s="273" t="s">
        <v>5</v>
      </c>
      <c r="E90" s="267">
        <v>0</v>
      </c>
      <c r="F90" s="267">
        <v>0</v>
      </c>
      <c r="G90" s="272">
        <v>743608.15</v>
      </c>
      <c r="H90" s="267">
        <v>40508.199999999997</v>
      </c>
    </row>
    <row r="91" spans="1:8" ht="20.100000000000001" customHeight="1">
      <c r="A91" s="243" t="s">
        <v>1183</v>
      </c>
      <c r="B91" s="243" t="s">
        <v>1184</v>
      </c>
      <c r="C91" s="258">
        <v>743608.15</v>
      </c>
      <c r="D91" s="256" t="s">
        <v>5</v>
      </c>
      <c r="E91" s="242">
        <v>0</v>
      </c>
      <c r="F91" s="242">
        <v>0</v>
      </c>
      <c r="G91" s="258">
        <v>743608.15</v>
      </c>
      <c r="H91" s="242">
        <v>745181.92</v>
      </c>
    </row>
    <row r="92" spans="1:8" ht="20.100000000000001" customHeight="1">
      <c r="A92" s="253" t="s">
        <v>1185</v>
      </c>
      <c r="B92" s="253" t="s">
        <v>1186</v>
      </c>
      <c r="C92" s="268" t="s">
        <v>5</v>
      </c>
      <c r="D92" s="267">
        <v>743608.15</v>
      </c>
      <c r="E92" s="267">
        <v>0</v>
      </c>
      <c r="F92" s="267">
        <v>0</v>
      </c>
      <c r="G92" s="268" t="s">
        <v>5</v>
      </c>
      <c r="H92" s="267">
        <v>464877.45</v>
      </c>
    </row>
    <row r="93" spans="1:8" ht="20.100000000000001" customHeight="1">
      <c r="A93" s="240" t="s">
        <v>1187</v>
      </c>
      <c r="B93" s="240" t="s">
        <v>1188</v>
      </c>
      <c r="C93" s="257" t="s">
        <v>5</v>
      </c>
      <c r="D93" s="239">
        <v>743608.15</v>
      </c>
      <c r="E93" s="239">
        <v>0</v>
      </c>
      <c r="F93" s="239">
        <v>0</v>
      </c>
      <c r="G93" s="257" t="s">
        <v>5</v>
      </c>
      <c r="H93" s="239">
        <v>208800</v>
      </c>
    </row>
    <row r="94" spans="1:8" ht="20.100000000000001" customHeight="1">
      <c r="A94" s="240"/>
      <c r="B94" s="265" t="s">
        <v>1021</v>
      </c>
      <c r="C94" s="274">
        <v>1274466</v>
      </c>
      <c r="D94" s="278" t="s">
        <v>5</v>
      </c>
      <c r="E94" s="266">
        <v>0</v>
      </c>
      <c r="F94" s="266">
        <v>31500</v>
      </c>
      <c r="G94" s="274">
        <v>1242966</v>
      </c>
      <c r="H94" s="276">
        <v>-11364959.92</v>
      </c>
    </row>
    <row r="95" spans="1:8" ht="20.100000000000001" customHeight="1">
      <c r="A95" s="265" t="s">
        <v>1022</v>
      </c>
      <c r="B95" s="265" t="s">
        <v>1021</v>
      </c>
      <c r="C95" s="274">
        <f>SUM(C96:C112)</f>
        <v>1242966</v>
      </c>
      <c r="D95" s="274">
        <f t="shared" ref="D95:H95" si="7">SUM(D96:D112)</f>
        <v>0</v>
      </c>
      <c r="E95" s="274">
        <f t="shared" si="7"/>
        <v>0</v>
      </c>
      <c r="F95" s="274">
        <f t="shared" si="7"/>
        <v>0</v>
      </c>
      <c r="G95" s="274">
        <f t="shared" si="7"/>
        <v>1242966</v>
      </c>
      <c r="H95" s="279">
        <f t="shared" si="7"/>
        <v>1667490645.0799999</v>
      </c>
    </row>
    <row r="96" spans="1:8" ht="20.100000000000001" customHeight="1">
      <c r="A96" s="240" t="s">
        <v>1189</v>
      </c>
      <c r="B96" s="240" t="s">
        <v>1190</v>
      </c>
      <c r="C96" s="259">
        <v>55000</v>
      </c>
      <c r="D96" s="261" t="s">
        <v>5</v>
      </c>
      <c r="E96" s="239">
        <v>0</v>
      </c>
      <c r="F96" s="239">
        <v>0</v>
      </c>
      <c r="G96" s="259">
        <v>55000</v>
      </c>
      <c r="H96" s="239">
        <v>0.06</v>
      </c>
    </row>
    <row r="97" spans="1:8" ht="20.100000000000001" customHeight="1">
      <c r="A97" s="240" t="s">
        <v>1191</v>
      </c>
      <c r="B97" s="240" t="s">
        <v>1192</v>
      </c>
      <c r="C97" s="259">
        <v>76000</v>
      </c>
      <c r="D97" s="260" t="s">
        <v>5</v>
      </c>
      <c r="E97" s="239">
        <v>0</v>
      </c>
      <c r="F97" s="239">
        <v>0</v>
      </c>
      <c r="G97" s="259">
        <v>76000</v>
      </c>
      <c r="H97" s="244">
        <v>-39.29</v>
      </c>
    </row>
    <row r="98" spans="1:8" ht="20.100000000000001" customHeight="1">
      <c r="A98" s="240" t="s">
        <v>1193</v>
      </c>
      <c r="B98" s="240" t="s">
        <v>1194</v>
      </c>
      <c r="C98" s="259">
        <v>29000</v>
      </c>
      <c r="D98" s="260" t="s">
        <v>5</v>
      </c>
      <c r="E98" s="239">
        <v>0</v>
      </c>
      <c r="F98" s="239">
        <v>0</v>
      </c>
      <c r="G98" s="259">
        <v>29000</v>
      </c>
      <c r="H98" s="244">
        <v>-1924321.72</v>
      </c>
    </row>
    <row r="99" spans="1:8" ht="20.100000000000001" customHeight="1">
      <c r="A99" s="240" t="s">
        <v>1195</v>
      </c>
      <c r="B99" s="240" t="s">
        <v>1196</v>
      </c>
      <c r="C99" s="259">
        <v>26741</v>
      </c>
      <c r="D99" s="260" t="s">
        <v>5</v>
      </c>
      <c r="E99" s="239">
        <v>0</v>
      </c>
      <c r="F99" s="239">
        <v>0</v>
      </c>
      <c r="G99" s="259">
        <v>26741</v>
      </c>
      <c r="H99" s="239">
        <v>17350.79</v>
      </c>
    </row>
    <row r="100" spans="1:8" ht="20.100000000000001" customHeight="1">
      <c r="A100" s="240" t="s">
        <v>1197</v>
      </c>
      <c r="B100" s="240" t="s">
        <v>1198</v>
      </c>
      <c r="C100" s="259">
        <v>65000</v>
      </c>
      <c r="D100" s="261" t="s">
        <v>5</v>
      </c>
      <c r="E100" s="239">
        <v>0</v>
      </c>
      <c r="F100" s="239">
        <v>0</v>
      </c>
      <c r="G100" s="259">
        <v>65000</v>
      </c>
      <c r="H100" s="244">
        <v>-3838412.86</v>
      </c>
    </row>
    <row r="101" spans="1:8" ht="20.100000000000001" customHeight="1">
      <c r="A101" s="240" t="s">
        <v>1199</v>
      </c>
      <c r="B101" s="240" t="s">
        <v>1200</v>
      </c>
      <c r="C101" s="259">
        <v>30000</v>
      </c>
      <c r="D101" s="261" t="s">
        <v>5</v>
      </c>
      <c r="E101" s="239">
        <v>0</v>
      </c>
      <c r="F101" s="239">
        <v>0</v>
      </c>
      <c r="G101" s="259">
        <v>30000</v>
      </c>
      <c r="H101" s="244">
        <v>-6465822.2999999998</v>
      </c>
    </row>
    <row r="102" spans="1:8" ht="20.100000000000001" customHeight="1">
      <c r="A102" s="243" t="s">
        <v>1201</v>
      </c>
      <c r="B102" s="243" t="s">
        <v>1202</v>
      </c>
      <c r="C102" s="258">
        <v>1128</v>
      </c>
      <c r="D102" s="256" t="s">
        <v>5</v>
      </c>
      <c r="E102" s="242">
        <v>0</v>
      </c>
      <c r="F102" s="242">
        <v>0</v>
      </c>
      <c r="G102" s="258">
        <v>1128</v>
      </c>
      <c r="H102" s="242">
        <v>992213.1</v>
      </c>
    </row>
    <row r="103" spans="1:8" ht="20.100000000000001" customHeight="1">
      <c r="A103" s="240" t="s">
        <v>1203</v>
      </c>
      <c r="B103" s="240" t="s">
        <v>1204</v>
      </c>
      <c r="C103" s="259">
        <v>2410</v>
      </c>
      <c r="D103" s="260" t="s">
        <v>5</v>
      </c>
      <c r="E103" s="239">
        <v>0</v>
      </c>
      <c r="F103" s="239">
        <v>0</v>
      </c>
      <c r="G103" s="259">
        <v>2410</v>
      </c>
      <c r="H103" s="239">
        <v>2233.5</v>
      </c>
    </row>
    <row r="104" spans="1:8" ht="20.100000000000001" customHeight="1">
      <c r="A104" s="240" t="s">
        <v>1205</v>
      </c>
      <c r="B104" s="240" t="s">
        <v>1206</v>
      </c>
      <c r="C104" s="259">
        <v>-100</v>
      </c>
      <c r="D104" s="260" t="s">
        <v>5</v>
      </c>
      <c r="E104" s="239">
        <v>0</v>
      </c>
      <c r="F104" s="239">
        <v>0</v>
      </c>
      <c r="G104" s="259">
        <v>-100</v>
      </c>
      <c r="H104" s="239">
        <v>2233.5</v>
      </c>
    </row>
    <row r="105" spans="1:8" ht="20.100000000000001" customHeight="1">
      <c r="A105" s="240" t="s">
        <v>1207</v>
      </c>
      <c r="B105" s="240" t="s">
        <v>1208</v>
      </c>
      <c r="C105" s="259">
        <v>9760</v>
      </c>
      <c r="D105" s="260" t="s">
        <v>5</v>
      </c>
      <c r="E105" s="239">
        <v>0</v>
      </c>
      <c r="F105" s="239">
        <v>0</v>
      </c>
      <c r="G105" s="259">
        <v>9760</v>
      </c>
      <c r="H105" s="239">
        <v>6</v>
      </c>
    </row>
    <row r="106" spans="1:8" ht="20.100000000000001" customHeight="1">
      <c r="A106" s="240" t="s">
        <v>1209</v>
      </c>
      <c r="B106" s="240" t="s">
        <v>1210</v>
      </c>
      <c r="C106" s="259">
        <v>85000</v>
      </c>
      <c r="D106" s="260" t="s">
        <v>5</v>
      </c>
      <c r="E106" s="239">
        <v>0</v>
      </c>
      <c r="F106" s="239">
        <v>0</v>
      </c>
      <c r="G106" s="259">
        <v>85000</v>
      </c>
      <c r="H106" s="239">
        <v>6</v>
      </c>
    </row>
    <row r="107" spans="1:8" ht="20.100000000000001" customHeight="1">
      <c r="A107" s="240" t="s">
        <v>1211</v>
      </c>
      <c r="B107" s="240" t="s">
        <v>1212</v>
      </c>
      <c r="C107" s="259">
        <v>220000</v>
      </c>
      <c r="D107" s="260" t="s">
        <v>5</v>
      </c>
      <c r="E107" s="239">
        <v>0</v>
      </c>
      <c r="F107" s="239">
        <v>0</v>
      </c>
      <c r="G107" s="259">
        <v>220000</v>
      </c>
      <c r="H107" s="239">
        <v>3200</v>
      </c>
    </row>
    <row r="108" spans="1:8" ht="20.100000000000001" customHeight="1">
      <c r="A108" s="240" t="s">
        <v>1213</v>
      </c>
      <c r="B108" s="240" t="s">
        <v>1214</v>
      </c>
      <c r="C108" s="259">
        <v>70000</v>
      </c>
      <c r="D108" s="260" t="s">
        <v>5</v>
      </c>
      <c r="E108" s="239">
        <v>0</v>
      </c>
      <c r="F108" s="239">
        <v>0</v>
      </c>
      <c r="G108" s="259">
        <v>70000</v>
      </c>
      <c r="H108" s="239">
        <v>730137636.75999999</v>
      </c>
    </row>
    <row r="109" spans="1:8" ht="20.100000000000001" customHeight="1">
      <c r="A109" s="243" t="s">
        <v>1215</v>
      </c>
      <c r="B109" s="243" t="s">
        <v>1216</v>
      </c>
      <c r="C109" s="258">
        <v>390000</v>
      </c>
      <c r="D109" s="256" t="s">
        <v>5</v>
      </c>
      <c r="E109" s="242">
        <v>0</v>
      </c>
      <c r="F109" s="242">
        <v>0</v>
      </c>
      <c r="G109" s="258">
        <v>390000</v>
      </c>
      <c r="H109" s="242">
        <v>729046446.08000004</v>
      </c>
    </row>
    <row r="110" spans="1:8" ht="20.100000000000001" customHeight="1">
      <c r="A110" s="240" t="s">
        <v>1217</v>
      </c>
      <c r="B110" s="240" t="s">
        <v>1218</v>
      </c>
      <c r="C110" s="259">
        <v>130000</v>
      </c>
      <c r="D110" s="260" t="s">
        <v>5</v>
      </c>
      <c r="E110" s="239">
        <v>0</v>
      </c>
      <c r="F110" s="239">
        <v>0</v>
      </c>
      <c r="G110" s="259">
        <v>130000</v>
      </c>
      <c r="H110" s="239">
        <v>73920259.030000001</v>
      </c>
    </row>
    <row r="111" spans="1:8" ht="20.100000000000001" customHeight="1">
      <c r="A111" s="240" t="s">
        <v>1219</v>
      </c>
      <c r="B111" s="240" t="s">
        <v>1220</v>
      </c>
      <c r="C111" s="259">
        <v>3027</v>
      </c>
      <c r="D111" s="260" t="s">
        <v>5</v>
      </c>
      <c r="E111" s="239">
        <v>0</v>
      </c>
      <c r="F111" s="239">
        <v>0</v>
      </c>
      <c r="G111" s="259">
        <v>3027</v>
      </c>
      <c r="H111" s="239">
        <v>144506465.75</v>
      </c>
    </row>
    <row r="112" spans="1:8" ht="20.100000000000001" customHeight="1">
      <c r="A112" s="243" t="s">
        <v>1221</v>
      </c>
      <c r="B112" s="243" t="s">
        <v>1222</v>
      </c>
      <c r="C112" s="258">
        <v>50000</v>
      </c>
      <c r="D112" s="256" t="s">
        <v>5</v>
      </c>
      <c r="E112" s="242">
        <v>0</v>
      </c>
      <c r="F112" s="242">
        <v>0</v>
      </c>
      <c r="G112" s="258">
        <v>50000</v>
      </c>
      <c r="H112" s="242">
        <v>1091190.68</v>
      </c>
    </row>
    <row r="113" spans="1:9" ht="20.100000000000001" customHeight="1">
      <c r="A113" s="243"/>
      <c r="B113" s="243"/>
      <c r="C113" s="258"/>
      <c r="D113" s="256"/>
      <c r="E113" s="242"/>
      <c r="F113" s="242"/>
      <c r="G113" s="258"/>
      <c r="H113" s="242"/>
    </row>
    <row r="114" spans="1:9" ht="20.100000000000001" customHeight="1">
      <c r="A114" s="253" t="s">
        <v>1223</v>
      </c>
      <c r="B114" s="253" t="s">
        <v>1224</v>
      </c>
      <c r="C114" s="272">
        <v>45533.24</v>
      </c>
      <c r="D114" s="273" t="s">
        <v>5</v>
      </c>
      <c r="E114" s="267">
        <v>0</v>
      </c>
      <c r="F114" s="267">
        <v>0</v>
      </c>
      <c r="G114" s="272">
        <v>45533.24</v>
      </c>
      <c r="H114" s="267">
        <v>1091190.68</v>
      </c>
    </row>
    <row r="115" spans="1:9" ht="20.100000000000001" customHeight="1">
      <c r="A115" s="240" t="s">
        <v>1225</v>
      </c>
      <c r="B115" s="240" t="s">
        <v>1226</v>
      </c>
      <c r="C115" s="239">
        <v>45533.24</v>
      </c>
      <c r="D115" s="257" t="s">
        <v>5</v>
      </c>
      <c r="E115" s="239">
        <v>0</v>
      </c>
      <c r="F115" s="239">
        <v>0</v>
      </c>
      <c r="G115" s="239">
        <v>45533.24</v>
      </c>
      <c r="H115" s="238" t="s">
        <v>5</v>
      </c>
    </row>
    <row r="116" spans="1:9" ht="20.100000000000001" customHeight="1">
      <c r="A116" s="240"/>
      <c r="B116" s="240"/>
      <c r="C116" s="239"/>
      <c r="D116" s="257"/>
      <c r="E116" s="239"/>
      <c r="F116" s="239"/>
      <c r="G116" s="239"/>
      <c r="H116" s="238"/>
    </row>
    <row r="117" spans="1:9" ht="20.100000000000001" customHeight="1">
      <c r="A117" s="265" t="s">
        <v>1227</v>
      </c>
      <c r="B117" s="265" t="s">
        <v>1228</v>
      </c>
      <c r="C117" s="275" t="s">
        <v>5</v>
      </c>
      <c r="D117" s="274">
        <v>45533.24</v>
      </c>
      <c r="E117" s="266">
        <v>0</v>
      </c>
      <c r="F117" s="266">
        <v>0</v>
      </c>
      <c r="G117" s="275" t="s">
        <v>5</v>
      </c>
      <c r="H117" s="280"/>
      <c r="I117" s="236">
        <v>1000</v>
      </c>
    </row>
    <row r="118" spans="1:9" ht="20.100000000000001" customHeight="1">
      <c r="A118" s="240" t="s">
        <v>1229</v>
      </c>
      <c r="B118" s="253" t="s">
        <v>1230</v>
      </c>
      <c r="C118" s="260" t="s">
        <v>5</v>
      </c>
      <c r="D118" s="259">
        <v>45533.24</v>
      </c>
      <c r="E118" s="239">
        <v>0</v>
      </c>
      <c r="F118" s="239">
        <v>0</v>
      </c>
      <c r="G118" s="260" t="s">
        <v>5</v>
      </c>
      <c r="H118" s="238" t="s">
        <v>5</v>
      </c>
    </row>
    <row r="119" spans="1:9" ht="20.100000000000001" customHeight="1">
      <c r="A119" s="260"/>
      <c r="B119" s="260"/>
      <c r="C119" s="260"/>
      <c r="D119" s="259"/>
      <c r="E119" s="239"/>
      <c r="F119" s="239"/>
      <c r="G119" s="260"/>
      <c r="H119" s="238"/>
    </row>
    <row r="120" spans="1:9" ht="20.100000000000001" customHeight="1">
      <c r="A120" s="240" t="s">
        <v>1020</v>
      </c>
      <c r="B120" s="240" t="s">
        <v>1019</v>
      </c>
      <c r="C120" s="260" t="s">
        <v>5</v>
      </c>
      <c r="D120" s="259">
        <v>9349941.1999999993</v>
      </c>
      <c r="E120" s="239">
        <v>30062345.859999999</v>
      </c>
      <c r="F120" s="239">
        <v>37297070.280000001</v>
      </c>
      <c r="G120" s="260" t="s">
        <v>5</v>
      </c>
      <c r="H120" s="238" t="s">
        <v>5</v>
      </c>
    </row>
    <row r="121" spans="1:9" ht="20.100000000000001" customHeight="1">
      <c r="A121" s="240" t="s">
        <v>1018</v>
      </c>
      <c r="B121" s="240" t="s">
        <v>1017</v>
      </c>
      <c r="C121" s="260" t="s">
        <v>5</v>
      </c>
      <c r="D121" s="259">
        <v>9349941.1999999993</v>
      </c>
      <c r="E121" s="239">
        <v>30062345.859999999</v>
      </c>
      <c r="F121" s="239">
        <v>37297070.280000001</v>
      </c>
      <c r="G121" s="260" t="s">
        <v>5</v>
      </c>
      <c r="H121" s="238" t="s">
        <v>5</v>
      </c>
    </row>
    <row r="122" spans="1:9" ht="20.100000000000001" customHeight="1">
      <c r="A122" s="240"/>
      <c r="B122" s="253" t="s">
        <v>1015</v>
      </c>
      <c r="C122" s="273">
        <v>0</v>
      </c>
      <c r="D122" s="272">
        <v>148634.28</v>
      </c>
      <c r="E122" s="267" t="s">
        <v>5</v>
      </c>
      <c r="F122" s="267">
        <v>148634.29</v>
      </c>
      <c r="G122" s="273" t="s">
        <v>5</v>
      </c>
      <c r="H122" s="281" t="s">
        <v>5</v>
      </c>
      <c r="I122" s="288"/>
    </row>
    <row r="123" spans="1:9" ht="20.100000000000001" customHeight="1">
      <c r="A123" s="253" t="s">
        <v>1016</v>
      </c>
      <c r="B123" s="253" t="s">
        <v>1015</v>
      </c>
      <c r="C123" s="273" t="s">
        <v>5</v>
      </c>
      <c r="D123" s="272">
        <v>3090907.36</v>
      </c>
      <c r="E123" s="267">
        <v>5949153.7400000002</v>
      </c>
      <c r="F123" s="267">
        <v>2906613.49</v>
      </c>
      <c r="G123" s="273" t="s">
        <v>5</v>
      </c>
      <c r="H123" s="281" t="s">
        <v>5</v>
      </c>
    </row>
    <row r="124" spans="1:9" ht="20.100000000000001" customHeight="1">
      <c r="A124" s="240" t="s">
        <v>1014</v>
      </c>
      <c r="B124" s="240" t="s">
        <v>1013</v>
      </c>
      <c r="C124" s="260" t="s">
        <v>5</v>
      </c>
      <c r="D124" s="259">
        <v>446.58</v>
      </c>
      <c r="E124" s="239">
        <v>0</v>
      </c>
      <c r="F124" s="239">
        <v>0</v>
      </c>
      <c r="G124" s="260" t="s">
        <v>5</v>
      </c>
      <c r="H124" s="238" t="s">
        <v>5</v>
      </c>
    </row>
    <row r="125" spans="1:9" ht="20.100000000000001" customHeight="1">
      <c r="A125" s="240" t="s">
        <v>1231</v>
      </c>
      <c r="B125" s="240" t="s">
        <v>1059</v>
      </c>
      <c r="C125" s="260" t="s">
        <v>5</v>
      </c>
      <c r="D125" s="259">
        <v>0</v>
      </c>
      <c r="E125" s="239">
        <v>0</v>
      </c>
      <c r="F125" s="239">
        <v>21.25</v>
      </c>
      <c r="G125" s="260" t="s">
        <v>5</v>
      </c>
      <c r="H125" s="238" t="s">
        <v>5</v>
      </c>
    </row>
    <row r="126" spans="1:9" ht="20.100000000000001" customHeight="1">
      <c r="A126" s="240" t="s">
        <v>1232</v>
      </c>
      <c r="B126" s="240" t="s">
        <v>1233</v>
      </c>
      <c r="C126" s="260" t="s">
        <v>5</v>
      </c>
      <c r="D126" s="259">
        <v>0</v>
      </c>
      <c r="E126" s="239">
        <v>0</v>
      </c>
      <c r="F126" s="239">
        <v>0.18</v>
      </c>
      <c r="G126" s="260" t="s">
        <v>5</v>
      </c>
      <c r="H126" s="238" t="s">
        <v>5</v>
      </c>
    </row>
    <row r="127" spans="1:9" ht="20.100000000000001" customHeight="1">
      <c r="A127" s="240" t="s">
        <v>1012</v>
      </c>
      <c r="B127" s="240" t="s">
        <v>1011</v>
      </c>
      <c r="C127" s="260" t="s">
        <v>5</v>
      </c>
      <c r="D127" s="259">
        <v>3074620.46</v>
      </c>
      <c r="E127" s="239">
        <v>5941383.3399999999</v>
      </c>
      <c r="F127" s="239">
        <v>2903810.31</v>
      </c>
      <c r="G127" s="260" t="s">
        <v>5</v>
      </c>
      <c r="H127" s="238" t="s">
        <v>5</v>
      </c>
    </row>
    <row r="128" spans="1:9" ht="20.100000000000001" customHeight="1">
      <c r="A128" s="240" t="s">
        <v>1234</v>
      </c>
      <c r="B128" s="240" t="s">
        <v>1235</v>
      </c>
      <c r="C128" s="260" t="s">
        <v>5</v>
      </c>
      <c r="D128" s="259">
        <v>37047.43</v>
      </c>
      <c r="E128" s="239">
        <v>0</v>
      </c>
      <c r="F128" s="239">
        <v>0</v>
      </c>
      <c r="G128" s="260" t="s">
        <v>5</v>
      </c>
      <c r="H128" s="238" t="s">
        <v>5</v>
      </c>
    </row>
    <row r="129" spans="1:9" ht="20.100000000000001" customHeight="1">
      <c r="A129" s="240" t="s">
        <v>1010</v>
      </c>
      <c r="B129" s="240" t="s">
        <v>1009</v>
      </c>
      <c r="C129" s="260" t="s">
        <v>5</v>
      </c>
      <c r="D129" s="259">
        <v>4527.8</v>
      </c>
      <c r="E129" s="239">
        <v>0</v>
      </c>
      <c r="F129" s="239">
        <v>0</v>
      </c>
      <c r="G129" s="260" t="s">
        <v>5</v>
      </c>
      <c r="H129" s="238" t="s">
        <v>5</v>
      </c>
    </row>
    <row r="130" spans="1:9" ht="20.100000000000001" customHeight="1">
      <c r="A130" s="240"/>
      <c r="B130" s="240"/>
      <c r="C130" s="260"/>
      <c r="D130" s="259"/>
      <c r="E130" s="239"/>
      <c r="F130" s="239"/>
      <c r="G130" s="260"/>
      <c r="H130" s="238"/>
    </row>
    <row r="131" spans="1:9" ht="20.100000000000001" customHeight="1">
      <c r="A131" s="240" t="s">
        <v>1236</v>
      </c>
      <c r="B131" s="240" t="s">
        <v>1237</v>
      </c>
      <c r="C131" s="260" t="s">
        <v>5</v>
      </c>
      <c r="D131" s="259">
        <v>182.2</v>
      </c>
      <c r="E131" s="239">
        <v>0</v>
      </c>
      <c r="F131" s="239">
        <v>0</v>
      </c>
      <c r="G131" s="260" t="s">
        <v>5</v>
      </c>
      <c r="H131" s="238" t="s">
        <v>5</v>
      </c>
    </row>
    <row r="132" spans="1:9" ht="20.100000000000001" customHeight="1">
      <c r="A132" s="240" t="s">
        <v>1238</v>
      </c>
      <c r="B132" s="240" t="s">
        <v>1239</v>
      </c>
      <c r="C132" s="260" t="s">
        <v>5</v>
      </c>
      <c r="D132" s="259">
        <v>1927.93</v>
      </c>
      <c r="E132" s="239">
        <v>0</v>
      </c>
      <c r="F132" s="239">
        <v>0</v>
      </c>
      <c r="G132" s="260" t="s">
        <v>5</v>
      </c>
      <c r="H132" s="238" t="s">
        <v>5</v>
      </c>
    </row>
    <row r="133" spans="1:9" ht="20.100000000000001" customHeight="1">
      <c r="A133" s="240" t="s">
        <v>1008</v>
      </c>
      <c r="B133" s="253" t="s">
        <v>1007</v>
      </c>
      <c r="C133" s="260" t="s">
        <v>5</v>
      </c>
      <c r="D133" s="259">
        <v>697.5</v>
      </c>
      <c r="E133" s="239">
        <v>0</v>
      </c>
      <c r="F133" s="239">
        <v>0</v>
      </c>
      <c r="G133" s="260" t="s">
        <v>5</v>
      </c>
      <c r="H133" s="238"/>
      <c r="I133" s="236">
        <v>2000</v>
      </c>
    </row>
    <row r="134" spans="1:9" ht="20.100000000000001" customHeight="1">
      <c r="A134" s="240" t="s">
        <v>1240</v>
      </c>
      <c r="B134" s="240" t="s">
        <v>1241</v>
      </c>
      <c r="C134" s="260" t="s">
        <v>5</v>
      </c>
      <c r="D134" s="259">
        <v>49.06</v>
      </c>
      <c r="E134" s="239">
        <v>0</v>
      </c>
      <c r="F134" s="239">
        <v>0</v>
      </c>
      <c r="G134" s="260" t="s">
        <v>5</v>
      </c>
      <c r="H134" s="238" t="s">
        <v>5</v>
      </c>
    </row>
    <row r="135" spans="1:9" ht="20.100000000000001" customHeight="1">
      <c r="A135" s="240" t="s">
        <v>1242</v>
      </c>
      <c r="B135" s="240" t="s">
        <v>1243</v>
      </c>
      <c r="C135" s="260" t="s">
        <v>5</v>
      </c>
      <c r="D135" s="259">
        <v>543</v>
      </c>
      <c r="E135" s="239">
        <v>0</v>
      </c>
      <c r="F135" s="239">
        <v>0</v>
      </c>
      <c r="G135" s="260" t="s">
        <v>5</v>
      </c>
      <c r="H135" s="238" t="s">
        <v>5</v>
      </c>
    </row>
    <row r="136" spans="1:9" ht="20.100000000000001" customHeight="1">
      <c r="A136" s="240" t="s">
        <v>1244</v>
      </c>
      <c r="B136" s="240" t="s">
        <v>1245</v>
      </c>
      <c r="C136" s="260" t="s">
        <v>5</v>
      </c>
      <c r="D136" s="259">
        <v>0</v>
      </c>
      <c r="E136" s="239">
        <v>0</v>
      </c>
      <c r="F136" s="239">
        <v>2398.91</v>
      </c>
      <c r="G136" s="260" t="s">
        <v>5</v>
      </c>
      <c r="H136" s="238" t="s">
        <v>5</v>
      </c>
    </row>
    <row r="137" spans="1:9" ht="20.100000000000001" customHeight="1">
      <c r="A137" s="240" t="s">
        <v>1246</v>
      </c>
      <c r="B137" s="240" t="s">
        <v>1247</v>
      </c>
      <c r="C137" s="260" t="s">
        <v>5</v>
      </c>
      <c r="D137" s="259">
        <v>0</v>
      </c>
      <c r="E137" s="239">
        <v>0</v>
      </c>
      <c r="F137" s="239">
        <v>106</v>
      </c>
      <c r="G137" s="260" t="s">
        <v>5</v>
      </c>
      <c r="H137" s="238" t="s">
        <v>5</v>
      </c>
    </row>
    <row r="138" spans="1:9" ht="20.100000000000001" customHeight="1">
      <c r="A138" s="240" t="s">
        <v>1248</v>
      </c>
      <c r="B138" s="240" t="s">
        <v>1249</v>
      </c>
      <c r="C138" s="260" t="s">
        <v>5</v>
      </c>
      <c r="D138" s="259">
        <v>142.43</v>
      </c>
      <c r="E138" s="239">
        <v>0</v>
      </c>
      <c r="F138" s="239">
        <v>0</v>
      </c>
      <c r="G138" s="260" t="s">
        <v>5</v>
      </c>
      <c r="H138" s="238" t="s">
        <v>5</v>
      </c>
    </row>
    <row r="139" spans="1:9" ht="20.100000000000001" customHeight="1">
      <c r="A139" s="240" t="s">
        <v>1250</v>
      </c>
      <c r="B139" s="240" t="s">
        <v>1251</v>
      </c>
      <c r="C139" s="260" t="s">
        <v>5</v>
      </c>
      <c r="D139" s="259">
        <v>0</v>
      </c>
      <c r="E139" s="239">
        <v>0</v>
      </c>
      <c r="F139" s="239">
        <v>276.83999999999997</v>
      </c>
      <c r="G139" s="260" t="s">
        <v>5</v>
      </c>
      <c r="H139" s="238" t="s">
        <v>5</v>
      </c>
    </row>
    <row r="140" spans="1:9" ht="20.100000000000001" customHeight="1">
      <c r="A140" s="240"/>
      <c r="B140" s="253" t="s">
        <v>1005</v>
      </c>
      <c r="C140" s="273" t="s">
        <v>5</v>
      </c>
      <c r="D140" s="272">
        <v>4854051.62</v>
      </c>
      <c r="E140" s="267">
        <v>4872212.3499999996</v>
      </c>
      <c r="F140" s="267">
        <v>3911358.69</v>
      </c>
      <c r="G140" s="273" t="s">
        <v>5</v>
      </c>
      <c r="H140" s="281" t="s">
        <v>5</v>
      </c>
    </row>
    <row r="141" spans="1:9" ht="20.100000000000001" customHeight="1">
      <c r="A141" s="253" t="s">
        <v>1006</v>
      </c>
      <c r="B141" s="253" t="s">
        <v>1005</v>
      </c>
      <c r="C141" s="273" t="s">
        <v>5</v>
      </c>
      <c r="D141" s="272">
        <f>SUM(D143:D148)</f>
        <v>4854051.6199999992</v>
      </c>
      <c r="E141" s="267">
        <f t="shared" ref="E141:H141" si="8">SUM(E143:E148)</f>
        <v>4872212.3499999996</v>
      </c>
      <c r="F141" s="267">
        <f t="shared" si="8"/>
        <v>3911358.69</v>
      </c>
      <c r="G141" s="267">
        <f t="shared" si="8"/>
        <v>0</v>
      </c>
      <c r="H141" s="267">
        <f t="shared" si="8"/>
        <v>0</v>
      </c>
    </row>
    <row r="142" spans="1:9" ht="20.100000000000001" customHeight="1">
      <c r="A142" s="240" t="s">
        <v>1004</v>
      </c>
      <c r="B142" s="240" t="s">
        <v>1003</v>
      </c>
      <c r="C142" s="260" t="s">
        <v>5</v>
      </c>
      <c r="D142" s="259">
        <v>4220866.0199999996</v>
      </c>
      <c r="E142" s="239">
        <v>3879303</v>
      </c>
      <c r="F142" s="239">
        <v>2666905.52</v>
      </c>
      <c r="G142" s="260" t="s">
        <v>5</v>
      </c>
      <c r="H142" s="238" t="s">
        <v>5</v>
      </c>
    </row>
    <row r="143" spans="1:9" ht="20.100000000000001" customHeight="1">
      <c r="A143" s="240" t="s">
        <v>1002</v>
      </c>
      <c r="B143" s="253" t="s">
        <v>1001</v>
      </c>
      <c r="C143" s="260" t="s">
        <v>5</v>
      </c>
      <c r="D143" s="259">
        <v>4220866.0199999996</v>
      </c>
      <c r="E143" s="239">
        <v>3879303</v>
      </c>
      <c r="F143" s="239">
        <v>2666905.52</v>
      </c>
      <c r="G143" s="260" t="s">
        <v>5</v>
      </c>
      <c r="H143" s="238" t="s">
        <v>5</v>
      </c>
      <c r="I143" s="236">
        <v>3000</v>
      </c>
    </row>
    <row r="144" spans="1:9" ht="20.100000000000001" customHeight="1">
      <c r="A144" s="240" t="s">
        <v>1000</v>
      </c>
      <c r="B144" s="240" t="s">
        <v>999</v>
      </c>
      <c r="C144" s="260" t="s">
        <v>5</v>
      </c>
      <c r="D144" s="259">
        <v>32895.699999999997</v>
      </c>
      <c r="E144" s="239">
        <v>32897</v>
      </c>
      <c r="F144" s="239">
        <v>29747.5</v>
      </c>
      <c r="G144" s="260" t="s">
        <v>5</v>
      </c>
      <c r="H144" s="238" t="s">
        <v>5</v>
      </c>
      <c r="I144" s="236">
        <v>3000</v>
      </c>
    </row>
    <row r="145" spans="1:9" ht="20.100000000000001" customHeight="1">
      <c r="A145" s="240" t="s">
        <v>998</v>
      </c>
      <c r="B145" s="240" t="s">
        <v>997</v>
      </c>
      <c r="C145" s="260" t="s">
        <v>5</v>
      </c>
      <c r="D145" s="259">
        <v>8970.31</v>
      </c>
      <c r="E145" s="239">
        <v>5470</v>
      </c>
      <c r="F145" s="239">
        <v>13705.5</v>
      </c>
      <c r="G145" s="260" t="s">
        <v>5</v>
      </c>
      <c r="H145" s="238" t="s">
        <v>5</v>
      </c>
      <c r="I145" s="236">
        <v>3000</v>
      </c>
    </row>
    <row r="146" spans="1:9" ht="20.100000000000001" customHeight="1">
      <c r="A146" s="240" t="s">
        <v>996</v>
      </c>
      <c r="B146" s="240" t="s">
        <v>500</v>
      </c>
      <c r="C146" s="260" t="s">
        <v>5</v>
      </c>
      <c r="D146" s="259">
        <v>0.45</v>
      </c>
      <c r="E146" s="239">
        <v>366856.33</v>
      </c>
      <c r="F146" s="239">
        <v>366856.32</v>
      </c>
      <c r="G146" s="260" t="s">
        <v>5</v>
      </c>
      <c r="H146" s="238" t="s">
        <v>5</v>
      </c>
      <c r="I146" s="236">
        <v>3000</v>
      </c>
    </row>
    <row r="147" spans="1:9" ht="20.100000000000001" customHeight="1">
      <c r="A147" s="240" t="s">
        <v>995</v>
      </c>
      <c r="B147" s="240" t="s">
        <v>994</v>
      </c>
      <c r="C147" s="260" t="s">
        <v>5</v>
      </c>
      <c r="D147" s="259">
        <v>546761.01</v>
      </c>
      <c r="E147" s="239">
        <v>546761.02</v>
      </c>
      <c r="F147" s="239">
        <v>787793.88</v>
      </c>
      <c r="G147" s="260" t="s">
        <v>5</v>
      </c>
      <c r="H147" s="238" t="s">
        <v>5</v>
      </c>
      <c r="I147" s="236">
        <v>3000</v>
      </c>
    </row>
    <row r="148" spans="1:9" ht="20.100000000000001" customHeight="1">
      <c r="A148" s="240" t="s">
        <v>993</v>
      </c>
      <c r="B148" s="240" t="s">
        <v>992</v>
      </c>
      <c r="C148" s="260" t="s">
        <v>5</v>
      </c>
      <c r="D148" s="259">
        <v>44558.13</v>
      </c>
      <c r="E148" s="239">
        <v>40925</v>
      </c>
      <c r="F148" s="239">
        <v>46349.97</v>
      </c>
      <c r="G148" s="260" t="s">
        <v>5</v>
      </c>
      <c r="H148" s="238" t="s">
        <v>5</v>
      </c>
      <c r="I148" s="236">
        <v>3000</v>
      </c>
    </row>
    <row r="149" spans="1:9" ht="20.100000000000001" customHeight="1">
      <c r="A149" s="240"/>
      <c r="B149" s="253" t="s">
        <v>990</v>
      </c>
      <c r="C149" s="273" t="s">
        <v>5</v>
      </c>
      <c r="D149" s="272">
        <v>141104.47</v>
      </c>
      <c r="E149" s="267">
        <v>11638344.720000001</v>
      </c>
      <c r="F149" s="267">
        <v>13292965.060000001</v>
      </c>
      <c r="G149" s="273" t="s">
        <v>5</v>
      </c>
      <c r="H149" s="281" t="s">
        <v>5</v>
      </c>
    </row>
    <row r="150" spans="1:9" ht="20.100000000000001" customHeight="1">
      <c r="A150" s="253" t="s">
        <v>991</v>
      </c>
      <c r="B150" s="253" t="s">
        <v>990</v>
      </c>
      <c r="C150" s="273" t="s">
        <v>5</v>
      </c>
      <c r="D150" s="272">
        <f>SUM(D151:D172)</f>
        <v>141104.47</v>
      </c>
      <c r="E150" s="267">
        <f t="shared" ref="E150:H150" si="9">SUM(E151:E172)</f>
        <v>778960.32000000007</v>
      </c>
      <c r="F150" s="267">
        <f t="shared" si="9"/>
        <v>2433580.6599999997</v>
      </c>
      <c r="G150" s="267">
        <f t="shared" si="9"/>
        <v>0</v>
      </c>
      <c r="H150" s="267">
        <f t="shared" si="9"/>
        <v>0</v>
      </c>
    </row>
    <row r="151" spans="1:9" ht="20.100000000000001" customHeight="1">
      <c r="A151" s="240" t="s">
        <v>1252</v>
      </c>
      <c r="B151" s="240" t="s">
        <v>1253</v>
      </c>
      <c r="C151" s="260" t="s">
        <v>5</v>
      </c>
      <c r="D151" s="259">
        <v>0</v>
      </c>
      <c r="E151" s="239">
        <v>67827</v>
      </c>
      <c r="F151" s="239">
        <v>86903</v>
      </c>
      <c r="G151" s="260" t="s">
        <v>5</v>
      </c>
      <c r="H151" s="238" t="s">
        <v>5</v>
      </c>
    </row>
    <row r="152" spans="1:9" ht="20.100000000000001" customHeight="1">
      <c r="A152" s="240" t="s">
        <v>1254</v>
      </c>
      <c r="B152" s="240" t="s">
        <v>1255</v>
      </c>
      <c r="C152" s="260" t="s">
        <v>5</v>
      </c>
      <c r="D152" s="259">
        <v>0</v>
      </c>
      <c r="E152" s="244">
        <v>0</v>
      </c>
      <c r="F152" s="239">
        <v>12327.58</v>
      </c>
      <c r="G152" s="260" t="s">
        <v>5</v>
      </c>
      <c r="H152" s="238" t="s">
        <v>5</v>
      </c>
    </row>
    <row r="153" spans="1:9" ht="20.100000000000001" customHeight="1">
      <c r="A153" s="240" t="s">
        <v>1256</v>
      </c>
      <c r="B153" s="240" t="s">
        <v>1146</v>
      </c>
      <c r="C153" s="260" t="s">
        <v>5</v>
      </c>
      <c r="D153" s="259">
        <v>0</v>
      </c>
      <c r="E153" s="239">
        <v>3708.46</v>
      </c>
      <c r="F153" s="239">
        <v>514108.46</v>
      </c>
      <c r="G153" s="260" t="s">
        <v>5</v>
      </c>
      <c r="H153" s="238" t="s">
        <v>5</v>
      </c>
    </row>
    <row r="154" spans="1:9" ht="20.100000000000001" customHeight="1">
      <c r="A154" s="240" t="s">
        <v>989</v>
      </c>
      <c r="B154" s="240" t="s">
        <v>988</v>
      </c>
      <c r="C154" s="260" t="s">
        <v>5</v>
      </c>
      <c r="D154" s="259">
        <v>69600</v>
      </c>
      <c r="E154" s="239">
        <v>69600</v>
      </c>
      <c r="F154" s="239">
        <v>69600</v>
      </c>
      <c r="G154" s="260" t="s">
        <v>5</v>
      </c>
      <c r="H154" s="238" t="s">
        <v>5</v>
      </c>
    </row>
    <row r="155" spans="1:9" ht="20.100000000000001" customHeight="1">
      <c r="A155" s="240" t="s">
        <v>1257</v>
      </c>
      <c r="B155" s="240" t="s">
        <v>1258</v>
      </c>
      <c r="C155" s="260" t="s">
        <v>5</v>
      </c>
      <c r="D155" s="259">
        <v>0</v>
      </c>
      <c r="E155" s="239">
        <v>0</v>
      </c>
      <c r="F155" s="239">
        <v>12327.59</v>
      </c>
      <c r="G155" s="260" t="s">
        <v>5</v>
      </c>
      <c r="H155" s="238" t="s">
        <v>5</v>
      </c>
    </row>
    <row r="156" spans="1:9" ht="20.100000000000001" customHeight="1">
      <c r="A156" s="240" t="s">
        <v>1259</v>
      </c>
      <c r="B156" s="240" t="s">
        <v>1260</v>
      </c>
      <c r="C156" s="260" t="s">
        <v>5</v>
      </c>
      <c r="D156" s="259">
        <v>0</v>
      </c>
      <c r="E156" s="239">
        <v>0</v>
      </c>
      <c r="F156" s="239">
        <v>12327.59</v>
      </c>
      <c r="G156" s="260" t="s">
        <v>5</v>
      </c>
      <c r="H156" s="238" t="s">
        <v>5</v>
      </c>
    </row>
    <row r="157" spans="1:9" ht="20.100000000000001" customHeight="1">
      <c r="A157" s="243" t="s">
        <v>1261</v>
      </c>
      <c r="B157" s="243" t="s">
        <v>1262</v>
      </c>
      <c r="C157" s="256" t="s">
        <v>5</v>
      </c>
      <c r="D157" s="258">
        <v>0</v>
      </c>
      <c r="E157" s="242">
        <v>0</v>
      </c>
      <c r="F157" s="242">
        <v>12327.58</v>
      </c>
      <c r="G157" s="256" t="s">
        <v>5</v>
      </c>
      <c r="H157" s="241" t="s">
        <v>5</v>
      </c>
      <c r="I157" s="236">
        <v>4000</v>
      </c>
    </row>
    <row r="158" spans="1:9" ht="20.100000000000001" customHeight="1">
      <c r="A158" s="240" t="s">
        <v>1263</v>
      </c>
      <c r="B158" s="240" t="s">
        <v>1264</v>
      </c>
      <c r="C158" s="260" t="s">
        <v>5</v>
      </c>
      <c r="D158" s="259">
        <v>0</v>
      </c>
      <c r="E158" s="239">
        <v>0</v>
      </c>
      <c r="F158" s="239">
        <v>321888.40000000002</v>
      </c>
      <c r="G158" s="260" t="s">
        <v>5</v>
      </c>
      <c r="H158" s="238" t="s">
        <v>5</v>
      </c>
    </row>
    <row r="159" spans="1:9" ht="20.100000000000001" customHeight="1">
      <c r="A159" s="240" t="s">
        <v>1265</v>
      </c>
      <c r="B159" s="240" t="s">
        <v>1266</v>
      </c>
      <c r="C159" s="260" t="s">
        <v>5</v>
      </c>
      <c r="D159" s="259">
        <v>0</v>
      </c>
      <c r="E159" s="239">
        <v>0</v>
      </c>
      <c r="F159" s="239">
        <v>9277</v>
      </c>
      <c r="G159" s="260" t="s">
        <v>5</v>
      </c>
      <c r="H159" s="238" t="s">
        <v>5</v>
      </c>
    </row>
    <row r="160" spans="1:9" ht="20.100000000000001" customHeight="1">
      <c r="A160" s="240" t="s">
        <v>1267</v>
      </c>
      <c r="B160" s="240" t="s">
        <v>1268</v>
      </c>
      <c r="C160" s="260" t="s">
        <v>5</v>
      </c>
      <c r="D160" s="259">
        <v>0</v>
      </c>
      <c r="E160" s="239">
        <v>0</v>
      </c>
      <c r="F160" s="239">
        <v>14323.92</v>
      </c>
      <c r="G160" s="260" t="s">
        <v>5</v>
      </c>
      <c r="H160" s="238" t="s">
        <v>5</v>
      </c>
    </row>
    <row r="161" spans="1:9" ht="20.100000000000001" customHeight="1">
      <c r="A161" s="240" t="s">
        <v>1269</v>
      </c>
      <c r="B161" s="240" t="s">
        <v>1270</v>
      </c>
      <c r="C161" s="260" t="s">
        <v>5</v>
      </c>
      <c r="D161" s="259">
        <v>0</v>
      </c>
      <c r="E161" s="239">
        <v>0</v>
      </c>
      <c r="F161" s="239">
        <v>4756</v>
      </c>
      <c r="G161" s="260" t="s">
        <v>5</v>
      </c>
      <c r="H161" s="238" t="s">
        <v>5</v>
      </c>
    </row>
    <row r="162" spans="1:9" ht="20.100000000000001" customHeight="1">
      <c r="A162" s="240" t="s">
        <v>1271</v>
      </c>
      <c r="B162" s="240" t="s">
        <v>1272</v>
      </c>
      <c r="C162" s="260" t="s">
        <v>5</v>
      </c>
      <c r="D162" s="259">
        <v>0</v>
      </c>
      <c r="E162" s="239">
        <v>371227.26</v>
      </c>
      <c r="F162" s="239">
        <v>778609.11</v>
      </c>
      <c r="G162" s="260" t="s">
        <v>5</v>
      </c>
      <c r="H162" s="238" t="s">
        <v>5</v>
      </c>
    </row>
    <row r="163" spans="1:9" ht="20.100000000000001" customHeight="1">
      <c r="A163" s="240" t="s">
        <v>1273</v>
      </c>
      <c r="B163" s="240" t="s">
        <v>1274</v>
      </c>
      <c r="C163" s="260" t="s">
        <v>5</v>
      </c>
      <c r="D163" s="259">
        <v>0</v>
      </c>
      <c r="E163" s="239">
        <v>91112.94</v>
      </c>
      <c r="F163" s="239">
        <v>182225.88</v>
      </c>
      <c r="G163" s="260" t="s">
        <v>5</v>
      </c>
      <c r="H163" s="238" t="s">
        <v>5</v>
      </c>
    </row>
    <row r="164" spans="1:9" ht="20.100000000000001" customHeight="1">
      <c r="A164" s="240" t="s">
        <v>1275</v>
      </c>
      <c r="B164" s="240" t="s">
        <v>1276</v>
      </c>
      <c r="C164" s="260" t="s">
        <v>5</v>
      </c>
      <c r="D164" s="259">
        <v>0</v>
      </c>
      <c r="E164" s="239">
        <v>0</v>
      </c>
      <c r="F164" s="239">
        <v>94072.29</v>
      </c>
      <c r="G164" s="260" t="s">
        <v>5</v>
      </c>
      <c r="H164" s="238" t="s">
        <v>5</v>
      </c>
    </row>
    <row r="165" spans="1:9" ht="20.100000000000001" customHeight="1">
      <c r="A165" s="240" t="s">
        <v>1277</v>
      </c>
      <c r="B165" s="240" t="s">
        <v>1278</v>
      </c>
      <c r="C165" s="260" t="s">
        <v>5</v>
      </c>
      <c r="D165" s="259">
        <v>0</v>
      </c>
      <c r="E165" s="239">
        <v>0</v>
      </c>
      <c r="F165" s="239">
        <v>9500.01</v>
      </c>
      <c r="G165" s="260" t="s">
        <v>5</v>
      </c>
      <c r="H165" s="238" t="s">
        <v>5</v>
      </c>
    </row>
    <row r="166" spans="1:9" ht="20.100000000000001" customHeight="1">
      <c r="A166" s="240" t="s">
        <v>1279</v>
      </c>
      <c r="B166" s="240" t="s">
        <v>1280</v>
      </c>
      <c r="C166" s="260" t="s">
        <v>5</v>
      </c>
      <c r="D166" s="259">
        <v>71504.47</v>
      </c>
      <c r="E166" s="239">
        <v>0</v>
      </c>
      <c r="F166" s="239">
        <v>0</v>
      </c>
      <c r="G166" s="260" t="s">
        <v>5</v>
      </c>
      <c r="H166" s="238" t="s">
        <v>5</v>
      </c>
    </row>
    <row r="167" spans="1:9" ht="20.100000000000001" customHeight="1">
      <c r="A167" s="240" t="s">
        <v>1281</v>
      </c>
      <c r="B167" s="240" t="s">
        <v>1282</v>
      </c>
      <c r="C167" s="260" t="s">
        <v>5</v>
      </c>
      <c r="D167" s="259">
        <v>0</v>
      </c>
      <c r="E167" s="239">
        <v>27932.66</v>
      </c>
      <c r="F167" s="239">
        <v>35654.660000000003</v>
      </c>
      <c r="G167" s="260" t="s">
        <v>5</v>
      </c>
      <c r="H167" s="238" t="s">
        <v>5</v>
      </c>
    </row>
    <row r="168" spans="1:9" ht="20.100000000000001" customHeight="1">
      <c r="A168" s="243" t="s">
        <v>1283</v>
      </c>
      <c r="B168" s="243" t="s">
        <v>1284</v>
      </c>
      <c r="C168" s="256" t="s">
        <v>5</v>
      </c>
      <c r="D168" s="258">
        <v>0</v>
      </c>
      <c r="E168" s="242">
        <v>106720</v>
      </c>
      <c r="F168" s="242">
        <v>170520</v>
      </c>
      <c r="G168" s="256" t="s">
        <v>5</v>
      </c>
      <c r="H168" s="241" t="s">
        <v>5</v>
      </c>
      <c r="I168" s="236">
        <v>1000</v>
      </c>
    </row>
    <row r="169" spans="1:9" ht="20.100000000000001" customHeight="1">
      <c r="A169" s="240" t="s">
        <v>1285</v>
      </c>
      <c r="B169" s="253" t="s">
        <v>1286</v>
      </c>
      <c r="C169" s="260" t="s">
        <v>5</v>
      </c>
      <c r="D169" s="259">
        <v>0</v>
      </c>
      <c r="E169" s="239">
        <v>40832</v>
      </c>
      <c r="F169" s="239">
        <v>64728</v>
      </c>
      <c r="G169" s="260" t="s">
        <v>5</v>
      </c>
      <c r="H169" s="238" t="s">
        <v>5</v>
      </c>
    </row>
    <row r="170" spans="1:9" ht="20.100000000000001" customHeight="1">
      <c r="A170" s="240" t="s">
        <v>1287</v>
      </c>
      <c r="B170" s="240" t="s">
        <v>1288</v>
      </c>
      <c r="C170" s="260" t="s">
        <v>5</v>
      </c>
      <c r="D170" s="259">
        <v>0</v>
      </c>
      <c r="E170" s="239">
        <v>0</v>
      </c>
      <c r="F170" s="239">
        <v>12327.59</v>
      </c>
      <c r="G170" s="260" t="s">
        <v>5</v>
      </c>
      <c r="H170" s="238" t="s">
        <v>5</v>
      </c>
    </row>
    <row r="171" spans="1:9" ht="20.100000000000001" customHeight="1">
      <c r="A171" s="240" t="s">
        <v>1289</v>
      </c>
      <c r="B171" s="240" t="s">
        <v>1290</v>
      </c>
      <c r="C171" s="260" t="s">
        <v>5</v>
      </c>
      <c r="D171" s="259">
        <v>0</v>
      </c>
      <c r="E171" s="239">
        <v>0</v>
      </c>
      <c r="F171" s="239">
        <v>11600</v>
      </c>
      <c r="G171" s="260" t="s">
        <v>5</v>
      </c>
      <c r="H171" s="238" t="s">
        <v>5</v>
      </c>
    </row>
    <row r="172" spans="1:9" ht="20.100000000000001" customHeight="1">
      <c r="A172" s="240" t="s">
        <v>1291</v>
      </c>
      <c r="B172" s="240" t="s">
        <v>1292</v>
      </c>
      <c r="C172" s="260" t="s">
        <v>5</v>
      </c>
      <c r="D172" s="259">
        <v>0</v>
      </c>
      <c r="E172" s="239">
        <v>0</v>
      </c>
      <c r="F172" s="239">
        <v>4176</v>
      </c>
      <c r="G172" s="260" t="s">
        <v>5</v>
      </c>
      <c r="H172" s="238" t="s">
        <v>5</v>
      </c>
    </row>
    <row r="173" spans="1:9" ht="20.100000000000001" customHeight="1">
      <c r="A173" s="240"/>
      <c r="B173" s="253" t="s">
        <v>986</v>
      </c>
      <c r="C173" s="273" t="s">
        <v>5</v>
      </c>
      <c r="D173" s="272">
        <v>232918.38</v>
      </c>
      <c r="E173" s="267">
        <v>7133272.9100000001</v>
      </c>
      <c r="F173" s="267">
        <v>16584978.99</v>
      </c>
      <c r="G173" s="273" t="s">
        <v>5</v>
      </c>
      <c r="H173" s="281" t="s">
        <v>5</v>
      </c>
    </row>
    <row r="174" spans="1:9" ht="20.100000000000001" customHeight="1">
      <c r="A174" s="253" t="s">
        <v>987</v>
      </c>
      <c r="B174" s="253" t="s">
        <v>986</v>
      </c>
      <c r="C174" s="273" t="s">
        <v>5</v>
      </c>
      <c r="D174" s="272">
        <f>SUM(D175:D183)</f>
        <v>232918.3799999996</v>
      </c>
      <c r="E174" s="267">
        <f t="shared" ref="E174:F174" si="10">SUM(E175:E183)</f>
        <v>7133272.9100000001</v>
      </c>
      <c r="F174" s="267">
        <f t="shared" si="10"/>
        <v>16584978.99</v>
      </c>
      <c r="G174" s="273" t="s">
        <v>5</v>
      </c>
      <c r="H174" s="282" t="s">
        <v>5</v>
      </c>
    </row>
    <row r="175" spans="1:9" ht="20.100000000000001" customHeight="1">
      <c r="A175" s="240" t="s">
        <v>985</v>
      </c>
      <c r="B175" s="253" t="s">
        <v>984</v>
      </c>
      <c r="C175" s="260" t="s">
        <v>5</v>
      </c>
      <c r="D175" s="259">
        <v>-387961.54</v>
      </c>
      <c r="E175" s="239">
        <v>3269397.5</v>
      </c>
      <c r="F175" s="239">
        <v>3313148.02</v>
      </c>
      <c r="G175" s="260" t="s">
        <v>5</v>
      </c>
      <c r="H175" s="238" t="s">
        <v>5</v>
      </c>
      <c r="I175" s="236">
        <v>2000</v>
      </c>
    </row>
    <row r="176" spans="1:9" ht="20.100000000000001" customHeight="1">
      <c r="A176" s="240" t="s">
        <v>983</v>
      </c>
      <c r="B176" s="240" t="s">
        <v>982</v>
      </c>
      <c r="C176" s="260" t="s">
        <v>5</v>
      </c>
      <c r="D176" s="259">
        <v>-242957.22</v>
      </c>
      <c r="E176" s="239">
        <v>0</v>
      </c>
      <c r="F176" s="239">
        <v>0</v>
      </c>
      <c r="G176" s="260" t="s">
        <v>5</v>
      </c>
      <c r="H176" s="238" t="s">
        <v>5</v>
      </c>
    </row>
    <row r="177" spans="1:9" ht="20.100000000000001" customHeight="1">
      <c r="A177" s="240" t="s">
        <v>981</v>
      </c>
      <c r="B177" s="240" t="s">
        <v>980</v>
      </c>
      <c r="C177" s="260" t="s">
        <v>5</v>
      </c>
      <c r="D177" s="259">
        <v>53511.21</v>
      </c>
      <c r="E177" s="239">
        <v>2912162</v>
      </c>
      <c r="F177" s="239">
        <v>5035901.5999999996</v>
      </c>
      <c r="G177" s="260" t="s">
        <v>5</v>
      </c>
      <c r="H177" s="238" t="s">
        <v>5</v>
      </c>
    </row>
    <row r="178" spans="1:9" ht="20.100000000000001" customHeight="1">
      <c r="A178" s="240" t="s">
        <v>979</v>
      </c>
      <c r="B178" s="240" t="s">
        <v>978</v>
      </c>
      <c r="C178" s="260" t="s">
        <v>5</v>
      </c>
      <c r="D178" s="259">
        <v>15261.02</v>
      </c>
      <c r="E178" s="239">
        <v>0</v>
      </c>
      <c r="F178" s="239">
        <v>0</v>
      </c>
      <c r="G178" s="260" t="s">
        <v>5</v>
      </c>
      <c r="H178" s="238" t="s">
        <v>5</v>
      </c>
    </row>
    <row r="179" spans="1:9" ht="20.100000000000001" customHeight="1">
      <c r="A179" s="240" t="s">
        <v>977</v>
      </c>
      <c r="B179" s="240" t="s">
        <v>976</v>
      </c>
      <c r="C179" s="260" t="s">
        <v>5</v>
      </c>
      <c r="D179" s="259">
        <v>2668038.09</v>
      </c>
      <c r="E179" s="239">
        <v>0</v>
      </c>
      <c r="F179" s="239">
        <v>0</v>
      </c>
      <c r="G179" s="260" t="s">
        <v>5</v>
      </c>
      <c r="H179" s="238" t="s">
        <v>5</v>
      </c>
    </row>
    <row r="180" spans="1:9" ht="20.100000000000001" customHeight="1">
      <c r="A180" s="240" t="s">
        <v>975</v>
      </c>
      <c r="B180" s="240" t="s">
        <v>974</v>
      </c>
      <c r="C180" s="260" t="s">
        <v>5</v>
      </c>
      <c r="D180" s="259">
        <v>-2984438.81</v>
      </c>
      <c r="E180" s="239">
        <v>0</v>
      </c>
      <c r="F180" s="239">
        <v>0</v>
      </c>
      <c r="G180" s="260" t="s">
        <v>5</v>
      </c>
      <c r="H180" s="238" t="s">
        <v>5</v>
      </c>
    </row>
    <row r="181" spans="1:9" ht="20.100000000000001" customHeight="1">
      <c r="A181" s="240" t="s">
        <v>1293</v>
      </c>
      <c r="B181" s="240" t="s">
        <v>1294</v>
      </c>
      <c r="C181" s="260" t="s">
        <v>5</v>
      </c>
      <c r="D181" s="259">
        <v>857220.8</v>
      </c>
      <c r="E181" s="239">
        <v>0</v>
      </c>
      <c r="F181" s="239">
        <v>0</v>
      </c>
      <c r="G181" s="260" t="s">
        <v>5</v>
      </c>
      <c r="H181" s="238" t="s">
        <v>5</v>
      </c>
    </row>
    <row r="182" spans="1:9" ht="20.100000000000001" customHeight="1">
      <c r="A182" s="240" t="s">
        <v>1295</v>
      </c>
      <c r="B182" s="253" t="s">
        <v>1296</v>
      </c>
      <c r="C182" s="260" t="s">
        <v>5</v>
      </c>
      <c r="D182" s="259">
        <v>259544.63</v>
      </c>
      <c r="E182" s="239">
        <v>902190.41</v>
      </c>
      <c r="F182" s="239">
        <v>8166051.9699999997</v>
      </c>
      <c r="G182" s="260" t="s">
        <v>5</v>
      </c>
      <c r="H182" s="238" t="s">
        <v>5</v>
      </c>
      <c r="I182" s="236">
        <v>3000</v>
      </c>
    </row>
    <row r="183" spans="1:9" ht="20.100000000000001" customHeight="1">
      <c r="A183" s="240" t="s">
        <v>1297</v>
      </c>
      <c r="B183" s="240" t="s">
        <v>1298</v>
      </c>
      <c r="C183" s="260" t="s">
        <v>5</v>
      </c>
      <c r="D183" s="259">
        <v>-5299.8</v>
      </c>
      <c r="E183" s="239">
        <v>49523</v>
      </c>
      <c r="F183" s="239">
        <v>69877.399999999994</v>
      </c>
      <c r="G183" s="260" t="s">
        <v>5</v>
      </c>
      <c r="H183" s="238" t="s">
        <v>5</v>
      </c>
    </row>
    <row r="184" spans="1:9" ht="20.100000000000001" customHeight="1">
      <c r="A184" s="240"/>
      <c r="B184" s="253" t="s">
        <v>972</v>
      </c>
      <c r="C184" s="273" t="s">
        <v>5</v>
      </c>
      <c r="D184" s="272">
        <v>1030959.37</v>
      </c>
      <c r="E184" s="267">
        <v>469362.14</v>
      </c>
      <c r="F184" s="267">
        <v>601154.05000000005</v>
      </c>
      <c r="G184" s="273" t="s">
        <v>5</v>
      </c>
      <c r="H184" s="281" t="s">
        <v>5</v>
      </c>
    </row>
    <row r="185" spans="1:9" ht="20.100000000000001" customHeight="1">
      <c r="A185" s="253" t="s">
        <v>973</v>
      </c>
      <c r="B185" s="253" t="s">
        <v>972</v>
      </c>
      <c r="C185" s="273" t="s">
        <v>5</v>
      </c>
      <c r="D185" s="272">
        <f>SUM(D186:D188,D190:D196,D198:D200)</f>
        <v>1030959.37</v>
      </c>
      <c r="E185" s="267">
        <f t="shared" ref="E185:H185" si="11">SUM(E186:E188,E190:E196,E198:E200)</f>
        <v>571244.55999999994</v>
      </c>
      <c r="F185" s="267">
        <f t="shared" si="11"/>
        <v>703036.47000000009</v>
      </c>
      <c r="G185" s="267">
        <f t="shared" si="11"/>
        <v>0</v>
      </c>
      <c r="H185" s="267">
        <f t="shared" si="11"/>
        <v>0</v>
      </c>
    </row>
    <row r="186" spans="1:9" ht="20.100000000000001" customHeight="1">
      <c r="A186" s="240" t="s">
        <v>1299</v>
      </c>
      <c r="B186" s="240" t="s">
        <v>1300</v>
      </c>
      <c r="C186" s="260" t="s">
        <v>5</v>
      </c>
      <c r="D186" s="259">
        <v>0</v>
      </c>
      <c r="E186" s="239">
        <v>0</v>
      </c>
      <c r="F186" s="239">
        <v>15000</v>
      </c>
      <c r="G186" s="260" t="s">
        <v>5</v>
      </c>
      <c r="H186" s="238" t="s">
        <v>5</v>
      </c>
    </row>
    <row r="187" spans="1:9" ht="20.100000000000001" customHeight="1">
      <c r="A187" s="240" t="s">
        <v>1301</v>
      </c>
      <c r="B187" s="240" t="s">
        <v>1302</v>
      </c>
      <c r="C187" s="260" t="s">
        <v>5</v>
      </c>
      <c r="D187" s="259">
        <v>37314.06</v>
      </c>
      <c r="E187" s="239">
        <v>0</v>
      </c>
      <c r="F187" s="239">
        <v>0</v>
      </c>
      <c r="G187" s="260" t="s">
        <v>5</v>
      </c>
      <c r="H187" s="238" t="s">
        <v>5</v>
      </c>
    </row>
    <row r="188" spans="1:9" ht="20.100000000000001" customHeight="1">
      <c r="A188" s="240" t="s">
        <v>971</v>
      </c>
      <c r="B188" s="240" t="s">
        <v>970</v>
      </c>
      <c r="C188" s="260" t="s">
        <v>5</v>
      </c>
      <c r="D188" s="259">
        <v>5504.5</v>
      </c>
      <c r="E188" s="239">
        <v>442600.64</v>
      </c>
      <c r="F188" s="239">
        <v>442600.64</v>
      </c>
      <c r="G188" s="260" t="s">
        <v>5</v>
      </c>
      <c r="H188" s="238" t="s">
        <v>5</v>
      </c>
    </row>
    <row r="189" spans="1:9" ht="20.100000000000001" customHeight="1">
      <c r="A189" s="240" t="s">
        <v>969</v>
      </c>
      <c r="B189" s="240" t="s">
        <v>968</v>
      </c>
      <c r="C189" s="260" t="s">
        <v>5</v>
      </c>
      <c r="D189" s="259">
        <v>5504.5</v>
      </c>
      <c r="E189" s="239">
        <v>340718.22</v>
      </c>
      <c r="F189" s="239">
        <v>340718.22</v>
      </c>
      <c r="G189" s="260" t="s">
        <v>5</v>
      </c>
      <c r="H189" s="238" t="s">
        <v>5</v>
      </c>
    </row>
    <row r="190" spans="1:9" ht="20.100000000000001" customHeight="1">
      <c r="A190" s="240" t="s">
        <v>1303</v>
      </c>
      <c r="B190" s="240" t="s">
        <v>1304</v>
      </c>
      <c r="C190" s="260" t="s">
        <v>5</v>
      </c>
      <c r="D190" s="259">
        <v>0</v>
      </c>
      <c r="E190" s="239">
        <v>83052.58</v>
      </c>
      <c r="F190" s="239">
        <v>82751.679999999993</v>
      </c>
      <c r="G190" s="260" t="s">
        <v>5</v>
      </c>
      <c r="H190" s="238" t="s">
        <v>5</v>
      </c>
    </row>
    <row r="191" spans="1:9" ht="20.100000000000001" customHeight="1">
      <c r="A191" s="240" t="s">
        <v>1305</v>
      </c>
      <c r="B191" s="240" t="s">
        <v>1306</v>
      </c>
      <c r="C191" s="260" t="s">
        <v>5</v>
      </c>
      <c r="D191" s="259">
        <v>0</v>
      </c>
      <c r="E191" s="239">
        <v>18829.84</v>
      </c>
      <c r="F191" s="239">
        <v>19130.740000000002</v>
      </c>
      <c r="G191" s="260" t="s">
        <v>5</v>
      </c>
      <c r="H191" s="238" t="s">
        <v>5</v>
      </c>
    </row>
    <row r="192" spans="1:9" ht="20.100000000000001" customHeight="1">
      <c r="A192" s="240" t="s">
        <v>1307</v>
      </c>
      <c r="B192" s="240" t="s">
        <v>1308</v>
      </c>
      <c r="C192" s="260" t="s">
        <v>5</v>
      </c>
      <c r="D192" s="259">
        <v>0</v>
      </c>
      <c r="E192" s="239">
        <v>0</v>
      </c>
      <c r="F192" s="239">
        <v>27480.76</v>
      </c>
      <c r="G192" s="260" t="s">
        <v>5</v>
      </c>
      <c r="H192" s="238" t="s">
        <v>5</v>
      </c>
    </row>
    <row r="193" spans="1:9" ht="20.100000000000001" customHeight="1">
      <c r="A193" s="240" t="s">
        <v>1309</v>
      </c>
      <c r="B193" s="240" t="s">
        <v>1310</v>
      </c>
      <c r="C193" s="260" t="s">
        <v>5</v>
      </c>
      <c r="D193" s="259">
        <v>0</v>
      </c>
      <c r="E193" s="239">
        <v>0</v>
      </c>
      <c r="F193" s="239">
        <v>24049.8</v>
      </c>
      <c r="G193" s="260" t="s">
        <v>5</v>
      </c>
      <c r="H193" s="238" t="s">
        <v>5</v>
      </c>
    </row>
    <row r="194" spans="1:9" ht="20.100000000000001" customHeight="1">
      <c r="A194" s="240" t="s">
        <v>1311</v>
      </c>
      <c r="B194" s="240" t="s">
        <v>1114</v>
      </c>
      <c r="C194" s="260" t="s">
        <v>5</v>
      </c>
      <c r="D194" s="259">
        <v>0</v>
      </c>
      <c r="E194" s="239">
        <v>0</v>
      </c>
      <c r="F194" s="239">
        <v>16483.849999999999</v>
      </c>
      <c r="G194" s="260" t="s">
        <v>5</v>
      </c>
      <c r="H194" s="238" t="s">
        <v>5</v>
      </c>
    </row>
    <row r="195" spans="1:9" ht="20.100000000000001" customHeight="1">
      <c r="A195" s="240" t="s">
        <v>1312</v>
      </c>
      <c r="B195" s="240" t="s">
        <v>1313</v>
      </c>
      <c r="C195" s="260" t="s">
        <v>5</v>
      </c>
      <c r="D195" s="259">
        <v>0</v>
      </c>
      <c r="E195" s="239">
        <v>0</v>
      </c>
      <c r="F195" s="239">
        <v>15000</v>
      </c>
      <c r="G195" s="260" t="s">
        <v>5</v>
      </c>
      <c r="H195" s="238" t="s">
        <v>5</v>
      </c>
    </row>
    <row r="196" spans="1:9" ht="20.100000000000001" customHeight="1">
      <c r="A196" s="240" t="s">
        <v>967</v>
      </c>
      <c r="B196" s="240" t="s">
        <v>966</v>
      </c>
      <c r="C196" s="260" t="s">
        <v>5</v>
      </c>
      <c r="D196" s="259">
        <v>7333.5</v>
      </c>
      <c r="E196" s="239">
        <v>7327.5</v>
      </c>
      <c r="F196" s="239">
        <v>16905</v>
      </c>
      <c r="G196" s="260" t="s">
        <v>5</v>
      </c>
      <c r="H196" s="238" t="s">
        <v>5</v>
      </c>
    </row>
    <row r="197" spans="1:9" ht="20.100000000000001" customHeight="1">
      <c r="A197" s="240" t="s">
        <v>965</v>
      </c>
      <c r="B197" s="240" t="s">
        <v>964</v>
      </c>
      <c r="C197" s="260" t="s">
        <v>5</v>
      </c>
      <c r="D197" s="259">
        <v>7333.5</v>
      </c>
      <c r="E197" s="239">
        <v>7327.5</v>
      </c>
      <c r="F197" s="239">
        <v>16905</v>
      </c>
      <c r="G197" s="260" t="s">
        <v>5</v>
      </c>
      <c r="H197" s="238" t="s">
        <v>5</v>
      </c>
    </row>
    <row r="198" spans="1:9" ht="20.100000000000001" customHeight="1">
      <c r="A198" s="240" t="s">
        <v>963</v>
      </c>
      <c r="B198" s="240" t="s">
        <v>962</v>
      </c>
      <c r="C198" s="260" t="s">
        <v>5</v>
      </c>
      <c r="D198" s="259">
        <v>16776.91</v>
      </c>
      <c r="E198" s="239">
        <v>19434</v>
      </c>
      <c r="F198" s="239">
        <v>20434</v>
      </c>
      <c r="G198" s="260" t="s">
        <v>5</v>
      </c>
      <c r="H198" s="238" t="s">
        <v>5</v>
      </c>
    </row>
    <row r="199" spans="1:9" ht="20.100000000000001" customHeight="1">
      <c r="A199" s="240" t="s">
        <v>1314</v>
      </c>
      <c r="B199" s="240" t="s">
        <v>1315</v>
      </c>
      <c r="C199" s="260" t="s">
        <v>5</v>
      </c>
      <c r="D199" s="259">
        <v>0</v>
      </c>
      <c r="E199" s="239">
        <v>0</v>
      </c>
      <c r="F199" s="239">
        <v>23200</v>
      </c>
      <c r="G199" s="260" t="s">
        <v>5</v>
      </c>
      <c r="H199" s="238" t="s">
        <v>5</v>
      </c>
    </row>
    <row r="200" spans="1:9" ht="20.100000000000001" customHeight="1">
      <c r="A200" s="243" t="s">
        <v>1316</v>
      </c>
      <c r="B200" s="243" t="s">
        <v>1317</v>
      </c>
      <c r="C200" s="256" t="s">
        <v>5</v>
      </c>
      <c r="D200" s="258">
        <v>964030.4</v>
      </c>
      <c r="E200" s="242">
        <v>0</v>
      </c>
      <c r="F200" s="242">
        <v>0</v>
      </c>
      <c r="G200" s="256" t="s">
        <v>5</v>
      </c>
      <c r="H200" s="241" t="s">
        <v>5</v>
      </c>
      <c r="I200" s="236">
        <v>4000</v>
      </c>
    </row>
    <row r="201" spans="1:9" ht="20.100000000000001" customHeight="1">
      <c r="A201" s="243"/>
      <c r="B201" s="243"/>
      <c r="C201" s="256"/>
      <c r="D201" s="258"/>
      <c r="E201" s="242"/>
      <c r="F201" s="242"/>
      <c r="G201" s="256"/>
      <c r="H201" s="241"/>
    </row>
    <row r="202" spans="1:9" ht="20.100000000000001" customHeight="1">
      <c r="A202" s="240" t="s">
        <v>1318</v>
      </c>
      <c r="B202" s="240" t="s">
        <v>1319</v>
      </c>
      <c r="C202" s="260" t="s">
        <v>5</v>
      </c>
      <c r="D202" s="259">
        <v>82078149.379999995</v>
      </c>
      <c r="E202" s="239">
        <v>0</v>
      </c>
      <c r="F202" s="239">
        <v>0</v>
      </c>
      <c r="G202" s="260" t="s">
        <v>5</v>
      </c>
      <c r="H202" s="238" t="s">
        <v>5</v>
      </c>
    </row>
    <row r="203" spans="1:9" ht="20.100000000000001" customHeight="1">
      <c r="A203" s="240"/>
      <c r="B203" s="253" t="s">
        <v>1321</v>
      </c>
      <c r="C203" s="273" t="s">
        <v>5</v>
      </c>
      <c r="D203" s="272">
        <v>82036140.909999996</v>
      </c>
      <c r="E203" s="267">
        <v>0</v>
      </c>
      <c r="F203" s="267">
        <v>0</v>
      </c>
      <c r="G203" s="273" t="s">
        <v>5</v>
      </c>
      <c r="H203" s="281" t="s">
        <v>5</v>
      </c>
    </row>
    <row r="204" spans="1:9" ht="20.100000000000001" customHeight="1">
      <c r="A204" s="253" t="s">
        <v>1320</v>
      </c>
      <c r="B204" s="253" t="s">
        <v>1321</v>
      </c>
      <c r="C204" s="273" t="s">
        <v>5</v>
      </c>
      <c r="D204" s="272">
        <f>SUM(D205:D231)</f>
        <v>82036140.909999996</v>
      </c>
      <c r="E204" s="267">
        <f t="shared" ref="E204:H204" si="12">SUM(E205:E231)</f>
        <v>0</v>
      </c>
      <c r="F204" s="267">
        <f t="shared" si="12"/>
        <v>0</v>
      </c>
      <c r="G204" s="267">
        <f t="shared" si="12"/>
        <v>0</v>
      </c>
      <c r="H204" s="267">
        <f t="shared" si="12"/>
        <v>1581094307.25</v>
      </c>
    </row>
    <row r="205" spans="1:9" ht="20.100000000000001" customHeight="1">
      <c r="A205" s="240" t="s">
        <v>1322</v>
      </c>
      <c r="B205" s="240" t="s">
        <v>1323</v>
      </c>
      <c r="C205" s="260" t="s">
        <v>5</v>
      </c>
      <c r="D205" s="259">
        <v>265798.96000000002</v>
      </c>
      <c r="E205" s="239">
        <v>0</v>
      </c>
      <c r="F205" s="239">
        <v>0</v>
      </c>
      <c r="G205" s="260" t="s">
        <v>5</v>
      </c>
      <c r="H205" s="238" t="s">
        <v>5</v>
      </c>
    </row>
    <row r="206" spans="1:9" ht="20.100000000000001" customHeight="1">
      <c r="A206" s="240" t="s">
        <v>1324</v>
      </c>
      <c r="B206" s="240" t="s">
        <v>1325</v>
      </c>
      <c r="C206" s="260" t="s">
        <v>5</v>
      </c>
      <c r="D206" s="259">
        <v>147230.1</v>
      </c>
      <c r="E206" s="239">
        <v>0</v>
      </c>
      <c r="F206" s="239">
        <v>0</v>
      </c>
      <c r="G206" s="260" t="s">
        <v>5</v>
      </c>
      <c r="H206" s="238" t="s">
        <v>5</v>
      </c>
    </row>
    <row r="207" spans="1:9" ht="20.100000000000001" customHeight="1">
      <c r="A207" s="240" t="s">
        <v>1326</v>
      </c>
      <c r="B207" s="240" t="s">
        <v>1327</v>
      </c>
      <c r="C207" s="260" t="s">
        <v>5</v>
      </c>
      <c r="D207" s="259">
        <v>-119347.84</v>
      </c>
      <c r="E207" s="239">
        <v>0</v>
      </c>
      <c r="F207" s="239">
        <v>0</v>
      </c>
      <c r="G207" s="260" t="s">
        <v>5</v>
      </c>
      <c r="H207" s="238" t="s">
        <v>5</v>
      </c>
    </row>
    <row r="208" spans="1:9" ht="20.100000000000001" customHeight="1">
      <c r="A208" s="240" t="s">
        <v>1328</v>
      </c>
      <c r="B208" s="240" t="s">
        <v>1329</v>
      </c>
      <c r="C208" s="260" t="s">
        <v>5</v>
      </c>
      <c r="D208" s="259">
        <v>2592682.5</v>
      </c>
      <c r="E208" s="239">
        <v>0</v>
      </c>
      <c r="F208" s="239">
        <v>0</v>
      </c>
      <c r="G208" s="260" t="s">
        <v>5</v>
      </c>
      <c r="H208" s="238" t="s">
        <v>5</v>
      </c>
    </row>
    <row r="209" spans="1:8" ht="20.100000000000001" customHeight="1">
      <c r="A209" s="240" t="s">
        <v>1330</v>
      </c>
      <c r="B209" s="240" t="s">
        <v>1331</v>
      </c>
      <c r="C209" s="260" t="s">
        <v>5</v>
      </c>
      <c r="D209" s="259">
        <v>202767.73</v>
      </c>
      <c r="E209" s="239">
        <v>0</v>
      </c>
      <c r="F209" s="239">
        <v>0</v>
      </c>
      <c r="G209" s="260" t="s">
        <v>5</v>
      </c>
      <c r="H209" s="238" t="s">
        <v>5</v>
      </c>
    </row>
    <row r="210" spans="1:8" ht="20.100000000000001" customHeight="1">
      <c r="A210" s="240" t="s">
        <v>1332</v>
      </c>
      <c r="B210" s="240" t="s">
        <v>1333</v>
      </c>
      <c r="C210" s="260" t="s">
        <v>5</v>
      </c>
      <c r="D210" s="259">
        <v>917369.92</v>
      </c>
      <c r="E210" s="239">
        <v>0</v>
      </c>
      <c r="F210" s="239">
        <v>0</v>
      </c>
      <c r="G210" s="260" t="s">
        <v>5</v>
      </c>
      <c r="H210" s="238" t="s">
        <v>5</v>
      </c>
    </row>
    <row r="211" spans="1:8" ht="20.100000000000001" customHeight="1">
      <c r="A211" s="240" t="s">
        <v>1334</v>
      </c>
      <c r="B211" s="240" t="s">
        <v>1335</v>
      </c>
      <c r="C211" s="260" t="s">
        <v>5</v>
      </c>
      <c r="D211" s="259">
        <v>44145.72</v>
      </c>
      <c r="E211" s="239">
        <v>0</v>
      </c>
      <c r="F211" s="239">
        <v>0</v>
      </c>
      <c r="G211" s="260" t="s">
        <v>5</v>
      </c>
      <c r="H211" s="238" t="s">
        <v>5</v>
      </c>
    </row>
    <row r="212" spans="1:8" ht="20.100000000000001" customHeight="1">
      <c r="A212" s="240" t="s">
        <v>1336</v>
      </c>
      <c r="B212" s="240" t="s">
        <v>1337</v>
      </c>
      <c r="C212" s="260" t="s">
        <v>5</v>
      </c>
      <c r="D212" s="259">
        <v>-2404754.0099999998</v>
      </c>
      <c r="E212" s="239">
        <v>0</v>
      </c>
      <c r="F212" s="239">
        <v>0</v>
      </c>
      <c r="G212" s="260" t="s">
        <v>5</v>
      </c>
      <c r="H212" s="238" t="s">
        <v>5</v>
      </c>
    </row>
    <row r="213" spans="1:8" ht="20.100000000000001" customHeight="1">
      <c r="A213" s="240" t="s">
        <v>1338</v>
      </c>
      <c r="B213" s="240" t="s">
        <v>1339</v>
      </c>
      <c r="C213" s="260" t="s">
        <v>5</v>
      </c>
      <c r="D213" s="259">
        <v>-390052.08</v>
      </c>
      <c r="E213" s="239">
        <v>0</v>
      </c>
      <c r="F213" s="239">
        <v>0</v>
      </c>
      <c r="G213" s="260" t="s">
        <v>5</v>
      </c>
      <c r="H213" s="238" t="s">
        <v>5</v>
      </c>
    </row>
    <row r="214" spans="1:8" ht="20.100000000000001" customHeight="1">
      <c r="A214" s="243" t="s">
        <v>1340</v>
      </c>
      <c r="B214" s="243" t="s">
        <v>1341</v>
      </c>
      <c r="C214" s="256" t="s">
        <v>5</v>
      </c>
      <c r="D214" s="258">
        <v>4685587.17</v>
      </c>
      <c r="E214" s="242">
        <v>0</v>
      </c>
      <c r="F214" s="242">
        <v>0</v>
      </c>
      <c r="G214" s="256" t="s">
        <v>5</v>
      </c>
      <c r="H214" s="241" t="s">
        <v>5</v>
      </c>
    </row>
    <row r="215" spans="1:8" ht="20.100000000000001" customHeight="1">
      <c r="A215" s="240" t="s">
        <v>1342</v>
      </c>
      <c r="B215" s="240" t="s">
        <v>1343</v>
      </c>
      <c r="C215" s="260" t="s">
        <v>5</v>
      </c>
      <c r="D215" s="259">
        <v>-9113836.3399999999</v>
      </c>
      <c r="E215" s="239">
        <v>0</v>
      </c>
      <c r="F215" s="239">
        <v>0</v>
      </c>
      <c r="G215" s="260" t="s">
        <v>5</v>
      </c>
      <c r="H215" s="238" t="s">
        <v>5</v>
      </c>
    </row>
    <row r="216" spans="1:8" ht="20.100000000000001" customHeight="1">
      <c r="A216" s="240" t="s">
        <v>1344</v>
      </c>
      <c r="B216" s="240" t="s">
        <v>1345</v>
      </c>
      <c r="C216" s="260" t="s">
        <v>5</v>
      </c>
      <c r="D216" s="259">
        <v>-3226393.8</v>
      </c>
      <c r="E216" s="239">
        <v>0</v>
      </c>
      <c r="F216" s="239">
        <v>0</v>
      </c>
      <c r="G216" s="260" t="s">
        <v>5</v>
      </c>
      <c r="H216" s="238" t="s">
        <v>5</v>
      </c>
    </row>
    <row r="217" spans="1:8" ht="20.100000000000001" customHeight="1">
      <c r="A217" s="240" t="s">
        <v>1346</v>
      </c>
      <c r="B217" s="240" t="s">
        <v>1347</v>
      </c>
      <c r="C217" s="260" t="s">
        <v>5</v>
      </c>
      <c r="D217" s="259">
        <v>13493881.119999999</v>
      </c>
      <c r="E217" s="239">
        <v>0</v>
      </c>
      <c r="F217" s="239">
        <v>0</v>
      </c>
      <c r="G217" s="260" t="s">
        <v>5</v>
      </c>
      <c r="H217" s="238" t="s">
        <v>5</v>
      </c>
    </row>
    <row r="218" spans="1:8" ht="20.100000000000001" customHeight="1">
      <c r="A218" s="240" t="s">
        <v>1348</v>
      </c>
      <c r="B218" s="240" t="s">
        <v>1349</v>
      </c>
      <c r="C218" s="260" t="s">
        <v>5</v>
      </c>
      <c r="D218" s="259">
        <v>-2627427.41</v>
      </c>
      <c r="E218" s="239">
        <v>0</v>
      </c>
      <c r="F218" s="239">
        <v>0</v>
      </c>
      <c r="G218" s="260" t="s">
        <v>5</v>
      </c>
      <c r="H218" s="238" t="s">
        <v>5</v>
      </c>
    </row>
    <row r="219" spans="1:8" ht="20.100000000000001" customHeight="1">
      <c r="A219" s="240" t="s">
        <v>1350</v>
      </c>
      <c r="B219" s="240" t="s">
        <v>1351</v>
      </c>
      <c r="C219" s="260" t="s">
        <v>5</v>
      </c>
      <c r="D219" s="259">
        <v>14287482.390000001</v>
      </c>
      <c r="E219" s="239">
        <v>0</v>
      </c>
      <c r="F219" s="239">
        <v>0</v>
      </c>
      <c r="G219" s="260" t="s">
        <v>5</v>
      </c>
      <c r="H219" s="238" t="s">
        <v>5</v>
      </c>
    </row>
    <row r="220" spans="1:8" ht="20.100000000000001" customHeight="1">
      <c r="A220" s="240" t="s">
        <v>1352</v>
      </c>
      <c r="B220" s="240" t="s">
        <v>1353</v>
      </c>
      <c r="C220" s="260" t="s">
        <v>5</v>
      </c>
      <c r="D220" s="259">
        <v>28193726.16</v>
      </c>
      <c r="E220" s="239">
        <v>0</v>
      </c>
      <c r="F220" s="239">
        <v>0</v>
      </c>
      <c r="G220" s="260" t="s">
        <v>5</v>
      </c>
      <c r="H220" s="238" t="s">
        <v>5</v>
      </c>
    </row>
    <row r="221" spans="1:8" ht="20.100000000000001" customHeight="1">
      <c r="A221" s="240" t="s">
        <v>1354</v>
      </c>
      <c r="B221" s="240" t="s">
        <v>1355</v>
      </c>
      <c r="C221" s="260" t="s">
        <v>5</v>
      </c>
      <c r="D221" s="259">
        <v>6455629.9199999999</v>
      </c>
      <c r="E221" s="239">
        <v>0</v>
      </c>
      <c r="F221" s="239">
        <v>0</v>
      </c>
      <c r="G221" s="260" t="s">
        <v>5</v>
      </c>
      <c r="H221" s="238" t="s">
        <v>5</v>
      </c>
    </row>
    <row r="222" spans="1:8" ht="20.100000000000001" customHeight="1">
      <c r="A222" s="240" t="s">
        <v>1356</v>
      </c>
      <c r="B222" s="240" t="s">
        <v>1357</v>
      </c>
      <c r="C222" s="260" t="s">
        <v>5</v>
      </c>
      <c r="D222" s="259">
        <v>46173823.030000001</v>
      </c>
      <c r="E222" s="239">
        <v>0</v>
      </c>
      <c r="F222" s="239">
        <v>0</v>
      </c>
      <c r="G222" s="260" t="s">
        <v>5</v>
      </c>
      <c r="H222" s="238" t="s">
        <v>5</v>
      </c>
    </row>
    <row r="223" spans="1:8" ht="20.100000000000001" customHeight="1">
      <c r="A223" s="240" t="s">
        <v>1358</v>
      </c>
      <c r="B223" s="240" t="s">
        <v>1359</v>
      </c>
      <c r="C223" s="260" t="s">
        <v>5</v>
      </c>
      <c r="D223" s="259">
        <v>-67568674.140000001</v>
      </c>
      <c r="E223" s="239">
        <v>0</v>
      </c>
      <c r="F223" s="239">
        <v>0</v>
      </c>
      <c r="G223" s="260" t="s">
        <v>5</v>
      </c>
      <c r="H223" s="238" t="s">
        <v>5</v>
      </c>
    </row>
    <row r="224" spans="1:8" ht="20.100000000000001" customHeight="1">
      <c r="A224" s="240" t="s">
        <v>1360</v>
      </c>
      <c r="B224" s="262" t="s">
        <v>1361</v>
      </c>
      <c r="C224" s="236" t="s">
        <v>5</v>
      </c>
      <c r="D224" s="263">
        <v>-10909601.65</v>
      </c>
      <c r="E224" s="263">
        <v>0</v>
      </c>
      <c r="F224" s="263">
        <v>0</v>
      </c>
      <c r="G224" s="236" t="s">
        <v>5</v>
      </c>
    </row>
    <row r="225" spans="1:8" ht="20.100000000000001" customHeight="1">
      <c r="A225" s="240" t="s">
        <v>1362</v>
      </c>
      <c r="B225" s="240" t="s">
        <v>1363</v>
      </c>
      <c r="C225" s="260" t="s">
        <v>5</v>
      </c>
      <c r="D225" s="259">
        <v>-3985181.02</v>
      </c>
      <c r="E225" s="239">
        <v>0</v>
      </c>
      <c r="F225" s="239">
        <v>0</v>
      </c>
      <c r="G225" s="260" t="s">
        <v>5</v>
      </c>
      <c r="H225" s="238"/>
    </row>
    <row r="226" spans="1:8" ht="20.100000000000001" customHeight="1">
      <c r="A226" s="240" t="s">
        <v>1364</v>
      </c>
      <c r="B226" s="240" t="s">
        <v>1365</v>
      </c>
      <c r="C226" s="257" t="s">
        <v>5</v>
      </c>
      <c r="D226" s="239">
        <v>-52077173.840000004</v>
      </c>
      <c r="E226" s="259">
        <v>0</v>
      </c>
      <c r="F226" s="259">
        <v>0</v>
      </c>
      <c r="G226" s="257" t="s">
        <v>5</v>
      </c>
      <c r="H226" s="239">
        <v>595449601.69000006</v>
      </c>
    </row>
    <row r="227" spans="1:8" ht="20.100000000000001" customHeight="1">
      <c r="A227" s="240" t="s">
        <v>1366</v>
      </c>
      <c r="B227" s="262" t="s">
        <v>1367</v>
      </c>
      <c r="C227" s="236" t="s">
        <v>5</v>
      </c>
      <c r="D227" s="263">
        <v>41935123.490000002</v>
      </c>
      <c r="E227" s="263">
        <v>0</v>
      </c>
      <c r="F227" s="263">
        <v>0</v>
      </c>
      <c r="G227" s="236" t="s">
        <v>5</v>
      </c>
    </row>
    <row r="228" spans="1:8" ht="12" customHeight="1">
      <c r="A228" s="262" t="s">
        <v>1368</v>
      </c>
      <c r="B228" s="262" t="s">
        <v>1369</v>
      </c>
      <c r="C228" s="236" t="s">
        <v>5</v>
      </c>
      <c r="D228" s="263">
        <v>20727671.91</v>
      </c>
      <c r="E228" s="263">
        <v>0</v>
      </c>
      <c r="F228" s="263">
        <v>0</v>
      </c>
      <c r="G228" s="236" t="s">
        <v>5</v>
      </c>
    </row>
    <row r="229" spans="1:8" ht="20.100000000000001" customHeight="1">
      <c r="A229" s="240" t="s">
        <v>1370</v>
      </c>
      <c r="B229" s="240" t="s">
        <v>1371</v>
      </c>
      <c r="C229" s="260" t="s">
        <v>5</v>
      </c>
      <c r="D229" s="259">
        <v>131034876.45</v>
      </c>
      <c r="E229" s="239">
        <v>0</v>
      </c>
      <c r="F229" s="239">
        <v>0</v>
      </c>
      <c r="G229" s="260" t="s">
        <v>5</v>
      </c>
      <c r="H229" s="238"/>
    </row>
    <row r="230" spans="1:8" ht="20.100000000000001" customHeight="1">
      <c r="A230" s="240" t="s">
        <v>1372</v>
      </c>
      <c r="B230" s="240" t="s">
        <v>1373</v>
      </c>
      <c r="C230" s="257" t="s">
        <v>5</v>
      </c>
      <c r="D230" s="239">
        <v>-45052540.840000004</v>
      </c>
      <c r="E230" s="259">
        <v>0</v>
      </c>
      <c r="F230" s="259">
        <v>0</v>
      </c>
      <c r="G230" s="257" t="s">
        <v>5</v>
      </c>
      <c r="H230" s="239">
        <v>985644705.55999994</v>
      </c>
    </row>
    <row r="231" spans="1:8" ht="12" customHeight="1">
      <c r="A231" s="262" t="s">
        <v>1374</v>
      </c>
      <c r="B231" s="262" t="s">
        <v>1375</v>
      </c>
      <c r="C231" s="236" t="s">
        <v>5</v>
      </c>
      <c r="D231" s="263">
        <v>-31646672.690000001</v>
      </c>
      <c r="E231" s="263">
        <v>0</v>
      </c>
      <c r="F231" s="263">
        <v>0</v>
      </c>
      <c r="G231" s="236" t="s">
        <v>5</v>
      </c>
    </row>
    <row r="232" spans="1:8" ht="12" customHeight="1">
      <c r="A232" s="262"/>
      <c r="B232" s="262"/>
      <c r="D232" s="263"/>
      <c r="E232" s="263"/>
      <c r="F232" s="263"/>
    </row>
    <row r="233" spans="1:8" ht="20.100000000000001" customHeight="1">
      <c r="A233" s="253" t="s">
        <v>1376</v>
      </c>
      <c r="B233" s="283" t="s">
        <v>1377</v>
      </c>
      <c r="C233" s="284" t="s">
        <v>5</v>
      </c>
      <c r="D233" s="285">
        <v>42008.47</v>
      </c>
      <c r="E233" s="285">
        <v>0</v>
      </c>
      <c r="F233" s="285">
        <v>0</v>
      </c>
      <c r="G233" s="284" t="s">
        <v>5</v>
      </c>
      <c r="H233" s="284"/>
    </row>
    <row r="234" spans="1:8" ht="20.100000000000001" customHeight="1">
      <c r="A234" s="237" t="s">
        <v>1378</v>
      </c>
      <c r="B234" s="262" t="s">
        <v>1379</v>
      </c>
      <c r="C234" s="236" t="s">
        <v>5</v>
      </c>
      <c r="D234" s="263">
        <v>42008.47</v>
      </c>
      <c r="E234" s="263">
        <v>0</v>
      </c>
      <c r="F234" s="263">
        <v>0</v>
      </c>
      <c r="G234" s="236" t="s">
        <v>5</v>
      </c>
    </row>
    <row r="235" spans="1:8" ht="20.100000000000001" customHeight="1">
      <c r="A235" s="237"/>
      <c r="B235" s="262"/>
      <c r="D235" s="263"/>
      <c r="E235" s="263"/>
      <c r="F235" s="263"/>
    </row>
    <row r="236" spans="1:8" ht="20.100000000000001" customHeight="1">
      <c r="A236" s="237" t="s">
        <v>961</v>
      </c>
      <c r="B236" s="262" t="s">
        <v>960</v>
      </c>
      <c r="C236" s="236" t="s">
        <v>5</v>
      </c>
      <c r="D236" s="263">
        <v>826478051.41999996</v>
      </c>
      <c r="E236" s="263">
        <v>557.62</v>
      </c>
      <c r="F236" s="263">
        <v>36000180.07</v>
      </c>
      <c r="G236" s="236" t="s">
        <v>5</v>
      </c>
    </row>
    <row r="237" spans="1:8" ht="20.100000000000001" customHeight="1">
      <c r="A237" s="237"/>
      <c r="B237" s="283" t="s">
        <v>958</v>
      </c>
      <c r="C237" s="284" t="s">
        <v>5</v>
      </c>
      <c r="D237" s="285">
        <v>825243973.95000005</v>
      </c>
      <c r="E237" s="285">
        <v>0</v>
      </c>
      <c r="F237" s="285">
        <v>28965671.399999999</v>
      </c>
      <c r="G237" s="284" t="s">
        <v>5</v>
      </c>
      <c r="H237" s="284"/>
    </row>
    <row r="238" spans="1:8">
      <c r="A238" s="283" t="s">
        <v>959</v>
      </c>
      <c r="B238" s="283" t="s">
        <v>958</v>
      </c>
      <c r="C238" s="284" t="s">
        <v>5</v>
      </c>
      <c r="D238" s="285">
        <f>SUM(D239:D244)</f>
        <v>825243973.94999993</v>
      </c>
      <c r="E238" s="285">
        <f t="shared" ref="E238:H238" si="13">SUM(E239:E244)</f>
        <v>0</v>
      </c>
      <c r="F238" s="285">
        <f t="shared" si="13"/>
        <v>28965671.399999999</v>
      </c>
      <c r="G238" s="285">
        <f t="shared" si="13"/>
        <v>0</v>
      </c>
      <c r="H238" s="285">
        <f t="shared" si="13"/>
        <v>0</v>
      </c>
    </row>
    <row r="239" spans="1:8">
      <c r="A239" s="262" t="s">
        <v>957</v>
      </c>
      <c r="B239" s="262" t="s">
        <v>956</v>
      </c>
      <c r="C239" s="236" t="s">
        <v>5</v>
      </c>
      <c r="D239" s="263">
        <v>90346983.25</v>
      </c>
      <c r="E239" s="263">
        <v>0</v>
      </c>
      <c r="F239" s="263">
        <v>8213362.0899999999</v>
      </c>
      <c r="G239" s="236" t="s">
        <v>5</v>
      </c>
    </row>
    <row r="240" spans="1:8">
      <c r="A240" s="262" t="s">
        <v>1380</v>
      </c>
      <c r="B240" s="262" t="s">
        <v>1381</v>
      </c>
      <c r="C240" s="236" t="s">
        <v>5</v>
      </c>
      <c r="D240" s="263">
        <v>54710664.43</v>
      </c>
      <c r="E240" s="263">
        <v>0</v>
      </c>
      <c r="F240" s="263">
        <v>0</v>
      </c>
      <c r="G240" s="236" t="s">
        <v>5</v>
      </c>
    </row>
    <row r="241" spans="1:8">
      <c r="A241" s="262" t="s">
        <v>955</v>
      </c>
      <c r="B241" s="262" t="s">
        <v>954</v>
      </c>
      <c r="C241" s="236" t="s">
        <v>5</v>
      </c>
      <c r="D241" s="263">
        <v>177968147.09999999</v>
      </c>
      <c r="E241" s="263">
        <v>0</v>
      </c>
      <c r="F241" s="263">
        <v>16056274.310000001</v>
      </c>
      <c r="G241" s="236" t="s">
        <v>5</v>
      </c>
    </row>
    <row r="242" spans="1:8">
      <c r="A242" s="262" t="s">
        <v>1382</v>
      </c>
      <c r="B242" s="262" t="s">
        <v>1383</v>
      </c>
      <c r="C242" s="236" t="s">
        <v>5</v>
      </c>
      <c r="D242" s="263">
        <v>416000000</v>
      </c>
      <c r="E242" s="263">
        <v>0</v>
      </c>
      <c r="F242" s="263">
        <v>0</v>
      </c>
      <c r="G242" s="236" t="s">
        <v>5</v>
      </c>
    </row>
    <row r="243" spans="1:8">
      <c r="A243" s="262" t="s">
        <v>1384</v>
      </c>
      <c r="B243" s="262" t="s">
        <v>1385</v>
      </c>
      <c r="C243" s="236" t="s">
        <v>5</v>
      </c>
      <c r="D243" s="263">
        <v>62479170.869999997</v>
      </c>
      <c r="E243" s="263">
        <v>0</v>
      </c>
      <c r="F243" s="263">
        <v>0</v>
      </c>
      <c r="G243" s="236" t="s">
        <v>5</v>
      </c>
    </row>
    <row r="244" spans="1:8">
      <c r="A244" s="262" t="s">
        <v>1386</v>
      </c>
      <c r="B244" s="262" t="s">
        <v>1387</v>
      </c>
      <c r="C244" s="236" t="s">
        <v>5</v>
      </c>
      <c r="D244" s="263">
        <v>23739008.300000001</v>
      </c>
      <c r="E244" s="263">
        <v>0</v>
      </c>
      <c r="F244" s="263">
        <v>4696035</v>
      </c>
      <c r="G244" s="236" t="s">
        <v>5</v>
      </c>
    </row>
    <row r="245" spans="1:8">
      <c r="A245" s="262"/>
      <c r="B245" s="262"/>
      <c r="D245" s="263"/>
      <c r="E245" s="263"/>
      <c r="F245" s="263"/>
    </row>
    <row r="246" spans="1:8">
      <c r="A246" s="283" t="s">
        <v>953</v>
      </c>
      <c r="B246" s="283" t="s">
        <v>952</v>
      </c>
      <c r="C246" s="284" t="s">
        <v>5</v>
      </c>
      <c r="D246" s="285">
        <v>1234077.47</v>
      </c>
      <c r="E246" s="285">
        <v>557.62</v>
      </c>
      <c r="F246" s="285">
        <v>82371.38</v>
      </c>
      <c r="G246" s="284" t="s">
        <v>5</v>
      </c>
      <c r="H246" s="284"/>
    </row>
    <row r="247" spans="1:8">
      <c r="A247" s="262" t="s">
        <v>951</v>
      </c>
      <c r="B247" s="262" t="s">
        <v>950</v>
      </c>
      <c r="C247" s="236" t="s">
        <v>5</v>
      </c>
      <c r="D247" s="263">
        <v>1234077.47</v>
      </c>
      <c r="E247" s="263">
        <v>557.62</v>
      </c>
      <c r="F247" s="263">
        <v>82371.38</v>
      </c>
      <c r="G247" s="236" t="s">
        <v>5</v>
      </c>
    </row>
    <row r="248" spans="1:8">
      <c r="A248" s="262"/>
      <c r="B248" s="262"/>
      <c r="D248" s="263"/>
      <c r="E248" s="263"/>
      <c r="F248" s="263"/>
    </row>
    <row r="249" spans="1:8">
      <c r="A249" s="283" t="s">
        <v>1388</v>
      </c>
      <c r="B249" s="283" t="s">
        <v>1389</v>
      </c>
      <c r="C249" s="284" t="s">
        <v>5</v>
      </c>
      <c r="D249" s="285">
        <v>0</v>
      </c>
      <c r="E249" s="285">
        <v>0</v>
      </c>
      <c r="F249" s="285">
        <v>6952137.29</v>
      </c>
      <c r="G249" s="284" t="s">
        <v>5</v>
      </c>
      <c r="H249" s="284"/>
    </row>
    <row r="250" spans="1:8">
      <c r="A250" s="262" t="s">
        <v>1390</v>
      </c>
      <c r="B250" s="262" t="s">
        <v>1391</v>
      </c>
      <c r="C250" s="236" t="s">
        <v>5</v>
      </c>
      <c r="D250" s="263">
        <v>0</v>
      </c>
      <c r="E250" s="263">
        <v>0</v>
      </c>
      <c r="F250" s="263">
        <v>6952137.29</v>
      </c>
      <c r="G250" s="236" t="s">
        <v>5</v>
      </c>
    </row>
    <row r="251" spans="1:8">
      <c r="A251" s="262"/>
      <c r="B251" s="262"/>
      <c r="D251" s="263"/>
      <c r="E251" s="263"/>
      <c r="F251" s="263"/>
    </row>
    <row r="252" spans="1:8">
      <c r="A252" s="262" t="s">
        <v>949</v>
      </c>
      <c r="B252" s="262" t="s">
        <v>948</v>
      </c>
      <c r="C252" s="263">
        <v>744135524.90999997</v>
      </c>
      <c r="D252" s="236" t="s">
        <v>5</v>
      </c>
      <c r="E252" s="263">
        <v>36776897.710000001</v>
      </c>
      <c r="F252" s="263">
        <v>0</v>
      </c>
      <c r="G252" s="263">
        <v>780912422.62</v>
      </c>
    </row>
    <row r="253" spans="1:8">
      <c r="A253" s="262"/>
      <c r="B253" s="262"/>
      <c r="C253" s="263"/>
      <c r="E253" s="263"/>
      <c r="F253" s="263"/>
      <c r="G253" s="263"/>
    </row>
    <row r="254" spans="1:8">
      <c r="A254" s="262" t="s">
        <v>947</v>
      </c>
      <c r="B254" s="262" t="s">
        <v>1392</v>
      </c>
      <c r="C254" s="263">
        <v>90231388.579999998</v>
      </c>
      <c r="D254" s="236" t="s">
        <v>5</v>
      </c>
      <c r="E254" s="263">
        <v>9133202.6600000001</v>
      </c>
      <c r="F254" s="263">
        <v>0</v>
      </c>
      <c r="G254" s="263">
        <v>99364591.239999995</v>
      </c>
      <c r="H254" s="262"/>
    </row>
    <row r="255" spans="1:8">
      <c r="A255" s="262"/>
      <c r="B255" s="283" t="s">
        <v>882</v>
      </c>
      <c r="C255" s="285">
        <v>65530844.950000003</v>
      </c>
      <c r="D255" s="284" t="s">
        <v>5</v>
      </c>
      <c r="E255" s="285">
        <v>6740745.2199999997</v>
      </c>
      <c r="F255" s="285">
        <v>0</v>
      </c>
      <c r="G255" s="285">
        <v>72271590.170000002</v>
      </c>
      <c r="H255" s="284"/>
    </row>
    <row r="256" spans="1:8">
      <c r="A256" s="283" t="s">
        <v>945</v>
      </c>
      <c r="B256" s="283" t="s">
        <v>882</v>
      </c>
      <c r="C256" s="285">
        <f>SUM(C257:C269)</f>
        <v>65530844.949999996</v>
      </c>
      <c r="D256" s="285">
        <f t="shared" ref="D256:H256" si="14">SUM(D257:D269)</f>
        <v>0</v>
      </c>
      <c r="E256" s="285">
        <f t="shared" si="14"/>
        <v>6740745.2199999997</v>
      </c>
      <c r="F256" s="285">
        <f t="shared" si="14"/>
        <v>0</v>
      </c>
      <c r="G256" s="285">
        <f t="shared" si="14"/>
        <v>72271590.169999987</v>
      </c>
      <c r="H256" s="285">
        <f t="shared" si="14"/>
        <v>0</v>
      </c>
    </row>
    <row r="257" spans="1:8">
      <c r="A257" s="262" t="s">
        <v>944</v>
      </c>
      <c r="B257" s="262" t="s">
        <v>473</v>
      </c>
      <c r="C257" s="263">
        <v>36213111.82</v>
      </c>
      <c r="D257" s="236" t="s">
        <v>5</v>
      </c>
      <c r="E257" s="263">
        <v>3274966.8</v>
      </c>
      <c r="F257" s="263">
        <v>0</v>
      </c>
      <c r="G257" s="263">
        <v>39488078.619999997</v>
      </c>
    </row>
    <row r="258" spans="1:8">
      <c r="A258" s="262" t="s">
        <v>943</v>
      </c>
      <c r="B258" s="262" t="s">
        <v>880</v>
      </c>
      <c r="C258" s="263">
        <v>1780824.89</v>
      </c>
      <c r="D258" s="236" t="s">
        <v>5</v>
      </c>
      <c r="E258" s="263">
        <v>165315.75</v>
      </c>
      <c r="F258" s="263">
        <v>0</v>
      </c>
      <c r="G258" s="263">
        <v>1946140.64</v>
      </c>
    </row>
    <row r="259" spans="1:8">
      <c r="A259" s="262" t="s">
        <v>942</v>
      </c>
      <c r="B259" s="262" t="s">
        <v>483</v>
      </c>
      <c r="C259" s="263">
        <v>326774.53000000003</v>
      </c>
      <c r="D259" s="236" t="s">
        <v>5</v>
      </c>
      <c r="E259" s="263">
        <v>359064.57</v>
      </c>
      <c r="F259" s="263">
        <v>0</v>
      </c>
      <c r="G259" s="263">
        <v>685839.1</v>
      </c>
    </row>
    <row r="260" spans="1:8">
      <c r="A260" s="262" t="s">
        <v>941</v>
      </c>
      <c r="B260" s="262" t="s">
        <v>484</v>
      </c>
      <c r="C260" s="263">
        <v>6787638.7400000002</v>
      </c>
      <c r="D260" s="236" t="s">
        <v>5</v>
      </c>
      <c r="E260" s="263">
        <v>57625.13</v>
      </c>
      <c r="F260" s="263">
        <v>0</v>
      </c>
      <c r="G260" s="263">
        <v>6845263.8700000001</v>
      </c>
    </row>
    <row r="261" spans="1:8">
      <c r="A261" s="262" t="s">
        <v>940</v>
      </c>
      <c r="B261" s="262" t="s">
        <v>939</v>
      </c>
      <c r="C261" s="263">
        <v>546202.17000000004</v>
      </c>
      <c r="D261" s="236" t="s">
        <v>5</v>
      </c>
      <c r="E261" s="263">
        <v>51615.8</v>
      </c>
      <c r="F261" s="263">
        <v>0</v>
      </c>
      <c r="G261" s="263">
        <v>597817.97</v>
      </c>
    </row>
    <row r="262" spans="1:8">
      <c r="A262" s="262" t="s">
        <v>938</v>
      </c>
      <c r="B262" s="262" t="s">
        <v>937</v>
      </c>
      <c r="C262" s="263">
        <v>8447055.6400000006</v>
      </c>
      <c r="D262" s="236" t="s">
        <v>5</v>
      </c>
      <c r="E262" s="263">
        <v>783698.62</v>
      </c>
      <c r="F262" s="263">
        <v>0</v>
      </c>
      <c r="G262" s="263">
        <v>9230754.2599999998</v>
      </c>
    </row>
    <row r="263" spans="1:8">
      <c r="A263" s="262" t="s">
        <v>936</v>
      </c>
      <c r="B263" s="262" t="s">
        <v>496</v>
      </c>
      <c r="C263" s="263">
        <v>1858998.73</v>
      </c>
      <c r="D263" s="236" t="s">
        <v>5</v>
      </c>
      <c r="E263" s="263">
        <v>700692.52</v>
      </c>
      <c r="F263" s="263">
        <v>0</v>
      </c>
      <c r="G263" s="263">
        <v>2559691.25</v>
      </c>
    </row>
    <row r="264" spans="1:8">
      <c r="A264" s="262" t="s">
        <v>935</v>
      </c>
      <c r="B264" s="262" t="s">
        <v>499</v>
      </c>
      <c r="C264" s="263">
        <v>1068990.76</v>
      </c>
      <c r="D264" s="236" t="s">
        <v>5</v>
      </c>
      <c r="E264" s="263">
        <v>95701.46</v>
      </c>
      <c r="F264" s="263">
        <v>0</v>
      </c>
      <c r="G264" s="263">
        <v>1164692.22</v>
      </c>
    </row>
    <row r="265" spans="1:8">
      <c r="A265" s="262" t="s">
        <v>934</v>
      </c>
      <c r="B265" s="262" t="s">
        <v>500</v>
      </c>
      <c r="C265" s="263">
        <v>6235713.0700000003</v>
      </c>
      <c r="D265" s="236" t="s">
        <v>5</v>
      </c>
      <c r="E265" s="263">
        <v>558260.4</v>
      </c>
      <c r="F265" s="263">
        <v>0</v>
      </c>
      <c r="G265" s="263">
        <v>6793973.4699999997</v>
      </c>
    </row>
    <row r="266" spans="1:8">
      <c r="A266" s="262" t="s">
        <v>933</v>
      </c>
      <c r="B266" s="262" t="s">
        <v>501</v>
      </c>
      <c r="C266" s="263">
        <v>732045.55</v>
      </c>
      <c r="D266" s="236" t="s">
        <v>5</v>
      </c>
      <c r="E266" s="263">
        <v>63804.17</v>
      </c>
      <c r="F266" s="263">
        <v>0</v>
      </c>
      <c r="G266" s="263">
        <v>795849.72</v>
      </c>
    </row>
    <row r="267" spans="1:8">
      <c r="A267" s="262" t="s">
        <v>1393</v>
      </c>
      <c r="B267" s="262" t="s">
        <v>502</v>
      </c>
      <c r="C267" s="263">
        <v>284432</v>
      </c>
      <c r="D267" s="236" t="s">
        <v>5</v>
      </c>
      <c r="E267" s="263">
        <v>0</v>
      </c>
      <c r="F267" s="263">
        <v>0</v>
      </c>
      <c r="G267" s="263">
        <v>284432</v>
      </c>
    </row>
    <row r="268" spans="1:8">
      <c r="A268" s="262" t="s">
        <v>1394</v>
      </c>
      <c r="B268" s="262" t="s">
        <v>527</v>
      </c>
      <c r="C268" s="263">
        <v>0</v>
      </c>
      <c r="D268" s="236" t="s">
        <v>5</v>
      </c>
      <c r="E268" s="263">
        <v>630000</v>
      </c>
      <c r="F268" s="263">
        <v>0</v>
      </c>
      <c r="G268" s="263">
        <v>630000</v>
      </c>
    </row>
    <row r="269" spans="1:8">
      <c r="A269" s="262" t="s">
        <v>932</v>
      </c>
      <c r="B269" s="262" t="s">
        <v>931</v>
      </c>
      <c r="C269" s="263">
        <v>1249057.05</v>
      </c>
      <c r="D269" s="236" t="s">
        <v>5</v>
      </c>
      <c r="E269" s="263">
        <v>0</v>
      </c>
      <c r="F269" s="263">
        <v>0</v>
      </c>
      <c r="G269" s="263">
        <v>1249057.05</v>
      </c>
    </row>
    <row r="270" spans="1:8">
      <c r="A270" s="262"/>
      <c r="B270" s="283" t="s">
        <v>874</v>
      </c>
      <c r="C270" s="285">
        <v>5174219.68</v>
      </c>
      <c r="D270" s="284" t="s">
        <v>5</v>
      </c>
      <c r="E270" s="285">
        <v>357578.51</v>
      </c>
      <c r="F270" s="285">
        <v>0</v>
      </c>
      <c r="G270" s="285">
        <v>5531798.1900000004</v>
      </c>
      <c r="H270" s="284"/>
    </row>
    <row r="271" spans="1:8">
      <c r="A271" s="283" t="s">
        <v>930</v>
      </c>
      <c r="B271" s="283" t="s">
        <v>874</v>
      </c>
      <c r="C271" s="285">
        <f>SUM(C272:C289)</f>
        <v>5174219.68</v>
      </c>
      <c r="D271" s="285">
        <f t="shared" ref="D271:H271" si="15">SUM(D272:D289)</f>
        <v>0</v>
      </c>
      <c r="E271" s="285">
        <f t="shared" si="15"/>
        <v>357578.51000000007</v>
      </c>
      <c r="F271" s="285">
        <f t="shared" si="15"/>
        <v>0</v>
      </c>
      <c r="G271" s="285">
        <f t="shared" si="15"/>
        <v>5531798.1899999995</v>
      </c>
      <c r="H271" s="285">
        <f t="shared" si="15"/>
        <v>0</v>
      </c>
    </row>
    <row r="272" spans="1:8">
      <c r="A272" s="262" t="s">
        <v>929</v>
      </c>
      <c r="B272" s="262" t="s">
        <v>928</v>
      </c>
      <c r="C272" s="263">
        <v>404440.82</v>
      </c>
      <c r="D272" s="236" t="s">
        <v>5</v>
      </c>
      <c r="E272" s="263">
        <v>96093.43</v>
      </c>
      <c r="F272" s="263">
        <v>0</v>
      </c>
      <c r="G272" s="263">
        <v>500534.25</v>
      </c>
    </row>
    <row r="273" spans="1:7">
      <c r="A273" s="262" t="s">
        <v>927</v>
      </c>
      <c r="B273" s="262" t="s">
        <v>926</v>
      </c>
      <c r="C273" s="263">
        <v>984995.35</v>
      </c>
      <c r="D273" s="236" t="s">
        <v>5</v>
      </c>
      <c r="E273" s="263">
        <v>0</v>
      </c>
      <c r="F273" s="263">
        <v>0</v>
      </c>
      <c r="G273" s="263">
        <v>984995.35</v>
      </c>
    </row>
    <row r="274" spans="1:7">
      <c r="A274" s="262" t="s">
        <v>1395</v>
      </c>
      <c r="B274" s="262" t="s">
        <v>539</v>
      </c>
      <c r="C274" s="263">
        <v>224034.4</v>
      </c>
      <c r="D274" s="236" t="s">
        <v>5</v>
      </c>
      <c r="E274" s="263">
        <v>2302.46</v>
      </c>
      <c r="F274" s="263">
        <v>0</v>
      </c>
      <c r="G274" s="263">
        <v>226336.86</v>
      </c>
    </row>
    <row r="275" spans="1:7">
      <c r="A275" s="262" t="s">
        <v>1396</v>
      </c>
      <c r="B275" s="262" t="s">
        <v>540</v>
      </c>
      <c r="C275" s="263">
        <v>105221.39</v>
      </c>
      <c r="D275" s="236" t="s">
        <v>5</v>
      </c>
      <c r="E275" s="263">
        <v>94072.29</v>
      </c>
      <c r="F275" s="263">
        <v>0</v>
      </c>
      <c r="G275" s="263">
        <v>199293.68</v>
      </c>
    </row>
    <row r="276" spans="1:7">
      <c r="A276" s="262" t="s">
        <v>1397</v>
      </c>
      <c r="B276" s="262" t="s">
        <v>541</v>
      </c>
      <c r="C276" s="263">
        <v>12012.96</v>
      </c>
      <c r="D276" s="236" t="s">
        <v>5</v>
      </c>
      <c r="E276" s="263">
        <v>0</v>
      </c>
      <c r="F276" s="263">
        <v>0</v>
      </c>
      <c r="G276" s="263">
        <v>12012.96</v>
      </c>
    </row>
    <row r="277" spans="1:7">
      <c r="A277" s="262" t="s">
        <v>925</v>
      </c>
      <c r="B277" s="262" t="s">
        <v>924</v>
      </c>
      <c r="C277" s="263">
        <v>229923.77</v>
      </c>
      <c r="D277" s="236" t="s">
        <v>5</v>
      </c>
      <c r="E277" s="263">
        <v>68935.94</v>
      </c>
      <c r="F277" s="263">
        <v>0</v>
      </c>
      <c r="G277" s="263">
        <v>298859.71000000002</v>
      </c>
    </row>
    <row r="278" spans="1:7">
      <c r="A278" s="262" t="s">
        <v>1398</v>
      </c>
      <c r="B278" s="262" t="s">
        <v>553</v>
      </c>
      <c r="C278" s="263">
        <v>59698.12</v>
      </c>
      <c r="D278" s="236" t="s">
        <v>5</v>
      </c>
      <c r="E278" s="263">
        <v>484</v>
      </c>
      <c r="F278" s="263">
        <v>0</v>
      </c>
      <c r="G278" s="263">
        <v>60182.12</v>
      </c>
    </row>
    <row r="279" spans="1:7">
      <c r="A279" s="262" t="s">
        <v>1399</v>
      </c>
      <c r="B279" s="262" t="s">
        <v>568</v>
      </c>
      <c r="C279" s="263">
        <v>13670</v>
      </c>
      <c r="D279" s="236" t="s">
        <v>5</v>
      </c>
      <c r="E279" s="263">
        <v>2040</v>
      </c>
      <c r="F279" s="263">
        <v>0</v>
      </c>
      <c r="G279" s="263">
        <v>15710</v>
      </c>
    </row>
    <row r="280" spans="1:7">
      <c r="A280" s="262" t="s">
        <v>1400</v>
      </c>
      <c r="B280" s="262" t="s">
        <v>570</v>
      </c>
      <c r="C280" s="263">
        <v>79546.94</v>
      </c>
      <c r="D280" s="236" t="s">
        <v>5</v>
      </c>
      <c r="E280" s="263">
        <v>0</v>
      </c>
      <c r="F280" s="263">
        <v>0</v>
      </c>
      <c r="G280" s="263">
        <v>79546.94</v>
      </c>
    </row>
    <row r="281" spans="1:7">
      <c r="A281" s="262" t="s">
        <v>923</v>
      </c>
      <c r="B281" s="262" t="s">
        <v>572</v>
      </c>
      <c r="C281" s="263">
        <v>199877.71</v>
      </c>
      <c r="D281" s="236" t="s">
        <v>5</v>
      </c>
      <c r="E281" s="263">
        <v>7581</v>
      </c>
      <c r="F281" s="263">
        <v>0</v>
      </c>
      <c r="G281" s="263">
        <v>207458.71</v>
      </c>
    </row>
    <row r="282" spans="1:7">
      <c r="A282" s="262" t="s">
        <v>922</v>
      </c>
      <c r="B282" s="262" t="s">
        <v>577</v>
      </c>
      <c r="C282" s="263">
        <v>1192857.83</v>
      </c>
      <c r="D282" s="236" t="s">
        <v>5</v>
      </c>
      <c r="E282" s="263">
        <v>1676.3</v>
      </c>
      <c r="F282" s="263">
        <v>0</v>
      </c>
      <c r="G282" s="263">
        <v>1194534.1299999999</v>
      </c>
    </row>
    <row r="283" spans="1:7">
      <c r="A283" s="262" t="s">
        <v>921</v>
      </c>
      <c r="B283" s="262" t="s">
        <v>920</v>
      </c>
      <c r="C283" s="263">
        <v>334449.42</v>
      </c>
      <c r="D283" s="236" t="s">
        <v>5</v>
      </c>
      <c r="E283" s="263">
        <v>58123.21</v>
      </c>
      <c r="F283" s="263">
        <v>0</v>
      </c>
      <c r="G283" s="263">
        <v>392572.63</v>
      </c>
    </row>
    <row r="284" spans="1:7">
      <c r="A284" s="262" t="s">
        <v>1401</v>
      </c>
      <c r="B284" s="262" t="s">
        <v>589</v>
      </c>
      <c r="C284" s="263">
        <v>20871.84</v>
      </c>
      <c r="D284" s="236" t="s">
        <v>5</v>
      </c>
      <c r="E284" s="263">
        <v>21784.2</v>
      </c>
      <c r="F284" s="263">
        <v>0</v>
      </c>
      <c r="G284" s="263">
        <v>42656.04</v>
      </c>
    </row>
    <row r="285" spans="1:7">
      <c r="A285" s="262" t="s">
        <v>919</v>
      </c>
      <c r="B285" s="262" t="s">
        <v>597</v>
      </c>
      <c r="C285" s="263">
        <v>109880.58</v>
      </c>
      <c r="D285" s="236" t="s">
        <v>5</v>
      </c>
      <c r="E285" s="263">
        <v>374.76</v>
      </c>
      <c r="F285" s="263">
        <v>0</v>
      </c>
      <c r="G285" s="263">
        <v>110255.34</v>
      </c>
    </row>
    <row r="286" spans="1:7">
      <c r="A286" s="262" t="s">
        <v>1402</v>
      </c>
      <c r="B286" s="262" t="s">
        <v>599</v>
      </c>
      <c r="C286" s="263">
        <v>26679</v>
      </c>
      <c r="D286" s="236" t="s">
        <v>5</v>
      </c>
      <c r="E286" s="263">
        <v>110.01</v>
      </c>
      <c r="F286" s="263">
        <v>0</v>
      </c>
      <c r="G286" s="263">
        <v>26789.01</v>
      </c>
    </row>
    <row r="287" spans="1:7">
      <c r="A287" s="262" t="s">
        <v>1403</v>
      </c>
      <c r="B287" s="262" t="s">
        <v>1404</v>
      </c>
      <c r="C287" s="263">
        <v>23385.599999999999</v>
      </c>
      <c r="D287" s="236" t="s">
        <v>5</v>
      </c>
      <c r="E287" s="263">
        <v>2393</v>
      </c>
      <c r="F287" s="263">
        <v>0</v>
      </c>
      <c r="G287" s="263">
        <v>25778.6</v>
      </c>
    </row>
    <row r="288" spans="1:7">
      <c r="A288" s="262" t="s">
        <v>918</v>
      </c>
      <c r="B288" s="262" t="s">
        <v>917</v>
      </c>
      <c r="C288" s="263">
        <v>1151377.1499999999</v>
      </c>
      <c r="D288" s="236" t="s">
        <v>5</v>
      </c>
      <c r="E288" s="263">
        <v>1231.95</v>
      </c>
      <c r="F288" s="263">
        <v>0</v>
      </c>
      <c r="G288" s="263">
        <v>1152609.1000000001</v>
      </c>
    </row>
    <row r="289" spans="1:8">
      <c r="A289" s="262" t="s">
        <v>1405</v>
      </c>
      <c r="B289" s="262" t="s">
        <v>1406</v>
      </c>
      <c r="C289" s="263">
        <v>1296.8</v>
      </c>
      <c r="D289" s="236" t="s">
        <v>5</v>
      </c>
      <c r="E289" s="263">
        <v>375.96</v>
      </c>
      <c r="F289" s="263">
        <v>0</v>
      </c>
      <c r="G289" s="263">
        <v>1672.76</v>
      </c>
    </row>
    <row r="290" spans="1:8">
      <c r="A290" s="262"/>
      <c r="B290" s="283" t="s">
        <v>860</v>
      </c>
      <c r="C290" s="285">
        <v>19478926.920000002</v>
      </c>
      <c r="D290" s="284" t="s">
        <v>5</v>
      </c>
      <c r="E290" s="285">
        <v>2034878.93</v>
      </c>
      <c r="F290" s="285">
        <v>0</v>
      </c>
      <c r="G290" s="285">
        <v>21513805.850000001</v>
      </c>
      <c r="H290" s="284"/>
    </row>
    <row r="291" spans="1:8">
      <c r="A291" s="283" t="s">
        <v>916</v>
      </c>
      <c r="B291" s="283" t="s">
        <v>860</v>
      </c>
      <c r="C291" s="285">
        <f>SUM(C292:C324)</f>
        <v>19478926.919999998</v>
      </c>
      <c r="D291" s="285">
        <f t="shared" ref="D291:H291" si="16">SUM(D292:D324)</f>
        <v>0</v>
      </c>
      <c r="E291" s="285">
        <f t="shared" si="16"/>
        <v>2034878.9299999997</v>
      </c>
      <c r="F291" s="285">
        <f t="shared" si="16"/>
        <v>0</v>
      </c>
      <c r="G291" s="285">
        <f t="shared" si="16"/>
        <v>21513805.849999994</v>
      </c>
      <c r="H291" s="285">
        <f t="shared" si="16"/>
        <v>0</v>
      </c>
    </row>
    <row r="292" spans="1:8">
      <c r="A292" s="262" t="s">
        <v>915</v>
      </c>
      <c r="B292" s="262" t="s">
        <v>607</v>
      </c>
      <c r="C292" s="263">
        <v>371810.23</v>
      </c>
      <c r="D292" s="236" t="s">
        <v>5</v>
      </c>
      <c r="E292" s="263">
        <v>56298</v>
      </c>
      <c r="F292" s="263">
        <v>0</v>
      </c>
      <c r="G292" s="263">
        <v>428108.23</v>
      </c>
    </row>
    <row r="293" spans="1:8">
      <c r="A293" s="262" t="s">
        <v>914</v>
      </c>
      <c r="B293" s="262" t="s">
        <v>913</v>
      </c>
      <c r="C293" s="263">
        <v>43286</v>
      </c>
      <c r="D293" s="236" t="s">
        <v>5</v>
      </c>
      <c r="E293" s="263">
        <v>21035</v>
      </c>
      <c r="F293" s="263">
        <v>0</v>
      </c>
      <c r="G293" s="263">
        <v>64321</v>
      </c>
    </row>
    <row r="294" spans="1:8">
      <c r="A294" s="262" t="s">
        <v>912</v>
      </c>
      <c r="B294" s="262" t="s">
        <v>856</v>
      </c>
      <c r="C294" s="263">
        <v>412439.7</v>
      </c>
      <c r="D294" s="236" t="s">
        <v>5</v>
      </c>
      <c r="E294" s="263">
        <v>14110</v>
      </c>
      <c r="F294" s="263">
        <v>0</v>
      </c>
      <c r="G294" s="263">
        <v>426549.7</v>
      </c>
    </row>
    <row r="295" spans="1:8">
      <c r="A295" s="262" t="s">
        <v>911</v>
      </c>
      <c r="B295" s="262" t="s">
        <v>854</v>
      </c>
      <c r="C295" s="263">
        <v>1178716.9099999999</v>
      </c>
      <c r="D295" s="236" t="s">
        <v>5</v>
      </c>
      <c r="E295" s="263">
        <v>179212.2</v>
      </c>
      <c r="F295" s="263">
        <v>0</v>
      </c>
      <c r="G295" s="263">
        <v>1357929.11</v>
      </c>
    </row>
    <row r="296" spans="1:8">
      <c r="A296" s="262" t="s">
        <v>910</v>
      </c>
      <c r="B296" s="262" t="s">
        <v>617</v>
      </c>
      <c r="C296" s="263">
        <v>7170.44</v>
      </c>
      <c r="D296" s="236" t="s">
        <v>5</v>
      </c>
      <c r="E296" s="263">
        <v>3501.6</v>
      </c>
      <c r="F296" s="263">
        <v>0</v>
      </c>
      <c r="G296" s="263">
        <v>10672.04</v>
      </c>
    </row>
    <row r="297" spans="1:8">
      <c r="A297" s="262" t="s">
        <v>909</v>
      </c>
      <c r="B297" s="262" t="s">
        <v>624</v>
      </c>
      <c r="C297" s="263">
        <v>8058363.4000000004</v>
      </c>
      <c r="D297" s="236" t="s">
        <v>5</v>
      </c>
      <c r="E297" s="263">
        <v>676100.2</v>
      </c>
      <c r="F297" s="263">
        <v>0</v>
      </c>
      <c r="G297" s="263">
        <v>8734463.5999999996</v>
      </c>
    </row>
    <row r="298" spans="1:8">
      <c r="A298" s="262" t="s">
        <v>1407</v>
      </c>
      <c r="B298" s="262" t="s">
        <v>634</v>
      </c>
      <c r="C298" s="263">
        <v>359503.32</v>
      </c>
      <c r="D298" s="236" t="s">
        <v>5</v>
      </c>
      <c r="E298" s="263">
        <v>94623.33</v>
      </c>
      <c r="F298" s="263">
        <v>0</v>
      </c>
      <c r="G298" s="263">
        <v>454126.65</v>
      </c>
    </row>
    <row r="299" spans="1:8">
      <c r="A299" s="262" t="s">
        <v>908</v>
      </c>
      <c r="B299" s="262" t="s">
        <v>907</v>
      </c>
      <c r="C299" s="263">
        <v>185915.6</v>
      </c>
      <c r="D299" s="236" t="s">
        <v>5</v>
      </c>
      <c r="E299" s="263">
        <v>40600</v>
      </c>
      <c r="F299" s="263">
        <v>0</v>
      </c>
      <c r="G299" s="263">
        <v>226515.6</v>
      </c>
    </row>
    <row r="300" spans="1:8">
      <c r="A300" s="262" t="s">
        <v>1408</v>
      </c>
      <c r="B300" s="262" t="s">
        <v>644</v>
      </c>
      <c r="C300" s="263">
        <v>57458.28</v>
      </c>
      <c r="D300" s="236" t="s">
        <v>5</v>
      </c>
      <c r="E300" s="263">
        <v>115968</v>
      </c>
      <c r="F300" s="263">
        <v>0</v>
      </c>
      <c r="G300" s="263">
        <v>173426.28</v>
      </c>
    </row>
    <row r="301" spans="1:8">
      <c r="A301" s="262" t="s">
        <v>1409</v>
      </c>
      <c r="B301" s="262" t="s">
        <v>1410</v>
      </c>
      <c r="C301" s="263">
        <v>0</v>
      </c>
      <c r="D301" s="236" t="s">
        <v>5</v>
      </c>
      <c r="E301" s="263">
        <v>86599.95</v>
      </c>
      <c r="F301" s="263">
        <v>0</v>
      </c>
      <c r="G301" s="263">
        <v>86599.95</v>
      </c>
    </row>
    <row r="302" spans="1:8">
      <c r="A302" s="262" t="s">
        <v>1411</v>
      </c>
      <c r="B302" s="262" t="s">
        <v>1412</v>
      </c>
      <c r="C302" s="263">
        <v>27027.54</v>
      </c>
      <c r="D302" s="236" t="s">
        <v>5</v>
      </c>
      <c r="E302" s="263">
        <v>0</v>
      </c>
      <c r="F302" s="263">
        <v>0</v>
      </c>
      <c r="G302" s="263">
        <v>27027.54</v>
      </c>
    </row>
    <row r="303" spans="1:8">
      <c r="A303" s="262" t="s">
        <v>1413</v>
      </c>
      <c r="B303" s="262" t="s">
        <v>1414</v>
      </c>
      <c r="C303" s="263">
        <v>475909.03</v>
      </c>
      <c r="D303" s="236" t="s">
        <v>5</v>
      </c>
      <c r="E303" s="263">
        <v>148999.67999999999</v>
      </c>
      <c r="F303" s="263">
        <v>0</v>
      </c>
      <c r="G303" s="263">
        <v>624908.71</v>
      </c>
    </row>
    <row r="304" spans="1:8">
      <c r="A304" s="262" t="s">
        <v>1415</v>
      </c>
      <c r="B304" s="262" t="s">
        <v>1416</v>
      </c>
      <c r="C304" s="263">
        <v>756323.14</v>
      </c>
      <c r="D304" s="236" t="s">
        <v>5</v>
      </c>
      <c r="E304" s="263">
        <v>228344.24</v>
      </c>
      <c r="F304" s="263">
        <v>0</v>
      </c>
      <c r="G304" s="263">
        <v>984667.38</v>
      </c>
    </row>
    <row r="305" spans="1:7">
      <c r="A305" s="262" t="s">
        <v>906</v>
      </c>
      <c r="B305" s="262" t="s">
        <v>656</v>
      </c>
      <c r="C305" s="263">
        <v>29951.13</v>
      </c>
      <c r="D305" s="236" t="s">
        <v>5</v>
      </c>
      <c r="E305" s="263">
        <v>-21210.799999999999</v>
      </c>
      <c r="F305" s="263">
        <v>0</v>
      </c>
      <c r="G305" s="263">
        <v>8740.33</v>
      </c>
    </row>
    <row r="306" spans="1:7">
      <c r="A306" s="262" t="s">
        <v>1417</v>
      </c>
      <c r="B306" s="262" t="s">
        <v>1418</v>
      </c>
      <c r="C306" s="263">
        <v>179731.48</v>
      </c>
      <c r="D306" s="236" t="s">
        <v>5</v>
      </c>
      <c r="E306" s="263">
        <v>0</v>
      </c>
      <c r="F306" s="263">
        <v>0</v>
      </c>
      <c r="G306" s="263">
        <v>179731.48</v>
      </c>
    </row>
    <row r="307" spans="1:7">
      <c r="A307" s="262" t="s">
        <v>1419</v>
      </c>
      <c r="B307" s="262" t="s">
        <v>663</v>
      </c>
      <c r="C307" s="263">
        <v>30480</v>
      </c>
      <c r="D307" s="236" t="s">
        <v>5</v>
      </c>
      <c r="E307" s="263">
        <v>0</v>
      </c>
      <c r="F307" s="263">
        <v>0</v>
      </c>
      <c r="G307" s="263">
        <v>30480</v>
      </c>
    </row>
    <row r="308" spans="1:7">
      <c r="A308" s="262" t="s">
        <v>1420</v>
      </c>
      <c r="B308" s="262" t="s">
        <v>1421</v>
      </c>
      <c r="C308" s="263">
        <v>525163.19999999995</v>
      </c>
      <c r="D308" s="236" t="s">
        <v>5</v>
      </c>
      <c r="E308" s="263">
        <v>6676.19</v>
      </c>
      <c r="F308" s="263">
        <v>0</v>
      </c>
      <c r="G308" s="263">
        <v>531839.39</v>
      </c>
    </row>
    <row r="309" spans="1:7">
      <c r="A309" s="262" t="s">
        <v>1422</v>
      </c>
      <c r="B309" s="262" t="s">
        <v>1423</v>
      </c>
      <c r="C309" s="263">
        <v>1330</v>
      </c>
      <c r="D309" s="236" t="s">
        <v>5</v>
      </c>
      <c r="E309" s="263">
        <v>0</v>
      </c>
      <c r="F309" s="263">
        <v>0</v>
      </c>
      <c r="G309" s="263">
        <v>1330</v>
      </c>
    </row>
    <row r="310" spans="1:7">
      <c r="A310" s="262" t="s">
        <v>1424</v>
      </c>
      <c r="B310" s="262" t="s">
        <v>1425</v>
      </c>
      <c r="C310" s="263">
        <v>158254.85999999999</v>
      </c>
      <c r="D310" s="236" t="s">
        <v>5</v>
      </c>
      <c r="E310" s="263">
        <v>9500.01</v>
      </c>
      <c r="F310" s="263">
        <v>0</v>
      </c>
      <c r="G310" s="263">
        <v>167754.87</v>
      </c>
    </row>
    <row r="311" spans="1:7">
      <c r="A311" s="262" t="s">
        <v>905</v>
      </c>
      <c r="B311" s="262" t="s">
        <v>904</v>
      </c>
      <c r="C311" s="263">
        <v>494842.36</v>
      </c>
      <c r="D311" s="236" t="s">
        <v>5</v>
      </c>
      <c r="E311" s="263">
        <v>45058</v>
      </c>
      <c r="F311" s="263">
        <v>0</v>
      </c>
      <c r="G311" s="263">
        <v>539900.36</v>
      </c>
    </row>
    <row r="312" spans="1:7">
      <c r="A312" s="262" t="s">
        <v>1426</v>
      </c>
      <c r="B312" s="262" t="s">
        <v>1427</v>
      </c>
      <c r="C312" s="263">
        <v>33976.400000000001</v>
      </c>
      <c r="D312" s="236" t="s">
        <v>5</v>
      </c>
      <c r="E312" s="263">
        <v>0</v>
      </c>
      <c r="F312" s="263">
        <v>0</v>
      </c>
      <c r="G312" s="263">
        <v>33976.400000000001</v>
      </c>
    </row>
    <row r="313" spans="1:7">
      <c r="A313" s="262" t="s">
        <v>1428</v>
      </c>
      <c r="B313" s="262" t="s">
        <v>1429</v>
      </c>
      <c r="C313" s="263">
        <v>2400</v>
      </c>
      <c r="D313" s="236" t="s">
        <v>5</v>
      </c>
      <c r="E313" s="263">
        <v>2200</v>
      </c>
      <c r="F313" s="263">
        <v>0</v>
      </c>
      <c r="G313" s="263">
        <v>4600</v>
      </c>
    </row>
    <row r="314" spans="1:7">
      <c r="A314" s="262" t="s">
        <v>1430</v>
      </c>
      <c r="B314" s="262" t="s">
        <v>1431</v>
      </c>
      <c r="C314" s="263">
        <v>11716</v>
      </c>
      <c r="D314" s="236" t="s">
        <v>5</v>
      </c>
      <c r="E314" s="263">
        <v>0</v>
      </c>
      <c r="F314" s="263">
        <v>0</v>
      </c>
      <c r="G314" s="263">
        <v>11716</v>
      </c>
    </row>
    <row r="315" spans="1:7">
      <c r="A315" s="262" t="s">
        <v>1432</v>
      </c>
      <c r="B315" s="262" t="s">
        <v>1433</v>
      </c>
      <c r="C315" s="263">
        <v>1028400</v>
      </c>
      <c r="D315" s="236" t="s">
        <v>5</v>
      </c>
      <c r="E315" s="263">
        <v>0</v>
      </c>
      <c r="F315" s="263">
        <v>0</v>
      </c>
      <c r="G315" s="263">
        <v>1028400</v>
      </c>
    </row>
    <row r="316" spans="1:7">
      <c r="A316" s="262" t="s">
        <v>1434</v>
      </c>
      <c r="B316" s="262" t="s">
        <v>1435</v>
      </c>
      <c r="C316" s="263">
        <v>191206.05</v>
      </c>
      <c r="D316" s="236" t="s">
        <v>5</v>
      </c>
      <c r="E316" s="263">
        <v>0</v>
      </c>
      <c r="F316" s="263">
        <v>0</v>
      </c>
      <c r="G316" s="263">
        <v>191206.05</v>
      </c>
    </row>
    <row r="317" spans="1:7">
      <c r="A317" s="262" t="s">
        <v>1436</v>
      </c>
      <c r="B317" s="262" t="s">
        <v>687</v>
      </c>
      <c r="C317" s="263">
        <v>7465</v>
      </c>
      <c r="D317" s="236" t="s">
        <v>5</v>
      </c>
      <c r="E317" s="263">
        <v>0</v>
      </c>
      <c r="F317" s="263">
        <v>0</v>
      </c>
      <c r="G317" s="263">
        <v>7465</v>
      </c>
    </row>
    <row r="318" spans="1:7">
      <c r="A318" s="262" t="s">
        <v>903</v>
      </c>
      <c r="B318" s="262" t="s">
        <v>902</v>
      </c>
      <c r="C318" s="263">
        <v>32975.47</v>
      </c>
      <c r="D318" s="236" t="s">
        <v>5</v>
      </c>
      <c r="E318" s="263">
        <v>0</v>
      </c>
      <c r="F318" s="263">
        <v>0</v>
      </c>
      <c r="G318" s="263">
        <v>32975.47</v>
      </c>
    </row>
    <row r="319" spans="1:7">
      <c r="A319" s="262" t="s">
        <v>1437</v>
      </c>
      <c r="B319" s="262" t="s">
        <v>694</v>
      </c>
      <c r="C319" s="263">
        <v>45806.05</v>
      </c>
      <c r="D319" s="236" t="s">
        <v>5</v>
      </c>
      <c r="E319" s="263">
        <v>35251.74</v>
      </c>
      <c r="F319" s="263">
        <v>0</v>
      </c>
      <c r="G319" s="263">
        <v>81057.789999999994</v>
      </c>
    </row>
    <row r="320" spans="1:7">
      <c r="A320" s="262" t="s">
        <v>1438</v>
      </c>
      <c r="B320" s="262" t="s">
        <v>699</v>
      </c>
      <c r="C320" s="263">
        <v>98057.45</v>
      </c>
      <c r="D320" s="236" t="s">
        <v>5</v>
      </c>
      <c r="E320" s="263">
        <v>51225.4</v>
      </c>
      <c r="F320" s="263">
        <v>0</v>
      </c>
      <c r="G320" s="263">
        <v>149282.85</v>
      </c>
    </row>
    <row r="321" spans="1:8">
      <c r="A321" s="262" t="s">
        <v>1439</v>
      </c>
      <c r="B321" s="262" t="s">
        <v>1440</v>
      </c>
      <c r="C321" s="263">
        <v>592855.28</v>
      </c>
      <c r="D321" s="236" t="s">
        <v>5</v>
      </c>
      <c r="E321" s="263">
        <v>211847.8</v>
      </c>
      <c r="F321" s="263">
        <v>0</v>
      </c>
      <c r="G321" s="263">
        <v>804703.08</v>
      </c>
    </row>
    <row r="322" spans="1:8">
      <c r="A322" s="262" t="s">
        <v>1441</v>
      </c>
      <c r="B322" s="262" t="s">
        <v>710</v>
      </c>
      <c r="C322" s="263">
        <v>14056</v>
      </c>
      <c r="D322" s="236" t="s">
        <v>5</v>
      </c>
      <c r="E322" s="263">
        <v>14449</v>
      </c>
      <c r="F322" s="263">
        <v>0</v>
      </c>
      <c r="G322" s="263">
        <v>28505</v>
      </c>
    </row>
    <row r="323" spans="1:8">
      <c r="A323" s="262" t="s">
        <v>901</v>
      </c>
      <c r="B323" s="262" t="s">
        <v>713</v>
      </c>
      <c r="C323" s="263">
        <v>1679092.82</v>
      </c>
      <c r="D323" s="236" t="s">
        <v>5</v>
      </c>
      <c r="E323" s="263">
        <v>0</v>
      </c>
      <c r="F323" s="263">
        <v>0</v>
      </c>
      <c r="G323" s="263">
        <v>1679092.82</v>
      </c>
    </row>
    <row r="324" spans="1:8">
      <c r="A324" s="262" t="s">
        <v>900</v>
      </c>
      <c r="B324" s="262" t="s">
        <v>899</v>
      </c>
      <c r="C324" s="263">
        <v>2387243.7799999998</v>
      </c>
      <c r="D324" s="236" t="s">
        <v>5</v>
      </c>
      <c r="E324" s="263">
        <v>14489.39</v>
      </c>
      <c r="F324" s="263">
        <v>0</v>
      </c>
      <c r="G324" s="263">
        <v>2401733.17</v>
      </c>
    </row>
    <row r="325" spans="1:8">
      <c r="A325" s="262"/>
      <c r="B325" s="262"/>
      <c r="C325" s="263"/>
      <c r="E325" s="263"/>
      <c r="F325" s="263"/>
      <c r="G325" s="263"/>
    </row>
    <row r="326" spans="1:8">
      <c r="A326" s="283" t="s">
        <v>1442</v>
      </c>
      <c r="B326" s="283" t="s">
        <v>1443</v>
      </c>
      <c r="C326" s="285">
        <v>47397.03</v>
      </c>
      <c r="D326" s="284" t="s">
        <v>5</v>
      </c>
      <c r="E326" s="285">
        <v>0</v>
      </c>
      <c r="F326" s="285">
        <v>0</v>
      </c>
      <c r="G326" s="285">
        <v>47397.03</v>
      </c>
      <c r="H326" s="284"/>
    </row>
    <row r="327" spans="1:8">
      <c r="A327" s="262" t="s">
        <v>1444</v>
      </c>
      <c r="B327" s="262" t="s">
        <v>1445</v>
      </c>
      <c r="C327" s="263">
        <v>47397.03</v>
      </c>
      <c r="D327" s="236" t="s">
        <v>5</v>
      </c>
      <c r="E327" s="263">
        <v>0</v>
      </c>
      <c r="F327" s="263">
        <v>0</v>
      </c>
      <c r="G327" s="263">
        <v>47397.03</v>
      </c>
    </row>
    <row r="328" spans="1:8">
      <c r="A328" s="262"/>
      <c r="B328" s="283" t="s">
        <v>1446</v>
      </c>
      <c r="C328" s="285">
        <v>190093091.13999999</v>
      </c>
      <c r="D328" s="284" t="s">
        <v>5</v>
      </c>
      <c r="E328" s="285">
        <v>17024944.190000001</v>
      </c>
      <c r="F328" s="285">
        <v>0</v>
      </c>
      <c r="G328" s="285">
        <v>207118035.33000001</v>
      </c>
    </row>
    <row r="329" spans="1:8">
      <c r="A329" s="283" t="s">
        <v>898</v>
      </c>
      <c r="B329" s="283" t="s">
        <v>1446</v>
      </c>
      <c r="C329" s="285">
        <f>SUM(C330:C340)</f>
        <v>190093091.13999999</v>
      </c>
      <c r="D329" s="285">
        <f t="shared" ref="D329:H329" si="17">SUM(D330:D340)</f>
        <v>0</v>
      </c>
      <c r="E329" s="285">
        <f t="shared" si="17"/>
        <v>17024944.190000001</v>
      </c>
      <c r="F329" s="285">
        <f t="shared" si="17"/>
        <v>0</v>
      </c>
      <c r="G329" s="285">
        <f t="shared" si="17"/>
        <v>207118035.32999995</v>
      </c>
      <c r="H329" s="285">
        <f t="shared" si="17"/>
        <v>0</v>
      </c>
    </row>
    <row r="330" spans="1:8">
      <c r="A330" s="262" t="s">
        <v>896</v>
      </c>
      <c r="B330" s="262" t="s">
        <v>832</v>
      </c>
      <c r="C330" s="263">
        <v>29605724.710000001</v>
      </c>
      <c r="D330" s="236" t="s">
        <v>5</v>
      </c>
      <c r="E330" s="263">
        <v>2691429.52</v>
      </c>
      <c r="F330" s="263">
        <v>0</v>
      </c>
      <c r="G330" s="263">
        <v>32297154.23</v>
      </c>
    </row>
    <row r="331" spans="1:8">
      <c r="A331" s="262" t="s">
        <v>895</v>
      </c>
      <c r="B331" s="262" t="s">
        <v>830</v>
      </c>
      <c r="C331" s="263">
        <v>30191459.550000001</v>
      </c>
      <c r="D331" s="236" t="s">
        <v>5</v>
      </c>
      <c r="E331" s="263">
        <v>2744678.14</v>
      </c>
      <c r="F331" s="263">
        <v>0</v>
      </c>
      <c r="G331" s="263">
        <v>32936137.690000001</v>
      </c>
    </row>
    <row r="332" spans="1:8">
      <c r="A332" s="262" t="s">
        <v>894</v>
      </c>
      <c r="B332" s="262" t="s">
        <v>893</v>
      </c>
      <c r="C332" s="263">
        <v>15975645.779999999</v>
      </c>
      <c r="D332" s="236" t="s">
        <v>5</v>
      </c>
      <c r="E332" s="263">
        <v>1452331.43</v>
      </c>
      <c r="F332" s="263">
        <v>0</v>
      </c>
      <c r="G332" s="263">
        <v>17427977.210000001</v>
      </c>
    </row>
    <row r="333" spans="1:8">
      <c r="A333" s="262" t="s">
        <v>892</v>
      </c>
      <c r="B333" s="262" t="s">
        <v>826</v>
      </c>
      <c r="C333" s="263">
        <v>46761012.530000001</v>
      </c>
      <c r="D333" s="236" t="s">
        <v>5</v>
      </c>
      <c r="E333" s="263">
        <v>4251001.1399999997</v>
      </c>
      <c r="F333" s="263">
        <v>0</v>
      </c>
      <c r="G333" s="263">
        <v>51012013.670000002</v>
      </c>
    </row>
    <row r="334" spans="1:8">
      <c r="A334" s="262" t="s">
        <v>1447</v>
      </c>
      <c r="B334" s="262" t="s">
        <v>824</v>
      </c>
      <c r="C334" s="263">
        <v>38652442.469999999</v>
      </c>
      <c r="D334" s="236" t="s">
        <v>5</v>
      </c>
      <c r="E334" s="263">
        <v>3513858.41</v>
      </c>
      <c r="F334" s="263">
        <v>0</v>
      </c>
      <c r="G334" s="263">
        <v>42166300.880000003</v>
      </c>
    </row>
    <row r="335" spans="1:8">
      <c r="A335" s="262" t="s">
        <v>891</v>
      </c>
      <c r="B335" s="262" t="s">
        <v>822</v>
      </c>
      <c r="C335" s="263">
        <v>6409703.3899999997</v>
      </c>
      <c r="D335" s="236" t="s">
        <v>5</v>
      </c>
      <c r="E335" s="263">
        <v>582700.31000000006</v>
      </c>
      <c r="F335" s="263">
        <v>0</v>
      </c>
      <c r="G335" s="263">
        <v>6992403.7000000002</v>
      </c>
    </row>
    <row r="336" spans="1:8">
      <c r="A336" s="262" t="s">
        <v>890</v>
      </c>
      <c r="B336" s="262" t="s">
        <v>820</v>
      </c>
      <c r="C336" s="263">
        <v>3442249.73</v>
      </c>
      <c r="D336" s="236" t="s">
        <v>5</v>
      </c>
      <c r="E336" s="263">
        <v>311772.31</v>
      </c>
      <c r="F336" s="263">
        <v>0</v>
      </c>
      <c r="G336" s="263">
        <v>3754022.04</v>
      </c>
    </row>
    <row r="337" spans="1:8">
      <c r="A337" s="262" t="s">
        <v>889</v>
      </c>
      <c r="B337" s="262" t="s">
        <v>818</v>
      </c>
      <c r="C337" s="263">
        <v>6409703.3899999997</v>
      </c>
      <c r="D337" s="236" t="s">
        <v>5</v>
      </c>
      <c r="E337" s="263">
        <v>582700.31000000006</v>
      </c>
      <c r="F337" s="263">
        <v>0</v>
      </c>
      <c r="G337" s="263">
        <v>6992403.7000000002</v>
      </c>
    </row>
    <row r="338" spans="1:8">
      <c r="A338" s="262" t="s">
        <v>888</v>
      </c>
      <c r="B338" s="262" t="s">
        <v>816</v>
      </c>
      <c r="C338" s="263">
        <v>6097931.0800000001</v>
      </c>
      <c r="D338" s="236" t="s">
        <v>5</v>
      </c>
      <c r="E338" s="263">
        <v>582700.31000000006</v>
      </c>
      <c r="F338" s="263">
        <v>0</v>
      </c>
      <c r="G338" s="263">
        <v>6680631.3899999997</v>
      </c>
    </row>
    <row r="339" spans="1:8">
      <c r="A339" s="262" t="s">
        <v>887</v>
      </c>
      <c r="B339" s="262" t="s">
        <v>814</v>
      </c>
      <c r="C339" s="263">
        <v>3429495.41</v>
      </c>
      <c r="D339" s="236" t="s">
        <v>5</v>
      </c>
      <c r="E339" s="263">
        <v>311772.31</v>
      </c>
      <c r="F339" s="263">
        <v>0</v>
      </c>
      <c r="G339" s="263">
        <v>3741267.72</v>
      </c>
    </row>
    <row r="340" spans="1:8">
      <c r="A340" s="262" t="s">
        <v>886</v>
      </c>
      <c r="B340" s="262" t="s">
        <v>812</v>
      </c>
      <c r="C340" s="263">
        <v>3117723.1</v>
      </c>
      <c r="D340" s="236" t="s">
        <v>5</v>
      </c>
      <c r="E340" s="263">
        <v>0</v>
      </c>
      <c r="F340" s="263">
        <v>0</v>
      </c>
      <c r="G340" s="263">
        <v>3117723.1</v>
      </c>
    </row>
    <row r="341" spans="1:8">
      <c r="A341" s="262"/>
      <c r="B341" s="283" t="s">
        <v>1449</v>
      </c>
      <c r="C341" s="285">
        <v>70063877.349999994</v>
      </c>
      <c r="D341" s="284" t="s">
        <v>5</v>
      </c>
      <c r="E341" s="285">
        <v>0</v>
      </c>
      <c r="F341" s="285">
        <v>0</v>
      </c>
      <c r="G341" s="285">
        <v>70063877.349999994</v>
      </c>
      <c r="H341" s="284"/>
    </row>
    <row r="342" spans="1:8">
      <c r="A342" s="283" t="s">
        <v>1448</v>
      </c>
      <c r="B342" s="283" t="s">
        <v>1449</v>
      </c>
      <c r="C342" s="285">
        <f>SUM(C343:C374)</f>
        <v>70063877.350000009</v>
      </c>
      <c r="D342" s="285">
        <f t="shared" ref="D342:H342" si="18">SUM(D343:D374)</f>
        <v>0</v>
      </c>
      <c r="E342" s="285">
        <f t="shared" si="18"/>
        <v>0</v>
      </c>
      <c r="F342" s="285">
        <f t="shared" si="18"/>
        <v>0</v>
      </c>
      <c r="G342" s="285">
        <f t="shared" si="18"/>
        <v>70063877.350000009</v>
      </c>
      <c r="H342" s="285">
        <f t="shared" si="18"/>
        <v>0</v>
      </c>
    </row>
    <row r="343" spans="1:8">
      <c r="A343" s="262" t="s">
        <v>1450</v>
      </c>
      <c r="B343" s="262" t="s">
        <v>1451</v>
      </c>
      <c r="C343" s="263">
        <v>9877188.7400000002</v>
      </c>
      <c r="D343" s="236" t="s">
        <v>5</v>
      </c>
      <c r="E343" s="263">
        <v>0</v>
      </c>
      <c r="F343" s="263">
        <v>0</v>
      </c>
      <c r="G343" s="263">
        <v>9877188.7400000002</v>
      </c>
    </row>
    <row r="344" spans="1:8">
      <c r="A344" s="262" t="s">
        <v>1452</v>
      </c>
      <c r="B344" s="262" t="s">
        <v>830</v>
      </c>
      <c r="C344" s="263">
        <v>10072604.09</v>
      </c>
      <c r="D344" s="236" t="s">
        <v>5</v>
      </c>
      <c r="E344" s="263">
        <v>0</v>
      </c>
      <c r="F344" s="263">
        <v>0</v>
      </c>
      <c r="G344" s="263">
        <v>10072604.09</v>
      </c>
    </row>
    <row r="345" spans="1:8">
      <c r="A345" s="262" t="s">
        <v>1453</v>
      </c>
      <c r="B345" s="262" t="s">
        <v>1454</v>
      </c>
      <c r="C345" s="263">
        <v>1906938.26</v>
      </c>
      <c r="D345" s="236" t="s">
        <v>5</v>
      </c>
      <c r="E345" s="263">
        <v>0</v>
      </c>
      <c r="F345" s="263">
        <v>0</v>
      </c>
      <c r="G345" s="263">
        <v>1906938.26</v>
      </c>
    </row>
    <row r="346" spans="1:8">
      <c r="A346" s="262" t="s">
        <v>1455</v>
      </c>
      <c r="B346" s="262" t="s">
        <v>1456</v>
      </c>
      <c r="C346" s="263">
        <v>1906938.26</v>
      </c>
      <c r="D346" s="236" t="s">
        <v>5</v>
      </c>
      <c r="E346" s="263">
        <v>0</v>
      </c>
      <c r="F346" s="263">
        <v>0</v>
      </c>
      <c r="G346" s="263">
        <v>1906938.26</v>
      </c>
    </row>
    <row r="347" spans="1:8">
      <c r="A347" s="262" t="s">
        <v>1457</v>
      </c>
      <c r="B347" s="262" t="s">
        <v>1458</v>
      </c>
      <c r="C347" s="263">
        <v>5329863.3899999997</v>
      </c>
      <c r="D347" s="236" t="s">
        <v>5</v>
      </c>
      <c r="E347" s="263">
        <v>0</v>
      </c>
      <c r="F347" s="263">
        <v>0</v>
      </c>
      <c r="G347" s="263">
        <v>5329863.3899999997</v>
      </c>
    </row>
    <row r="348" spans="1:8">
      <c r="A348" s="262" t="s">
        <v>1459</v>
      </c>
      <c r="B348" s="262" t="s">
        <v>826</v>
      </c>
      <c r="C348" s="263">
        <v>15600609.34</v>
      </c>
      <c r="D348" s="236" t="s">
        <v>5</v>
      </c>
      <c r="E348" s="263">
        <v>0</v>
      </c>
      <c r="F348" s="263">
        <v>0</v>
      </c>
      <c r="G348" s="263">
        <v>15600609.34</v>
      </c>
    </row>
    <row r="349" spans="1:8">
      <c r="A349" s="262" t="s">
        <v>1460</v>
      </c>
      <c r="B349" s="262" t="s">
        <v>824</v>
      </c>
      <c r="C349" s="263">
        <v>12895393.460000001</v>
      </c>
      <c r="D349" s="236" t="s">
        <v>5</v>
      </c>
      <c r="E349" s="263">
        <v>0</v>
      </c>
      <c r="F349" s="263">
        <v>0</v>
      </c>
      <c r="G349" s="263">
        <v>12895393.460000001</v>
      </c>
    </row>
    <row r="350" spans="1:8">
      <c r="A350" s="262" t="s">
        <v>1461</v>
      </c>
      <c r="B350" s="262" t="s">
        <v>1462</v>
      </c>
      <c r="C350" s="263">
        <v>1940418.35</v>
      </c>
      <c r="D350" s="236" t="s">
        <v>5</v>
      </c>
      <c r="E350" s="263">
        <v>0</v>
      </c>
      <c r="F350" s="263">
        <v>0</v>
      </c>
      <c r="G350" s="263">
        <v>1940418.35</v>
      </c>
    </row>
    <row r="351" spans="1:8">
      <c r="A351" s="262" t="s">
        <v>1463</v>
      </c>
      <c r="B351" s="262" t="s">
        <v>822</v>
      </c>
      <c r="C351" s="263">
        <v>2138432.71</v>
      </c>
      <c r="D351" s="236" t="s">
        <v>5</v>
      </c>
      <c r="E351" s="263">
        <v>0</v>
      </c>
      <c r="F351" s="263">
        <v>0</v>
      </c>
      <c r="G351" s="263">
        <v>2138432.71</v>
      </c>
    </row>
    <row r="352" spans="1:8">
      <c r="A352" s="262" t="s">
        <v>1464</v>
      </c>
      <c r="B352" s="262" t="s">
        <v>818</v>
      </c>
      <c r="C352" s="263">
        <v>2138432.71</v>
      </c>
      <c r="D352" s="236" t="s">
        <v>5</v>
      </c>
      <c r="E352" s="263">
        <v>0</v>
      </c>
      <c r="F352" s="263">
        <v>0</v>
      </c>
      <c r="G352" s="263">
        <v>2138432.71</v>
      </c>
    </row>
    <row r="353" spans="1:7">
      <c r="A353" s="262" t="s">
        <v>1465</v>
      </c>
      <c r="B353" s="262" t="s">
        <v>1466</v>
      </c>
      <c r="C353" s="263">
        <v>1906938.26</v>
      </c>
      <c r="D353" s="236" t="s">
        <v>5</v>
      </c>
      <c r="E353" s="263">
        <v>0</v>
      </c>
      <c r="F353" s="263">
        <v>0</v>
      </c>
      <c r="G353" s="263">
        <v>1906938.26</v>
      </c>
    </row>
    <row r="354" spans="1:7">
      <c r="A354" s="262" t="s">
        <v>1467</v>
      </c>
      <c r="B354" s="262" t="s">
        <v>814</v>
      </c>
      <c r="C354" s="263">
        <v>1940418.35</v>
      </c>
      <c r="D354" s="236" t="s">
        <v>5</v>
      </c>
      <c r="E354" s="263">
        <v>0</v>
      </c>
      <c r="F354" s="263">
        <v>0</v>
      </c>
      <c r="G354" s="263">
        <v>1940418.35</v>
      </c>
    </row>
    <row r="355" spans="1:7">
      <c r="A355" s="262" t="s">
        <v>1468</v>
      </c>
      <c r="B355" s="262" t="s">
        <v>816</v>
      </c>
      <c r="C355" s="263">
        <v>2138432.71</v>
      </c>
      <c r="D355" s="236" t="s">
        <v>5</v>
      </c>
      <c r="E355" s="263">
        <v>0</v>
      </c>
      <c r="F355" s="263">
        <v>0</v>
      </c>
      <c r="G355" s="263">
        <v>2138432.71</v>
      </c>
    </row>
    <row r="356" spans="1:7">
      <c r="A356" s="262" t="s">
        <v>1469</v>
      </c>
      <c r="B356" s="262" t="s">
        <v>1470</v>
      </c>
      <c r="C356" s="263">
        <v>26221.52</v>
      </c>
      <c r="D356" s="236" t="s">
        <v>5</v>
      </c>
      <c r="E356" s="263">
        <v>0</v>
      </c>
      <c r="F356" s="263">
        <v>0</v>
      </c>
      <c r="G356" s="263">
        <v>26221.52</v>
      </c>
    </row>
    <row r="357" spans="1:7">
      <c r="A357" s="262" t="s">
        <v>1471</v>
      </c>
      <c r="B357" s="262" t="s">
        <v>1472</v>
      </c>
      <c r="C357" s="263">
        <v>26221.52</v>
      </c>
      <c r="D357" s="236" t="s">
        <v>5</v>
      </c>
      <c r="E357" s="263">
        <v>0</v>
      </c>
      <c r="F357" s="263">
        <v>0</v>
      </c>
      <c r="G357" s="263">
        <v>26221.52</v>
      </c>
    </row>
    <row r="358" spans="1:7">
      <c r="A358" s="262" t="s">
        <v>1473</v>
      </c>
      <c r="B358" s="262" t="s">
        <v>1474</v>
      </c>
      <c r="C358" s="263">
        <v>4117.79</v>
      </c>
      <c r="D358" s="236" t="s">
        <v>5</v>
      </c>
      <c r="E358" s="263">
        <v>0</v>
      </c>
      <c r="F358" s="263">
        <v>0</v>
      </c>
      <c r="G358" s="263">
        <v>4117.79</v>
      </c>
    </row>
    <row r="359" spans="1:7">
      <c r="A359" s="262" t="s">
        <v>1475</v>
      </c>
      <c r="B359" s="262" t="s">
        <v>1476</v>
      </c>
      <c r="C359" s="263">
        <v>4106.5200000000004</v>
      </c>
      <c r="D359" s="236" t="s">
        <v>5</v>
      </c>
      <c r="E359" s="263">
        <v>0</v>
      </c>
      <c r="F359" s="263">
        <v>0</v>
      </c>
      <c r="G359" s="263">
        <v>4106.5200000000004</v>
      </c>
    </row>
    <row r="360" spans="1:7">
      <c r="A360" s="262" t="s">
        <v>1477</v>
      </c>
      <c r="B360" s="262" t="s">
        <v>1478</v>
      </c>
      <c r="C360" s="263">
        <v>4106.5200000000004</v>
      </c>
      <c r="D360" s="236" t="s">
        <v>5</v>
      </c>
      <c r="E360" s="263">
        <v>0</v>
      </c>
      <c r="F360" s="263">
        <v>0</v>
      </c>
      <c r="G360" s="263">
        <v>4106.5200000000004</v>
      </c>
    </row>
    <row r="361" spans="1:7">
      <c r="A361" s="262" t="s">
        <v>1479</v>
      </c>
      <c r="B361" s="262" t="s">
        <v>1480</v>
      </c>
      <c r="C361" s="263">
        <v>3484.39</v>
      </c>
      <c r="D361" s="236" t="s">
        <v>5</v>
      </c>
      <c r="E361" s="263">
        <v>0</v>
      </c>
      <c r="F361" s="263">
        <v>0</v>
      </c>
      <c r="G361" s="263">
        <v>3484.39</v>
      </c>
    </row>
    <row r="362" spans="1:7">
      <c r="A362" s="262" t="s">
        <v>1481</v>
      </c>
      <c r="B362" s="262" t="s">
        <v>1482</v>
      </c>
      <c r="C362" s="263">
        <v>3484.39</v>
      </c>
      <c r="D362" s="236" t="s">
        <v>5</v>
      </c>
      <c r="E362" s="263">
        <v>0</v>
      </c>
      <c r="F362" s="263">
        <v>0</v>
      </c>
      <c r="G362" s="263">
        <v>3484.39</v>
      </c>
    </row>
    <row r="363" spans="1:7">
      <c r="A363" s="262" t="s">
        <v>1483</v>
      </c>
      <c r="B363" s="262" t="s">
        <v>1484</v>
      </c>
      <c r="C363" s="263">
        <v>1867.37</v>
      </c>
      <c r="D363" s="236" t="s">
        <v>5</v>
      </c>
      <c r="E363" s="263">
        <v>0</v>
      </c>
      <c r="F363" s="263">
        <v>0</v>
      </c>
      <c r="G363" s="263">
        <v>1867.37</v>
      </c>
    </row>
    <row r="364" spans="1:7">
      <c r="A364" s="262" t="s">
        <v>1485</v>
      </c>
      <c r="B364" s="262" t="s">
        <v>1486</v>
      </c>
      <c r="C364" s="263">
        <v>1290.69</v>
      </c>
      <c r="D364" s="236" t="s">
        <v>5</v>
      </c>
      <c r="E364" s="263">
        <v>0</v>
      </c>
      <c r="F364" s="263">
        <v>0</v>
      </c>
      <c r="G364" s="263">
        <v>1290.69</v>
      </c>
    </row>
    <row r="365" spans="1:7">
      <c r="A365" s="262" t="s">
        <v>1487</v>
      </c>
      <c r="B365" s="262" t="s">
        <v>1488</v>
      </c>
      <c r="C365" s="263">
        <v>106673.42</v>
      </c>
      <c r="D365" s="236" t="s">
        <v>5</v>
      </c>
      <c r="E365" s="263">
        <v>0</v>
      </c>
      <c r="F365" s="263">
        <v>0</v>
      </c>
      <c r="G365" s="263">
        <v>106673.42</v>
      </c>
    </row>
    <row r="366" spans="1:7">
      <c r="A366" s="262" t="s">
        <v>1489</v>
      </c>
      <c r="B366" s="262" t="s">
        <v>1490</v>
      </c>
      <c r="C366" s="263">
        <v>6632.68</v>
      </c>
      <c r="D366" s="236" t="s">
        <v>5</v>
      </c>
      <c r="E366" s="263">
        <v>0</v>
      </c>
      <c r="F366" s="263">
        <v>0</v>
      </c>
      <c r="G366" s="263">
        <v>6632.68</v>
      </c>
    </row>
    <row r="367" spans="1:7">
      <c r="A367" s="262" t="s">
        <v>1491</v>
      </c>
      <c r="B367" s="262" t="s">
        <v>1492</v>
      </c>
      <c r="C367" s="263">
        <v>2484.86</v>
      </c>
      <c r="D367" s="236" t="s">
        <v>5</v>
      </c>
      <c r="E367" s="263">
        <v>0</v>
      </c>
      <c r="F367" s="263">
        <v>0</v>
      </c>
      <c r="G367" s="263">
        <v>2484.86</v>
      </c>
    </row>
    <row r="368" spans="1:7">
      <c r="A368" s="262" t="s">
        <v>1493</v>
      </c>
      <c r="B368" s="262" t="s">
        <v>1494</v>
      </c>
      <c r="C368" s="263">
        <v>2903.51</v>
      </c>
      <c r="D368" s="236" t="s">
        <v>5</v>
      </c>
      <c r="E368" s="263">
        <v>0</v>
      </c>
      <c r="F368" s="263">
        <v>0</v>
      </c>
      <c r="G368" s="263">
        <v>2903.51</v>
      </c>
    </row>
    <row r="369" spans="1:8">
      <c r="A369" s="262" t="s">
        <v>1495</v>
      </c>
      <c r="B369" s="262" t="s">
        <v>1496</v>
      </c>
      <c r="C369" s="263">
        <v>51.63</v>
      </c>
      <c r="D369" s="236" t="s">
        <v>5</v>
      </c>
      <c r="E369" s="263">
        <v>0</v>
      </c>
      <c r="F369" s="263">
        <v>0</v>
      </c>
      <c r="G369" s="263">
        <v>51.63</v>
      </c>
    </row>
    <row r="370" spans="1:8">
      <c r="A370" s="262" t="s">
        <v>1497</v>
      </c>
      <c r="B370" s="262" t="s">
        <v>1498</v>
      </c>
      <c r="C370" s="263">
        <v>7172.54</v>
      </c>
      <c r="D370" s="236" t="s">
        <v>5</v>
      </c>
      <c r="E370" s="263">
        <v>0</v>
      </c>
      <c r="F370" s="263">
        <v>0</v>
      </c>
      <c r="G370" s="263">
        <v>7172.54</v>
      </c>
    </row>
    <row r="371" spans="1:8">
      <c r="A371" s="262" t="s">
        <v>1499</v>
      </c>
      <c r="B371" s="262" t="s">
        <v>1500</v>
      </c>
      <c r="C371" s="263">
        <v>7172.54</v>
      </c>
      <c r="D371" s="236" t="s">
        <v>5</v>
      </c>
      <c r="E371" s="263">
        <v>0</v>
      </c>
      <c r="F371" s="263">
        <v>0</v>
      </c>
      <c r="G371" s="263">
        <v>7172.54</v>
      </c>
    </row>
    <row r="372" spans="1:8">
      <c r="A372" s="262" t="s">
        <v>1501</v>
      </c>
      <c r="B372" s="262" t="s">
        <v>1502</v>
      </c>
      <c r="C372" s="263">
        <v>26221.52</v>
      </c>
      <c r="D372" s="236" t="s">
        <v>5</v>
      </c>
      <c r="E372" s="263">
        <v>0</v>
      </c>
      <c r="F372" s="263">
        <v>0</v>
      </c>
      <c r="G372" s="263">
        <v>26221.52</v>
      </c>
    </row>
    <row r="373" spans="1:8">
      <c r="A373" s="262" t="s">
        <v>1503</v>
      </c>
      <c r="B373" s="262" t="s">
        <v>1504</v>
      </c>
      <c r="C373" s="263">
        <v>2903.51</v>
      </c>
      <c r="D373" s="236" t="s">
        <v>5</v>
      </c>
      <c r="E373" s="263">
        <v>0</v>
      </c>
      <c r="F373" s="263">
        <v>0</v>
      </c>
      <c r="G373" s="263">
        <v>2903.51</v>
      </c>
    </row>
    <row r="374" spans="1:8">
      <c r="A374" s="262" t="s">
        <v>1505</v>
      </c>
      <c r="B374" s="262" t="s">
        <v>1506</v>
      </c>
      <c r="C374" s="263">
        <v>34151.800000000003</v>
      </c>
      <c r="D374" s="236" t="s">
        <v>5</v>
      </c>
      <c r="E374" s="263">
        <v>0</v>
      </c>
      <c r="F374" s="263">
        <v>0</v>
      </c>
      <c r="G374" s="263">
        <v>34151.800000000003</v>
      </c>
    </row>
    <row r="375" spans="1:8">
      <c r="A375" s="283" t="s">
        <v>885</v>
      </c>
      <c r="B375" s="283" t="s">
        <v>884</v>
      </c>
      <c r="C375" s="285">
        <v>346297440.69999999</v>
      </c>
      <c r="D375" s="284" t="s">
        <v>5</v>
      </c>
      <c r="E375" s="285">
        <v>6353119.0499999998</v>
      </c>
      <c r="F375" s="285">
        <v>0</v>
      </c>
      <c r="G375" s="285">
        <v>352650559.75</v>
      </c>
      <c r="H375" s="284"/>
    </row>
    <row r="376" spans="1:8">
      <c r="A376" s="262"/>
      <c r="B376" s="283" t="s">
        <v>882</v>
      </c>
      <c r="C376" s="285">
        <v>188728543.21000001</v>
      </c>
      <c r="D376" s="284" t="s">
        <v>5</v>
      </c>
      <c r="E376" s="285">
        <v>5740985.3300000001</v>
      </c>
      <c r="F376" s="285">
        <v>0</v>
      </c>
      <c r="G376" s="285">
        <v>194469528.53999999</v>
      </c>
      <c r="H376" s="284"/>
    </row>
    <row r="377" spans="1:8">
      <c r="A377" s="283" t="s">
        <v>883</v>
      </c>
      <c r="B377" s="283" t="s">
        <v>882</v>
      </c>
      <c r="C377" s="285">
        <f>SUM(C378:C384)</f>
        <v>188728543.21000004</v>
      </c>
      <c r="D377" s="285">
        <f t="shared" ref="D377:H377" si="19">SUM(D378:D384)</f>
        <v>0</v>
      </c>
      <c r="E377" s="285">
        <f t="shared" si="19"/>
        <v>5740985.3299999991</v>
      </c>
      <c r="F377" s="285">
        <f t="shared" si="19"/>
        <v>0</v>
      </c>
      <c r="G377" s="285">
        <f t="shared" si="19"/>
        <v>194469528.53999999</v>
      </c>
      <c r="H377" s="285">
        <f t="shared" si="19"/>
        <v>0</v>
      </c>
    </row>
    <row r="378" spans="1:8">
      <c r="A378" s="262" t="s">
        <v>881</v>
      </c>
      <c r="B378" s="262" t="s">
        <v>880</v>
      </c>
      <c r="C378" s="263">
        <v>115739034.12</v>
      </c>
      <c r="D378" s="236" t="s">
        <v>5</v>
      </c>
      <c r="E378" s="263">
        <v>3763265.91</v>
      </c>
      <c r="F378" s="263">
        <v>0</v>
      </c>
      <c r="G378" s="263">
        <v>119502300.03</v>
      </c>
    </row>
    <row r="379" spans="1:8">
      <c r="A379" s="262" t="s">
        <v>1507</v>
      </c>
      <c r="B379" s="262" t="s">
        <v>1508</v>
      </c>
      <c r="C379" s="263">
        <v>1687759.66</v>
      </c>
      <c r="D379" s="236" t="s">
        <v>5</v>
      </c>
      <c r="E379" s="263">
        <v>287895.61</v>
      </c>
      <c r="F379" s="263">
        <v>0</v>
      </c>
      <c r="G379" s="263">
        <v>1975655.27</v>
      </c>
    </row>
    <row r="380" spans="1:8">
      <c r="A380" s="262" t="s">
        <v>1509</v>
      </c>
      <c r="B380" s="262" t="s">
        <v>484</v>
      </c>
      <c r="C380" s="263">
        <v>19404384.120000001</v>
      </c>
      <c r="D380" s="236" t="s">
        <v>5</v>
      </c>
      <c r="E380" s="263">
        <v>894252</v>
      </c>
      <c r="F380" s="263">
        <v>0</v>
      </c>
      <c r="G380" s="263">
        <v>20298636.120000001</v>
      </c>
    </row>
    <row r="381" spans="1:8">
      <c r="A381" s="262" t="s">
        <v>879</v>
      </c>
      <c r="B381" s="262" t="s">
        <v>485</v>
      </c>
      <c r="C381" s="263">
        <v>32926315.210000001</v>
      </c>
      <c r="D381" s="236" t="s">
        <v>5</v>
      </c>
      <c r="E381" s="263">
        <v>784434.67</v>
      </c>
      <c r="F381" s="263">
        <v>0</v>
      </c>
      <c r="G381" s="263">
        <v>33710749.880000003</v>
      </c>
    </row>
    <row r="382" spans="1:8">
      <c r="A382" s="262" t="s">
        <v>1510</v>
      </c>
      <c r="B382" s="262" t="s">
        <v>1511</v>
      </c>
      <c r="C382" s="263">
        <v>8393202.5299999993</v>
      </c>
      <c r="D382" s="236" t="s">
        <v>5</v>
      </c>
      <c r="E382" s="263">
        <v>0</v>
      </c>
      <c r="F382" s="263">
        <v>0</v>
      </c>
      <c r="G382" s="263">
        <v>8393202.5299999993</v>
      </c>
    </row>
    <row r="383" spans="1:8">
      <c r="A383" s="262" t="s">
        <v>878</v>
      </c>
      <c r="B383" s="262" t="s">
        <v>496</v>
      </c>
      <c r="C383" s="263">
        <v>8792547.2400000002</v>
      </c>
      <c r="D383" s="236" t="s">
        <v>5</v>
      </c>
      <c r="E383" s="263">
        <v>11137.14</v>
      </c>
      <c r="F383" s="263">
        <v>0</v>
      </c>
      <c r="G383" s="263">
        <v>8803684.3800000008</v>
      </c>
    </row>
    <row r="384" spans="1:8">
      <c r="A384" s="262" t="s">
        <v>877</v>
      </c>
      <c r="B384" s="262" t="s">
        <v>876</v>
      </c>
      <c r="C384" s="263">
        <v>1785300.33</v>
      </c>
      <c r="D384" s="236" t="s">
        <v>5</v>
      </c>
      <c r="E384" s="263">
        <v>0</v>
      </c>
      <c r="F384" s="263">
        <v>0</v>
      </c>
      <c r="G384" s="263">
        <v>1785300.33</v>
      </c>
    </row>
    <row r="385" spans="1:8">
      <c r="A385" s="262"/>
      <c r="B385" s="283" t="s">
        <v>874</v>
      </c>
      <c r="C385" s="285">
        <v>76537231.980000004</v>
      </c>
      <c r="D385" s="284" t="s">
        <v>5</v>
      </c>
      <c r="E385" s="285">
        <v>17474.400000000001</v>
      </c>
      <c r="F385" s="285">
        <v>0</v>
      </c>
      <c r="G385" s="285">
        <v>76554706.379999995</v>
      </c>
      <c r="H385" s="284"/>
    </row>
    <row r="386" spans="1:8">
      <c r="A386" s="283" t="s">
        <v>875</v>
      </c>
      <c r="B386" s="283" t="s">
        <v>874</v>
      </c>
      <c r="C386" s="285">
        <f>SUM(C387:C397)</f>
        <v>76537231.980000004</v>
      </c>
      <c r="D386" s="285">
        <f t="shared" ref="D386:H386" si="20">SUM(D387:D397)</f>
        <v>0</v>
      </c>
      <c r="E386" s="285">
        <f t="shared" si="20"/>
        <v>17474.400000000001</v>
      </c>
      <c r="F386" s="285">
        <f t="shared" si="20"/>
        <v>0</v>
      </c>
      <c r="G386" s="285">
        <f t="shared" si="20"/>
        <v>76554706.380000025</v>
      </c>
      <c r="H386" s="285">
        <f t="shared" si="20"/>
        <v>0</v>
      </c>
    </row>
    <row r="387" spans="1:8">
      <c r="A387" s="262" t="s">
        <v>873</v>
      </c>
      <c r="B387" s="262" t="s">
        <v>872</v>
      </c>
      <c r="C387" s="263">
        <v>64239590.859999999</v>
      </c>
      <c r="D387" s="236" t="s">
        <v>5</v>
      </c>
      <c r="E387" s="263">
        <v>11489.71</v>
      </c>
      <c r="F387" s="263">
        <v>0</v>
      </c>
      <c r="G387" s="263">
        <v>64251080.57</v>
      </c>
    </row>
    <row r="388" spans="1:8">
      <c r="A388" s="262" t="s">
        <v>1512</v>
      </c>
      <c r="B388" s="262" t="s">
        <v>926</v>
      </c>
      <c r="C388" s="263">
        <v>600526.1</v>
      </c>
      <c r="D388" s="236" t="s">
        <v>5</v>
      </c>
      <c r="E388" s="263">
        <v>0</v>
      </c>
      <c r="F388" s="263">
        <v>0</v>
      </c>
      <c r="G388" s="263">
        <v>600526.1</v>
      </c>
    </row>
    <row r="389" spans="1:8">
      <c r="A389" s="262" t="s">
        <v>1513</v>
      </c>
      <c r="B389" s="262" t="s">
        <v>1514</v>
      </c>
      <c r="C389" s="263">
        <v>2266070.6800000002</v>
      </c>
      <c r="D389" s="236" t="s">
        <v>5</v>
      </c>
      <c r="E389" s="263">
        <v>0</v>
      </c>
      <c r="F389" s="263">
        <v>0</v>
      </c>
      <c r="G389" s="263">
        <v>2266070.6800000002</v>
      </c>
    </row>
    <row r="390" spans="1:8">
      <c r="A390" s="262" t="s">
        <v>871</v>
      </c>
      <c r="B390" s="262" t="s">
        <v>870</v>
      </c>
      <c r="C390" s="263">
        <v>1053028.8600000001</v>
      </c>
      <c r="D390" s="236" t="s">
        <v>5</v>
      </c>
      <c r="E390" s="263">
        <v>0</v>
      </c>
      <c r="F390" s="263">
        <v>0</v>
      </c>
      <c r="G390" s="263">
        <v>1053028.8600000001</v>
      </c>
    </row>
    <row r="391" spans="1:8">
      <c r="A391" s="262" t="s">
        <v>869</v>
      </c>
      <c r="B391" s="262" t="s">
        <v>868</v>
      </c>
      <c r="C391" s="263">
        <v>4477246.45</v>
      </c>
      <c r="D391" s="236" t="s">
        <v>5</v>
      </c>
      <c r="E391" s="263">
        <v>3387</v>
      </c>
      <c r="F391" s="263">
        <v>0</v>
      </c>
      <c r="G391" s="263">
        <v>4480633.45</v>
      </c>
    </row>
    <row r="392" spans="1:8">
      <c r="A392" s="262" t="s">
        <v>867</v>
      </c>
      <c r="B392" s="262" t="s">
        <v>866</v>
      </c>
      <c r="C392" s="263">
        <v>2715372.64</v>
      </c>
      <c r="D392" s="236" t="s">
        <v>5</v>
      </c>
      <c r="E392" s="263">
        <v>0</v>
      </c>
      <c r="F392" s="263">
        <v>0</v>
      </c>
      <c r="G392" s="263">
        <v>2715372.64</v>
      </c>
    </row>
    <row r="393" spans="1:8">
      <c r="A393" s="262" t="s">
        <v>1515</v>
      </c>
      <c r="B393" s="262" t="s">
        <v>1516</v>
      </c>
      <c r="C393" s="263">
        <v>953028.95</v>
      </c>
      <c r="D393" s="236" t="s">
        <v>5</v>
      </c>
      <c r="E393" s="263">
        <v>2357.6999999999998</v>
      </c>
      <c r="F393" s="263">
        <v>0</v>
      </c>
      <c r="G393" s="263">
        <v>955386.65</v>
      </c>
    </row>
    <row r="394" spans="1:8">
      <c r="A394" s="262" t="s">
        <v>865</v>
      </c>
      <c r="B394" s="262" t="s">
        <v>864</v>
      </c>
      <c r="C394" s="263">
        <v>84402.87</v>
      </c>
      <c r="D394" s="236" t="s">
        <v>5</v>
      </c>
      <c r="E394" s="263">
        <v>0</v>
      </c>
      <c r="F394" s="263">
        <v>0</v>
      </c>
      <c r="G394" s="263">
        <v>84402.87</v>
      </c>
    </row>
    <row r="395" spans="1:8">
      <c r="A395" s="262" t="s">
        <v>1517</v>
      </c>
      <c r="B395" s="262" t="s">
        <v>1518</v>
      </c>
      <c r="C395" s="263">
        <v>58709.19</v>
      </c>
      <c r="D395" s="236" t="s">
        <v>5</v>
      </c>
      <c r="E395" s="263">
        <v>239.99</v>
      </c>
      <c r="F395" s="263">
        <v>0</v>
      </c>
      <c r="G395" s="263">
        <v>58949.18</v>
      </c>
    </row>
    <row r="396" spans="1:8">
      <c r="A396" s="262" t="s">
        <v>863</v>
      </c>
      <c r="B396" s="262" t="s">
        <v>862</v>
      </c>
      <c r="C396" s="263">
        <v>74362.53</v>
      </c>
      <c r="D396" s="236" t="s">
        <v>5</v>
      </c>
      <c r="E396" s="263">
        <v>0</v>
      </c>
      <c r="F396" s="263">
        <v>0</v>
      </c>
      <c r="G396" s="263">
        <v>74362.53</v>
      </c>
    </row>
    <row r="397" spans="1:8">
      <c r="A397" s="262" t="s">
        <v>1519</v>
      </c>
      <c r="B397" s="262" t="s">
        <v>1520</v>
      </c>
      <c r="C397" s="263">
        <v>14892.85</v>
      </c>
      <c r="D397" s="236" t="s">
        <v>5</v>
      </c>
      <c r="E397" s="263">
        <v>0</v>
      </c>
      <c r="F397" s="263">
        <v>0</v>
      </c>
      <c r="G397" s="263">
        <v>14892.85</v>
      </c>
    </row>
    <row r="398" spans="1:8">
      <c r="A398" s="262"/>
      <c r="B398" s="283" t="s">
        <v>860</v>
      </c>
      <c r="C398" s="285">
        <v>81011665.510000005</v>
      </c>
      <c r="D398" s="284" t="s">
        <v>5</v>
      </c>
      <c r="E398" s="285">
        <v>594659.31999999995</v>
      </c>
      <c r="F398" s="285">
        <v>0</v>
      </c>
      <c r="G398" s="285">
        <v>81606324.829999998</v>
      </c>
      <c r="H398" s="284"/>
    </row>
    <row r="399" spans="1:8">
      <c r="A399" s="283" t="s">
        <v>861</v>
      </c>
      <c r="B399" s="283" t="s">
        <v>860</v>
      </c>
      <c r="C399" s="285">
        <f>SUM(C400:C431)</f>
        <v>81011665.50999999</v>
      </c>
      <c r="D399" s="285">
        <f t="shared" ref="D399:H399" si="21">SUM(D400:D431)</f>
        <v>0</v>
      </c>
      <c r="E399" s="285">
        <f t="shared" si="21"/>
        <v>594659.32000000007</v>
      </c>
      <c r="F399" s="285">
        <f t="shared" si="21"/>
        <v>0</v>
      </c>
      <c r="G399" s="285">
        <f t="shared" si="21"/>
        <v>81606324.829999983</v>
      </c>
      <c r="H399" s="285">
        <f t="shared" si="21"/>
        <v>0</v>
      </c>
    </row>
    <row r="400" spans="1:8">
      <c r="A400" s="262" t="s">
        <v>859</v>
      </c>
      <c r="B400" s="262" t="s">
        <v>607</v>
      </c>
      <c r="C400" s="263">
        <v>888601.65</v>
      </c>
      <c r="D400" s="236" t="s">
        <v>5</v>
      </c>
      <c r="E400" s="263">
        <v>26900</v>
      </c>
      <c r="F400" s="263">
        <v>0</v>
      </c>
      <c r="G400" s="263">
        <v>915501.65</v>
      </c>
    </row>
    <row r="401" spans="1:7">
      <c r="A401" s="262" t="s">
        <v>858</v>
      </c>
      <c r="B401" s="262" t="s">
        <v>612</v>
      </c>
      <c r="C401" s="263">
        <v>98471.98</v>
      </c>
      <c r="D401" s="236" t="s">
        <v>5</v>
      </c>
      <c r="E401" s="263">
        <v>0</v>
      </c>
      <c r="F401" s="263">
        <v>0</v>
      </c>
      <c r="G401" s="263">
        <v>98471.98</v>
      </c>
    </row>
    <row r="402" spans="1:7">
      <c r="A402" s="262" t="s">
        <v>1521</v>
      </c>
      <c r="B402" s="262" t="s">
        <v>613</v>
      </c>
      <c r="C402" s="263">
        <v>280156.48</v>
      </c>
      <c r="D402" s="236" t="s">
        <v>5</v>
      </c>
      <c r="E402" s="263">
        <v>206105.23</v>
      </c>
      <c r="F402" s="263">
        <v>0</v>
      </c>
      <c r="G402" s="263">
        <v>486261.71</v>
      </c>
    </row>
    <row r="403" spans="1:7">
      <c r="A403" s="262" t="s">
        <v>857</v>
      </c>
      <c r="B403" s="262" t="s">
        <v>856</v>
      </c>
      <c r="C403" s="263">
        <v>110251.19</v>
      </c>
      <c r="D403" s="236" t="s">
        <v>5</v>
      </c>
      <c r="E403" s="263">
        <v>0</v>
      </c>
      <c r="F403" s="263">
        <v>0</v>
      </c>
      <c r="G403" s="263">
        <v>110251.19</v>
      </c>
    </row>
    <row r="404" spans="1:7">
      <c r="A404" s="262" t="s">
        <v>855</v>
      </c>
      <c r="B404" s="262" t="s">
        <v>854</v>
      </c>
      <c r="C404" s="263">
        <v>43586.32</v>
      </c>
      <c r="D404" s="236" t="s">
        <v>5</v>
      </c>
      <c r="E404" s="263">
        <v>0</v>
      </c>
      <c r="F404" s="263">
        <v>0</v>
      </c>
      <c r="G404" s="263">
        <v>43586.32</v>
      </c>
    </row>
    <row r="405" spans="1:7">
      <c r="A405" s="262" t="s">
        <v>853</v>
      </c>
      <c r="B405" s="262" t="s">
        <v>617</v>
      </c>
      <c r="C405" s="263">
        <v>28749.3</v>
      </c>
      <c r="D405" s="236" t="s">
        <v>5</v>
      </c>
      <c r="E405" s="263">
        <v>8831.92</v>
      </c>
      <c r="F405" s="263">
        <v>0</v>
      </c>
      <c r="G405" s="263">
        <v>37581.22</v>
      </c>
    </row>
    <row r="406" spans="1:7">
      <c r="A406" s="262" t="s">
        <v>1522</v>
      </c>
      <c r="B406" s="262" t="s">
        <v>1523</v>
      </c>
      <c r="C406" s="263">
        <v>5452980.4000000004</v>
      </c>
      <c r="D406" s="236" t="s">
        <v>5</v>
      </c>
      <c r="E406" s="263">
        <v>0</v>
      </c>
      <c r="F406" s="263">
        <v>0</v>
      </c>
      <c r="G406" s="263">
        <v>5452980.4000000004</v>
      </c>
    </row>
    <row r="407" spans="1:7">
      <c r="A407" s="262" t="s">
        <v>852</v>
      </c>
      <c r="B407" s="262" t="s">
        <v>851</v>
      </c>
      <c r="C407" s="263">
        <v>1707556.42</v>
      </c>
      <c r="D407" s="236" t="s">
        <v>5</v>
      </c>
      <c r="E407" s="263">
        <v>94992.4</v>
      </c>
      <c r="F407" s="263">
        <v>0</v>
      </c>
      <c r="G407" s="263">
        <v>1802548.82</v>
      </c>
    </row>
    <row r="408" spans="1:7">
      <c r="A408" s="262" t="s">
        <v>1524</v>
      </c>
      <c r="B408" s="262" t="s">
        <v>1525</v>
      </c>
      <c r="C408" s="263">
        <v>302208</v>
      </c>
      <c r="D408" s="236" t="s">
        <v>5</v>
      </c>
      <c r="E408" s="263">
        <v>0</v>
      </c>
      <c r="F408" s="263">
        <v>0</v>
      </c>
      <c r="G408" s="263">
        <v>302208</v>
      </c>
    </row>
    <row r="409" spans="1:7">
      <c r="A409" s="262" t="s">
        <v>1526</v>
      </c>
      <c r="B409" s="262" t="s">
        <v>1527</v>
      </c>
      <c r="C409" s="263">
        <v>2233.2600000000002</v>
      </c>
      <c r="D409" s="236" t="s">
        <v>5</v>
      </c>
      <c r="E409" s="263">
        <v>0</v>
      </c>
      <c r="F409" s="263">
        <v>0</v>
      </c>
      <c r="G409" s="263">
        <v>2233.2600000000002</v>
      </c>
    </row>
    <row r="410" spans="1:7">
      <c r="A410" s="262" t="s">
        <v>1528</v>
      </c>
      <c r="B410" s="262" t="s">
        <v>1529</v>
      </c>
      <c r="C410" s="263">
        <v>1578180</v>
      </c>
      <c r="D410" s="236" t="s">
        <v>5</v>
      </c>
      <c r="E410" s="263">
        <v>0</v>
      </c>
      <c r="F410" s="263">
        <v>0</v>
      </c>
      <c r="G410" s="263">
        <v>1578180</v>
      </c>
    </row>
    <row r="411" spans="1:7">
      <c r="A411" s="262" t="s">
        <v>1530</v>
      </c>
      <c r="B411" s="262" t="s">
        <v>1531</v>
      </c>
      <c r="C411" s="263">
        <v>17400</v>
      </c>
      <c r="D411" s="236" t="s">
        <v>5</v>
      </c>
      <c r="E411" s="263">
        <v>0</v>
      </c>
      <c r="F411" s="263">
        <v>0</v>
      </c>
      <c r="G411" s="263">
        <v>17400</v>
      </c>
    </row>
    <row r="412" spans="1:7">
      <c r="A412" s="262" t="s">
        <v>1532</v>
      </c>
      <c r="B412" s="262" t="s">
        <v>1533</v>
      </c>
      <c r="C412" s="263">
        <v>51196243.460000001</v>
      </c>
      <c r="D412" s="236" t="s">
        <v>5</v>
      </c>
      <c r="E412" s="263">
        <v>0</v>
      </c>
      <c r="F412" s="263">
        <v>0</v>
      </c>
      <c r="G412" s="263">
        <v>51196243.460000001</v>
      </c>
    </row>
    <row r="413" spans="1:7">
      <c r="A413" s="262" t="s">
        <v>850</v>
      </c>
      <c r="B413" s="262" t="s">
        <v>849</v>
      </c>
      <c r="C413" s="263">
        <v>490855.18</v>
      </c>
      <c r="D413" s="236" t="s">
        <v>5</v>
      </c>
      <c r="E413" s="263">
        <v>34919.279999999999</v>
      </c>
      <c r="F413" s="263">
        <v>0</v>
      </c>
      <c r="G413" s="263">
        <v>525774.46</v>
      </c>
    </row>
    <row r="414" spans="1:7">
      <c r="A414" s="262" t="s">
        <v>848</v>
      </c>
      <c r="B414" s="262" t="s">
        <v>650</v>
      </c>
      <c r="C414" s="263">
        <v>140359.66</v>
      </c>
      <c r="D414" s="236" t="s">
        <v>5</v>
      </c>
      <c r="E414" s="263">
        <v>0</v>
      </c>
      <c r="F414" s="263">
        <v>0</v>
      </c>
      <c r="G414" s="263">
        <v>140359.66</v>
      </c>
    </row>
    <row r="415" spans="1:7">
      <c r="A415" s="262" t="s">
        <v>847</v>
      </c>
      <c r="B415" s="262" t="s">
        <v>654</v>
      </c>
      <c r="C415" s="263">
        <v>3320390.9</v>
      </c>
      <c r="D415" s="236" t="s">
        <v>5</v>
      </c>
      <c r="E415" s="263">
        <v>0</v>
      </c>
      <c r="F415" s="263">
        <v>0</v>
      </c>
      <c r="G415" s="263">
        <v>3320390.9</v>
      </c>
    </row>
    <row r="416" spans="1:7">
      <c r="A416" s="262" t="s">
        <v>1534</v>
      </c>
      <c r="B416" s="262" t="s">
        <v>663</v>
      </c>
      <c r="C416" s="263">
        <v>135708.4</v>
      </c>
      <c r="D416" s="236" t="s">
        <v>5</v>
      </c>
      <c r="E416" s="263">
        <v>0</v>
      </c>
      <c r="F416" s="263">
        <v>0</v>
      </c>
      <c r="G416" s="263">
        <v>135708.4</v>
      </c>
    </row>
    <row r="417" spans="1:7">
      <c r="A417" s="262" t="s">
        <v>846</v>
      </c>
      <c r="B417" s="262" t="s">
        <v>845</v>
      </c>
      <c r="C417" s="263">
        <v>726349.58</v>
      </c>
      <c r="D417" s="236" t="s">
        <v>5</v>
      </c>
      <c r="E417" s="263">
        <v>0</v>
      </c>
      <c r="F417" s="263">
        <v>0</v>
      </c>
      <c r="G417" s="263">
        <v>726349.58</v>
      </c>
    </row>
    <row r="418" spans="1:7">
      <c r="A418" s="262" t="s">
        <v>844</v>
      </c>
      <c r="B418" s="262" t="s">
        <v>843</v>
      </c>
      <c r="C418" s="263">
        <v>778851.6</v>
      </c>
      <c r="D418" s="236" t="s">
        <v>5</v>
      </c>
      <c r="E418" s="263">
        <v>0</v>
      </c>
      <c r="F418" s="263">
        <v>0</v>
      </c>
      <c r="G418" s="263">
        <v>778851.6</v>
      </c>
    </row>
    <row r="419" spans="1:7">
      <c r="A419" s="262" t="s">
        <v>1535</v>
      </c>
      <c r="B419" s="262" t="s">
        <v>1536</v>
      </c>
      <c r="C419" s="263">
        <v>2102196.23</v>
      </c>
      <c r="D419" s="236" t="s">
        <v>5</v>
      </c>
      <c r="E419" s="263">
        <v>0</v>
      </c>
      <c r="F419" s="263">
        <v>0</v>
      </c>
      <c r="G419" s="263">
        <v>2102196.23</v>
      </c>
    </row>
    <row r="420" spans="1:7">
      <c r="A420" s="262" t="s">
        <v>1537</v>
      </c>
      <c r="B420" s="262" t="s">
        <v>1538</v>
      </c>
      <c r="C420" s="263">
        <v>452727.15</v>
      </c>
      <c r="D420" s="236" t="s">
        <v>5</v>
      </c>
      <c r="E420" s="263">
        <v>13647.95</v>
      </c>
      <c r="F420" s="263">
        <v>0</v>
      </c>
      <c r="G420" s="263">
        <v>466375.1</v>
      </c>
    </row>
    <row r="421" spans="1:7">
      <c r="A421" s="262" t="s">
        <v>1539</v>
      </c>
      <c r="B421" s="262" t="s">
        <v>1540</v>
      </c>
      <c r="C421" s="263">
        <v>69600</v>
      </c>
      <c r="D421" s="236" t="s">
        <v>5</v>
      </c>
      <c r="E421" s="263">
        <v>0</v>
      </c>
      <c r="F421" s="263">
        <v>0</v>
      </c>
      <c r="G421" s="263">
        <v>69600</v>
      </c>
    </row>
    <row r="422" spans="1:7">
      <c r="A422" s="262" t="s">
        <v>1541</v>
      </c>
      <c r="B422" s="262" t="s">
        <v>686</v>
      </c>
      <c r="C422" s="263">
        <v>6777965</v>
      </c>
      <c r="D422" s="236" t="s">
        <v>5</v>
      </c>
      <c r="E422" s="263">
        <v>0</v>
      </c>
      <c r="F422" s="263">
        <v>0</v>
      </c>
      <c r="G422" s="263">
        <v>6777965</v>
      </c>
    </row>
    <row r="423" spans="1:7">
      <c r="A423" s="262" t="s">
        <v>842</v>
      </c>
      <c r="B423" s="262" t="s">
        <v>841</v>
      </c>
      <c r="C423" s="263">
        <v>235775.48</v>
      </c>
      <c r="D423" s="236" t="s">
        <v>5</v>
      </c>
      <c r="E423" s="263">
        <v>0</v>
      </c>
      <c r="F423" s="263">
        <v>0</v>
      </c>
      <c r="G423" s="263">
        <v>235775.48</v>
      </c>
    </row>
    <row r="424" spans="1:7">
      <c r="A424" s="262" t="s">
        <v>1542</v>
      </c>
      <c r="B424" s="262" t="s">
        <v>1543</v>
      </c>
      <c r="C424" s="263">
        <v>60000</v>
      </c>
      <c r="D424" s="236" t="s">
        <v>5</v>
      </c>
      <c r="E424" s="263">
        <v>0</v>
      </c>
      <c r="F424" s="263">
        <v>0</v>
      </c>
      <c r="G424" s="263">
        <v>60000</v>
      </c>
    </row>
    <row r="425" spans="1:7">
      <c r="A425" s="262" t="s">
        <v>840</v>
      </c>
      <c r="B425" s="262" t="s">
        <v>690</v>
      </c>
      <c r="C425" s="263">
        <v>100211.35</v>
      </c>
      <c r="D425" s="236" t="s">
        <v>5</v>
      </c>
      <c r="E425" s="263">
        <v>0</v>
      </c>
      <c r="F425" s="263">
        <v>0</v>
      </c>
      <c r="G425" s="263">
        <v>100211.35</v>
      </c>
    </row>
    <row r="426" spans="1:7">
      <c r="A426" s="262" t="s">
        <v>839</v>
      </c>
      <c r="B426" s="262" t="s">
        <v>694</v>
      </c>
      <c r="C426" s="263">
        <v>1134719.02</v>
      </c>
      <c r="D426" s="236" t="s">
        <v>5</v>
      </c>
      <c r="E426" s="263">
        <v>2623</v>
      </c>
      <c r="F426" s="263">
        <v>0</v>
      </c>
      <c r="G426" s="263">
        <v>1137342.02</v>
      </c>
    </row>
    <row r="427" spans="1:7">
      <c r="A427" s="262" t="s">
        <v>1544</v>
      </c>
      <c r="B427" s="262" t="s">
        <v>1545</v>
      </c>
      <c r="C427" s="263">
        <v>47957.14</v>
      </c>
      <c r="D427" s="236" t="s">
        <v>5</v>
      </c>
      <c r="E427" s="263">
        <v>0</v>
      </c>
      <c r="F427" s="263">
        <v>0</v>
      </c>
      <c r="G427" s="263">
        <v>47957.14</v>
      </c>
    </row>
    <row r="428" spans="1:7">
      <c r="A428" s="262" t="s">
        <v>838</v>
      </c>
      <c r="B428" s="262" t="s">
        <v>699</v>
      </c>
      <c r="C428" s="263">
        <v>26370.66</v>
      </c>
      <c r="D428" s="236" t="s">
        <v>5</v>
      </c>
      <c r="E428" s="263">
        <v>13284.39</v>
      </c>
      <c r="F428" s="263">
        <v>0</v>
      </c>
      <c r="G428" s="263">
        <v>39655.050000000003</v>
      </c>
    </row>
    <row r="429" spans="1:7">
      <c r="A429" s="262" t="s">
        <v>1546</v>
      </c>
      <c r="B429" s="262" t="s">
        <v>705</v>
      </c>
      <c r="C429" s="263">
        <v>184627.34</v>
      </c>
      <c r="D429" s="236" t="s">
        <v>5</v>
      </c>
      <c r="E429" s="263">
        <v>0</v>
      </c>
      <c r="F429" s="263">
        <v>0</v>
      </c>
      <c r="G429" s="263">
        <v>184627.34</v>
      </c>
    </row>
    <row r="430" spans="1:7">
      <c r="A430" s="262" t="s">
        <v>837</v>
      </c>
      <c r="B430" s="262" t="s">
        <v>836</v>
      </c>
      <c r="C430" s="263">
        <v>280864.99</v>
      </c>
      <c r="D430" s="236" t="s">
        <v>5</v>
      </c>
      <c r="E430" s="263">
        <v>974</v>
      </c>
      <c r="F430" s="263">
        <v>0</v>
      </c>
      <c r="G430" s="263">
        <v>281838.99</v>
      </c>
    </row>
    <row r="431" spans="1:7">
      <c r="A431" s="262" t="s">
        <v>1547</v>
      </c>
      <c r="B431" s="262" t="s">
        <v>899</v>
      </c>
      <c r="C431" s="263">
        <v>2239517.37</v>
      </c>
      <c r="D431" s="236" t="s">
        <v>5</v>
      </c>
      <c r="E431" s="263">
        <v>192381.15</v>
      </c>
      <c r="F431" s="263">
        <v>0</v>
      </c>
      <c r="G431" s="263">
        <v>2431898.52</v>
      </c>
    </row>
    <row r="432" spans="1:7">
      <c r="A432" s="262"/>
      <c r="B432" s="262"/>
      <c r="C432" s="263"/>
      <c r="E432" s="263"/>
      <c r="F432" s="263"/>
      <c r="G432" s="263"/>
    </row>
    <row r="433" spans="1:8">
      <c r="A433" s="283" t="s">
        <v>1548</v>
      </c>
      <c r="B433" s="283" t="s">
        <v>1549</v>
      </c>
      <c r="C433" s="285">
        <v>20000</v>
      </c>
      <c r="D433" s="284" t="s">
        <v>5</v>
      </c>
      <c r="E433" s="285">
        <v>0</v>
      </c>
      <c r="F433" s="285">
        <v>0</v>
      </c>
      <c r="G433" s="285">
        <v>20000</v>
      </c>
      <c r="H433" s="284"/>
    </row>
    <row r="434" spans="1:8">
      <c r="A434" s="262" t="s">
        <v>1550</v>
      </c>
      <c r="B434" s="262" t="s">
        <v>729</v>
      </c>
      <c r="C434" s="263">
        <v>20000</v>
      </c>
      <c r="D434" s="236" t="s">
        <v>5</v>
      </c>
      <c r="E434" s="263">
        <v>0</v>
      </c>
      <c r="F434" s="263">
        <v>0</v>
      </c>
      <c r="G434" s="263">
        <v>20000</v>
      </c>
    </row>
    <row r="435" spans="1:8">
      <c r="A435" s="262"/>
      <c r="B435" s="283" t="s">
        <v>1551</v>
      </c>
      <c r="C435" s="285">
        <v>8243130.1799999997</v>
      </c>
      <c r="D435" s="284" t="s">
        <v>5</v>
      </c>
      <c r="E435" s="285">
        <v>712336.42</v>
      </c>
      <c r="F435" s="285">
        <v>0</v>
      </c>
      <c r="G435" s="285">
        <v>8955466.5999999996</v>
      </c>
      <c r="H435" s="284"/>
    </row>
    <row r="436" spans="1:8">
      <c r="A436" s="283" t="s">
        <v>835</v>
      </c>
      <c r="B436" s="283" t="s">
        <v>1551</v>
      </c>
      <c r="C436" s="285">
        <f>SUM(C437:C447)</f>
        <v>8243130.1799999997</v>
      </c>
      <c r="D436" s="285">
        <f t="shared" ref="D436:H436" si="22">SUM(D437:D447)</f>
        <v>0</v>
      </c>
      <c r="E436" s="285">
        <f t="shared" si="22"/>
        <v>712336.42</v>
      </c>
      <c r="F436" s="285">
        <f t="shared" si="22"/>
        <v>0</v>
      </c>
      <c r="G436" s="285">
        <f t="shared" si="22"/>
        <v>8955466.6000000015</v>
      </c>
      <c r="H436" s="285">
        <f t="shared" si="22"/>
        <v>0</v>
      </c>
    </row>
    <row r="437" spans="1:8">
      <c r="A437" s="262" t="s">
        <v>833</v>
      </c>
      <c r="B437" s="262" t="s">
        <v>832</v>
      </c>
      <c r="C437" s="263">
        <v>829118.07</v>
      </c>
      <c r="D437" s="236" t="s">
        <v>5</v>
      </c>
      <c r="E437" s="263">
        <v>75374.37</v>
      </c>
      <c r="F437" s="263">
        <v>0</v>
      </c>
      <c r="G437" s="263">
        <v>904492.44</v>
      </c>
    </row>
    <row r="438" spans="1:8">
      <c r="A438" s="262" t="s">
        <v>831</v>
      </c>
      <c r="B438" s="262" t="s">
        <v>830</v>
      </c>
      <c r="C438" s="263">
        <v>847811.77</v>
      </c>
      <c r="D438" s="236" t="s">
        <v>5</v>
      </c>
      <c r="E438" s="263">
        <v>77073.8</v>
      </c>
      <c r="F438" s="263">
        <v>0</v>
      </c>
      <c r="G438" s="263">
        <v>924885.57</v>
      </c>
    </row>
    <row r="439" spans="1:8">
      <c r="A439" s="262" t="s">
        <v>829</v>
      </c>
      <c r="B439" s="262" t="s">
        <v>828</v>
      </c>
      <c r="C439" s="263">
        <v>394115.59</v>
      </c>
      <c r="D439" s="236" t="s">
        <v>5</v>
      </c>
      <c r="E439" s="263">
        <v>35828.69</v>
      </c>
      <c r="F439" s="263">
        <v>0</v>
      </c>
      <c r="G439" s="263">
        <v>429944.28</v>
      </c>
    </row>
    <row r="440" spans="1:8">
      <c r="A440" s="262" t="s">
        <v>827</v>
      </c>
      <c r="B440" s="262" t="s">
        <v>826</v>
      </c>
      <c r="C440" s="263">
        <v>1376627.23</v>
      </c>
      <c r="D440" s="236" t="s">
        <v>5</v>
      </c>
      <c r="E440" s="263">
        <v>125147.93</v>
      </c>
      <c r="F440" s="263">
        <v>0</v>
      </c>
      <c r="G440" s="263">
        <v>1501775.16</v>
      </c>
    </row>
    <row r="441" spans="1:8">
      <c r="A441" s="262" t="s">
        <v>825</v>
      </c>
      <c r="B441" s="262" t="s">
        <v>824</v>
      </c>
      <c r="C441" s="263">
        <v>1117843.1000000001</v>
      </c>
      <c r="D441" s="236" t="s">
        <v>5</v>
      </c>
      <c r="E441" s="263">
        <v>101622.1</v>
      </c>
      <c r="F441" s="263">
        <v>0</v>
      </c>
      <c r="G441" s="263">
        <v>1219465.2</v>
      </c>
    </row>
    <row r="442" spans="1:8">
      <c r="A442" s="262" t="s">
        <v>823</v>
      </c>
      <c r="B442" s="262" t="s">
        <v>822</v>
      </c>
      <c r="C442" s="263">
        <v>961455.51</v>
      </c>
      <c r="D442" s="236" t="s">
        <v>5</v>
      </c>
      <c r="E442" s="263">
        <v>87405.05</v>
      </c>
      <c r="F442" s="263">
        <v>0</v>
      </c>
      <c r="G442" s="263">
        <v>1048860.56</v>
      </c>
    </row>
    <row r="443" spans="1:8">
      <c r="A443" s="262" t="s">
        <v>821</v>
      </c>
      <c r="B443" s="262" t="s">
        <v>820</v>
      </c>
      <c r="C443" s="263">
        <v>146674.68</v>
      </c>
      <c r="D443" s="236" t="s">
        <v>5</v>
      </c>
      <c r="E443" s="263">
        <v>17537.189999999999</v>
      </c>
      <c r="F443" s="263">
        <v>0</v>
      </c>
      <c r="G443" s="263">
        <v>164211.87</v>
      </c>
    </row>
    <row r="444" spans="1:8">
      <c r="A444" s="262" t="s">
        <v>819</v>
      </c>
      <c r="B444" s="262" t="s">
        <v>818</v>
      </c>
      <c r="C444" s="263">
        <v>961455.51</v>
      </c>
      <c r="D444" s="236" t="s">
        <v>5</v>
      </c>
      <c r="E444" s="263">
        <v>87405.05</v>
      </c>
      <c r="F444" s="263">
        <v>0</v>
      </c>
      <c r="G444" s="263">
        <v>1048860.56</v>
      </c>
    </row>
    <row r="445" spans="1:8">
      <c r="A445" s="262" t="s">
        <v>817</v>
      </c>
      <c r="B445" s="262" t="s">
        <v>816</v>
      </c>
      <c r="C445" s="263">
        <v>1273227.82</v>
      </c>
      <c r="D445" s="236" t="s">
        <v>5</v>
      </c>
      <c r="E445" s="263">
        <v>87405.05</v>
      </c>
      <c r="F445" s="263">
        <v>0</v>
      </c>
      <c r="G445" s="263">
        <v>1360632.87</v>
      </c>
    </row>
    <row r="446" spans="1:8">
      <c r="A446" s="262" t="s">
        <v>815</v>
      </c>
      <c r="B446" s="262" t="s">
        <v>814</v>
      </c>
      <c r="C446" s="263">
        <v>159429</v>
      </c>
      <c r="D446" s="236" t="s">
        <v>5</v>
      </c>
      <c r="E446" s="263">
        <v>17537.189999999999</v>
      </c>
      <c r="F446" s="263">
        <v>0</v>
      </c>
      <c r="G446" s="263">
        <v>176966.19</v>
      </c>
    </row>
    <row r="447" spans="1:8">
      <c r="A447" s="262" t="s">
        <v>813</v>
      </c>
      <c r="B447" s="262" t="s">
        <v>812</v>
      </c>
      <c r="C447" s="263">
        <v>175371.9</v>
      </c>
      <c r="D447" s="236" t="s">
        <v>5</v>
      </c>
      <c r="E447" s="263">
        <v>0</v>
      </c>
      <c r="F447" s="263">
        <v>0</v>
      </c>
      <c r="G447" s="263">
        <v>175371.9</v>
      </c>
    </row>
    <row r="448" spans="1:8">
      <c r="A448" s="262"/>
      <c r="B448" s="262"/>
      <c r="C448" s="263"/>
      <c r="E448" s="263"/>
      <c r="F448" s="263"/>
      <c r="G448" s="263"/>
    </row>
    <row r="449" spans="1:8">
      <c r="A449" s="262" t="s">
        <v>1552</v>
      </c>
      <c r="B449" s="262" t="s">
        <v>1553</v>
      </c>
      <c r="C449" s="263">
        <v>7458565.6600000001</v>
      </c>
      <c r="D449" s="236" t="s">
        <v>5</v>
      </c>
      <c r="E449" s="263">
        <v>3553295.39</v>
      </c>
      <c r="F449" s="263">
        <v>0</v>
      </c>
      <c r="G449" s="263">
        <v>11011861.050000001</v>
      </c>
    </row>
    <row r="450" spans="1:8">
      <c r="A450" s="262"/>
      <c r="B450" s="283" t="s">
        <v>1554</v>
      </c>
      <c r="C450" s="285">
        <v>307552.71000000002</v>
      </c>
      <c r="D450" s="284" t="s">
        <v>5</v>
      </c>
      <c r="E450" s="285">
        <v>97197.82</v>
      </c>
      <c r="F450" s="285">
        <v>0</v>
      </c>
      <c r="G450" s="285">
        <v>404750.53</v>
      </c>
      <c r="H450" s="284"/>
    </row>
    <row r="451" spans="1:8">
      <c r="A451" s="283" t="s">
        <v>835</v>
      </c>
      <c r="B451" s="283" t="s">
        <v>1551</v>
      </c>
      <c r="C451" s="285">
        <v>307552.71000000002</v>
      </c>
      <c r="D451" s="284" t="s">
        <v>5</v>
      </c>
      <c r="E451" s="285">
        <v>97197.82</v>
      </c>
      <c r="F451" s="285">
        <v>0</v>
      </c>
      <c r="G451" s="285">
        <v>404750.53</v>
      </c>
      <c r="H451" s="284"/>
    </row>
    <row r="452" spans="1:8">
      <c r="A452" s="262" t="s">
        <v>1555</v>
      </c>
      <c r="B452" s="262" t="s">
        <v>1556</v>
      </c>
      <c r="C452" s="263">
        <v>225865.67</v>
      </c>
      <c r="D452" s="236" t="s">
        <v>5</v>
      </c>
      <c r="E452" s="263">
        <v>23411.94</v>
      </c>
      <c r="F452" s="263">
        <v>0</v>
      </c>
      <c r="G452" s="263">
        <v>249277.61</v>
      </c>
    </row>
    <row r="453" spans="1:8">
      <c r="A453" s="262" t="s">
        <v>1557</v>
      </c>
      <c r="B453" s="262" t="s">
        <v>1508</v>
      </c>
      <c r="C453" s="263">
        <v>0</v>
      </c>
      <c r="D453" s="236" t="s">
        <v>5</v>
      </c>
      <c r="E453" s="263">
        <v>4000.11</v>
      </c>
      <c r="F453" s="263">
        <v>0</v>
      </c>
      <c r="G453" s="263">
        <v>4000.11</v>
      </c>
    </row>
    <row r="454" spans="1:8">
      <c r="A454" s="262" t="s">
        <v>1558</v>
      </c>
      <c r="B454" s="262" t="s">
        <v>484</v>
      </c>
      <c r="C454" s="263">
        <v>0</v>
      </c>
      <c r="D454" s="236" t="s">
        <v>5</v>
      </c>
      <c r="E454" s="263">
        <v>43222.5</v>
      </c>
      <c r="F454" s="263">
        <v>0</v>
      </c>
      <c r="G454" s="263">
        <v>43222.5</v>
      </c>
    </row>
    <row r="455" spans="1:8">
      <c r="A455" s="262" t="s">
        <v>1559</v>
      </c>
      <c r="B455" s="262" t="s">
        <v>1560</v>
      </c>
      <c r="C455" s="263">
        <v>67465.289999999994</v>
      </c>
      <c r="D455" s="236" t="s">
        <v>5</v>
      </c>
      <c r="E455" s="263">
        <v>2213.88</v>
      </c>
      <c r="F455" s="263">
        <v>0</v>
      </c>
      <c r="G455" s="263">
        <v>69679.17</v>
      </c>
    </row>
    <row r="456" spans="1:8">
      <c r="A456" s="262" t="s">
        <v>1561</v>
      </c>
      <c r="B456" s="262" t="s">
        <v>1562</v>
      </c>
      <c r="C456" s="263">
        <v>14221.75</v>
      </c>
      <c r="D456" s="236" t="s">
        <v>5</v>
      </c>
      <c r="E456" s="263">
        <v>24349.39</v>
      </c>
      <c r="F456" s="263">
        <v>0</v>
      </c>
      <c r="G456" s="263">
        <v>38571.14</v>
      </c>
    </row>
    <row r="457" spans="1:8">
      <c r="A457" s="262"/>
      <c r="B457" s="283" t="s">
        <v>1564</v>
      </c>
      <c r="C457" s="285">
        <v>1863934.99</v>
      </c>
      <c r="D457" s="284" t="s">
        <v>5</v>
      </c>
      <c r="E457" s="285">
        <v>1082285.02</v>
      </c>
      <c r="F457" s="285">
        <v>0</v>
      </c>
      <c r="G457" s="285">
        <v>2946220.01</v>
      </c>
      <c r="H457" s="284"/>
    </row>
    <row r="458" spans="1:8">
      <c r="A458" s="283" t="s">
        <v>1563</v>
      </c>
      <c r="B458" s="283" t="s">
        <v>1564</v>
      </c>
      <c r="C458" s="285">
        <f>SUM(C459:C469)</f>
        <v>1863934.99</v>
      </c>
      <c r="D458" s="285">
        <f t="shared" ref="D458:H458" si="23">SUM(D459:D469)</f>
        <v>0</v>
      </c>
      <c r="E458" s="285">
        <f t="shared" si="23"/>
        <v>1082285.02</v>
      </c>
      <c r="F458" s="285">
        <f t="shared" si="23"/>
        <v>0</v>
      </c>
      <c r="G458" s="285">
        <f t="shared" si="23"/>
        <v>2946220.01</v>
      </c>
      <c r="H458" s="285">
        <f t="shared" si="23"/>
        <v>0</v>
      </c>
    </row>
    <row r="459" spans="1:8">
      <c r="A459" s="262" t="s">
        <v>1565</v>
      </c>
      <c r="B459" s="262" t="s">
        <v>872</v>
      </c>
      <c r="C459" s="263">
        <v>1288609.96</v>
      </c>
      <c r="D459" s="236" t="s">
        <v>5</v>
      </c>
      <c r="E459" s="263">
        <v>17491.740000000002</v>
      </c>
      <c r="F459" s="263">
        <v>0</v>
      </c>
      <c r="G459" s="263">
        <v>1306101.7</v>
      </c>
    </row>
    <row r="460" spans="1:8">
      <c r="A460" s="262" t="s">
        <v>1566</v>
      </c>
      <c r="B460" s="262" t="s">
        <v>1567</v>
      </c>
      <c r="C460" s="263">
        <v>8848</v>
      </c>
      <c r="D460" s="236" t="s">
        <v>5</v>
      </c>
      <c r="E460" s="263">
        <v>203543.01</v>
      </c>
      <c r="F460" s="263">
        <v>0</v>
      </c>
      <c r="G460" s="263">
        <v>212391.01</v>
      </c>
    </row>
    <row r="461" spans="1:8">
      <c r="A461" s="262" t="s">
        <v>1568</v>
      </c>
      <c r="B461" s="262" t="s">
        <v>1569</v>
      </c>
      <c r="C461" s="263">
        <v>418280</v>
      </c>
      <c r="D461" s="236" t="s">
        <v>5</v>
      </c>
      <c r="E461" s="263">
        <v>0</v>
      </c>
      <c r="F461" s="263">
        <v>0</v>
      </c>
      <c r="G461" s="263">
        <v>418280</v>
      </c>
    </row>
    <row r="462" spans="1:8">
      <c r="A462" s="262" t="s">
        <v>1570</v>
      </c>
      <c r="B462" s="262" t="s">
        <v>1571</v>
      </c>
      <c r="C462" s="263">
        <v>113837.6</v>
      </c>
      <c r="D462" s="236" t="s">
        <v>5</v>
      </c>
      <c r="E462" s="263">
        <v>212649.54</v>
      </c>
      <c r="F462" s="263">
        <v>0</v>
      </c>
      <c r="G462" s="263">
        <v>326487.14</v>
      </c>
    </row>
    <row r="463" spans="1:8">
      <c r="A463" s="262" t="s">
        <v>1572</v>
      </c>
      <c r="B463" s="262" t="s">
        <v>1573</v>
      </c>
      <c r="C463" s="263">
        <v>805.5</v>
      </c>
      <c r="D463" s="236" t="s">
        <v>5</v>
      </c>
      <c r="E463" s="263">
        <v>3642.76</v>
      </c>
      <c r="F463" s="263">
        <v>0</v>
      </c>
      <c r="G463" s="263">
        <v>4448.26</v>
      </c>
    </row>
    <row r="464" spans="1:8">
      <c r="A464" s="262" t="s">
        <v>1574</v>
      </c>
      <c r="B464" s="262" t="s">
        <v>1575</v>
      </c>
      <c r="C464" s="263">
        <v>3256</v>
      </c>
      <c r="D464" s="236" t="s">
        <v>5</v>
      </c>
      <c r="E464" s="263">
        <v>1456.35</v>
      </c>
      <c r="F464" s="263">
        <v>0</v>
      </c>
      <c r="G464" s="263">
        <v>4712.3500000000004</v>
      </c>
    </row>
    <row r="465" spans="1:8">
      <c r="A465" s="262" t="s">
        <v>1576</v>
      </c>
      <c r="B465" s="262" t="s">
        <v>1577</v>
      </c>
      <c r="C465" s="263">
        <v>15442.2</v>
      </c>
      <c r="D465" s="236" t="s">
        <v>5</v>
      </c>
      <c r="E465" s="263">
        <v>525925.81999999995</v>
      </c>
      <c r="F465" s="263">
        <v>0</v>
      </c>
      <c r="G465" s="263">
        <v>541368.02</v>
      </c>
    </row>
    <row r="466" spans="1:8">
      <c r="A466" s="262" t="s">
        <v>1578</v>
      </c>
      <c r="B466" s="262" t="s">
        <v>1579</v>
      </c>
      <c r="C466" s="263">
        <v>4600</v>
      </c>
      <c r="D466" s="236" t="s">
        <v>5</v>
      </c>
      <c r="E466" s="263">
        <v>730</v>
      </c>
      <c r="F466" s="263">
        <v>0</v>
      </c>
      <c r="G466" s="263">
        <v>5330</v>
      </c>
    </row>
    <row r="467" spans="1:8">
      <c r="A467" s="262" t="s">
        <v>1580</v>
      </c>
      <c r="B467" s="262" t="s">
        <v>864</v>
      </c>
      <c r="C467" s="263">
        <v>556.79999999999995</v>
      </c>
      <c r="D467" s="236" t="s">
        <v>5</v>
      </c>
      <c r="E467" s="263">
        <v>5371</v>
      </c>
      <c r="F467" s="263">
        <v>0</v>
      </c>
      <c r="G467" s="263">
        <v>5927.8</v>
      </c>
    </row>
    <row r="468" spans="1:8">
      <c r="A468" s="262" t="s">
        <v>1581</v>
      </c>
      <c r="B468" s="262" t="s">
        <v>1582</v>
      </c>
      <c r="C468" s="263">
        <v>0</v>
      </c>
      <c r="D468" s="236" t="s">
        <v>5</v>
      </c>
      <c r="E468" s="263">
        <v>1015.51</v>
      </c>
      <c r="F468" s="263">
        <v>0</v>
      </c>
      <c r="G468" s="263">
        <v>1015.51</v>
      </c>
    </row>
    <row r="469" spans="1:8">
      <c r="A469" s="262" t="s">
        <v>1583</v>
      </c>
      <c r="B469" s="262" t="s">
        <v>1584</v>
      </c>
      <c r="C469" s="263">
        <v>9698.93</v>
      </c>
      <c r="D469" s="236" t="s">
        <v>5</v>
      </c>
      <c r="E469" s="263">
        <v>110459.29</v>
      </c>
      <c r="F469" s="263">
        <v>0</v>
      </c>
      <c r="G469" s="263">
        <v>120158.22</v>
      </c>
    </row>
    <row r="470" spans="1:8">
      <c r="A470" s="262"/>
      <c r="B470" s="283" t="s">
        <v>1586</v>
      </c>
      <c r="C470" s="285">
        <v>5287077.96</v>
      </c>
      <c r="D470" s="284" t="s">
        <v>5</v>
      </c>
      <c r="E470" s="285">
        <v>2373812.5499999998</v>
      </c>
      <c r="F470" s="285">
        <v>0</v>
      </c>
      <c r="G470" s="285">
        <v>7660890.5099999998</v>
      </c>
      <c r="H470" s="284"/>
    </row>
    <row r="471" spans="1:8">
      <c r="A471" s="283" t="s">
        <v>1585</v>
      </c>
      <c r="B471" s="283" t="s">
        <v>1586</v>
      </c>
      <c r="C471" s="285">
        <f>SUM(C472:C492)</f>
        <v>5287077.96</v>
      </c>
      <c r="D471" s="285">
        <f t="shared" ref="D471:H471" si="24">SUM(D472:D492)</f>
        <v>0</v>
      </c>
      <c r="E471" s="285">
        <f t="shared" si="24"/>
        <v>2373812.5499999998</v>
      </c>
      <c r="F471" s="285">
        <f t="shared" si="24"/>
        <v>0</v>
      </c>
      <c r="G471" s="285">
        <f t="shared" si="24"/>
        <v>7660890.5100000007</v>
      </c>
      <c r="H471" s="285">
        <f t="shared" si="24"/>
        <v>0</v>
      </c>
    </row>
    <row r="472" spans="1:8">
      <c r="A472" s="262" t="s">
        <v>1587</v>
      </c>
      <c r="B472" s="262" t="s">
        <v>1588</v>
      </c>
      <c r="C472" s="263">
        <v>0</v>
      </c>
      <c r="D472" s="236" t="s">
        <v>5</v>
      </c>
      <c r="E472" s="263">
        <v>3705</v>
      </c>
      <c r="F472" s="263">
        <v>0</v>
      </c>
      <c r="G472" s="263">
        <v>3705</v>
      </c>
    </row>
    <row r="473" spans="1:8">
      <c r="A473" s="262" t="s">
        <v>1589</v>
      </c>
      <c r="B473" s="262" t="s">
        <v>1590</v>
      </c>
      <c r="C473" s="263">
        <v>0</v>
      </c>
      <c r="D473" s="236" t="s">
        <v>5</v>
      </c>
      <c r="E473" s="263">
        <v>4256</v>
      </c>
      <c r="F473" s="263">
        <v>0</v>
      </c>
      <c r="G473" s="263">
        <v>4256</v>
      </c>
    </row>
    <row r="474" spans="1:8">
      <c r="A474" s="262" t="s">
        <v>1591</v>
      </c>
      <c r="B474" s="262" t="s">
        <v>1592</v>
      </c>
      <c r="C474" s="263">
        <v>46000</v>
      </c>
      <c r="D474" s="236" t="s">
        <v>5</v>
      </c>
      <c r="E474" s="263">
        <v>0</v>
      </c>
      <c r="F474" s="263">
        <v>0</v>
      </c>
      <c r="G474" s="263">
        <v>46000</v>
      </c>
    </row>
    <row r="475" spans="1:8">
      <c r="A475" s="262" t="s">
        <v>1593</v>
      </c>
      <c r="B475" s="262" t="s">
        <v>1594</v>
      </c>
      <c r="C475" s="263">
        <v>187407.66</v>
      </c>
      <c r="D475" s="236" t="s">
        <v>5</v>
      </c>
      <c r="E475" s="263">
        <v>3013.68</v>
      </c>
      <c r="F475" s="263">
        <v>0</v>
      </c>
      <c r="G475" s="263">
        <v>190421.34</v>
      </c>
    </row>
    <row r="476" spans="1:8">
      <c r="A476" s="262" t="s">
        <v>1595</v>
      </c>
      <c r="B476" s="262" t="s">
        <v>1596</v>
      </c>
      <c r="C476" s="263">
        <v>609.96</v>
      </c>
      <c r="D476" s="236" t="s">
        <v>5</v>
      </c>
      <c r="E476" s="263">
        <v>304.98</v>
      </c>
      <c r="F476" s="263">
        <v>0</v>
      </c>
      <c r="G476" s="263">
        <v>914.94</v>
      </c>
    </row>
    <row r="477" spans="1:8">
      <c r="A477" s="262" t="s">
        <v>1597</v>
      </c>
      <c r="B477" s="262" t="s">
        <v>1523</v>
      </c>
      <c r="C477" s="263">
        <v>73080</v>
      </c>
      <c r="D477" s="236" t="s">
        <v>5</v>
      </c>
      <c r="E477" s="263">
        <v>0</v>
      </c>
      <c r="F477" s="263">
        <v>0</v>
      </c>
      <c r="G477" s="263">
        <v>73080</v>
      </c>
    </row>
    <row r="478" spans="1:8">
      <c r="A478" s="262" t="s">
        <v>1598</v>
      </c>
      <c r="B478" s="262" t="s">
        <v>1599</v>
      </c>
      <c r="C478" s="263">
        <v>13688</v>
      </c>
      <c r="D478" s="236" t="s">
        <v>5</v>
      </c>
      <c r="E478" s="263">
        <v>145938.79999999999</v>
      </c>
      <c r="F478" s="263">
        <v>0</v>
      </c>
      <c r="G478" s="263">
        <v>159626.79999999999</v>
      </c>
    </row>
    <row r="479" spans="1:8">
      <c r="A479" s="262" t="s">
        <v>1600</v>
      </c>
      <c r="B479" s="262" t="s">
        <v>1601</v>
      </c>
      <c r="C479" s="263">
        <v>224634</v>
      </c>
      <c r="D479" s="236" t="s">
        <v>5</v>
      </c>
      <c r="E479" s="263">
        <v>0</v>
      </c>
      <c r="F479" s="263">
        <v>0</v>
      </c>
      <c r="G479" s="263">
        <v>224634</v>
      </c>
    </row>
    <row r="480" spans="1:8">
      <c r="A480" s="262" t="s">
        <v>1602</v>
      </c>
      <c r="B480" s="262" t="s">
        <v>1603</v>
      </c>
      <c r="C480" s="263">
        <v>0</v>
      </c>
      <c r="D480" s="236" t="s">
        <v>5</v>
      </c>
      <c r="E480" s="263">
        <v>23200</v>
      </c>
      <c r="F480" s="263">
        <v>0</v>
      </c>
      <c r="G480" s="263">
        <v>23200</v>
      </c>
    </row>
    <row r="481" spans="1:8">
      <c r="A481" s="262" t="s">
        <v>1604</v>
      </c>
      <c r="B481" s="262" t="s">
        <v>1605</v>
      </c>
      <c r="C481" s="263">
        <v>4167339.54</v>
      </c>
      <c r="D481" s="236" t="s">
        <v>5</v>
      </c>
      <c r="E481" s="263">
        <v>14323.92</v>
      </c>
      <c r="F481" s="263">
        <v>0</v>
      </c>
      <c r="G481" s="263">
        <v>4181663.46</v>
      </c>
    </row>
    <row r="482" spans="1:8">
      <c r="A482" s="262" t="s">
        <v>1606</v>
      </c>
      <c r="B482" s="262" t="s">
        <v>1607</v>
      </c>
      <c r="C482" s="263">
        <v>22852</v>
      </c>
      <c r="D482" s="236" t="s">
        <v>5</v>
      </c>
      <c r="E482" s="263">
        <v>986</v>
      </c>
      <c r="F482" s="263">
        <v>0</v>
      </c>
      <c r="G482" s="263">
        <v>23838</v>
      </c>
    </row>
    <row r="483" spans="1:8">
      <c r="A483" s="262" t="s">
        <v>1608</v>
      </c>
      <c r="B483" s="262" t="s">
        <v>1421</v>
      </c>
      <c r="C483" s="263">
        <v>34916</v>
      </c>
      <c r="D483" s="236" t="s">
        <v>5</v>
      </c>
      <c r="E483" s="263">
        <v>64728</v>
      </c>
      <c r="F483" s="263">
        <v>0</v>
      </c>
      <c r="G483" s="263">
        <v>99644</v>
      </c>
    </row>
    <row r="484" spans="1:8">
      <c r="A484" s="262" t="s">
        <v>1609</v>
      </c>
      <c r="B484" s="262" t="s">
        <v>1610</v>
      </c>
      <c r="C484" s="263">
        <v>0</v>
      </c>
      <c r="D484" s="236" t="s">
        <v>5</v>
      </c>
      <c r="E484" s="263">
        <v>130</v>
      </c>
      <c r="F484" s="263">
        <v>0</v>
      </c>
      <c r="G484" s="263">
        <v>130</v>
      </c>
    </row>
    <row r="485" spans="1:8">
      <c r="A485" s="262" t="s">
        <v>1611</v>
      </c>
      <c r="B485" s="262" t="s">
        <v>1612</v>
      </c>
      <c r="C485" s="263">
        <v>0</v>
      </c>
      <c r="D485" s="236" t="s">
        <v>5</v>
      </c>
      <c r="E485" s="263">
        <v>908995.18</v>
      </c>
      <c r="F485" s="263">
        <v>0</v>
      </c>
      <c r="G485" s="263">
        <v>908995.18</v>
      </c>
    </row>
    <row r="486" spans="1:8">
      <c r="A486" s="262" t="s">
        <v>1613</v>
      </c>
      <c r="B486" s="262" t="s">
        <v>1614</v>
      </c>
      <c r="C486" s="263">
        <v>326153.15999999997</v>
      </c>
      <c r="D486" s="236" t="s">
        <v>5</v>
      </c>
      <c r="E486" s="263">
        <v>464000</v>
      </c>
      <c r="F486" s="263">
        <v>0</v>
      </c>
      <c r="G486" s="263">
        <v>790153.16</v>
      </c>
    </row>
    <row r="487" spans="1:8">
      <c r="A487" s="262" t="s">
        <v>1615</v>
      </c>
      <c r="B487" s="262" t="s">
        <v>1616</v>
      </c>
      <c r="C487" s="263">
        <v>0</v>
      </c>
      <c r="D487" s="236" t="s">
        <v>5</v>
      </c>
      <c r="E487" s="263">
        <v>149640</v>
      </c>
      <c r="F487" s="263">
        <v>0</v>
      </c>
      <c r="G487" s="263">
        <v>149640</v>
      </c>
    </row>
    <row r="488" spans="1:8">
      <c r="A488" s="262" t="s">
        <v>1617</v>
      </c>
      <c r="B488" s="262" t="s">
        <v>686</v>
      </c>
      <c r="C488" s="263">
        <v>180000</v>
      </c>
      <c r="D488" s="236" t="s">
        <v>5</v>
      </c>
      <c r="E488" s="263">
        <v>443384</v>
      </c>
      <c r="F488" s="263">
        <v>0</v>
      </c>
      <c r="G488" s="263">
        <v>623384</v>
      </c>
    </row>
    <row r="489" spans="1:8">
      <c r="A489" s="262" t="s">
        <v>1618</v>
      </c>
      <c r="B489" s="262" t="s">
        <v>1619</v>
      </c>
      <c r="C489" s="263">
        <v>10397.64</v>
      </c>
      <c r="D489" s="236" t="s">
        <v>5</v>
      </c>
      <c r="E489" s="263">
        <v>26126.05</v>
      </c>
      <c r="F489" s="263">
        <v>0</v>
      </c>
      <c r="G489" s="263">
        <v>36523.69</v>
      </c>
    </row>
    <row r="490" spans="1:8">
      <c r="A490" s="262" t="s">
        <v>1620</v>
      </c>
      <c r="B490" s="262" t="s">
        <v>1440</v>
      </c>
      <c r="C490" s="263">
        <v>0</v>
      </c>
      <c r="D490" s="236" t="s">
        <v>5</v>
      </c>
      <c r="E490" s="263">
        <v>112940</v>
      </c>
      <c r="F490" s="263">
        <v>0</v>
      </c>
      <c r="G490" s="263">
        <v>112940</v>
      </c>
    </row>
    <row r="491" spans="1:8">
      <c r="A491" s="262" t="s">
        <v>1621</v>
      </c>
      <c r="B491" s="262" t="s">
        <v>710</v>
      </c>
      <c r="C491" s="263">
        <v>0</v>
      </c>
      <c r="D491" s="236" t="s">
        <v>5</v>
      </c>
      <c r="E491" s="263">
        <v>1193</v>
      </c>
      <c r="F491" s="263">
        <v>0</v>
      </c>
      <c r="G491" s="263">
        <v>1193</v>
      </c>
    </row>
    <row r="492" spans="1:8">
      <c r="A492" s="262" t="s">
        <v>1622</v>
      </c>
      <c r="B492" s="262" t="s">
        <v>1623</v>
      </c>
      <c r="C492" s="263">
        <v>0</v>
      </c>
      <c r="D492" s="236" t="s">
        <v>5</v>
      </c>
      <c r="E492" s="263">
        <v>6947.94</v>
      </c>
      <c r="F492" s="263">
        <v>0</v>
      </c>
      <c r="G492" s="263">
        <v>6947.94</v>
      </c>
    </row>
    <row r="493" spans="1:8">
      <c r="A493" s="262"/>
      <c r="B493" s="262"/>
      <c r="C493" s="263"/>
      <c r="E493" s="263"/>
      <c r="F493" s="263"/>
      <c r="G493" s="263"/>
    </row>
    <row r="494" spans="1:8">
      <c r="A494" s="262" t="s">
        <v>1624</v>
      </c>
      <c r="B494" s="262" t="s">
        <v>1625</v>
      </c>
      <c r="C494" s="263">
        <v>31748031.300000001</v>
      </c>
      <c r="D494" s="236" t="s">
        <v>5</v>
      </c>
      <c r="E494" s="263">
        <v>0</v>
      </c>
      <c r="F494" s="263">
        <v>0</v>
      </c>
      <c r="G494" s="263">
        <v>31748031.300000001</v>
      </c>
    </row>
    <row r="495" spans="1:8">
      <c r="A495" s="262"/>
      <c r="B495" s="262"/>
      <c r="C495" s="263"/>
      <c r="E495" s="263"/>
      <c r="F495" s="263"/>
      <c r="G495" s="263"/>
    </row>
    <row r="496" spans="1:8">
      <c r="A496" s="283" t="s">
        <v>1626</v>
      </c>
      <c r="B496" s="283" t="s">
        <v>1627</v>
      </c>
      <c r="C496" s="285">
        <v>31748031.300000001</v>
      </c>
      <c r="D496" s="284" t="s">
        <v>5</v>
      </c>
      <c r="E496" s="285">
        <v>0</v>
      </c>
      <c r="F496" s="285">
        <v>0</v>
      </c>
      <c r="G496" s="285">
        <v>31748031.300000001</v>
      </c>
      <c r="H496" s="284"/>
    </row>
    <row r="497" spans="1:8">
      <c r="A497" s="262" t="s">
        <v>1628</v>
      </c>
      <c r="B497" s="262" t="s">
        <v>1629</v>
      </c>
      <c r="C497" s="263">
        <v>31748031.300000001</v>
      </c>
      <c r="D497" s="236" t="s">
        <v>5</v>
      </c>
      <c r="E497" s="263">
        <v>0</v>
      </c>
      <c r="F497" s="263">
        <v>0</v>
      </c>
      <c r="G497" s="263">
        <v>31748031.300000001</v>
      </c>
    </row>
    <row r="498" spans="1:8">
      <c r="A498" s="262"/>
      <c r="B498" s="262"/>
      <c r="C498" s="263"/>
      <c r="E498" s="263"/>
      <c r="F498" s="263"/>
      <c r="G498" s="263"/>
    </row>
    <row r="499" spans="1:8">
      <c r="A499" s="262" t="s">
        <v>1630</v>
      </c>
      <c r="B499" s="262" t="s">
        <v>1631</v>
      </c>
      <c r="C499" s="263">
        <v>5988761.9100000001</v>
      </c>
      <c r="D499" s="236" t="s">
        <v>5</v>
      </c>
      <c r="E499" s="263">
        <v>16326462.59</v>
      </c>
      <c r="F499" s="263">
        <v>0</v>
      </c>
      <c r="G499" s="263">
        <v>22315224.5</v>
      </c>
    </row>
    <row r="500" spans="1:8">
      <c r="A500" s="262"/>
      <c r="B500" s="283" t="s">
        <v>882</v>
      </c>
      <c r="C500" s="285">
        <v>3130425.79</v>
      </c>
      <c r="D500" s="284" t="s">
        <v>5</v>
      </c>
      <c r="E500" s="285">
        <v>8781698.7200000007</v>
      </c>
      <c r="F500" s="285">
        <v>0</v>
      </c>
      <c r="G500" s="285">
        <v>11912124.51</v>
      </c>
      <c r="H500" s="284"/>
    </row>
    <row r="501" spans="1:8">
      <c r="A501" s="283" t="s">
        <v>1632</v>
      </c>
      <c r="B501" s="283" t="s">
        <v>882</v>
      </c>
      <c r="C501" s="285">
        <f>SUM(C502:C505)</f>
        <v>3127046.79</v>
      </c>
      <c r="D501" s="285">
        <f t="shared" ref="D501:H501" si="25">SUM(D502:D505)</f>
        <v>0</v>
      </c>
      <c r="E501" s="285">
        <f t="shared" si="25"/>
        <v>8785077.7200000007</v>
      </c>
      <c r="F501" s="285">
        <f t="shared" si="25"/>
        <v>0</v>
      </c>
      <c r="G501" s="285">
        <f t="shared" si="25"/>
        <v>11912124.51</v>
      </c>
      <c r="H501" s="285">
        <f t="shared" si="25"/>
        <v>0</v>
      </c>
    </row>
    <row r="502" spans="1:8">
      <c r="A502" s="262" t="s">
        <v>1633</v>
      </c>
      <c r="B502" s="262" t="s">
        <v>477</v>
      </c>
      <c r="C502" s="263">
        <v>3098683.46</v>
      </c>
      <c r="D502" s="236" t="s">
        <v>5</v>
      </c>
      <c r="E502" s="263">
        <v>7298585.04</v>
      </c>
      <c r="F502" s="263">
        <v>0</v>
      </c>
      <c r="G502" s="263">
        <v>10397268.5</v>
      </c>
    </row>
    <row r="503" spans="1:8">
      <c r="A503" s="262" t="s">
        <v>1634</v>
      </c>
      <c r="B503" s="262" t="s">
        <v>483</v>
      </c>
      <c r="C503" s="263">
        <v>0</v>
      </c>
      <c r="D503" s="236" t="s">
        <v>5</v>
      </c>
      <c r="E503" s="263">
        <v>9099.19</v>
      </c>
      <c r="F503" s="263">
        <v>0</v>
      </c>
      <c r="G503" s="263">
        <v>9099.19</v>
      </c>
    </row>
    <row r="504" spans="1:8">
      <c r="A504" s="262" t="s">
        <v>1635</v>
      </c>
      <c r="B504" s="262" t="s">
        <v>484</v>
      </c>
      <c r="C504" s="263">
        <v>0</v>
      </c>
      <c r="D504" s="236" t="s">
        <v>5</v>
      </c>
      <c r="E504" s="263">
        <v>1425778.66</v>
      </c>
      <c r="F504" s="263">
        <v>0</v>
      </c>
      <c r="G504" s="263">
        <v>1425778.66</v>
      </c>
    </row>
    <row r="505" spans="1:8">
      <c r="A505" s="262" t="s">
        <v>1636</v>
      </c>
      <c r="B505" s="262" t="s">
        <v>496</v>
      </c>
      <c r="C505" s="263">
        <v>28363.33</v>
      </c>
      <c r="D505" s="236" t="s">
        <v>5</v>
      </c>
      <c r="E505" s="263">
        <v>51614.83</v>
      </c>
      <c r="F505" s="263">
        <v>0</v>
      </c>
      <c r="G505" s="263">
        <v>79978.16</v>
      </c>
    </row>
    <row r="506" spans="1:8">
      <c r="A506" s="262"/>
      <c r="B506" s="283" t="s">
        <v>874</v>
      </c>
      <c r="C506" s="285">
        <v>2730756.12</v>
      </c>
      <c r="D506" s="284" t="s">
        <v>5</v>
      </c>
      <c r="E506" s="285">
        <v>1699934.47</v>
      </c>
      <c r="F506" s="285">
        <v>0</v>
      </c>
      <c r="G506" s="285">
        <v>4430690.59</v>
      </c>
      <c r="H506" s="284"/>
    </row>
    <row r="507" spans="1:8">
      <c r="A507" s="283" t="s">
        <v>1637</v>
      </c>
      <c r="B507" s="283" t="s">
        <v>874</v>
      </c>
      <c r="C507" s="285">
        <f>SUM(C508:C511)</f>
        <v>2730756.12</v>
      </c>
      <c r="D507" s="285">
        <f t="shared" ref="D507:H507" si="26">SUM(D508:D511)</f>
        <v>0</v>
      </c>
      <c r="E507" s="285">
        <f t="shared" si="26"/>
        <v>1699934.4700000002</v>
      </c>
      <c r="F507" s="285">
        <f t="shared" si="26"/>
        <v>0</v>
      </c>
      <c r="G507" s="285">
        <f t="shared" si="26"/>
        <v>4430690.59</v>
      </c>
      <c r="H507" s="285">
        <f t="shared" si="26"/>
        <v>0</v>
      </c>
    </row>
    <row r="508" spans="1:8">
      <c r="A508" s="262" t="s">
        <v>1638</v>
      </c>
      <c r="B508" s="262" t="s">
        <v>1639</v>
      </c>
      <c r="C508" s="263">
        <v>2473007.7200000002</v>
      </c>
      <c r="D508" s="236" t="s">
        <v>5</v>
      </c>
      <c r="E508" s="263">
        <v>45043.62</v>
      </c>
      <c r="F508" s="263">
        <v>0</v>
      </c>
      <c r="G508" s="263">
        <v>2518051.34</v>
      </c>
    </row>
    <row r="509" spans="1:8">
      <c r="A509" s="262" t="s">
        <v>1640</v>
      </c>
      <c r="B509" s="262" t="s">
        <v>1641</v>
      </c>
      <c r="C509" s="263">
        <v>0</v>
      </c>
      <c r="D509" s="236" t="s">
        <v>5</v>
      </c>
      <c r="E509" s="263">
        <v>180000</v>
      </c>
      <c r="F509" s="263">
        <v>0</v>
      </c>
      <c r="G509" s="263">
        <v>180000</v>
      </c>
    </row>
    <row r="510" spans="1:8">
      <c r="A510" s="262" t="s">
        <v>1642</v>
      </c>
      <c r="B510" s="262" t="s">
        <v>1643</v>
      </c>
      <c r="C510" s="263">
        <v>0</v>
      </c>
      <c r="D510" s="236" t="s">
        <v>5</v>
      </c>
      <c r="E510" s="263">
        <v>1474890.85</v>
      </c>
      <c r="F510" s="263">
        <v>0</v>
      </c>
      <c r="G510" s="263">
        <v>1474890.85</v>
      </c>
    </row>
    <row r="511" spans="1:8">
      <c r="A511" s="262" t="s">
        <v>1644</v>
      </c>
      <c r="B511" s="262" t="s">
        <v>1645</v>
      </c>
      <c r="C511" s="263">
        <v>257748.4</v>
      </c>
      <c r="D511" s="236" t="s">
        <v>5</v>
      </c>
      <c r="E511" s="263">
        <v>0</v>
      </c>
      <c r="F511" s="263">
        <v>0</v>
      </c>
      <c r="G511" s="263">
        <v>257748.4</v>
      </c>
    </row>
    <row r="512" spans="1:8">
      <c r="A512" s="262"/>
      <c r="B512" s="283" t="s">
        <v>860</v>
      </c>
      <c r="C512" s="285">
        <v>127580</v>
      </c>
      <c r="D512" s="284" t="s">
        <v>5</v>
      </c>
      <c r="E512" s="285">
        <v>5814829.4000000004</v>
      </c>
      <c r="F512" s="285">
        <v>0</v>
      </c>
      <c r="G512" s="285">
        <v>5942409.4000000004</v>
      </c>
      <c r="H512" s="284"/>
    </row>
    <row r="513" spans="1:8">
      <c r="A513" s="283" t="s">
        <v>1646</v>
      </c>
      <c r="B513" s="283" t="s">
        <v>860</v>
      </c>
      <c r="C513" s="285">
        <f>SUM(C514:C517)</f>
        <v>127580</v>
      </c>
      <c r="D513" s="285">
        <f t="shared" ref="D513:H513" si="27">SUM(D514:D517)</f>
        <v>0</v>
      </c>
      <c r="E513" s="285">
        <f t="shared" si="27"/>
        <v>5814829.4000000004</v>
      </c>
      <c r="F513" s="285">
        <f t="shared" si="27"/>
        <v>0</v>
      </c>
      <c r="G513" s="285">
        <f t="shared" si="27"/>
        <v>5942409.4000000004</v>
      </c>
      <c r="H513" s="285">
        <f t="shared" si="27"/>
        <v>0</v>
      </c>
    </row>
    <row r="514" spans="1:8">
      <c r="A514" s="262" t="s">
        <v>1647</v>
      </c>
      <c r="B514" s="262" t="s">
        <v>1648</v>
      </c>
      <c r="C514" s="263">
        <v>101250</v>
      </c>
      <c r="D514" s="236" t="s">
        <v>5</v>
      </c>
      <c r="E514" s="263">
        <v>0</v>
      </c>
      <c r="F514" s="263">
        <v>0</v>
      </c>
      <c r="G514" s="263">
        <v>101250</v>
      </c>
    </row>
    <row r="515" spans="1:8">
      <c r="A515" s="262" t="s">
        <v>1649</v>
      </c>
      <c r="B515" s="262" t="s">
        <v>1650</v>
      </c>
      <c r="C515" s="263">
        <v>26100</v>
      </c>
      <c r="D515" s="236" t="s">
        <v>5</v>
      </c>
      <c r="E515" s="263">
        <v>765589.85</v>
      </c>
      <c r="F515" s="263">
        <v>0</v>
      </c>
      <c r="G515" s="263">
        <v>791689.85</v>
      </c>
    </row>
    <row r="516" spans="1:8">
      <c r="A516" s="262" t="s">
        <v>1651</v>
      </c>
      <c r="B516" s="262" t="s">
        <v>1652</v>
      </c>
      <c r="C516" s="263">
        <v>0</v>
      </c>
      <c r="D516" s="236" t="s">
        <v>5</v>
      </c>
      <c r="E516" s="263">
        <v>2352467.31</v>
      </c>
      <c r="F516" s="263">
        <v>0</v>
      </c>
      <c r="G516" s="263">
        <v>2352467.31</v>
      </c>
    </row>
    <row r="517" spans="1:8">
      <c r="A517" s="262" t="s">
        <v>1653</v>
      </c>
      <c r="B517" s="262" t="s">
        <v>1619</v>
      </c>
      <c r="C517" s="263">
        <v>230</v>
      </c>
      <c r="D517" s="236" t="s">
        <v>5</v>
      </c>
      <c r="E517" s="263">
        <v>2696772.24</v>
      </c>
      <c r="F517" s="263">
        <v>0</v>
      </c>
      <c r="G517" s="263">
        <v>2697002.24</v>
      </c>
    </row>
    <row r="518" spans="1:8">
      <c r="A518" s="262"/>
      <c r="B518" s="262"/>
      <c r="C518" s="263"/>
      <c r="E518" s="263"/>
      <c r="F518" s="263"/>
      <c r="G518" s="263"/>
    </row>
    <row r="519" spans="1:8">
      <c r="A519" s="283" t="s">
        <v>1654</v>
      </c>
      <c r="B519" s="283" t="s">
        <v>1655</v>
      </c>
      <c r="C519" s="285">
        <v>0</v>
      </c>
      <c r="D519" s="284" t="s">
        <v>5</v>
      </c>
      <c r="E519" s="285">
        <v>30000</v>
      </c>
      <c r="F519" s="285">
        <v>0</v>
      </c>
      <c r="G519" s="285">
        <v>30000</v>
      </c>
      <c r="H519" s="284"/>
    </row>
    <row r="520" spans="1:8">
      <c r="A520" s="262" t="s">
        <v>1656</v>
      </c>
      <c r="B520" s="262" t="s">
        <v>729</v>
      </c>
      <c r="C520" s="263">
        <v>0</v>
      </c>
      <c r="D520" s="236" t="s">
        <v>5</v>
      </c>
      <c r="E520" s="263">
        <v>30000</v>
      </c>
      <c r="F520" s="263">
        <v>0</v>
      </c>
      <c r="G520" s="263">
        <v>30000</v>
      </c>
    </row>
  </sheetData>
  <phoneticPr fontId="60" type="noConversion"/>
  <pageMargins left="0.7" right="0.7" top="0.75" bottom="0.75" header="0.3" footer="0.3"/>
  <pageSetup orientation="portrait" r:id="rId1"/>
  <ignoredErrors>
    <ignoredError sqref="H58 C74:H74 C78:H78 C82 G82:H82 C95 G95:H95 D141:F141 D150:H150 D238:H238 C256:H256 C271:H271 C342:H342 C329:H329 C377:H377 C386:H386"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view="pageBreakPreview" topLeftCell="A7" zoomScaleNormal="100" zoomScaleSheetLayoutView="100" workbookViewId="0">
      <selection activeCell="H26" sqref="H26"/>
    </sheetView>
  </sheetViews>
  <sheetFormatPr baseColWidth="10" defaultColWidth="14.42578125" defaultRowHeight="15" customHeight="1"/>
  <cols>
    <col min="1" max="1" width="15.28515625" style="545" customWidth="1"/>
    <col min="2" max="2" width="7.42578125" style="295" customWidth="1"/>
    <col min="3" max="3" width="28" style="295" customWidth="1"/>
    <col min="4" max="4" width="14.28515625" style="295" customWidth="1"/>
    <col min="5" max="5" width="15" style="295" customWidth="1"/>
    <col min="6" max="7" width="14.140625" style="295" customWidth="1"/>
    <col min="8" max="8" width="28.140625" style="295" customWidth="1"/>
    <col min="9" max="12" width="11.42578125" style="295" customWidth="1"/>
    <col min="13" max="16384" width="14.42578125" style="295"/>
  </cols>
  <sheetData>
    <row r="1" spans="2:12" ht="6.75" customHeight="1">
      <c r="B1" s="331"/>
      <c r="C1" s="331"/>
      <c r="D1" s="331"/>
      <c r="E1" s="331"/>
      <c r="F1" s="331"/>
      <c r="G1" s="331"/>
      <c r="H1" s="331"/>
      <c r="I1" s="331"/>
      <c r="J1" s="331"/>
      <c r="K1" s="331"/>
      <c r="L1" s="331"/>
    </row>
    <row r="2" spans="2:12" ht="19.5" customHeight="1">
      <c r="B2" s="777" t="s">
        <v>1663</v>
      </c>
      <c r="C2" s="777"/>
      <c r="D2" s="777"/>
      <c r="E2" s="777"/>
      <c r="F2" s="777"/>
      <c r="G2" s="777"/>
      <c r="H2" s="777"/>
      <c r="I2" s="330"/>
      <c r="J2" s="330"/>
      <c r="K2" s="330"/>
      <c r="L2" s="330"/>
    </row>
    <row r="3" spans="2:12" ht="12.75" customHeight="1">
      <c r="B3" s="777" t="s">
        <v>156</v>
      </c>
      <c r="C3" s="738"/>
      <c r="D3" s="738"/>
      <c r="E3" s="738"/>
      <c r="F3" s="738"/>
      <c r="G3" s="739"/>
      <c r="H3" s="332"/>
      <c r="I3" s="332"/>
      <c r="J3" s="332"/>
      <c r="K3" s="332"/>
      <c r="L3" s="332"/>
    </row>
    <row r="4" spans="2:12" ht="13.5" customHeight="1">
      <c r="B4" s="777" t="s">
        <v>1664</v>
      </c>
      <c r="C4" s="738"/>
      <c r="D4" s="738"/>
      <c r="E4" s="738"/>
      <c r="F4" s="738"/>
      <c r="G4" s="739"/>
      <c r="H4" s="332"/>
      <c r="I4" s="332"/>
      <c r="J4" s="332"/>
      <c r="K4" s="332"/>
      <c r="L4" s="332"/>
    </row>
    <row r="5" spans="2:12" ht="17.25" customHeight="1">
      <c r="B5" s="331"/>
      <c r="C5" s="331"/>
      <c r="D5" s="331"/>
      <c r="E5" s="331"/>
      <c r="F5" s="331"/>
      <c r="G5" s="331"/>
      <c r="H5" s="331"/>
      <c r="I5" s="331"/>
      <c r="J5" s="331"/>
      <c r="K5" s="331"/>
      <c r="L5" s="331"/>
    </row>
    <row r="6" spans="2:12" ht="26.25" customHeight="1">
      <c r="B6" s="799" t="s">
        <v>157</v>
      </c>
      <c r="C6" s="800"/>
      <c r="D6" s="344" t="s">
        <v>158</v>
      </c>
      <c r="E6" s="345" t="s">
        <v>159</v>
      </c>
      <c r="F6" s="345" t="s">
        <v>160</v>
      </c>
      <c r="G6" s="345" t="s">
        <v>161</v>
      </c>
      <c r="H6" s="331"/>
      <c r="I6" s="331"/>
      <c r="J6" s="331"/>
      <c r="K6" s="331"/>
      <c r="L6" s="331"/>
    </row>
    <row r="7" spans="2:12" ht="9" customHeight="1">
      <c r="B7" s="802" t="s">
        <v>162</v>
      </c>
      <c r="C7" s="787"/>
      <c r="D7" s="346"/>
      <c r="E7" s="346"/>
      <c r="F7" s="346"/>
      <c r="G7" s="346"/>
      <c r="H7" s="331"/>
      <c r="I7" s="331"/>
      <c r="J7" s="331"/>
      <c r="K7" s="331"/>
      <c r="L7" s="331"/>
    </row>
    <row r="8" spans="2:12" ht="9" customHeight="1">
      <c r="B8" s="796" t="s">
        <v>163</v>
      </c>
      <c r="C8" s="797"/>
      <c r="D8" s="347"/>
      <c r="E8" s="347"/>
      <c r="F8" s="347"/>
      <c r="G8" s="347"/>
      <c r="H8" s="331"/>
      <c r="I8" s="331"/>
      <c r="J8" s="331"/>
      <c r="K8" s="331"/>
      <c r="L8" s="331"/>
    </row>
    <row r="9" spans="2:12" ht="9" customHeight="1">
      <c r="B9" s="796" t="s">
        <v>164</v>
      </c>
      <c r="C9" s="797"/>
      <c r="D9" s="348">
        <v>0</v>
      </c>
      <c r="E9" s="348">
        <v>0</v>
      </c>
      <c r="F9" s="348">
        <f t="shared" ref="F9:G9" si="0">SUM(F10:F12)</f>
        <v>0</v>
      </c>
      <c r="G9" s="348">
        <f t="shared" si="0"/>
        <v>0</v>
      </c>
      <c r="H9" s="331"/>
      <c r="I9" s="331"/>
      <c r="J9" s="331"/>
      <c r="K9" s="331"/>
      <c r="L9" s="331"/>
    </row>
    <row r="10" spans="2:12" ht="9" customHeight="1">
      <c r="B10" s="349"/>
      <c r="C10" s="350" t="s">
        <v>165</v>
      </c>
      <c r="D10" s="348">
        <v>0</v>
      </c>
      <c r="E10" s="348">
        <v>0</v>
      </c>
      <c r="F10" s="351">
        <v>0</v>
      </c>
      <c r="G10" s="351">
        <v>0</v>
      </c>
      <c r="H10" s="331"/>
      <c r="I10" s="331"/>
      <c r="J10" s="331"/>
      <c r="K10" s="331"/>
      <c r="L10" s="331"/>
    </row>
    <row r="11" spans="2:12" ht="9" customHeight="1">
      <c r="B11" s="352"/>
      <c r="C11" s="350" t="s">
        <v>166</v>
      </c>
      <c r="D11" s="351">
        <v>0</v>
      </c>
      <c r="E11" s="351">
        <v>0</v>
      </c>
      <c r="F11" s="351">
        <v>0</v>
      </c>
      <c r="G11" s="351">
        <v>0</v>
      </c>
      <c r="H11" s="331"/>
      <c r="I11" s="331"/>
      <c r="J11" s="331"/>
      <c r="K11" s="331"/>
      <c r="L11" s="331"/>
    </row>
    <row r="12" spans="2:12" ht="9" customHeight="1">
      <c r="B12" s="352"/>
      <c r="C12" s="350" t="s">
        <v>167</v>
      </c>
      <c r="D12" s="351">
        <v>0</v>
      </c>
      <c r="E12" s="351">
        <v>0</v>
      </c>
      <c r="F12" s="351">
        <v>0</v>
      </c>
      <c r="G12" s="351">
        <v>0</v>
      </c>
      <c r="H12" s="331"/>
      <c r="I12" s="331"/>
      <c r="J12" s="331"/>
      <c r="K12" s="331"/>
      <c r="L12" s="331"/>
    </row>
    <row r="13" spans="2:12" ht="9" customHeight="1">
      <c r="B13" s="352"/>
      <c r="C13" s="350"/>
      <c r="D13" s="351"/>
      <c r="E13" s="351"/>
      <c r="F13" s="351"/>
      <c r="G13" s="351"/>
      <c r="H13" s="331"/>
      <c r="I13" s="331"/>
      <c r="J13" s="331"/>
      <c r="K13" s="331"/>
      <c r="L13" s="331"/>
    </row>
    <row r="14" spans="2:12" ht="9" customHeight="1">
      <c r="B14" s="796" t="s">
        <v>168</v>
      </c>
      <c r="C14" s="797"/>
      <c r="D14" s="348">
        <v>0</v>
      </c>
      <c r="E14" s="348">
        <v>0</v>
      </c>
      <c r="F14" s="348">
        <f t="shared" ref="F14:G14" si="1">SUM(F15:F18)</f>
        <v>0</v>
      </c>
      <c r="G14" s="348">
        <f t="shared" si="1"/>
        <v>0</v>
      </c>
      <c r="H14" s="331"/>
      <c r="I14" s="331"/>
      <c r="J14" s="331"/>
      <c r="K14" s="331"/>
      <c r="L14" s="331"/>
    </row>
    <row r="15" spans="2:12" ht="9" customHeight="1">
      <c r="B15" s="352"/>
      <c r="C15" s="350" t="s">
        <v>169</v>
      </c>
      <c r="D15" s="351">
        <v>0</v>
      </c>
      <c r="E15" s="351">
        <v>0</v>
      </c>
      <c r="F15" s="351">
        <v>0</v>
      </c>
      <c r="G15" s="351">
        <v>0</v>
      </c>
      <c r="H15" s="331"/>
      <c r="I15" s="331"/>
      <c r="J15" s="331"/>
      <c r="K15" s="331"/>
      <c r="L15" s="331"/>
    </row>
    <row r="16" spans="2:12" ht="9" customHeight="1">
      <c r="B16" s="349"/>
      <c r="C16" s="350" t="s">
        <v>170</v>
      </c>
      <c r="D16" s="351">
        <v>0</v>
      </c>
      <c r="E16" s="351">
        <v>0</v>
      </c>
      <c r="F16" s="351">
        <v>0</v>
      </c>
      <c r="G16" s="351">
        <v>0</v>
      </c>
      <c r="H16" s="331"/>
      <c r="I16" s="331"/>
      <c r="J16" s="331"/>
      <c r="K16" s="331"/>
      <c r="L16" s="331"/>
    </row>
    <row r="17" spans="2:12" ht="9" customHeight="1">
      <c r="B17" s="349"/>
      <c r="C17" s="350" t="s">
        <v>166</v>
      </c>
      <c r="D17" s="348">
        <v>0</v>
      </c>
      <c r="E17" s="348">
        <v>0</v>
      </c>
      <c r="F17" s="351">
        <v>0</v>
      </c>
      <c r="G17" s="351">
        <v>0</v>
      </c>
      <c r="H17" s="331"/>
      <c r="I17" s="331"/>
      <c r="J17" s="331"/>
      <c r="K17" s="331"/>
      <c r="L17" s="331"/>
    </row>
    <row r="18" spans="2:12" ht="9" customHeight="1">
      <c r="B18" s="352"/>
      <c r="C18" s="350" t="s">
        <v>167</v>
      </c>
      <c r="D18" s="351">
        <v>0</v>
      </c>
      <c r="E18" s="351">
        <v>0</v>
      </c>
      <c r="F18" s="351">
        <v>0</v>
      </c>
      <c r="G18" s="351">
        <v>0</v>
      </c>
      <c r="H18" s="331"/>
      <c r="I18" s="331"/>
      <c r="J18" s="331"/>
      <c r="K18" s="331"/>
      <c r="L18" s="331"/>
    </row>
    <row r="19" spans="2:12" ht="9" customHeight="1">
      <c r="B19" s="349"/>
      <c r="C19" s="347"/>
      <c r="D19" s="348"/>
      <c r="E19" s="348"/>
      <c r="F19" s="348"/>
      <c r="G19" s="348"/>
      <c r="H19" s="331"/>
      <c r="I19" s="331"/>
      <c r="J19" s="331"/>
      <c r="K19" s="331"/>
      <c r="L19" s="331"/>
    </row>
    <row r="20" spans="2:12" ht="9" customHeight="1">
      <c r="B20" s="353"/>
      <c r="C20" s="354" t="s">
        <v>171</v>
      </c>
      <c r="D20" s="355">
        <v>0</v>
      </c>
      <c r="E20" s="355">
        <v>0</v>
      </c>
      <c r="F20" s="356">
        <f t="shared" ref="F20:G20" si="2">F9+F14</f>
        <v>0</v>
      </c>
      <c r="G20" s="356">
        <f t="shared" si="2"/>
        <v>0</v>
      </c>
      <c r="H20" s="331"/>
      <c r="I20" s="331"/>
      <c r="J20" s="331"/>
      <c r="K20" s="331"/>
      <c r="L20" s="331"/>
    </row>
    <row r="21" spans="2:12" ht="9" customHeight="1">
      <c r="B21" s="796" t="s">
        <v>172</v>
      </c>
      <c r="C21" s="797"/>
      <c r="D21" s="348"/>
      <c r="E21" s="348"/>
      <c r="F21" s="348"/>
      <c r="G21" s="348"/>
      <c r="H21" s="331"/>
      <c r="I21" s="331"/>
      <c r="J21" s="331"/>
      <c r="K21" s="331"/>
      <c r="L21" s="331"/>
    </row>
    <row r="22" spans="2:12" ht="9" customHeight="1">
      <c r="B22" s="796" t="s">
        <v>164</v>
      </c>
      <c r="C22" s="797"/>
      <c r="D22" s="348">
        <v>0</v>
      </c>
      <c r="E22" s="348">
        <v>0</v>
      </c>
      <c r="F22" s="348">
        <f t="shared" ref="F22:G22" si="3">SUM(F23:F25)</f>
        <v>0</v>
      </c>
      <c r="G22" s="348">
        <f t="shared" si="3"/>
        <v>0</v>
      </c>
      <c r="H22" s="331"/>
      <c r="I22" s="331"/>
      <c r="J22" s="331"/>
      <c r="K22" s="331"/>
      <c r="L22" s="331"/>
    </row>
    <row r="23" spans="2:12" ht="9" customHeight="1">
      <c r="B23" s="349"/>
      <c r="C23" s="350" t="s">
        <v>165</v>
      </c>
      <c r="D23" s="348">
        <v>0</v>
      </c>
      <c r="E23" s="348">
        <v>0</v>
      </c>
      <c r="F23" s="351">
        <v>0</v>
      </c>
      <c r="G23" s="351">
        <v>0</v>
      </c>
      <c r="H23" s="331"/>
      <c r="I23" s="331"/>
      <c r="J23" s="331"/>
      <c r="K23" s="331"/>
      <c r="L23" s="331"/>
    </row>
    <row r="24" spans="2:12" ht="9" customHeight="1">
      <c r="B24" s="352"/>
      <c r="C24" s="350" t="s">
        <v>166</v>
      </c>
      <c r="D24" s="351">
        <v>0</v>
      </c>
      <c r="E24" s="351">
        <v>0</v>
      </c>
      <c r="F24" s="351">
        <v>0</v>
      </c>
      <c r="G24" s="351">
        <v>0</v>
      </c>
      <c r="H24" s="331"/>
      <c r="I24" s="331"/>
      <c r="J24" s="331"/>
      <c r="K24" s="331"/>
      <c r="L24" s="331"/>
    </row>
    <row r="25" spans="2:12" ht="9" customHeight="1">
      <c r="B25" s="352"/>
      <c r="C25" s="350" t="s">
        <v>167</v>
      </c>
      <c r="D25" s="351">
        <v>0</v>
      </c>
      <c r="E25" s="351">
        <v>0</v>
      </c>
      <c r="F25" s="351">
        <v>0</v>
      </c>
      <c r="G25" s="351">
        <v>0</v>
      </c>
      <c r="H25" s="331"/>
      <c r="I25" s="331"/>
      <c r="J25" s="331"/>
      <c r="K25" s="331"/>
      <c r="L25" s="331"/>
    </row>
    <row r="26" spans="2:12" ht="9" customHeight="1">
      <c r="B26" s="352"/>
      <c r="C26" s="350"/>
      <c r="D26" s="351"/>
      <c r="E26" s="351"/>
      <c r="F26" s="351"/>
      <c r="G26" s="351"/>
      <c r="H26" s="331"/>
      <c r="I26" s="331"/>
      <c r="J26" s="331"/>
      <c r="K26" s="331"/>
      <c r="L26" s="331"/>
    </row>
    <row r="27" spans="2:12" ht="9" customHeight="1">
      <c r="B27" s="796" t="s">
        <v>168</v>
      </c>
      <c r="C27" s="797"/>
      <c r="D27" s="348">
        <v>0</v>
      </c>
      <c r="E27" s="348">
        <v>0</v>
      </c>
      <c r="F27" s="348">
        <f t="shared" ref="F27:G27" si="4">SUM(F28:F31)</f>
        <v>0</v>
      </c>
      <c r="G27" s="348">
        <f t="shared" si="4"/>
        <v>0</v>
      </c>
      <c r="H27" s="331"/>
      <c r="I27" s="331"/>
      <c r="J27" s="331"/>
      <c r="K27" s="331"/>
      <c r="L27" s="331"/>
    </row>
    <row r="28" spans="2:12" ht="9" customHeight="1">
      <c r="B28" s="352"/>
      <c r="C28" s="350" t="s">
        <v>169</v>
      </c>
      <c r="D28" s="351">
        <v>0</v>
      </c>
      <c r="E28" s="351">
        <v>0</v>
      </c>
      <c r="F28" s="351">
        <v>0</v>
      </c>
      <c r="G28" s="351">
        <v>0</v>
      </c>
      <c r="H28" s="331"/>
      <c r="I28" s="331"/>
      <c r="J28" s="331"/>
      <c r="K28" s="331"/>
      <c r="L28" s="331"/>
    </row>
    <row r="29" spans="2:12" ht="9" customHeight="1">
      <c r="B29" s="349"/>
      <c r="C29" s="350" t="s">
        <v>170</v>
      </c>
      <c r="D29" s="351">
        <v>0</v>
      </c>
      <c r="E29" s="351">
        <v>0</v>
      </c>
      <c r="F29" s="351">
        <v>0</v>
      </c>
      <c r="G29" s="351">
        <v>0</v>
      </c>
      <c r="H29" s="331"/>
      <c r="I29" s="331"/>
      <c r="J29" s="331"/>
      <c r="K29" s="331"/>
      <c r="L29" s="331"/>
    </row>
    <row r="30" spans="2:12" ht="9" customHeight="1">
      <c r="B30" s="349"/>
      <c r="C30" s="350" t="s">
        <v>166</v>
      </c>
      <c r="D30" s="348">
        <v>0</v>
      </c>
      <c r="E30" s="348">
        <v>0</v>
      </c>
      <c r="F30" s="351">
        <v>0</v>
      </c>
      <c r="G30" s="351">
        <v>0</v>
      </c>
      <c r="H30" s="331"/>
      <c r="I30" s="331"/>
      <c r="J30" s="331"/>
      <c r="K30" s="331"/>
      <c r="L30" s="331"/>
    </row>
    <row r="31" spans="2:12" ht="9" customHeight="1">
      <c r="B31" s="352"/>
      <c r="C31" s="350" t="s">
        <v>167</v>
      </c>
      <c r="D31" s="351">
        <v>0</v>
      </c>
      <c r="E31" s="351">
        <v>0</v>
      </c>
      <c r="F31" s="351">
        <v>0</v>
      </c>
      <c r="G31" s="351">
        <v>0</v>
      </c>
      <c r="H31" s="331"/>
      <c r="I31" s="331"/>
      <c r="J31" s="331"/>
      <c r="K31" s="331"/>
      <c r="L31" s="331"/>
    </row>
    <row r="32" spans="2:12" ht="9" customHeight="1">
      <c r="B32" s="349"/>
      <c r="C32" s="347"/>
      <c r="D32" s="347"/>
      <c r="E32" s="347"/>
      <c r="F32" s="357"/>
      <c r="G32" s="347"/>
      <c r="H32" s="331"/>
      <c r="I32" s="331"/>
      <c r="J32" s="331"/>
      <c r="K32" s="331"/>
      <c r="L32" s="331"/>
    </row>
    <row r="33" spans="2:12" ht="9" customHeight="1">
      <c r="B33" s="353"/>
      <c r="C33" s="354" t="s">
        <v>173</v>
      </c>
      <c r="D33" s="354"/>
      <c r="E33" s="354"/>
      <c r="F33" s="358"/>
      <c r="G33" s="354"/>
      <c r="H33" s="331"/>
      <c r="I33" s="331"/>
      <c r="J33" s="331"/>
      <c r="K33" s="331"/>
      <c r="L33" s="331"/>
    </row>
    <row r="34" spans="2:12" ht="9" customHeight="1">
      <c r="B34" s="352"/>
      <c r="C34" s="350"/>
      <c r="D34" s="350"/>
      <c r="E34" s="350"/>
      <c r="F34" s="359"/>
      <c r="G34" s="350"/>
      <c r="H34" s="331"/>
      <c r="I34" s="331"/>
      <c r="J34" s="331"/>
      <c r="K34" s="331"/>
      <c r="L34" s="331"/>
    </row>
    <row r="35" spans="2:12" ht="9" customHeight="1">
      <c r="B35" s="796" t="s">
        <v>174</v>
      </c>
      <c r="C35" s="797"/>
      <c r="D35" s="351">
        <v>0</v>
      </c>
      <c r="E35" s="351">
        <v>0</v>
      </c>
      <c r="F35" s="650">
        <v>3261554</v>
      </c>
      <c r="G35" s="650">
        <f>+'2. Edo. de situación financiera'!W29</f>
        <v>16584665.619999999</v>
      </c>
      <c r="H35" s="331"/>
      <c r="I35" s="331"/>
      <c r="J35" s="331"/>
      <c r="K35" s="331"/>
      <c r="L35" s="331"/>
    </row>
    <row r="36" spans="2:12" ht="9" customHeight="1">
      <c r="B36" s="352"/>
      <c r="C36" s="350"/>
      <c r="D36" s="351"/>
      <c r="E36" s="351"/>
      <c r="F36" s="650"/>
      <c r="G36" s="650"/>
      <c r="H36" s="331"/>
      <c r="I36" s="331"/>
      <c r="J36" s="331"/>
      <c r="K36" s="331"/>
      <c r="L36" s="331"/>
    </row>
    <row r="37" spans="2:12" ht="9" customHeight="1">
      <c r="B37" s="349"/>
      <c r="C37" s="347" t="s">
        <v>175</v>
      </c>
      <c r="D37" s="348">
        <v>0</v>
      </c>
      <c r="E37" s="348">
        <v>0</v>
      </c>
      <c r="F37" s="651">
        <f t="shared" ref="F37:G37" si="5">F20+F33+F35</f>
        <v>3261554</v>
      </c>
      <c r="G37" s="651">
        <f t="shared" si="5"/>
        <v>16584665.619999999</v>
      </c>
      <c r="H37" s="331"/>
      <c r="I37" s="331"/>
      <c r="J37" s="331"/>
      <c r="K37" s="331"/>
      <c r="L37" s="331"/>
    </row>
    <row r="38" spans="2:12" ht="9" customHeight="1">
      <c r="B38" s="801"/>
      <c r="C38" s="789"/>
      <c r="D38" s="360"/>
      <c r="E38" s="360"/>
      <c r="F38" s="360"/>
      <c r="G38" s="360"/>
      <c r="H38" s="331"/>
      <c r="I38" s="331"/>
      <c r="J38" s="331"/>
      <c r="K38" s="331"/>
      <c r="L38" s="331"/>
    </row>
    <row r="39" spans="2:12" ht="9" customHeight="1">
      <c r="B39" s="331"/>
      <c r="C39" s="331"/>
      <c r="D39" s="331"/>
      <c r="E39" s="331"/>
      <c r="F39" s="331"/>
      <c r="G39" s="331"/>
      <c r="H39" s="331"/>
      <c r="I39" s="331"/>
      <c r="J39" s="331"/>
      <c r="K39" s="331"/>
      <c r="L39" s="331"/>
    </row>
    <row r="40" spans="2:12" ht="22.5" customHeight="1">
      <c r="B40" s="798" t="s">
        <v>78</v>
      </c>
      <c r="C40" s="744"/>
      <c r="D40" s="744"/>
      <c r="E40" s="744"/>
      <c r="F40" s="744"/>
      <c r="G40" s="745"/>
      <c r="H40" s="343"/>
      <c r="I40" s="331"/>
      <c r="J40" s="331"/>
      <c r="K40" s="331"/>
      <c r="L40" s="331"/>
    </row>
    <row r="41" spans="2:12" ht="9" customHeight="1">
      <c r="B41" s="331"/>
      <c r="C41" s="331"/>
      <c r="D41" s="331"/>
      <c r="E41" s="331"/>
      <c r="F41" s="331"/>
      <c r="G41" s="331"/>
      <c r="H41" s="331"/>
      <c r="I41" s="331"/>
      <c r="J41" s="331"/>
      <c r="K41" s="331"/>
      <c r="L41" s="331"/>
    </row>
    <row r="42" spans="2:12" s="545" customFormat="1" ht="9" customHeight="1">
      <c r="B42" s="331"/>
      <c r="C42" s="331"/>
      <c r="D42" s="331"/>
      <c r="E42" s="331"/>
      <c r="F42" s="331"/>
      <c r="G42" s="331"/>
      <c r="H42" s="331"/>
      <c r="I42" s="331"/>
      <c r="J42" s="331"/>
      <c r="K42" s="331"/>
      <c r="L42" s="331"/>
    </row>
    <row r="43" spans="2:12" s="545" customFormat="1" ht="9" customHeight="1">
      <c r="B43" s="331"/>
      <c r="C43" s="331"/>
      <c r="D43" s="331"/>
      <c r="E43" s="331"/>
      <c r="F43" s="331"/>
      <c r="G43" s="331"/>
      <c r="H43" s="331"/>
      <c r="I43" s="331"/>
      <c r="J43" s="331"/>
      <c r="K43" s="331"/>
      <c r="L43" s="331"/>
    </row>
    <row r="44" spans="2:12" s="545" customFormat="1" ht="9" customHeight="1">
      <c r="B44" s="331"/>
      <c r="C44" s="331"/>
      <c r="D44" s="331"/>
      <c r="E44" s="331"/>
      <c r="F44" s="331"/>
      <c r="G44" s="331"/>
      <c r="H44" s="331"/>
      <c r="I44" s="331"/>
      <c r="J44" s="331"/>
      <c r="K44" s="331"/>
      <c r="L44" s="331"/>
    </row>
    <row r="45" spans="2:12" s="545" customFormat="1" ht="9" customHeight="1">
      <c r="B45" s="331"/>
      <c r="C45" s="331"/>
      <c r="D45" s="331"/>
      <c r="E45" s="331"/>
      <c r="F45" s="331"/>
      <c r="G45" s="331"/>
      <c r="H45" s="331"/>
      <c r="I45" s="331"/>
      <c r="J45" s="331"/>
      <c r="K45" s="331"/>
      <c r="L45" s="331"/>
    </row>
    <row r="46" spans="2:12" ht="9" customHeight="1">
      <c r="B46" s="331"/>
      <c r="C46" s="331"/>
      <c r="D46" s="331"/>
      <c r="E46" s="331"/>
      <c r="F46" s="331"/>
      <c r="G46" s="331"/>
      <c r="H46" s="331"/>
      <c r="I46" s="331"/>
      <c r="J46" s="331"/>
      <c r="K46" s="331"/>
      <c r="L46" s="331"/>
    </row>
    <row r="47" spans="2:12" ht="9" customHeight="1">
      <c r="B47" s="331"/>
      <c r="C47" s="331"/>
      <c r="D47" s="331"/>
      <c r="E47" s="331"/>
      <c r="F47" s="331"/>
      <c r="G47" s="331"/>
      <c r="H47" s="331"/>
      <c r="I47" s="331"/>
      <c r="J47" s="331"/>
      <c r="K47" s="331"/>
      <c r="L47" s="331"/>
    </row>
    <row r="48" spans="2:12" ht="9" customHeight="1">
      <c r="B48" s="331"/>
      <c r="C48" s="331"/>
      <c r="D48" s="331"/>
      <c r="E48" s="331"/>
      <c r="F48" s="331"/>
      <c r="G48" s="331"/>
      <c r="H48" s="331"/>
      <c r="I48" s="331"/>
      <c r="J48" s="331"/>
      <c r="K48" s="331"/>
      <c r="L48" s="331"/>
    </row>
    <row r="49" spans="2:12" ht="9" customHeight="1">
      <c r="B49" s="331"/>
      <c r="C49" s="331"/>
      <c r="D49" s="331"/>
      <c r="E49" s="331"/>
      <c r="F49" s="331"/>
      <c r="G49" s="331"/>
      <c r="H49" s="331"/>
      <c r="I49" s="331"/>
      <c r="J49" s="331"/>
      <c r="K49" s="331"/>
      <c r="L49" s="331"/>
    </row>
    <row r="50" spans="2:12" ht="9" customHeight="1">
      <c r="B50" s="331"/>
      <c r="C50" s="331"/>
      <c r="D50" s="331"/>
      <c r="E50" s="331"/>
      <c r="F50" s="331"/>
      <c r="G50" s="331"/>
      <c r="H50" s="331"/>
      <c r="I50" s="331"/>
      <c r="J50" s="331"/>
      <c r="K50" s="331"/>
      <c r="L50" s="331"/>
    </row>
    <row r="51" spans="2:12" ht="9" customHeight="1">
      <c r="B51" s="331"/>
      <c r="C51" s="331"/>
      <c r="D51" s="331"/>
      <c r="E51" s="331"/>
      <c r="F51" s="331"/>
      <c r="G51" s="331"/>
      <c r="H51" s="331"/>
      <c r="I51" s="331"/>
      <c r="J51" s="331"/>
      <c r="K51" s="331"/>
      <c r="L51" s="331"/>
    </row>
    <row r="52" spans="2:12" ht="9" customHeight="1">
      <c r="B52" s="331"/>
      <c r="C52" s="331"/>
      <c r="D52" s="331"/>
      <c r="E52" s="331"/>
      <c r="F52" s="331"/>
      <c r="G52" s="331"/>
      <c r="H52" s="331"/>
      <c r="I52" s="331"/>
      <c r="J52" s="331"/>
      <c r="K52" s="331"/>
      <c r="L52" s="331"/>
    </row>
    <row r="53" spans="2:12" ht="9" customHeight="1">
      <c r="B53" s="331"/>
      <c r="C53" s="331"/>
      <c r="D53" s="331"/>
      <c r="E53" s="331"/>
      <c r="F53" s="331"/>
      <c r="G53" s="331"/>
      <c r="H53" s="331"/>
      <c r="I53" s="331"/>
      <c r="J53" s="331"/>
      <c r="K53" s="331"/>
      <c r="L53" s="331"/>
    </row>
    <row r="54" spans="2:12" ht="9" customHeight="1">
      <c r="B54" s="331"/>
      <c r="C54" s="331"/>
      <c r="D54" s="331"/>
      <c r="E54" s="331"/>
      <c r="F54" s="331"/>
      <c r="G54" s="331"/>
      <c r="H54" s="331"/>
      <c r="I54" s="331"/>
      <c r="J54" s="331"/>
      <c r="K54" s="331"/>
      <c r="L54" s="331"/>
    </row>
    <row r="55" spans="2:12" ht="9" customHeight="1">
      <c r="B55" s="331"/>
      <c r="C55" s="331"/>
      <c r="D55" s="331"/>
      <c r="E55" s="331"/>
      <c r="F55" s="331"/>
      <c r="G55" s="331"/>
      <c r="H55" s="331"/>
      <c r="I55" s="331"/>
      <c r="J55" s="331"/>
      <c r="K55" s="331"/>
      <c r="L55" s="331"/>
    </row>
    <row r="56" spans="2:12" ht="9" customHeight="1">
      <c r="B56" s="331"/>
      <c r="C56" s="331"/>
      <c r="D56" s="331"/>
      <c r="E56" s="331"/>
      <c r="F56" s="331"/>
      <c r="G56" s="331"/>
      <c r="H56" s="331"/>
      <c r="I56" s="331"/>
      <c r="J56" s="331"/>
      <c r="K56" s="331"/>
      <c r="L56" s="331"/>
    </row>
    <row r="57" spans="2:12" ht="9" customHeight="1">
      <c r="B57" s="331"/>
      <c r="C57" s="331"/>
      <c r="D57" s="331"/>
      <c r="E57" s="331"/>
      <c r="F57" s="331"/>
      <c r="G57" s="331"/>
      <c r="H57" s="331"/>
      <c r="I57" s="331"/>
      <c r="J57" s="331"/>
      <c r="K57" s="331"/>
      <c r="L57" s="331"/>
    </row>
    <row r="58" spans="2:12" ht="9" customHeight="1">
      <c r="B58" s="331"/>
      <c r="C58" s="331"/>
      <c r="D58" s="331"/>
      <c r="E58" s="331"/>
      <c r="F58" s="331"/>
      <c r="G58" s="331"/>
      <c r="H58" s="331"/>
      <c r="I58" s="331"/>
      <c r="J58" s="331"/>
      <c r="K58" s="331"/>
      <c r="L58" s="331"/>
    </row>
    <row r="59" spans="2:12" ht="9" customHeight="1">
      <c r="B59" s="331"/>
      <c r="C59" s="331"/>
      <c r="D59" s="331"/>
      <c r="E59" s="331"/>
      <c r="F59" s="331"/>
      <c r="G59" s="331"/>
      <c r="H59" s="331"/>
      <c r="I59" s="331"/>
      <c r="J59" s="331"/>
      <c r="K59" s="331"/>
      <c r="L59" s="331"/>
    </row>
    <row r="60" spans="2:12" ht="9" customHeight="1">
      <c r="B60" s="331"/>
      <c r="C60" s="331"/>
      <c r="D60" s="331"/>
      <c r="E60" s="331"/>
      <c r="F60" s="331"/>
      <c r="G60" s="331"/>
      <c r="H60" s="331"/>
      <c r="I60" s="331"/>
      <c r="J60" s="331"/>
      <c r="K60" s="331"/>
      <c r="L60" s="331"/>
    </row>
    <row r="61" spans="2:12" ht="9" customHeight="1">
      <c r="B61" s="331"/>
      <c r="C61" s="331"/>
      <c r="D61" s="331"/>
      <c r="E61" s="331"/>
      <c r="F61" s="331"/>
      <c r="G61" s="331"/>
      <c r="H61" s="331"/>
      <c r="I61" s="331"/>
      <c r="J61" s="331"/>
      <c r="K61" s="331"/>
      <c r="L61" s="331"/>
    </row>
    <row r="62" spans="2:12" ht="9" customHeight="1">
      <c r="B62" s="331"/>
      <c r="C62" s="331"/>
      <c r="D62" s="331"/>
      <c r="E62" s="331"/>
      <c r="F62" s="331"/>
      <c r="G62" s="331"/>
      <c r="H62" s="331"/>
      <c r="I62" s="331"/>
      <c r="J62" s="331"/>
      <c r="K62" s="331"/>
      <c r="L62" s="331"/>
    </row>
    <row r="63" spans="2:12" ht="9" customHeight="1">
      <c r="B63" s="331"/>
      <c r="C63" s="331"/>
      <c r="D63" s="331"/>
      <c r="E63" s="331"/>
      <c r="F63" s="331"/>
      <c r="G63" s="331"/>
      <c r="H63" s="331"/>
      <c r="I63" s="331"/>
      <c r="J63" s="331"/>
      <c r="K63" s="331"/>
      <c r="L63" s="331"/>
    </row>
    <row r="64" spans="2:12" ht="9" customHeight="1">
      <c r="B64" s="331"/>
      <c r="C64" s="331"/>
      <c r="D64" s="331"/>
      <c r="E64" s="331"/>
      <c r="F64" s="331"/>
      <c r="G64" s="331"/>
      <c r="H64" s="331"/>
      <c r="I64" s="331"/>
      <c r="J64" s="331"/>
      <c r="K64" s="331"/>
      <c r="L64" s="331"/>
    </row>
    <row r="65" spans="2:12" ht="9" customHeight="1">
      <c r="B65" s="331"/>
      <c r="C65" s="331"/>
      <c r="D65" s="331"/>
      <c r="E65" s="331"/>
      <c r="F65" s="331"/>
      <c r="G65" s="331"/>
      <c r="H65" s="331"/>
      <c r="I65" s="331"/>
      <c r="J65" s="331"/>
      <c r="K65" s="331"/>
      <c r="L65" s="331"/>
    </row>
    <row r="66" spans="2:12" ht="9" customHeight="1">
      <c r="B66" s="331"/>
      <c r="C66" s="331"/>
      <c r="D66" s="331"/>
      <c r="E66" s="331"/>
      <c r="F66" s="331"/>
      <c r="G66" s="331"/>
      <c r="H66" s="331"/>
      <c r="I66" s="331"/>
      <c r="J66" s="331"/>
      <c r="K66" s="331"/>
      <c r="L66" s="331"/>
    </row>
    <row r="67" spans="2:12" ht="9" customHeight="1">
      <c r="B67" s="331"/>
      <c r="C67" s="331"/>
      <c r="D67" s="331"/>
      <c r="E67" s="331"/>
      <c r="F67" s="331"/>
      <c r="G67" s="331"/>
      <c r="H67" s="331"/>
      <c r="I67" s="331"/>
      <c r="J67" s="331"/>
      <c r="K67" s="331"/>
      <c r="L67" s="331"/>
    </row>
    <row r="68" spans="2:12" ht="9" customHeight="1">
      <c r="B68" s="331"/>
      <c r="C68" s="331"/>
      <c r="D68" s="331"/>
      <c r="E68" s="331"/>
      <c r="F68" s="331"/>
      <c r="G68" s="331"/>
      <c r="H68" s="331"/>
      <c r="I68" s="331"/>
      <c r="J68" s="331"/>
      <c r="K68" s="331"/>
      <c r="L68" s="331"/>
    </row>
    <row r="69" spans="2:12" ht="9" customHeight="1">
      <c r="B69" s="331"/>
      <c r="C69" s="331"/>
      <c r="D69" s="331"/>
      <c r="E69" s="331"/>
      <c r="F69" s="331"/>
      <c r="G69" s="331"/>
      <c r="H69" s="331"/>
      <c r="I69" s="331"/>
      <c r="J69" s="331"/>
      <c r="K69" s="331"/>
      <c r="L69" s="331"/>
    </row>
    <row r="70" spans="2:12" ht="9" customHeight="1">
      <c r="B70" s="331"/>
      <c r="C70" s="331"/>
      <c r="D70" s="331"/>
      <c r="E70" s="331"/>
      <c r="F70" s="331"/>
      <c r="G70" s="331"/>
      <c r="H70" s="331"/>
      <c r="I70" s="331"/>
      <c r="J70" s="331"/>
      <c r="K70" s="331"/>
      <c r="L70" s="331"/>
    </row>
    <row r="71" spans="2:12" ht="9" customHeight="1">
      <c r="B71" s="331"/>
      <c r="C71" s="331"/>
      <c r="D71" s="331"/>
      <c r="E71" s="331"/>
      <c r="F71" s="331"/>
      <c r="G71" s="331"/>
      <c r="H71" s="331"/>
      <c r="I71" s="331"/>
      <c r="J71" s="331"/>
      <c r="K71" s="331"/>
      <c r="L71" s="331"/>
    </row>
    <row r="72" spans="2:12" ht="9" customHeight="1">
      <c r="B72" s="331"/>
      <c r="C72" s="331"/>
      <c r="D72" s="331"/>
      <c r="E72" s="331"/>
      <c r="F72" s="331"/>
      <c r="G72" s="331"/>
      <c r="H72" s="331"/>
      <c r="I72" s="331"/>
      <c r="J72" s="331"/>
      <c r="K72" s="331"/>
      <c r="L72" s="331"/>
    </row>
    <row r="73" spans="2:12" ht="9" customHeight="1">
      <c r="B73" s="331"/>
      <c r="C73" s="331"/>
      <c r="D73" s="331"/>
      <c r="E73" s="331"/>
      <c r="F73" s="331"/>
      <c r="G73" s="331"/>
      <c r="H73" s="331"/>
      <c r="I73" s="331"/>
      <c r="J73" s="331"/>
      <c r="K73" s="331"/>
      <c r="L73" s="331"/>
    </row>
    <row r="74" spans="2:12" ht="9" customHeight="1">
      <c r="B74" s="331"/>
      <c r="C74" s="331"/>
      <c r="D74" s="331"/>
      <c r="E74" s="331"/>
      <c r="F74" s="331"/>
      <c r="G74" s="331"/>
      <c r="H74" s="331"/>
      <c r="I74" s="331"/>
      <c r="J74" s="331"/>
      <c r="K74" s="331"/>
      <c r="L74" s="331"/>
    </row>
    <row r="75" spans="2:12" ht="9" customHeight="1">
      <c r="B75" s="331"/>
      <c r="C75" s="331"/>
      <c r="D75" s="331"/>
      <c r="E75" s="331"/>
      <c r="F75" s="331"/>
      <c r="G75" s="331"/>
      <c r="H75" s="331"/>
      <c r="I75" s="331"/>
      <c r="J75" s="331"/>
      <c r="K75" s="331"/>
      <c r="L75" s="331"/>
    </row>
    <row r="76" spans="2:12" ht="9" customHeight="1">
      <c r="B76" s="331"/>
      <c r="C76" s="331"/>
      <c r="D76" s="331"/>
      <c r="E76" s="331"/>
      <c r="F76" s="331"/>
      <c r="G76" s="331"/>
      <c r="H76" s="331"/>
      <c r="I76" s="331"/>
      <c r="J76" s="331"/>
      <c r="K76" s="331"/>
      <c r="L76" s="331"/>
    </row>
    <row r="77" spans="2:12" ht="9" customHeight="1">
      <c r="B77" s="331"/>
      <c r="C77" s="331"/>
      <c r="D77" s="331"/>
      <c r="E77" s="331"/>
      <c r="F77" s="331"/>
      <c r="G77" s="331"/>
      <c r="H77" s="331"/>
      <c r="I77" s="331"/>
      <c r="J77" s="331"/>
      <c r="K77" s="331"/>
      <c r="L77" s="331"/>
    </row>
    <row r="78" spans="2:12" ht="9" customHeight="1">
      <c r="B78" s="331"/>
      <c r="C78" s="331"/>
      <c r="D78" s="331"/>
      <c r="E78" s="331"/>
      <c r="F78" s="331"/>
      <c r="G78" s="331"/>
      <c r="H78" s="331"/>
      <c r="I78" s="331"/>
      <c r="J78" s="331"/>
      <c r="K78" s="331"/>
      <c r="L78" s="331"/>
    </row>
    <row r="79" spans="2:12" ht="9" customHeight="1">
      <c r="B79" s="331"/>
      <c r="C79" s="331"/>
      <c r="D79" s="331"/>
      <c r="E79" s="331"/>
      <c r="F79" s="331"/>
      <c r="G79" s="331"/>
      <c r="H79" s="331"/>
      <c r="I79" s="331"/>
      <c r="J79" s="331"/>
      <c r="K79" s="331"/>
      <c r="L79" s="331"/>
    </row>
    <row r="80" spans="2:12" ht="9" customHeight="1">
      <c r="B80" s="331"/>
      <c r="C80" s="331"/>
      <c r="D80" s="331"/>
      <c r="E80" s="331"/>
      <c r="F80" s="331"/>
      <c r="G80" s="331"/>
      <c r="H80" s="331"/>
      <c r="I80" s="331"/>
      <c r="J80" s="331"/>
      <c r="K80" s="331"/>
      <c r="L80" s="331"/>
    </row>
    <row r="81" spans="2:12" ht="9" customHeight="1">
      <c r="B81" s="331"/>
      <c r="C81" s="331"/>
      <c r="D81" s="331"/>
      <c r="E81" s="331"/>
      <c r="F81" s="331"/>
      <c r="G81" s="331"/>
      <c r="H81" s="331"/>
      <c r="I81" s="331"/>
      <c r="J81" s="331"/>
      <c r="K81" s="331"/>
      <c r="L81" s="331"/>
    </row>
    <row r="82" spans="2:12" ht="9" customHeight="1">
      <c r="B82" s="331"/>
      <c r="C82" s="331"/>
      <c r="D82" s="331"/>
      <c r="E82" s="331"/>
      <c r="F82" s="331"/>
      <c r="G82" s="331"/>
      <c r="H82" s="331"/>
      <c r="I82" s="331"/>
      <c r="J82" s="331"/>
      <c r="K82" s="331"/>
      <c r="L82" s="331"/>
    </row>
    <row r="83" spans="2:12" ht="9" customHeight="1">
      <c r="B83" s="331"/>
      <c r="C83" s="331"/>
      <c r="D83" s="331"/>
      <c r="E83" s="331"/>
      <c r="F83" s="331"/>
      <c r="G83" s="331"/>
      <c r="H83" s="331"/>
      <c r="I83" s="331"/>
      <c r="J83" s="331"/>
      <c r="K83" s="331"/>
      <c r="L83" s="331"/>
    </row>
    <row r="84" spans="2:12" ht="9" customHeight="1">
      <c r="B84" s="331"/>
      <c r="C84" s="331"/>
      <c r="D84" s="331"/>
      <c r="E84" s="331"/>
      <c r="F84" s="331"/>
      <c r="G84" s="331"/>
      <c r="H84" s="331"/>
      <c r="I84" s="331"/>
      <c r="J84" s="331"/>
      <c r="K84" s="331"/>
      <c r="L84" s="331"/>
    </row>
    <row r="85" spans="2:12" ht="9" customHeight="1">
      <c r="B85" s="331"/>
      <c r="C85" s="331"/>
      <c r="D85" s="331"/>
      <c r="E85" s="331"/>
      <c r="F85" s="331"/>
      <c r="G85" s="331"/>
      <c r="H85" s="331"/>
      <c r="I85" s="331"/>
      <c r="J85" s="331"/>
      <c r="K85" s="331"/>
      <c r="L85" s="331"/>
    </row>
    <row r="86" spans="2:12" ht="9" customHeight="1">
      <c r="B86" s="331"/>
      <c r="C86" s="331"/>
      <c r="D86" s="331"/>
      <c r="E86" s="331"/>
      <c r="F86" s="331"/>
      <c r="G86" s="331"/>
      <c r="H86" s="331"/>
      <c r="I86" s="331"/>
      <c r="J86" s="331"/>
      <c r="K86" s="331"/>
      <c r="L86" s="331"/>
    </row>
    <row r="87" spans="2:12" ht="9" customHeight="1">
      <c r="B87" s="331"/>
      <c r="C87" s="331"/>
      <c r="D87" s="331"/>
      <c r="E87" s="331"/>
      <c r="F87" s="331"/>
      <c r="G87" s="331"/>
      <c r="H87" s="331"/>
      <c r="I87" s="331"/>
      <c r="J87" s="331"/>
      <c r="K87" s="331"/>
      <c r="L87" s="331"/>
    </row>
    <row r="88" spans="2:12" ht="9" customHeight="1">
      <c r="B88" s="331"/>
      <c r="C88" s="331"/>
      <c r="D88" s="331"/>
      <c r="E88" s="331"/>
      <c r="F88" s="331"/>
      <c r="G88" s="331"/>
      <c r="H88" s="331"/>
      <c r="I88" s="331"/>
      <c r="J88" s="331"/>
      <c r="K88" s="331"/>
      <c r="L88" s="331"/>
    </row>
    <row r="89" spans="2:12" ht="9" customHeight="1">
      <c r="B89" s="331"/>
      <c r="C89" s="331"/>
      <c r="D89" s="331"/>
      <c r="E89" s="331"/>
      <c r="F89" s="331"/>
      <c r="G89" s="331"/>
      <c r="H89" s="331"/>
      <c r="I89" s="331"/>
      <c r="J89" s="331"/>
      <c r="K89" s="331"/>
      <c r="L89" s="331"/>
    </row>
    <row r="90" spans="2:12" ht="9" customHeight="1">
      <c r="B90" s="331"/>
      <c r="C90" s="331"/>
      <c r="D90" s="331"/>
      <c r="E90" s="331"/>
      <c r="F90" s="331"/>
      <c r="G90" s="331"/>
      <c r="H90" s="331"/>
      <c r="I90" s="331"/>
      <c r="J90" s="331"/>
      <c r="K90" s="331"/>
      <c r="L90" s="331"/>
    </row>
    <row r="91" spans="2:12" ht="9" customHeight="1">
      <c r="B91" s="331"/>
      <c r="C91" s="331"/>
      <c r="D91" s="331"/>
      <c r="E91" s="331"/>
      <c r="F91" s="331"/>
      <c r="G91" s="331"/>
      <c r="H91" s="331"/>
      <c r="I91" s="331"/>
      <c r="J91" s="331"/>
      <c r="K91" s="331"/>
      <c r="L91" s="331"/>
    </row>
    <row r="92" spans="2:12" ht="9" customHeight="1">
      <c r="B92" s="331"/>
      <c r="C92" s="331"/>
      <c r="D92" s="331"/>
      <c r="E92" s="331"/>
      <c r="F92" s="331"/>
      <c r="G92" s="331"/>
      <c r="H92" s="331"/>
      <c r="I92" s="331"/>
      <c r="J92" s="331"/>
      <c r="K92" s="331"/>
      <c r="L92" s="331"/>
    </row>
    <row r="93" spans="2:12" ht="9" customHeight="1">
      <c r="B93" s="331"/>
      <c r="C93" s="331"/>
      <c r="D93" s="331"/>
      <c r="E93" s="331"/>
      <c r="F93" s="331"/>
      <c r="G93" s="331"/>
      <c r="H93" s="331"/>
      <c r="I93" s="331"/>
      <c r="J93" s="331"/>
      <c r="K93" s="331"/>
      <c r="L93" s="331"/>
    </row>
    <row r="94" spans="2:12" ht="9" customHeight="1">
      <c r="B94" s="331"/>
      <c r="C94" s="331"/>
      <c r="D94" s="331"/>
      <c r="E94" s="331"/>
      <c r="F94" s="331"/>
      <c r="G94" s="331"/>
      <c r="H94" s="331"/>
      <c r="I94" s="331"/>
      <c r="J94" s="331"/>
      <c r="K94" s="331"/>
      <c r="L94" s="331"/>
    </row>
    <row r="95" spans="2:12" ht="9" customHeight="1">
      <c r="B95" s="331"/>
      <c r="C95" s="331"/>
      <c r="D95" s="331"/>
      <c r="E95" s="331"/>
      <c r="F95" s="331"/>
      <c r="G95" s="331"/>
      <c r="H95" s="331"/>
      <c r="I95" s="331"/>
      <c r="J95" s="331"/>
      <c r="K95" s="331"/>
      <c r="L95" s="331"/>
    </row>
    <row r="96" spans="2:12" ht="9" customHeight="1">
      <c r="B96" s="331"/>
      <c r="C96" s="331"/>
      <c r="D96" s="331"/>
      <c r="E96" s="331"/>
      <c r="F96" s="331"/>
      <c r="G96" s="331"/>
      <c r="H96" s="331"/>
      <c r="I96" s="331"/>
      <c r="J96" s="331"/>
      <c r="K96" s="331"/>
      <c r="L96" s="331"/>
    </row>
    <row r="97" spans="2:12" ht="9" customHeight="1">
      <c r="B97" s="331"/>
      <c r="C97" s="331"/>
      <c r="D97" s="331"/>
      <c r="E97" s="331"/>
      <c r="F97" s="331"/>
      <c r="G97" s="331"/>
      <c r="H97" s="331"/>
      <c r="I97" s="331"/>
      <c r="J97" s="331"/>
      <c r="K97" s="331"/>
      <c r="L97" s="331"/>
    </row>
    <row r="98" spans="2:12" ht="9" customHeight="1">
      <c r="B98" s="331"/>
      <c r="C98" s="331"/>
      <c r="D98" s="331"/>
      <c r="E98" s="331"/>
      <c r="F98" s="331"/>
      <c r="G98" s="331"/>
      <c r="H98" s="331"/>
      <c r="I98" s="331"/>
      <c r="J98" s="331"/>
      <c r="K98" s="331"/>
      <c r="L98" s="331"/>
    </row>
    <row r="99" spans="2:12" ht="9" customHeight="1">
      <c r="B99" s="331"/>
      <c r="C99" s="331"/>
      <c r="D99" s="331"/>
      <c r="E99" s="331"/>
      <c r="F99" s="331"/>
      <c r="G99" s="331"/>
      <c r="H99" s="331"/>
      <c r="I99" s="331"/>
      <c r="J99" s="331"/>
      <c r="K99" s="331"/>
      <c r="L99" s="331"/>
    </row>
    <row r="100" spans="2:12" ht="9" customHeight="1">
      <c r="B100" s="331"/>
      <c r="C100" s="331"/>
      <c r="D100" s="331"/>
      <c r="E100" s="331"/>
      <c r="F100" s="331"/>
      <c r="G100" s="331"/>
      <c r="H100" s="331"/>
      <c r="I100" s="331"/>
      <c r="J100" s="331"/>
      <c r="K100" s="331"/>
      <c r="L100" s="331"/>
    </row>
    <row r="101" spans="2:12" ht="9" customHeight="1">
      <c r="B101" s="331"/>
      <c r="C101" s="331"/>
      <c r="D101" s="331"/>
      <c r="E101" s="331"/>
      <c r="F101" s="331"/>
      <c r="G101" s="331"/>
      <c r="H101" s="331"/>
      <c r="I101" s="331"/>
      <c r="J101" s="331"/>
      <c r="K101" s="331"/>
      <c r="L101" s="331"/>
    </row>
    <row r="102" spans="2:12" ht="9" customHeight="1">
      <c r="B102" s="331"/>
      <c r="C102" s="331"/>
      <c r="D102" s="331"/>
      <c r="E102" s="331"/>
      <c r="F102" s="331"/>
      <c r="G102" s="331"/>
      <c r="H102" s="331"/>
      <c r="I102" s="331"/>
      <c r="J102" s="331"/>
      <c r="K102" s="331"/>
      <c r="L102" s="331"/>
    </row>
    <row r="103" spans="2:12" ht="9" customHeight="1">
      <c r="B103" s="331"/>
      <c r="C103" s="331"/>
      <c r="D103" s="331"/>
      <c r="E103" s="331"/>
      <c r="F103" s="331"/>
      <c r="G103" s="331"/>
      <c r="H103" s="331"/>
      <c r="I103" s="331"/>
      <c r="J103" s="331"/>
      <c r="K103" s="331"/>
      <c r="L103" s="331"/>
    </row>
    <row r="104" spans="2:12" ht="9" customHeight="1">
      <c r="B104" s="331"/>
      <c r="C104" s="331"/>
      <c r="D104" s="331"/>
      <c r="E104" s="331"/>
      <c r="F104" s="331"/>
      <c r="G104" s="331"/>
      <c r="H104" s="331"/>
      <c r="I104" s="331"/>
      <c r="J104" s="331"/>
      <c r="K104" s="331"/>
      <c r="L104" s="331"/>
    </row>
  </sheetData>
  <mergeCells count="14">
    <mergeCell ref="B2:H2"/>
    <mergeCell ref="B35:C35"/>
    <mergeCell ref="B3:G3"/>
    <mergeCell ref="B4:G4"/>
    <mergeCell ref="B40:G40"/>
    <mergeCell ref="B6:C6"/>
    <mergeCell ref="B22:C22"/>
    <mergeCell ref="B9:C9"/>
    <mergeCell ref="B38:C38"/>
    <mergeCell ref="B21:C21"/>
    <mergeCell ref="B14:C14"/>
    <mergeCell ref="B7:C7"/>
    <mergeCell ref="B8:C8"/>
    <mergeCell ref="B27:C27"/>
  </mergeCells>
  <pageMargins left="0.7" right="0.7" top="0.75" bottom="0.75" header="0" footer="0"/>
  <pageSetup scale="7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R100"/>
  <sheetViews>
    <sheetView showGridLines="0" view="pageBreakPreview" zoomScale="136" zoomScaleNormal="100" zoomScaleSheetLayoutView="136" workbookViewId="0">
      <pane ySplit="7" topLeftCell="A50" activePane="bottomLeft" state="frozen"/>
      <selection pane="bottomLeft" activeCell="L46" sqref="L46:P46"/>
    </sheetView>
  </sheetViews>
  <sheetFormatPr baseColWidth="10" defaultColWidth="14.42578125" defaultRowHeight="15" customHeight="1"/>
  <cols>
    <col min="1" max="1" width="14.42578125" style="547"/>
    <col min="2" max="2" width="4" customWidth="1"/>
    <col min="3" max="3" width="0.5703125" customWidth="1"/>
    <col min="4" max="4" width="0.28515625" customWidth="1"/>
    <col min="5" max="5" width="0.85546875" customWidth="1"/>
    <col min="6" max="6" width="1.28515625" customWidth="1"/>
    <col min="7" max="7" width="7.85546875" customWidth="1"/>
    <col min="8" max="8" width="1.5703125" customWidth="1"/>
    <col min="9" max="9" width="24.28515625" customWidth="1"/>
    <col min="10" max="14" width="0.28515625" customWidth="1"/>
    <col min="15" max="15" width="5.5703125" customWidth="1"/>
    <col min="16" max="16" width="6.85546875" customWidth="1"/>
    <col min="17" max="19" width="0.28515625" customWidth="1"/>
    <col min="20" max="20" width="0.140625" customWidth="1"/>
    <col min="21" max="21" width="13" customWidth="1"/>
    <col min="22" max="22" width="0.140625" customWidth="1"/>
    <col min="23" max="24" width="0.5703125" customWidth="1"/>
    <col min="25" max="25" width="0.140625" customWidth="1"/>
    <col min="26" max="26" width="13" customWidth="1"/>
    <col min="27" max="27" width="0.140625" customWidth="1"/>
    <col min="28" max="29" width="0.5703125" customWidth="1"/>
    <col min="30" max="30" width="1.140625" customWidth="1"/>
    <col min="31" max="31" width="1.5703125" customWidth="1"/>
    <col min="32" max="32" width="0.5703125" customWidth="1"/>
    <col min="33" max="33" width="10" customWidth="1"/>
    <col min="34" max="34" width="0.28515625" customWidth="1"/>
    <col min="35" max="35" width="0.5703125" customWidth="1"/>
    <col min="36" max="36" width="0.42578125" customWidth="1"/>
    <col min="37" max="37" width="12" customWidth="1"/>
    <col min="38" max="38" width="1.5703125" customWidth="1"/>
    <col min="39" max="40" width="0.28515625" customWidth="1"/>
    <col min="41" max="41" width="0.42578125" customWidth="1"/>
    <col min="42" max="42" width="14.5703125" customWidth="1"/>
    <col min="43" max="44" width="9.140625" customWidth="1"/>
  </cols>
  <sheetData>
    <row r="1" spans="2:44" ht="0.75" customHeight="1">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26"/>
      <c r="AQ1" s="26"/>
      <c r="AR1" s="26"/>
    </row>
    <row r="2" spans="2:44" ht="3" customHeight="1">
      <c r="B2" s="843" t="s">
        <v>1665</v>
      </c>
      <c r="C2" s="844"/>
      <c r="D2" s="844"/>
      <c r="E2" s="844"/>
      <c r="F2" s="844"/>
      <c r="G2" s="844"/>
      <c r="H2" s="844"/>
      <c r="I2" s="844"/>
      <c r="J2" s="844"/>
      <c r="K2" s="844"/>
      <c r="L2" s="844"/>
      <c r="M2" s="844"/>
      <c r="N2" s="844"/>
      <c r="O2" s="844"/>
      <c r="P2" s="844"/>
      <c r="Q2" s="844"/>
      <c r="R2" s="844"/>
      <c r="S2" s="844"/>
      <c r="T2" s="844"/>
      <c r="U2" s="844"/>
      <c r="V2" s="844"/>
      <c r="W2" s="844"/>
      <c r="X2" s="844"/>
      <c r="Y2" s="844"/>
      <c r="Z2" s="844"/>
      <c r="AA2" s="844"/>
      <c r="AB2" s="844"/>
      <c r="AC2" s="844"/>
      <c r="AD2" s="844"/>
      <c r="AE2" s="844"/>
      <c r="AF2" s="844"/>
      <c r="AG2" s="844"/>
      <c r="AH2" s="844"/>
      <c r="AI2" s="844"/>
      <c r="AJ2" s="844"/>
      <c r="AK2" s="844"/>
      <c r="AL2" s="844"/>
      <c r="AM2" s="844"/>
      <c r="AN2" s="844"/>
      <c r="AO2" s="845"/>
      <c r="AP2" s="26"/>
      <c r="AQ2" s="26"/>
      <c r="AR2" s="26"/>
    </row>
    <row r="3" spans="2:44" ht="3.75" customHeight="1">
      <c r="B3" s="846"/>
      <c r="C3" s="847"/>
      <c r="D3" s="847"/>
      <c r="E3" s="847"/>
      <c r="F3" s="847"/>
      <c r="G3" s="847"/>
      <c r="H3" s="847"/>
      <c r="I3" s="847"/>
      <c r="J3" s="847"/>
      <c r="K3" s="847"/>
      <c r="L3" s="847"/>
      <c r="M3" s="847"/>
      <c r="N3" s="847"/>
      <c r="O3" s="847"/>
      <c r="P3" s="847"/>
      <c r="Q3" s="847"/>
      <c r="R3" s="847"/>
      <c r="S3" s="847"/>
      <c r="T3" s="847"/>
      <c r="U3" s="847"/>
      <c r="V3" s="847"/>
      <c r="W3" s="847"/>
      <c r="X3" s="847"/>
      <c r="Y3" s="847"/>
      <c r="Z3" s="847"/>
      <c r="AA3" s="847"/>
      <c r="AB3" s="847"/>
      <c r="AC3" s="847"/>
      <c r="AD3" s="847"/>
      <c r="AE3" s="847"/>
      <c r="AF3" s="847"/>
      <c r="AG3" s="847"/>
      <c r="AH3" s="847"/>
      <c r="AI3" s="847"/>
      <c r="AJ3" s="847"/>
      <c r="AK3" s="847"/>
      <c r="AL3" s="847"/>
      <c r="AM3" s="847"/>
      <c r="AN3" s="847"/>
      <c r="AO3" s="848"/>
      <c r="AP3" s="26"/>
      <c r="AQ3" s="26"/>
      <c r="AR3" s="26"/>
    </row>
    <row r="4" spans="2:44" ht="6.75" customHeight="1">
      <c r="B4" s="849"/>
      <c r="C4" s="850"/>
      <c r="D4" s="850"/>
      <c r="E4" s="850"/>
      <c r="F4" s="850"/>
      <c r="G4" s="850"/>
      <c r="H4" s="850"/>
      <c r="I4" s="850"/>
      <c r="J4" s="850"/>
      <c r="K4" s="850"/>
      <c r="L4" s="850"/>
      <c r="M4" s="850"/>
      <c r="N4" s="850"/>
      <c r="O4" s="850"/>
      <c r="P4" s="850"/>
      <c r="Q4" s="850"/>
      <c r="R4" s="850"/>
      <c r="S4" s="850"/>
      <c r="T4" s="850"/>
      <c r="U4" s="850"/>
      <c r="V4" s="850"/>
      <c r="W4" s="850"/>
      <c r="X4" s="850"/>
      <c r="Y4" s="850"/>
      <c r="Z4" s="850"/>
      <c r="AA4" s="850"/>
      <c r="AB4" s="850"/>
      <c r="AC4" s="850"/>
      <c r="AD4" s="850"/>
      <c r="AE4" s="850"/>
      <c r="AF4" s="850"/>
      <c r="AG4" s="850"/>
      <c r="AH4" s="850"/>
      <c r="AI4" s="850"/>
      <c r="AJ4" s="850"/>
      <c r="AK4" s="850"/>
      <c r="AL4" s="850"/>
      <c r="AM4" s="850"/>
      <c r="AN4" s="850"/>
      <c r="AO4" s="851"/>
      <c r="AP4" s="26"/>
      <c r="AQ4" s="26"/>
      <c r="AR4" s="26"/>
    </row>
    <row r="5" spans="2:44" ht="13.5" customHeight="1">
      <c r="B5" s="806" t="s">
        <v>176</v>
      </c>
      <c r="C5" s="804"/>
      <c r="D5" s="804"/>
      <c r="E5" s="804"/>
      <c r="F5" s="804"/>
      <c r="G5" s="804"/>
      <c r="H5" s="804"/>
      <c r="I5" s="804"/>
      <c r="J5" s="804"/>
      <c r="K5" s="804"/>
      <c r="L5" s="804"/>
      <c r="M5" s="804"/>
      <c r="N5" s="804"/>
      <c r="O5" s="804"/>
      <c r="P5" s="804"/>
      <c r="Q5" s="804"/>
      <c r="R5" s="804"/>
      <c r="S5" s="804"/>
      <c r="T5" s="804"/>
      <c r="U5" s="804"/>
      <c r="V5" s="804"/>
      <c r="W5" s="804"/>
      <c r="X5" s="804"/>
      <c r="Y5" s="804"/>
      <c r="Z5" s="804"/>
      <c r="AA5" s="804"/>
      <c r="AB5" s="804"/>
      <c r="AC5" s="804"/>
      <c r="AD5" s="804"/>
      <c r="AE5" s="804"/>
      <c r="AF5" s="804"/>
      <c r="AG5" s="804"/>
      <c r="AH5" s="804"/>
      <c r="AI5" s="804"/>
      <c r="AJ5" s="804"/>
      <c r="AK5" s="804"/>
      <c r="AL5" s="804"/>
      <c r="AM5" s="804"/>
      <c r="AN5" s="804"/>
      <c r="AO5" s="805"/>
      <c r="AP5" s="26"/>
      <c r="AQ5" s="26"/>
      <c r="AR5" s="26"/>
    </row>
    <row r="6" spans="2:44" ht="3.75" customHeight="1">
      <c r="B6" s="852" t="s">
        <v>3689</v>
      </c>
      <c r="C6" s="810"/>
      <c r="D6" s="810"/>
      <c r="E6" s="810"/>
      <c r="F6" s="810"/>
      <c r="G6" s="810"/>
      <c r="H6" s="810"/>
      <c r="I6" s="810"/>
      <c r="J6" s="810"/>
      <c r="K6" s="810"/>
      <c r="L6" s="810"/>
      <c r="M6" s="810"/>
      <c r="N6" s="810"/>
      <c r="O6" s="810"/>
      <c r="P6" s="810"/>
      <c r="Q6" s="810"/>
      <c r="R6" s="810"/>
      <c r="S6" s="810"/>
      <c r="T6" s="810"/>
      <c r="U6" s="810"/>
      <c r="V6" s="810"/>
      <c r="W6" s="810"/>
      <c r="X6" s="810"/>
      <c r="Y6" s="810"/>
      <c r="Z6" s="810"/>
      <c r="AA6" s="810"/>
      <c r="AB6" s="810"/>
      <c r="AC6" s="810"/>
      <c r="AD6" s="810"/>
      <c r="AE6" s="810"/>
      <c r="AF6" s="810"/>
      <c r="AG6" s="810"/>
      <c r="AH6" s="810"/>
      <c r="AI6" s="810"/>
      <c r="AJ6" s="810"/>
      <c r="AK6" s="810"/>
      <c r="AL6" s="810"/>
      <c r="AM6" s="810"/>
      <c r="AN6" s="810"/>
      <c r="AO6" s="811"/>
      <c r="AP6" s="26"/>
      <c r="AQ6" s="26"/>
      <c r="AR6" s="26"/>
    </row>
    <row r="7" spans="2:44" ht="14.25" customHeight="1">
      <c r="B7" s="828"/>
      <c r="C7" s="816"/>
      <c r="D7" s="816"/>
      <c r="E7" s="816"/>
      <c r="F7" s="816"/>
      <c r="G7" s="816"/>
      <c r="H7" s="816"/>
      <c r="I7" s="816"/>
      <c r="J7" s="816"/>
      <c r="K7" s="816"/>
      <c r="L7" s="816"/>
      <c r="M7" s="816"/>
      <c r="N7" s="816"/>
      <c r="O7" s="816"/>
      <c r="P7" s="816"/>
      <c r="Q7" s="816"/>
      <c r="R7" s="816"/>
      <c r="S7" s="816"/>
      <c r="T7" s="816"/>
      <c r="U7" s="816"/>
      <c r="V7" s="816"/>
      <c r="W7" s="816"/>
      <c r="X7" s="816"/>
      <c r="Y7" s="816"/>
      <c r="Z7" s="816"/>
      <c r="AA7" s="816"/>
      <c r="AB7" s="816"/>
      <c r="AC7" s="816"/>
      <c r="AD7" s="816"/>
      <c r="AE7" s="816"/>
      <c r="AF7" s="816"/>
      <c r="AG7" s="816"/>
      <c r="AH7" s="816"/>
      <c r="AI7" s="816"/>
      <c r="AJ7" s="816"/>
      <c r="AK7" s="816"/>
      <c r="AL7" s="816"/>
      <c r="AM7" s="816"/>
      <c r="AN7" s="816"/>
      <c r="AO7" s="817"/>
      <c r="AP7" s="26"/>
      <c r="AQ7" s="26"/>
      <c r="AR7" s="26"/>
    </row>
    <row r="8" spans="2:44" ht="16.5" customHeight="1">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6"/>
      <c r="AQ8" s="26"/>
      <c r="AR8" s="26"/>
    </row>
    <row r="9" spans="2:44" ht="1.5" customHeight="1">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6"/>
      <c r="AQ9" s="26"/>
      <c r="AR9" s="26"/>
    </row>
    <row r="10" spans="2:44" ht="93" customHeight="1">
      <c r="B10" s="854" t="s">
        <v>145</v>
      </c>
      <c r="C10" s="855"/>
      <c r="D10" s="855"/>
      <c r="E10" s="855"/>
      <c r="F10" s="855"/>
      <c r="G10" s="855"/>
      <c r="H10" s="855"/>
      <c r="I10" s="855"/>
      <c r="J10" s="855"/>
      <c r="K10" s="855"/>
      <c r="L10" s="856"/>
      <c r="M10" s="854" t="s">
        <v>177</v>
      </c>
      <c r="N10" s="855"/>
      <c r="O10" s="855"/>
      <c r="P10" s="855"/>
      <c r="Q10" s="855"/>
      <c r="R10" s="855"/>
      <c r="S10" s="856"/>
      <c r="T10" s="854" t="s">
        <v>178</v>
      </c>
      <c r="U10" s="855"/>
      <c r="V10" s="855"/>
      <c r="W10" s="856"/>
      <c r="X10" s="854" t="s">
        <v>179</v>
      </c>
      <c r="Y10" s="855"/>
      <c r="Z10" s="855"/>
      <c r="AA10" s="855"/>
      <c r="AB10" s="856"/>
      <c r="AC10" s="854" t="s">
        <v>180</v>
      </c>
      <c r="AD10" s="855"/>
      <c r="AE10" s="855"/>
      <c r="AF10" s="855"/>
      <c r="AG10" s="855"/>
      <c r="AH10" s="855"/>
      <c r="AI10" s="856"/>
      <c r="AJ10" s="854" t="s">
        <v>181</v>
      </c>
      <c r="AK10" s="855"/>
      <c r="AL10" s="855"/>
      <c r="AM10" s="855"/>
      <c r="AN10" s="856"/>
      <c r="AO10" s="25"/>
      <c r="AP10" s="26"/>
      <c r="AQ10" s="26"/>
      <c r="AR10" s="26"/>
    </row>
    <row r="11" spans="2:44" ht="6" customHeight="1">
      <c r="B11" s="30"/>
      <c r="C11" s="25"/>
      <c r="D11" s="25"/>
      <c r="E11" s="25"/>
      <c r="F11" s="25"/>
      <c r="G11" s="25"/>
      <c r="H11" s="25"/>
      <c r="I11" s="25"/>
      <c r="J11" s="25"/>
      <c r="K11" s="25"/>
      <c r="L11" s="838" t="s">
        <v>79</v>
      </c>
      <c r="M11" s="28"/>
      <c r="N11" s="28"/>
      <c r="O11" s="28"/>
      <c r="P11" s="25"/>
      <c r="Q11" s="25"/>
      <c r="R11" s="857" t="s">
        <v>79</v>
      </c>
      <c r="S11" s="833"/>
      <c r="T11" s="25"/>
      <c r="U11" s="28"/>
      <c r="V11" s="28"/>
      <c r="W11" s="853" t="s">
        <v>79</v>
      </c>
      <c r="X11" s="25"/>
      <c r="Y11" s="25"/>
      <c r="Z11" s="28"/>
      <c r="AA11" s="28"/>
      <c r="AB11" s="853" t="s">
        <v>79</v>
      </c>
      <c r="AC11" s="28"/>
      <c r="AD11" s="28"/>
      <c r="AE11" s="25"/>
      <c r="AF11" s="25"/>
      <c r="AG11" s="28"/>
      <c r="AH11" s="28"/>
      <c r="AI11" s="853" t="s">
        <v>79</v>
      </c>
      <c r="AJ11" s="25"/>
      <c r="AK11" s="25"/>
      <c r="AL11" s="25"/>
      <c r="AM11" s="25"/>
      <c r="AN11" s="31"/>
      <c r="AO11" s="25"/>
      <c r="AP11" s="26"/>
      <c r="AQ11" s="26"/>
      <c r="AR11" s="26"/>
    </row>
    <row r="12" spans="2:44" ht="1.5" customHeight="1">
      <c r="B12" s="809" t="s">
        <v>3684</v>
      </c>
      <c r="C12" s="810"/>
      <c r="D12" s="810"/>
      <c r="E12" s="810"/>
      <c r="F12" s="810"/>
      <c r="G12" s="810"/>
      <c r="H12" s="810"/>
      <c r="I12" s="811"/>
      <c r="J12" s="25"/>
      <c r="K12" s="25"/>
      <c r="L12" s="839"/>
      <c r="M12" s="25"/>
      <c r="N12" s="25"/>
      <c r="O12" s="25"/>
      <c r="P12" s="25"/>
      <c r="Q12" s="25"/>
      <c r="R12" s="858"/>
      <c r="S12" s="814"/>
      <c r="T12" s="25"/>
      <c r="U12" s="25"/>
      <c r="V12" s="25"/>
      <c r="W12" s="839"/>
      <c r="X12" s="25"/>
      <c r="Y12" s="25"/>
      <c r="Z12" s="25"/>
      <c r="AA12" s="25"/>
      <c r="AB12" s="839"/>
      <c r="AC12" s="25"/>
      <c r="AD12" s="25"/>
      <c r="AE12" s="25"/>
      <c r="AF12" s="25"/>
      <c r="AG12" s="25"/>
      <c r="AH12" s="25"/>
      <c r="AI12" s="839"/>
      <c r="AJ12" s="25"/>
      <c r="AK12" s="25"/>
      <c r="AL12" s="25"/>
      <c r="AM12" s="25"/>
      <c r="AN12" s="31"/>
      <c r="AO12" s="25"/>
      <c r="AP12" s="26"/>
      <c r="AQ12" s="26"/>
      <c r="AR12" s="26"/>
    </row>
    <row r="13" spans="2:44" ht="9" customHeight="1">
      <c r="B13" s="812"/>
      <c r="C13" s="813"/>
      <c r="D13" s="813"/>
      <c r="E13" s="813"/>
      <c r="F13" s="813"/>
      <c r="G13" s="813"/>
      <c r="H13" s="813"/>
      <c r="I13" s="814"/>
      <c r="J13" s="25"/>
      <c r="K13" s="25"/>
      <c r="L13" s="839"/>
      <c r="M13" s="25"/>
      <c r="N13" s="25"/>
      <c r="O13" s="25"/>
      <c r="P13" s="25"/>
      <c r="Q13" s="25"/>
      <c r="R13" s="858"/>
      <c r="S13" s="814"/>
      <c r="T13" s="25"/>
      <c r="U13" s="25"/>
      <c r="V13" s="25"/>
      <c r="W13" s="839"/>
      <c r="X13" s="25"/>
      <c r="Y13" s="25"/>
      <c r="Z13" s="25"/>
      <c r="AA13" s="25"/>
      <c r="AB13" s="839"/>
      <c r="AC13" s="25"/>
      <c r="AD13" s="25"/>
      <c r="AE13" s="25"/>
      <c r="AF13" s="25"/>
      <c r="AG13" s="25"/>
      <c r="AH13" s="25"/>
      <c r="AI13" s="839"/>
      <c r="AJ13" s="25"/>
      <c r="AK13" s="841">
        <v>0</v>
      </c>
      <c r="AL13" s="842"/>
      <c r="AM13" s="25"/>
      <c r="AN13" s="31"/>
      <c r="AO13" s="25"/>
      <c r="AP13" s="26"/>
      <c r="AQ13" s="26"/>
      <c r="AR13" s="26" t="s">
        <v>5</v>
      </c>
    </row>
    <row r="14" spans="2:44" ht="19.5" customHeight="1">
      <c r="B14" s="815"/>
      <c r="C14" s="816"/>
      <c r="D14" s="816"/>
      <c r="E14" s="816"/>
      <c r="F14" s="816"/>
      <c r="G14" s="816"/>
      <c r="H14" s="816"/>
      <c r="I14" s="817"/>
      <c r="J14" s="25"/>
      <c r="K14" s="25"/>
      <c r="L14" s="840"/>
      <c r="M14" s="25"/>
      <c r="N14" s="25"/>
      <c r="O14" s="25"/>
      <c r="P14" s="25"/>
      <c r="Q14" s="25"/>
      <c r="R14" s="828"/>
      <c r="S14" s="817"/>
      <c r="T14" s="25"/>
      <c r="U14" s="25"/>
      <c r="V14" s="25"/>
      <c r="W14" s="840"/>
      <c r="X14" s="25"/>
      <c r="Y14" s="25"/>
      <c r="Z14" s="25"/>
      <c r="AA14" s="25"/>
      <c r="AB14" s="840"/>
      <c r="AC14" s="25"/>
      <c r="AD14" s="25"/>
      <c r="AE14" s="25"/>
      <c r="AF14" s="25"/>
      <c r="AG14" s="25"/>
      <c r="AH14" s="25"/>
      <c r="AI14" s="840"/>
      <c r="AJ14" s="25"/>
      <c r="AK14" s="25"/>
      <c r="AL14" s="25"/>
      <c r="AM14" s="25"/>
      <c r="AN14" s="31"/>
      <c r="AO14" s="25"/>
      <c r="AP14" s="26"/>
      <c r="AQ14" s="26"/>
      <c r="AR14" s="26"/>
    </row>
    <row r="15" spans="2:44" ht="15" customHeight="1">
      <c r="B15" s="30"/>
      <c r="C15" s="25"/>
      <c r="D15" s="25"/>
      <c r="E15" s="25"/>
      <c r="F15" s="25"/>
      <c r="G15" s="25"/>
      <c r="H15" s="25"/>
      <c r="I15" s="25"/>
      <c r="J15" s="25"/>
      <c r="K15" s="25"/>
      <c r="L15" s="820">
        <f>SUM(L17:P19)</f>
        <v>42008</v>
      </c>
      <c r="M15" s="821"/>
      <c r="N15" s="821"/>
      <c r="O15" s="821"/>
      <c r="P15" s="822"/>
      <c r="Q15" s="25"/>
      <c r="R15" s="25"/>
      <c r="S15" s="25"/>
      <c r="T15" s="25"/>
      <c r="U15" s="44">
        <f>SUM(U17:Y19)</f>
        <v>0</v>
      </c>
      <c r="V15" s="44"/>
      <c r="W15" s="44"/>
      <c r="X15" s="44"/>
      <c r="Y15" s="44"/>
      <c r="Z15" s="44">
        <f>SUM(Z17:AD19)</f>
        <v>0</v>
      </c>
      <c r="AA15" s="44"/>
      <c r="AB15" s="44"/>
      <c r="AC15" s="44"/>
      <c r="AD15" s="44"/>
      <c r="AE15" s="818">
        <f>SUM(AG17:AG19)</f>
        <v>0</v>
      </c>
      <c r="AF15" s="804"/>
      <c r="AG15" s="805"/>
      <c r="AH15" s="45"/>
      <c r="AI15" s="45"/>
      <c r="AJ15" s="45"/>
      <c r="AK15" s="714">
        <f>+L15</f>
        <v>42008</v>
      </c>
      <c r="AL15" s="289"/>
      <c r="AM15" s="25"/>
      <c r="AN15" s="31"/>
      <c r="AO15" s="25"/>
      <c r="AP15" s="26"/>
      <c r="AQ15" s="26"/>
      <c r="AR15" s="26"/>
    </row>
    <row r="16" spans="2:44" ht="0.75" customHeight="1">
      <c r="B16" s="30"/>
      <c r="C16" s="25"/>
      <c r="D16" s="25"/>
      <c r="E16" s="25"/>
      <c r="F16" s="25"/>
      <c r="G16" s="25"/>
      <c r="H16" s="25"/>
      <c r="I16" s="25"/>
      <c r="J16" s="25"/>
      <c r="K16" s="25"/>
      <c r="L16" s="25"/>
      <c r="M16" s="25"/>
      <c r="N16" s="25"/>
      <c r="O16" s="25"/>
      <c r="P16" s="25"/>
      <c r="Q16" s="25"/>
      <c r="R16" s="25"/>
      <c r="S16" s="25"/>
      <c r="T16" s="25"/>
      <c r="U16" s="34"/>
      <c r="V16" s="34"/>
      <c r="W16" s="34"/>
      <c r="X16" s="34"/>
      <c r="Y16" s="34"/>
      <c r="Z16" s="34"/>
      <c r="AA16" s="34"/>
      <c r="AB16" s="34"/>
      <c r="AC16" s="34"/>
      <c r="AD16" s="34"/>
      <c r="AE16" s="34"/>
      <c r="AF16" s="34"/>
      <c r="AG16" s="34"/>
      <c r="AH16" s="25"/>
      <c r="AI16" s="25"/>
      <c r="AJ16" s="25"/>
      <c r="AK16" s="25"/>
      <c r="AL16" s="25"/>
      <c r="AM16" s="25"/>
      <c r="AN16" s="31"/>
      <c r="AO16" s="25"/>
      <c r="AP16" s="26"/>
      <c r="AQ16" s="26"/>
      <c r="AR16" s="26"/>
    </row>
    <row r="17" spans="2:44" ht="9" customHeight="1">
      <c r="B17" s="30"/>
      <c r="C17" s="25"/>
      <c r="D17" s="819" t="s">
        <v>59</v>
      </c>
      <c r="E17" s="804"/>
      <c r="F17" s="804"/>
      <c r="G17" s="804"/>
      <c r="H17" s="804"/>
      <c r="I17" s="805"/>
      <c r="J17" s="25"/>
      <c r="K17" s="25"/>
      <c r="L17" s="826">
        <f>'2. Edo. de situación financiera'!AA34</f>
        <v>0</v>
      </c>
      <c r="M17" s="821"/>
      <c r="N17" s="821"/>
      <c r="O17" s="821"/>
      <c r="P17" s="822"/>
      <c r="Q17" s="25"/>
      <c r="R17" s="25"/>
      <c r="S17" s="25"/>
      <c r="T17" s="25"/>
      <c r="U17" s="46">
        <v>0</v>
      </c>
      <c r="V17" s="46"/>
      <c r="W17" s="34"/>
      <c r="X17" s="34"/>
      <c r="Y17" s="34"/>
      <c r="Z17" s="46">
        <v>0</v>
      </c>
      <c r="AA17" s="34"/>
      <c r="AB17" s="34"/>
      <c r="AC17" s="34"/>
      <c r="AD17" s="34"/>
      <c r="AE17" s="34"/>
      <c r="AF17" s="34"/>
      <c r="AG17" s="46">
        <v>0</v>
      </c>
      <c r="AH17" s="25"/>
      <c r="AI17" s="25"/>
      <c r="AJ17" s="25"/>
      <c r="AK17" s="826">
        <f t="shared" ref="AK17:AK19" si="0">SUM(L17:AG17)</f>
        <v>0</v>
      </c>
      <c r="AL17" s="822"/>
      <c r="AM17" s="25"/>
      <c r="AN17" s="31"/>
      <c r="AO17" s="25"/>
      <c r="AP17" s="26"/>
      <c r="AQ17" s="26"/>
      <c r="AR17" s="26"/>
    </row>
    <row r="18" spans="2:44" ht="9" customHeight="1">
      <c r="B18" s="30"/>
      <c r="C18" s="25"/>
      <c r="D18" s="819" t="s">
        <v>125</v>
      </c>
      <c r="E18" s="804"/>
      <c r="F18" s="804"/>
      <c r="G18" s="804"/>
      <c r="H18" s="804"/>
      <c r="I18" s="805"/>
      <c r="J18" s="25"/>
      <c r="K18" s="25"/>
      <c r="L18" s="826">
        <f>'2. Edo. de situación financiera'!AA35</f>
        <v>42008</v>
      </c>
      <c r="M18" s="821"/>
      <c r="N18" s="821"/>
      <c r="O18" s="821"/>
      <c r="P18" s="822"/>
      <c r="Q18" s="25"/>
      <c r="R18" s="25"/>
      <c r="S18" s="25"/>
      <c r="T18" s="25"/>
      <c r="U18" s="808">
        <v>0</v>
      </c>
      <c r="V18" s="805"/>
      <c r="W18" s="34"/>
      <c r="X18" s="34"/>
      <c r="Y18" s="34"/>
      <c r="Z18" s="46">
        <v>0</v>
      </c>
      <c r="AA18" s="34"/>
      <c r="AB18" s="34"/>
      <c r="AC18" s="34"/>
      <c r="AD18" s="34"/>
      <c r="AE18" s="34"/>
      <c r="AF18" s="34"/>
      <c r="AG18" s="46">
        <v>0</v>
      </c>
      <c r="AH18" s="25"/>
      <c r="AI18" s="25"/>
      <c r="AJ18" s="25"/>
      <c r="AK18" s="826">
        <f t="shared" si="0"/>
        <v>42008</v>
      </c>
      <c r="AL18" s="822"/>
      <c r="AM18" s="25"/>
      <c r="AN18" s="31"/>
      <c r="AO18" s="25"/>
      <c r="AP18" s="26"/>
      <c r="AQ18" s="26"/>
      <c r="AR18" s="26"/>
    </row>
    <row r="19" spans="2:44" ht="9" customHeight="1">
      <c r="B19" s="30"/>
      <c r="C19" s="25"/>
      <c r="D19" s="819" t="s">
        <v>126</v>
      </c>
      <c r="E19" s="804"/>
      <c r="F19" s="804"/>
      <c r="G19" s="804"/>
      <c r="H19" s="804"/>
      <c r="I19" s="805"/>
      <c r="J19" s="25"/>
      <c r="K19" s="25"/>
      <c r="L19" s="808">
        <v>0</v>
      </c>
      <c r="M19" s="804"/>
      <c r="N19" s="804"/>
      <c r="O19" s="804"/>
      <c r="P19" s="805"/>
      <c r="Q19" s="25"/>
      <c r="R19" s="25"/>
      <c r="S19" s="25"/>
      <c r="T19" s="25"/>
      <c r="U19" s="46">
        <v>0</v>
      </c>
      <c r="V19" s="34"/>
      <c r="W19" s="34"/>
      <c r="X19" s="34"/>
      <c r="Y19" s="34"/>
      <c r="Z19" s="46">
        <v>0</v>
      </c>
      <c r="AA19" s="34"/>
      <c r="AB19" s="34"/>
      <c r="AC19" s="34"/>
      <c r="AD19" s="34"/>
      <c r="AE19" s="34"/>
      <c r="AF19" s="34"/>
      <c r="AG19" s="46">
        <v>0</v>
      </c>
      <c r="AH19" s="25"/>
      <c r="AI19" s="25"/>
      <c r="AJ19" s="25"/>
      <c r="AK19" s="826">
        <f t="shared" si="0"/>
        <v>0</v>
      </c>
      <c r="AL19" s="822"/>
      <c r="AM19" s="25"/>
      <c r="AN19" s="31"/>
      <c r="AO19" s="25"/>
      <c r="AP19" s="26"/>
      <c r="AQ19" s="26"/>
      <c r="AR19" s="26"/>
    </row>
    <row r="20" spans="2:44" ht="10.5" customHeight="1">
      <c r="B20" s="30"/>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89"/>
      <c r="AL20" s="289"/>
      <c r="AM20" s="25"/>
      <c r="AN20" s="31"/>
      <c r="AO20" s="25"/>
      <c r="AP20" s="26"/>
      <c r="AQ20" s="26"/>
      <c r="AR20" s="26"/>
    </row>
    <row r="21" spans="2:44" ht="1.5" customHeight="1">
      <c r="B21" s="809" t="s">
        <v>3690</v>
      </c>
      <c r="C21" s="810"/>
      <c r="D21" s="810"/>
      <c r="E21" s="810"/>
      <c r="F21" s="810"/>
      <c r="G21" s="810"/>
      <c r="H21" s="810"/>
      <c r="I21" s="811"/>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89"/>
      <c r="AL21" s="289"/>
      <c r="AM21" s="25"/>
      <c r="AN21" s="31"/>
      <c r="AO21" s="25"/>
      <c r="AP21" s="26"/>
      <c r="AQ21" s="26"/>
      <c r="AR21" s="26"/>
    </row>
    <row r="22" spans="2:44" ht="9" customHeight="1">
      <c r="B22" s="815"/>
      <c r="C22" s="816"/>
      <c r="D22" s="816"/>
      <c r="E22" s="816"/>
      <c r="F22" s="816"/>
      <c r="G22" s="816"/>
      <c r="H22" s="816"/>
      <c r="I22" s="817"/>
      <c r="J22" s="25"/>
      <c r="K22" s="25"/>
      <c r="L22" s="25"/>
      <c r="M22" s="25"/>
      <c r="N22" s="25"/>
      <c r="O22" s="25"/>
      <c r="P22" s="818">
        <f>SUM(P24:Q28)</f>
        <v>0</v>
      </c>
      <c r="Q22" s="805"/>
      <c r="R22" s="25"/>
      <c r="S22" s="25"/>
      <c r="T22" s="820">
        <f>SUM(T24:U28)</f>
        <v>113682814</v>
      </c>
      <c r="U22" s="822"/>
      <c r="V22" s="25"/>
      <c r="W22" s="25"/>
      <c r="X22" s="25"/>
      <c r="Y22" s="820">
        <f>SUM(Y24:Z28)</f>
        <v>-31646672.439999998</v>
      </c>
      <c r="Z22" s="822"/>
      <c r="AA22" s="25"/>
      <c r="AB22" s="25"/>
      <c r="AC22" s="25"/>
      <c r="AD22" s="25"/>
      <c r="AE22" s="25"/>
      <c r="AF22" s="25"/>
      <c r="AG22" s="818">
        <f>SUM(AG24:AH28)</f>
        <v>0</v>
      </c>
      <c r="AH22" s="805"/>
      <c r="AI22" s="25"/>
      <c r="AJ22" s="25"/>
      <c r="AK22" s="820">
        <f>SUM(L22:AG22)</f>
        <v>82036141.560000002</v>
      </c>
      <c r="AL22" s="822"/>
      <c r="AM22" s="25"/>
      <c r="AN22" s="31"/>
      <c r="AO22" s="25"/>
      <c r="AP22" s="26"/>
      <c r="AQ22" s="26"/>
      <c r="AR22" s="26"/>
    </row>
    <row r="23" spans="2:44" ht="0.75" customHeight="1">
      <c r="B23" s="30"/>
      <c r="C23" s="25"/>
      <c r="D23" s="25"/>
      <c r="E23" s="25"/>
      <c r="F23" s="25"/>
      <c r="G23" s="25"/>
      <c r="H23" s="25"/>
      <c r="I23" s="25"/>
      <c r="J23" s="25"/>
      <c r="K23" s="25"/>
      <c r="L23" s="25"/>
      <c r="M23" s="25"/>
      <c r="N23" s="25"/>
      <c r="O23" s="25"/>
      <c r="P23" s="41"/>
      <c r="Q23" s="41"/>
      <c r="R23" s="25"/>
      <c r="S23" s="25"/>
      <c r="T23" s="25"/>
      <c r="U23" s="25"/>
      <c r="V23" s="25"/>
      <c r="W23" s="25"/>
      <c r="X23" s="25"/>
      <c r="Y23" s="25"/>
      <c r="Z23" s="25"/>
      <c r="AA23" s="25"/>
      <c r="AB23" s="25"/>
      <c r="AC23" s="25"/>
      <c r="AD23" s="25"/>
      <c r="AE23" s="25"/>
      <c r="AF23" s="25"/>
      <c r="AG23" s="41"/>
      <c r="AH23" s="41"/>
      <c r="AI23" s="25"/>
      <c r="AJ23" s="25"/>
      <c r="AK23" s="826">
        <f t="shared" ref="AK23:AK27" si="1">SUM(L23:AG23)</f>
        <v>0</v>
      </c>
      <c r="AL23" s="822"/>
      <c r="AM23" s="25"/>
      <c r="AN23" s="31"/>
      <c r="AO23" s="25"/>
      <c r="AP23" s="26"/>
      <c r="AQ23" s="26"/>
      <c r="AR23" s="26"/>
    </row>
    <row r="24" spans="2:44" ht="9" customHeight="1">
      <c r="B24" s="30"/>
      <c r="C24" s="25"/>
      <c r="D24" s="819" t="s">
        <v>182</v>
      </c>
      <c r="E24" s="804"/>
      <c r="F24" s="804"/>
      <c r="G24" s="804"/>
      <c r="H24" s="804"/>
      <c r="I24" s="805"/>
      <c r="J24" s="25"/>
      <c r="K24" s="25"/>
      <c r="L24" s="25"/>
      <c r="M24" s="25"/>
      <c r="N24" s="25"/>
      <c r="O24" s="25"/>
      <c r="P24" s="808">
        <v>0</v>
      </c>
      <c r="Q24" s="805"/>
      <c r="R24" s="25"/>
      <c r="S24" s="25"/>
      <c r="T24" s="25"/>
      <c r="U24" s="808">
        <v>0</v>
      </c>
      <c r="V24" s="805"/>
      <c r="W24" s="25"/>
      <c r="X24" s="25"/>
      <c r="Y24" s="826">
        <f>'2. Edo. de situación financiera'!AA39</f>
        <v>-31646672.439999998</v>
      </c>
      <c r="Z24" s="822"/>
      <c r="AA24" s="25"/>
      <c r="AB24" s="25"/>
      <c r="AC24" s="25"/>
      <c r="AD24" s="25"/>
      <c r="AE24" s="25"/>
      <c r="AF24" s="25"/>
      <c r="AG24" s="808">
        <v>0</v>
      </c>
      <c r="AH24" s="805"/>
      <c r="AI24" s="25"/>
      <c r="AJ24" s="25"/>
      <c r="AK24" s="826">
        <f>SUM(L24:AG24)</f>
        <v>-31646672.439999998</v>
      </c>
      <c r="AL24" s="822"/>
      <c r="AM24" s="25"/>
      <c r="AN24" s="31"/>
      <c r="AO24" s="25"/>
      <c r="AP24" s="26"/>
      <c r="AQ24" s="26"/>
      <c r="AR24" s="26"/>
    </row>
    <row r="25" spans="2:44" ht="9" customHeight="1">
      <c r="B25" s="30"/>
      <c r="C25" s="25"/>
      <c r="D25" s="819" t="s">
        <v>129</v>
      </c>
      <c r="E25" s="804"/>
      <c r="F25" s="804"/>
      <c r="G25" s="804"/>
      <c r="H25" s="804"/>
      <c r="I25" s="805"/>
      <c r="J25" s="25"/>
      <c r="K25" s="25"/>
      <c r="L25" s="25"/>
      <c r="M25" s="25"/>
      <c r="N25" s="25"/>
      <c r="O25" s="25"/>
      <c r="P25" s="808">
        <v>0</v>
      </c>
      <c r="Q25" s="805"/>
      <c r="R25" s="25"/>
      <c r="S25" s="25"/>
      <c r="T25" s="826">
        <f>'2. Edo. de situación financiera'!AA40</f>
        <v>113682814</v>
      </c>
      <c r="U25" s="822"/>
      <c r="V25" s="25"/>
      <c r="W25" s="25"/>
      <c r="X25" s="25"/>
      <c r="Y25" s="25"/>
      <c r="Z25" s="808">
        <v>0</v>
      </c>
      <c r="AA25" s="805"/>
      <c r="AB25" s="25"/>
      <c r="AC25" s="25"/>
      <c r="AD25" s="25"/>
      <c r="AE25" s="25"/>
      <c r="AF25" s="25"/>
      <c r="AG25" s="808">
        <v>0</v>
      </c>
      <c r="AH25" s="805"/>
      <c r="AI25" s="25"/>
      <c r="AJ25" s="25"/>
      <c r="AK25" s="826">
        <f>SUM(L25:AG25)</f>
        <v>113682814</v>
      </c>
      <c r="AL25" s="822"/>
      <c r="AM25" s="25"/>
      <c r="AN25" s="31"/>
      <c r="AO25" s="25"/>
      <c r="AP25" s="26"/>
      <c r="AQ25" s="26"/>
      <c r="AR25" s="26"/>
    </row>
    <row r="26" spans="2:44" ht="9" customHeight="1">
      <c r="B26" s="30"/>
      <c r="C26" s="25"/>
      <c r="D26" s="819" t="s">
        <v>130</v>
      </c>
      <c r="E26" s="804"/>
      <c r="F26" s="804"/>
      <c r="G26" s="804"/>
      <c r="H26" s="804"/>
      <c r="I26" s="805"/>
      <c r="J26" s="25"/>
      <c r="K26" s="25"/>
      <c r="L26" s="25"/>
      <c r="M26" s="25"/>
      <c r="N26" s="25"/>
      <c r="O26" s="25"/>
      <c r="P26" s="808">
        <v>0</v>
      </c>
      <c r="Q26" s="805"/>
      <c r="R26" s="25"/>
      <c r="S26" s="25"/>
      <c r="T26" s="808">
        <v>0</v>
      </c>
      <c r="U26" s="805"/>
      <c r="V26" s="25"/>
      <c r="W26" s="25"/>
      <c r="X26" s="25"/>
      <c r="Y26" s="25"/>
      <c r="Z26" s="808">
        <v>0</v>
      </c>
      <c r="AA26" s="805"/>
      <c r="AB26" s="25"/>
      <c r="AC26" s="25"/>
      <c r="AD26" s="25"/>
      <c r="AE26" s="25"/>
      <c r="AF26" s="25"/>
      <c r="AG26" s="808">
        <v>0</v>
      </c>
      <c r="AH26" s="805"/>
      <c r="AI26" s="25"/>
      <c r="AJ26" s="25"/>
      <c r="AK26" s="826">
        <f t="shared" si="1"/>
        <v>0</v>
      </c>
      <c r="AL26" s="822"/>
      <c r="AM26" s="25"/>
      <c r="AN26" s="31"/>
      <c r="AO26" s="25"/>
      <c r="AP26" s="26"/>
      <c r="AQ26" s="26"/>
      <c r="AR26" s="26"/>
    </row>
    <row r="27" spans="2:44" ht="9" customHeight="1">
      <c r="B27" s="30"/>
      <c r="C27" s="25"/>
      <c r="D27" s="819" t="s">
        <v>131</v>
      </c>
      <c r="E27" s="804"/>
      <c r="F27" s="804"/>
      <c r="G27" s="804"/>
      <c r="H27" s="804"/>
      <c r="I27" s="805"/>
      <c r="J27" s="25"/>
      <c r="K27" s="25"/>
      <c r="L27" s="25"/>
      <c r="M27" s="25"/>
      <c r="N27" s="25"/>
      <c r="O27" s="25"/>
      <c r="P27" s="808">
        <v>0</v>
      </c>
      <c r="Q27" s="805"/>
      <c r="R27" s="25"/>
      <c r="S27" s="25"/>
      <c r="T27" s="808">
        <v>0</v>
      </c>
      <c r="U27" s="805"/>
      <c r="V27" s="25"/>
      <c r="W27" s="25"/>
      <c r="X27" s="25"/>
      <c r="Y27" s="25"/>
      <c r="Z27" s="808">
        <v>0</v>
      </c>
      <c r="AA27" s="805"/>
      <c r="AB27" s="25"/>
      <c r="AC27" s="25"/>
      <c r="AD27" s="25"/>
      <c r="AE27" s="25"/>
      <c r="AF27" s="25"/>
      <c r="AG27" s="808">
        <v>0</v>
      </c>
      <c r="AH27" s="805"/>
      <c r="AI27" s="25"/>
      <c r="AJ27" s="25"/>
      <c r="AK27" s="826">
        <f t="shared" si="1"/>
        <v>0</v>
      </c>
      <c r="AL27" s="822"/>
      <c r="AM27" s="25"/>
      <c r="AN27" s="31"/>
      <c r="AO27" s="25"/>
      <c r="AP27" s="26"/>
      <c r="AQ27" s="26"/>
      <c r="AR27" s="26"/>
    </row>
    <row r="28" spans="2:44" ht="9" customHeight="1">
      <c r="B28" s="30"/>
      <c r="C28" s="25"/>
      <c r="D28" s="819" t="s">
        <v>132</v>
      </c>
      <c r="E28" s="804"/>
      <c r="F28" s="804"/>
      <c r="G28" s="804"/>
      <c r="H28" s="804"/>
      <c r="I28" s="805"/>
      <c r="J28" s="25"/>
      <c r="K28" s="25"/>
      <c r="L28" s="25"/>
      <c r="M28" s="25"/>
      <c r="N28" s="25"/>
      <c r="O28" s="25"/>
      <c r="P28" s="808">
        <v>0</v>
      </c>
      <c r="Q28" s="805"/>
      <c r="R28" s="25"/>
      <c r="S28" s="25"/>
      <c r="T28" s="808">
        <v>0</v>
      </c>
      <c r="U28" s="805"/>
      <c r="V28" s="25"/>
      <c r="W28" s="25"/>
      <c r="X28" s="25"/>
      <c r="Y28" s="25"/>
      <c r="Z28" s="808">
        <v>0</v>
      </c>
      <c r="AA28" s="805"/>
      <c r="AB28" s="25"/>
      <c r="AC28" s="25"/>
      <c r="AD28" s="25"/>
      <c r="AE28" s="25"/>
      <c r="AF28" s="25"/>
      <c r="AG28" s="808">
        <v>0</v>
      </c>
      <c r="AH28" s="805"/>
      <c r="AI28" s="25"/>
      <c r="AJ28" s="25"/>
      <c r="AK28" s="826">
        <v>0</v>
      </c>
      <c r="AL28" s="822"/>
      <c r="AM28" s="25"/>
      <c r="AN28" s="31"/>
      <c r="AO28" s="25"/>
      <c r="AP28" s="26"/>
      <c r="AQ28" s="26"/>
      <c r="AR28" s="26"/>
    </row>
    <row r="29" spans="2:44" ht="6.75" customHeight="1">
      <c r="B29" s="30"/>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31"/>
      <c r="AO29" s="25"/>
      <c r="AP29" s="26"/>
      <c r="AQ29" s="26"/>
      <c r="AR29" s="26"/>
    </row>
    <row r="30" spans="2:44" ht="3.75" customHeight="1">
      <c r="B30" s="809" t="s">
        <v>3633</v>
      </c>
      <c r="C30" s="810"/>
      <c r="D30" s="810"/>
      <c r="E30" s="810"/>
      <c r="F30" s="810"/>
      <c r="G30" s="810"/>
      <c r="H30" s="810"/>
      <c r="I30" s="811"/>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31"/>
      <c r="AO30" s="25"/>
      <c r="AP30" s="26"/>
      <c r="AQ30" s="26"/>
      <c r="AR30" s="26"/>
    </row>
    <row r="31" spans="2:44" ht="9" customHeight="1">
      <c r="B31" s="812"/>
      <c r="C31" s="813"/>
      <c r="D31" s="813"/>
      <c r="E31" s="813"/>
      <c r="F31" s="813"/>
      <c r="G31" s="813"/>
      <c r="H31" s="813"/>
      <c r="I31" s="814"/>
      <c r="J31" s="25"/>
      <c r="K31" s="25"/>
      <c r="L31" s="25"/>
      <c r="M31" s="25"/>
      <c r="N31" s="25"/>
      <c r="O31" s="25"/>
      <c r="P31" s="818">
        <f>SUM(P33:Q34)</f>
        <v>0</v>
      </c>
      <c r="Q31" s="805"/>
      <c r="R31" s="41"/>
      <c r="S31" s="41"/>
      <c r="T31" s="41"/>
      <c r="U31" s="818">
        <f>SUM(U33:V34)</f>
        <v>0</v>
      </c>
      <c r="V31" s="805"/>
      <c r="W31" s="41"/>
      <c r="X31" s="41"/>
      <c r="Y31" s="41"/>
      <c r="Z31" s="818">
        <f>SUM(Z33:AA34)</f>
        <v>0</v>
      </c>
      <c r="AA31" s="805"/>
      <c r="AB31" s="41"/>
      <c r="AC31" s="41"/>
      <c r="AD31" s="818">
        <f>SUM(AD33:AG34)</f>
        <v>0</v>
      </c>
      <c r="AE31" s="804"/>
      <c r="AF31" s="804"/>
      <c r="AG31" s="805"/>
      <c r="AH31" s="25"/>
      <c r="AI31" s="25"/>
      <c r="AJ31" s="25"/>
      <c r="AK31" s="818">
        <f>SUM(AK33:AL34)</f>
        <v>0</v>
      </c>
      <c r="AL31" s="805"/>
      <c r="AM31" s="25"/>
      <c r="AN31" s="31"/>
      <c r="AO31" s="25"/>
      <c r="AP31" s="26"/>
      <c r="AQ31" s="26"/>
      <c r="AR31" s="26"/>
    </row>
    <row r="32" spans="2:44" ht="6.75" customHeight="1">
      <c r="B32" s="815"/>
      <c r="C32" s="816"/>
      <c r="D32" s="816"/>
      <c r="E32" s="816"/>
      <c r="F32" s="816"/>
      <c r="G32" s="816"/>
      <c r="H32" s="816"/>
      <c r="I32" s="817"/>
      <c r="J32" s="25"/>
      <c r="K32" s="25"/>
      <c r="L32" s="25"/>
      <c r="M32" s="25"/>
      <c r="N32" s="25"/>
      <c r="O32" s="25"/>
      <c r="P32" s="41"/>
      <c r="Q32" s="41"/>
      <c r="R32" s="41"/>
      <c r="S32" s="41"/>
      <c r="T32" s="41"/>
      <c r="U32" s="41"/>
      <c r="V32" s="41"/>
      <c r="W32" s="41"/>
      <c r="X32" s="41"/>
      <c r="Y32" s="41"/>
      <c r="Z32" s="41"/>
      <c r="AA32" s="41"/>
      <c r="AB32" s="41"/>
      <c r="AC32" s="41"/>
      <c r="AD32" s="41"/>
      <c r="AE32" s="41"/>
      <c r="AF32" s="41"/>
      <c r="AG32" s="41"/>
      <c r="AH32" s="25"/>
      <c r="AI32" s="25"/>
      <c r="AJ32" s="25"/>
      <c r="AK32" s="41"/>
      <c r="AL32" s="41"/>
      <c r="AM32" s="25"/>
      <c r="AN32" s="31"/>
      <c r="AO32" s="25"/>
      <c r="AP32" s="26"/>
      <c r="AQ32" s="26"/>
      <c r="AR32" s="26"/>
    </row>
    <row r="33" spans="2:44" ht="7.5" customHeight="1">
      <c r="B33" s="30"/>
      <c r="C33" s="25"/>
      <c r="D33" s="25"/>
      <c r="E33" s="819" t="s">
        <v>134</v>
      </c>
      <c r="F33" s="804"/>
      <c r="G33" s="804"/>
      <c r="H33" s="804"/>
      <c r="I33" s="804"/>
      <c r="J33" s="805"/>
      <c r="K33" s="25"/>
      <c r="L33" s="25"/>
      <c r="M33" s="25"/>
      <c r="N33" s="25"/>
      <c r="O33" s="25"/>
      <c r="P33" s="808">
        <v>0</v>
      </c>
      <c r="Q33" s="805"/>
      <c r="R33" s="41"/>
      <c r="S33" s="41"/>
      <c r="T33" s="41"/>
      <c r="U33" s="808">
        <v>0</v>
      </c>
      <c r="V33" s="805"/>
      <c r="W33" s="41"/>
      <c r="X33" s="41"/>
      <c r="Y33" s="41"/>
      <c r="Z33" s="808">
        <v>0</v>
      </c>
      <c r="AA33" s="805"/>
      <c r="AB33" s="41"/>
      <c r="AC33" s="41"/>
      <c r="AD33" s="808">
        <v>0</v>
      </c>
      <c r="AE33" s="804"/>
      <c r="AF33" s="804"/>
      <c r="AG33" s="805"/>
      <c r="AH33" s="25"/>
      <c r="AI33" s="25"/>
      <c r="AJ33" s="25"/>
      <c r="AK33" s="808">
        <f t="shared" ref="AK33:AK34" si="2">SUM(L33:AG33)</f>
        <v>0</v>
      </c>
      <c r="AL33" s="805"/>
      <c r="AM33" s="25"/>
      <c r="AN33" s="31"/>
      <c r="AO33" s="25"/>
      <c r="AP33" s="26"/>
      <c r="AQ33" s="26"/>
      <c r="AR33" s="26"/>
    </row>
    <row r="34" spans="2:44" ht="9" customHeight="1">
      <c r="B34" s="30"/>
      <c r="C34" s="25"/>
      <c r="D34" s="25"/>
      <c r="E34" s="819" t="s">
        <v>135</v>
      </c>
      <c r="F34" s="804"/>
      <c r="G34" s="804"/>
      <c r="H34" s="804"/>
      <c r="I34" s="804"/>
      <c r="J34" s="805"/>
      <c r="K34" s="25"/>
      <c r="L34" s="25"/>
      <c r="M34" s="25"/>
      <c r="N34" s="25"/>
      <c r="O34" s="25"/>
      <c r="P34" s="808">
        <v>0</v>
      </c>
      <c r="Q34" s="805"/>
      <c r="R34" s="41"/>
      <c r="S34" s="41"/>
      <c r="T34" s="41"/>
      <c r="U34" s="808">
        <v>0</v>
      </c>
      <c r="V34" s="805"/>
      <c r="W34" s="41"/>
      <c r="X34" s="41"/>
      <c r="Y34" s="41"/>
      <c r="Z34" s="808">
        <v>0</v>
      </c>
      <c r="AA34" s="805"/>
      <c r="AB34" s="41"/>
      <c r="AC34" s="41"/>
      <c r="AD34" s="808">
        <v>0</v>
      </c>
      <c r="AE34" s="804"/>
      <c r="AF34" s="804"/>
      <c r="AG34" s="805"/>
      <c r="AH34" s="25"/>
      <c r="AI34" s="25"/>
      <c r="AJ34" s="25"/>
      <c r="AK34" s="808">
        <f t="shared" si="2"/>
        <v>0</v>
      </c>
      <c r="AL34" s="805"/>
      <c r="AM34" s="25"/>
      <c r="AN34" s="31"/>
      <c r="AO34" s="25"/>
      <c r="AP34" s="26"/>
      <c r="AQ34" s="26"/>
      <c r="AR34" s="26"/>
    </row>
    <row r="35" spans="2:44" ht="6" customHeight="1">
      <c r="B35" s="30"/>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31"/>
      <c r="AO35" s="25"/>
      <c r="AP35" s="26"/>
      <c r="AQ35" s="26"/>
      <c r="AR35" s="26"/>
    </row>
    <row r="36" spans="2:44" ht="4.5" customHeight="1">
      <c r="B36" s="835" t="s">
        <v>79</v>
      </c>
      <c r="C36" s="836"/>
      <c r="D36" s="836"/>
      <c r="E36" s="836"/>
      <c r="F36" s="836"/>
      <c r="G36" s="836"/>
      <c r="H36" s="836"/>
      <c r="I36" s="836"/>
      <c r="J36" s="836"/>
      <c r="K36" s="836"/>
      <c r="L36" s="836"/>
      <c r="M36" s="836"/>
      <c r="N36" s="836"/>
      <c r="O36" s="836"/>
      <c r="P36" s="836"/>
      <c r="Q36" s="836"/>
      <c r="R36" s="836"/>
      <c r="S36" s="836"/>
      <c r="T36" s="836"/>
      <c r="U36" s="836"/>
      <c r="V36" s="836"/>
      <c r="W36" s="836"/>
      <c r="X36" s="836"/>
      <c r="Y36" s="836"/>
      <c r="Z36" s="836"/>
      <c r="AA36" s="836"/>
      <c r="AB36" s="836"/>
      <c r="AC36" s="836"/>
      <c r="AD36" s="836"/>
      <c r="AE36" s="836"/>
      <c r="AF36" s="836"/>
      <c r="AG36" s="836"/>
      <c r="AH36" s="836"/>
      <c r="AI36" s="836"/>
      <c r="AJ36" s="836"/>
      <c r="AK36" s="836"/>
      <c r="AL36" s="836"/>
      <c r="AM36" s="837"/>
      <c r="AN36" s="31"/>
      <c r="AO36" s="25"/>
      <c r="AP36" s="26"/>
      <c r="AQ36" s="26"/>
      <c r="AR36" s="26"/>
    </row>
    <row r="37" spans="2:44" ht="3.75" customHeight="1">
      <c r="B37" s="30"/>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31"/>
      <c r="AO37" s="25"/>
      <c r="AP37" s="26"/>
      <c r="AQ37" s="26"/>
      <c r="AR37" s="26"/>
    </row>
    <row r="38" spans="2:44" ht="1.5" customHeight="1">
      <c r="B38" s="30"/>
      <c r="C38" s="827" t="s">
        <v>3634</v>
      </c>
      <c r="D38" s="810"/>
      <c r="E38" s="810"/>
      <c r="F38" s="810"/>
      <c r="G38" s="810"/>
      <c r="H38" s="810"/>
      <c r="I38" s="810"/>
      <c r="J38" s="810"/>
      <c r="K38" s="811"/>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31"/>
      <c r="AO38" s="25"/>
      <c r="AP38" s="26"/>
      <c r="AQ38" s="26"/>
      <c r="AR38" s="26"/>
    </row>
    <row r="39" spans="2:44" ht="9" customHeight="1">
      <c r="B39" s="30"/>
      <c r="C39" s="828"/>
      <c r="D39" s="816"/>
      <c r="E39" s="816"/>
      <c r="F39" s="816"/>
      <c r="G39" s="816"/>
      <c r="H39" s="816"/>
      <c r="I39" s="816"/>
      <c r="J39" s="816"/>
      <c r="K39" s="817"/>
      <c r="L39" s="820">
        <f>L15+P22+P31</f>
        <v>42008</v>
      </c>
      <c r="M39" s="821"/>
      <c r="N39" s="821"/>
      <c r="O39" s="821"/>
      <c r="P39" s="822"/>
      <c r="Q39" s="47"/>
      <c r="R39" s="47"/>
      <c r="S39" s="47"/>
      <c r="T39" s="820">
        <f>U15+T22+U31</f>
        <v>113682814</v>
      </c>
      <c r="U39" s="822"/>
      <c r="V39" s="47"/>
      <c r="W39" s="47"/>
      <c r="X39" s="47"/>
      <c r="Y39" s="820">
        <f>Z15+Y22+Z31</f>
        <v>-31646672.439999998</v>
      </c>
      <c r="Z39" s="822"/>
      <c r="AA39" s="47"/>
      <c r="AB39" s="47"/>
      <c r="AC39" s="47"/>
      <c r="AD39" s="818">
        <f>AE15+AG22+AD31</f>
        <v>0</v>
      </c>
      <c r="AE39" s="804"/>
      <c r="AF39" s="804"/>
      <c r="AG39" s="805"/>
      <c r="AH39" s="47"/>
      <c r="AI39" s="47"/>
      <c r="AJ39" s="47"/>
      <c r="AK39" s="820">
        <f>AK13+AK22+AK31+AK15</f>
        <v>82078149.560000002</v>
      </c>
      <c r="AL39" s="822"/>
      <c r="AM39" s="25"/>
      <c r="AN39" s="31"/>
      <c r="AO39" s="25"/>
      <c r="AP39" s="26"/>
      <c r="AQ39" s="26"/>
      <c r="AR39" s="26"/>
    </row>
    <row r="40" spans="2:44" ht="3" customHeight="1">
      <c r="B40" s="30"/>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31"/>
      <c r="AO40" s="25"/>
      <c r="AP40" s="26"/>
      <c r="AQ40" s="26"/>
      <c r="AR40" s="26"/>
    </row>
    <row r="41" spans="2:44" ht="4.5" customHeight="1">
      <c r="B41" s="823" t="s">
        <v>79</v>
      </c>
      <c r="C41" s="824"/>
      <c r="D41" s="824"/>
      <c r="E41" s="824"/>
      <c r="F41" s="824"/>
      <c r="G41" s="824"/>
      <c r="H41" s="824"/>
      <c r="I41" s="824"/>
      <c r="J41" s="824"/>
      <c r="K41" s="824"/>
      <c r="L41" s="824"/>
      <c r="M41" s="824"/>
      <c r="N41" s="824"/>
      <c r="O41" s="824"/>
      <c r="P41" s="824"/>
      <c r="Q41" s="824"/>
      <c r="R41" s="824"/>
      <c r="S41" s="824"/>
      <c r="T41" s="824"/>
      <c r="U41" s="824"/>
      <c r="V41" s="824"/>
      <c r="W41" s="824"/>
      <c r="X41" s="824"/>
      <c r="Y41" s="824"/>
      <c r="Z41" s="824"/>
      <c r="AA41" s="824"/>
      <c r="AB41" s="824"/>
      <c r="AC41" s="824"/>
      <c r="AD41" s="824"/>
      <c r="AE41" s="824"/>
      <c r="AF41" s="824"/>
      <c r="AG41" s="824"/>
      <c r="AH41" s="824"/>
      <c r="AI41" s="824"/>
      <c r="AJ41" s="824"/>
      <c r="AK41" s="824"/>
      <c r="AL41" s="824"/>
      <c r="AM41" s="825"/>
      <c r="AN41" s="31"/>
      <c r="AO41" s="25"/>
      <c r="AP41" s="26"/>
      <c r="AQ41" s="26"/>
      <c r="AR41" s="26"/>
    </row>
    <row r="42" spans="2:44" ht="9.75" customHeight="1">
      <c r="B42" s="30"/>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31"/>
      <c r="AO42" s="25"/>
      <c r="AP42" s="26"/>
      <c r="AQ42" s="26"/>
      <c r="AR42" s="26"/>
    </row>
    <row r="43" spans="2:44" ht="4.5" customHeight="1">
      <c r="B43" s="809" t="s">
        <v>1670</v>
      </c>
      <c r="C43" s="810"/>
      <c r="D43" s="810"/>
      <c r="E43" s="810"/>
      <c r="F43" s="810"/>
      <c r="G43" s="810"/>
      <c r="H43" s="810"/>
      <c r="I43" s="811"/>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31"/>
      <c r="AO43" s="25"/>
      <c r="AP43" s="26">
        <v>12</v>
      </c>
      <c r="AQ43" s="26"/>
      <c r="AR43" s="26"/>
    </row>
    <row r="44" spans="2:44" ht="9" customHeight="1">
      <c r="B44" s="812"/>
      <c r="C44" s="813"/>
      <c r="D44" s="813"/>
      <c r="E44" s="813"/>
      <c r="F44" s="813"/>
      <c r="G44" s="813"/>
      <c r="H44" s="813"/>
      <c r="I44" s="814"/>
      <c r="J44" s="25"/>
      <c r="K44" s="25"/>
      <c r="L44" s="820">
        <f>SUM(L46:P48)</f>
        <v>0</v>
      </c>
      <c r="M44" s="821"/>
      <c r="N44" s="821"/>
      <c r="O44" s="821"/>
      <c r="P44" s="822"/>
      <c r="Q44" s="25"/>
      <c r="R44" s="25"/>
      <c r="S44" s="25"/>
      <c r="T44" s="25"/>
      <c r="U44" s="48">
        <f>SUM(U46:V48)</f>
        <v>0</v>
      </c>
      <c r="V44" s="34"/>
      <c r="W44" s="25"/>
      <c r="X44" s="25"/>
      <c r="Y44" s="25"/>
      <c r="Z44" s="48">
        <f>SUM(Z46:AA48)</f>
        <v>0</v>
      </c>
      <c r="AA44" s="41"/>
      <c r="AB44" s="41"/>
      <c r="AC44" s="41"/>
      <c r="AD44" s="41"/>
      <c r="AE44" s="41"/>
      <c r="AF44" s="41"/>
      <c r="AG44" s="48">
        <f>SUM(AG46:AH48)</f>
        <v>0</v>
      </c>
      <c r="AH44" s="41"/>
      <c r="AI44" s="25"/>
      <c r="AJ44" s="25"/>
      <c r="AK44" s="820">
        <f>L44+U44+Z44+AG44</f>
        <v>0</v>
      </c>
      <c r="AL44" s="822"/>
      <c r="AM44" s="25"/>
      <c r="AN44" s="31"/>
      <c r="AO44" s="25"/>
      <c r="AP44" s="26"/>
      <c r="AQ44" s="26"/>
      <c r="AR44" s="26"/>
    </row>
    <row r="45" spans="2:44" ht="6.75" customHeight="1">
      <c r="B45" s="815"/>
      <c r="C45" s="816"/>
      <c r="D45" s="816"/>
      <c r="E45" s="816"/>
      <c r="F45" s="816"/>
      <c r="G45" s="816"/>
      <c r="H45" s="816"/>
      <c r="I45" s="817"/>
      <c r="J45" s="25"/>
      <c r="K45" s="25"/>
      <c r="L45" s="25"/>
      <c r="M45" s="25"/>
      <c r="N45" s="25"/>
      <c r="O45" s="25"/>
      <c r="P45" s="25"/>
      <c r="Q45" s="25"/>
      <c r="R45" s="25"/>
      <c r="S45" s="25"/>
      <c r="T45" s="25"/>
      <c r="U45" s="34"/>
      <c r="V45" s="34"/>
      <c r="W45" s="25"/>
      <c r="X45" s="25"/>
      <c r="Y45" s="25"/>
      <c r="Z45" s="41"/>
      <c r="AA45" s="41"/>
      <c r="AB45" s="41"/>
      <c r="AC45" s="41"/>
      <c r="AD45" s="41"/>
      <c r="AE45" s="41"/>
      <c r="AF45" s="41"/>
      <c r="AG45" s="41"/>
      <c r="AH45" s="41"/>
      <c r="AI45" s="25"/>
      <c r="AJ45" s="25"/>
      <c r="AK45" s="25"/>
      <c r="AL45" s="25"/>
      <c r="AM45" s="25"/>
      <c r="AN45" s="31"/>
      <c r="AO45" s="25"/>
      <c r="AP45" s="26"/>
      <c r="AQ45" s="26"/>
      <c r="AR45" s="26"/>
    </row>
    <row r="46" spans="2:44" ht="9" customHeight="1">
      <c r="B46" s="30"/>
      <c r="C46" s="25"/>
      <c r="D46" s="819" t="s">
        <v>59</v>
      </c>
      <c r="E46" s="804"/>
      <c r="F46" s="804"/>
      <c r="G46" s="804"/>
      <c r="H46" s="804"/>
      <c r="I46" s="805"/>
      <c r="J46" s="25"/>
      <c r="K46" s="25"/>
      <c r="L46" s="826">
        <v>0</v>
      </c>
      <c r="M46" s="821"/>
      <c r="N46" s="821"/>
      <c r="O46" s="821"/>
      <c r="P46" s="822"/>
      <c r="Q46" s="25"/>
      <c r="R46" s="25"/>
      <c r="S46" s="25"/>
      <c r="T46" s="25"/>
      <c r="U46" s="808">
        <v>0</v>
      </c>
      <c r="V46" s="805"/>
      <c r="W46" s="25"/>
      <c r="X46" s="25"/>
      <c r="Y46" s="25"/>
      <c r="Z46" s="808">
        <v>0</v>
      </c>
      <c r="AA46" s="805"/>
      <c r="AB46" s="41"/>
      <c r="AC46" s="41"/>
      <c r="AD46" s="41"/>
      <c r="AE46" s="41"/>
      <c r="AF46" s="41"/>
      <c r="AG46" s="808">
        <v>0</v>
      </c>
      <c r="AH46" s="805"/>
      <c r="AI46" s="25"/>
      <c r="AJ46" s="25"/>
      <c r="AK46" s="808">
        <v>0</v>
      </c>
      <c r="AL46" s="805"/>
      <c r="AM46" s="25"/>
      <c r="AN46" s="31"/>
      <c r="AO46" s="25"/>
      <c r="AP46" s="26"/>
      <c r="AQ46" s="26"/>
      <c r="AR46" s="26"/>
    </row>
    <row r="47" spans="2:44" ht="9" customHeight="1">
      <c r="B47" s="30"/>
      <c r="C47" s="25"/>
      <c r="D47" s="819" t="s">
        <v>125</v>
      </c>
      <c r="E47" s="804"/>
      <c r="F47" s="804"/>
      <c r="G47" s="804"/>
      <c r="H47" s="804"/>
      <c r="I47" s="805"/>
      <c r="J47" s="25"/>
      <c r="K47" s="25"/>
      <c r="L47" s="829">
        <v>0</v>
      </c>
      <c r="M47" s="834"/>
      <c r="N47" s="834"/>
      <c r="O47" s="834"/>
      <c r="P47" s="830"/>
      <c r="Q47" s="25"/>
      <c r="R47" s="25"/>
      <c r="S47" s="25"/>
      <c r="T47" s="25"/>
      <c r="U47" s="808">
        <v>0</v>
      </c>
      <c r="V47" s="805"/>
      <c r="W47" s="25"/>
      <c r="X47" s="25"/>
      <c r="Y47" s="25"/>
      <c r="Z47" s="808">
        <v>0</v>
      </c>
      <c r="AA47" s="805"/>
      <c r="AB47" s="41"/>
      <c r="AC47" s="41"/>
      <c r="AD47" s="41"/>
      <c r="AE47" s="41"/>
      <c r="AF47" s="41"/>
      <c r="AG47" s="808">
        <v>0</v>
      </c>
      <c r="AH47" s="805"/>
      <c r="AI47" s="25"/>
      <c r="AJ47" s="25"/>
      <c r="AK47" s="808">
        <v>0</v>
      </c>
      <c r="AL47" s="805"/>
      <c r="AM47" s="25"/>
      <c r="AN47" s="31"/>
      <c r="AO47" s="25"/>
      <c r="AP47" s="26"/>
      <c r="AQ47" s="26"/>
      <c r="AR47" s="26"/>
    </row>
    <row r="48" spans="2:44" ht="9" customHeight="1">
      <c r="B48" s="30"/>
      <c r="C48" s="25"/>
      <c r="D48" s="819" t="s">
        <v>126</v>
      </c>
      <c r="E48" s="804"/>
      <c r="F48" s="804"/>
      <c r="G48" s="804"/>
      <c r="H48" s="804"/>
      <c r="I48" s="805"/>
      <c r="J48" s="25"/>
      <c r="K48" s="25"/>
      <c r="L48" s="808">
        <v>0</v>
      </c>
      <c r="M48" s="804"/>
      <c r="N48" s="804"/>
      <c r="O48" s="804"/>
      <c r="P48" s="805"/>
      <c r="Q48" s="25"/>
      <c r="R48" s="25"/>
      <c r="S48" s="25"/>
      <c r="T48" s="25"/>
      <c r="U48" s="808">
        <v>0</v>
      </c>
      <c r="V48" s="805"/>
      <c r="W48" s="25"/>
      <c r="X48" s="25"/>
      <c r="Y48" s="25"/>
      <c r="Z48" s="808">
        <v>0</v>
      </c>
      <c r="AA48" s="805"/>
      <c r="AB48" s="41"/>
      <c r="AC48" s="41"/>
      <c r="AD48" s="41"/>
      <c r="AE48" s="41"/>
      <c r="AF48" s="41"/>
      <c r="AG48" s="808">
        <v>0</v>
      </c>
      <c r="AH48" s="805"/>
      <c r="AI48" s="25"/>
      <c r="AJ48" s="25"/>
      <c r="AK48" s="808">
        <v>0</v>
      </c>
      <c r="AL48" s="805"/>
      <c r="AM48" s="25"/>
      <c r="AN48" s="31"/>
      <c r="AO48" s="25"/>
      <c r="AP48" s="26"/>
      <c r="AQ48" s="26"/>
      <c r="AR48" s="26"/>
    </row>
    <row r="49" spans="2:44" ht="6" customHeight="1">
      <c r="B49" s="30"/>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31"/>
      <c r="AO49" s="25"/>
      <c r="AP49" s="26"/>
      <c r="AQ49" s="26"/>
      <c r="AR49" s="26"/>
    </row>
    <row r="50" spans="2:44" ht="7.5" customHeight="1">
      <c r="B50" s="809" t="s">
        <v>1671</v>
      </c>
      <c r="C50" s="810"/>
      <c r="D50" s="810"/>
      <c r="E50" s="810"/>
      <c r="F50" s="810"/>
      <c r="G50" s="810"/>
      <c r="H50" s="810"/>
      <c r="I50" s="811"/>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31"/>
      <c r="AO50" s="25"/>
      <c r="AP50" s="26"/>
      <c r="AQ50" s="26"/>
      <c r="AR50" s="26"/>
    </row>
    <row r="51" spans="2:44" ht="9" customHeight="1">
      <c r="B51" s="812"/>
      <c r="C51" s="813"/>
      <c r="D51" s="813"/>
      <c r="E51" s="813"/>
      <c r="F51" s="813"/>
      <c r="G51" s="813"/>
      <c r="H51" s="813"/>
      <c r="I51" s="814"/>
      <c r="J51" s="25"/>
      <c r="K51" s="25"/>
      <c r="L51" s="25"/>
      <c r="M51" s="25"/>
      <c r="N51" s="25"/>
      <c r="O51" s="25"/>
      <c r="P51" s="49">
        <f>SUM(P53:P57)</f>
        <v>0</v>
      </c>
      <c r="Q51" s="25"/>
      <c r="R51" s="25"/>
      <c r="S51" s="25"/>
      <c r="T51" s="26"/>
      <c r="U51" s="820">
        <f>SUM(T53:V57)</f>
        <v>-31646673.090000004</v>
      </c>
      <c r="V51" s="822"/>
      <c r="W51" s="25"/>
      <c r="X51" s="25"/>
      <c r="Y51" s="820">
        <f>SUM(Y53:Z57)</f>
        <v>90896699</v>
      </c>
      <c r="Z51" s="822"/>
      <c r="AA51" s="25"/>
      <c r="AB51" s="25"/>
      <c r="AC51" s="25"/>
      <c r="AD51" s="41"/>
      <c r="AE51" s="41"/>
      <c r="AF51" s="41"/>
      <c r="AG51" s="818">
        <f>SUM(AG53:AG57)</f>
        <v>0</v>
      </c>
      <c r="AH51" s="805"/>
      <c r="AI51" s="25"/>
      <c r="AJ51" s="25"/>
      <c r="AK51" s="820">
        <f>SUM(P51:AH51)</f>
        <v>59250025.909999996</v>
      </c>
      <c r="AL51" s="822"/>
      <c r="AM51" s="25"/>
      <c r="AN51" s="31"/>
      <c r="AO51" s="25"/>
      <c r="AP51" s="26"/>
      <c r="AQ51" s="26"/>
      <c r="AR51" s="26"/>
    </row>
    <row r="52" spans="2:44" ht="4.5" customHeight="1">
      <c r="B52" s="815"/>
      <c r="C52" s="816"/>
      <c r="D52" s="816"/>
      <c r="E52" s="816"/>
      <c r="F52" s="816"/>
      <c r="G52" s="816"/>
      <c r="H52" s="816"/>
      <c r="I52" s="817"/>
      <c r="J52" s="25"/>
      <c r="K52" s="25"/>
      <c r="L52" s="25"/>
      <c r="M52" s="25"/>
      <c r="N52" s="25"/>
      <c r="O52" s="25"/>
      <c r="P52" s="41"/>
      <c r="Q52" s="25"/>
      <c r="R52" s="25"/>
      <c r="S52" s="25"/>
      <c r="T52" s="25"/>
      <c r="U52" s="25"/>
      <c r="V52" s="25"/>
      <c r="W52" s="25"/>
      <c r="X52" s="25"/>
      <c r="Y52" s="25"/>
      <c r="Z52" s="25"/>
      <c r="AA52" s="25"/>
      <c r="AB52" s="25"/>
      <c r="AC52" s="25"/>
      <c r="AD52" s="41"/>
      <c r="AE52" s="41"/>
      <c r="AF52" s="41"/>
      <c r="AG52" s="41"/>
      <c r="AH52" s="41"/>
      <c r="AI52" s="25"/>
      <c r="AJ52" s="25"/>
      <c r="AK52" s="25"/>
      <c r="AL52" s="25"/>
      <c r="AM52" s="25"/>
      <c r="AN52" s="31"/>
      <c r="AO52" s="25"/>
      <c r="AP52" s="26"/>
      <c r="AQ52" s="26"/>
      <c r="AR52" s="26"/>
    </row>
    <row r="53" spans="2:44" ht="9" customHeight="1">
      <c r="B53" s="30"/>
      <c r="C53" s="25"/>
      <c r="D53" s="25"/>
      <c r="E53" s="819" t="s">
        <v>182</v>
      </c>
      <c r="F53" s="804"/>
      <c r="G53" s="804"/>
      <c r="H53" s="804"/>
      <c r="I53" s="804"/>
      <c r="J53" s="805"/>
      <c r="K53" s="25"/>
      <c r="L53" s="25"/>
      <c r="M53" s="25"/>
      <c r="N53" s="25"/>
      <c r="O53" s="25"/>
      <c r="P53" s="46">
        <v>0</v>
      </c>
      <c r="Q53" s="25"/>
      <c r="R53" s="25"/>
      <c r="S53" s="25"/>
      <c r="T53" s="25"/>
      <c r="U53" s="808">
        <v>0</v>
      </c>
      <c r="V53" s="805"/>
      <c r="W53" s="25"/>
      <c r="X53" s="25"/>
      <c r="Y53" s="826">
        <v>59250027</v>
      </c>
      <c r="Z53" s="822"/>
      <c r="AA53" s="25"/>
      <c r="AB53" s="25"/>
      <c r="AC53" s="25"/>
      <c r="AD53" s="41"/>
      <c r="AE53" s="41"/>
      <c r="AF53" s="41"/>
      <c r="AG53" s="808">
        <v>0</v>
      </c>
      <c r="AH53" s="805"/>
      <c r="AI53" s="25"/>
      <c r="AJ53" s="25"/>
      <c r="AK53" s="829">
        <f>+Y53</f>
        <v>59250027</v>
      </c>
      <c r="AL53" s="830"/>
      <c r="AM53" s="25"/>
      <c r="AN53" s="31"/>
      <c r="AO53" s="25"/>
      <c r="AP53" s="26"/>
      <c r="AQ53" s="26"/>
      <c r="AR53" s="26"/>
    </row>
    <row r="54" spans="2:44" ht="7.5" customHeight="1">
      <c r="B54" s="30"/>
      <c r="C54" s="25"/>
      <c r="D54" s="25"/>
      <c r="E54" s="819" t="s">
        <v>129</v>
      </c>
      <c r="F54" s="804"/>
      <c r="G54" s="804"/>
      <c r="H54" s="804"/>
      <c r="I54" s="804"/>
      <c r="J54" s="805"/>
      <c r="K54" s="25"/>
      <c r="L54" s="25"/>
      <c r="M54" s="25"/>
      <c r="N54" s="25"/>
      <c r="O54" s="25"/>
      <c r="P54" s="46">
        <v>0</v>
      </c>
      <c r="Q54" s="25"/>
      <c r="R54" s="25"/>
      <c r="S54" s="25"/>
      <c r="T54" s="826">
        <f>'2. Edo. de situación financiera'!W40-'2. Edo. de situación financiera'!AA40</f>
        <v>-31646673.090000004</v>
      </c>
      <c r="U54" s="822"/>
      <c r="V54" s="25"/>
      <c r="W54" s="25"/>
      <c r="X54" s="25"/>
      <c r="Y54" s="829">
        <v>31646672</v>
      </c>
      <c r="Z54" s="830"/>
      <c r="AA54" s="41"/>
      <c r="AB54" s="25"/>
      <c r="AC54" s="25"/>
      <c r="AD54" s="41"/>
      <c r="AE54" s="41"/>
      <c r="AF54" s="41"/>
      <c r="AG54" s="808">
        <v>0</v>
      </c>
      <c r="AH54" s="805"/>
      <c r="AI54" s="25"/>
      <c r="AJ54" s="25"/>
      <c r="AK54" s="829">
        <v>1</v>
      </c>
      <c r="AL54" s="830"/>
      <c r="AM54" s="25"/>
      <c r="AN54" s="31"/>
      <c r="AO54" s="25"/>
      <c r="AP54" s="26"/>
      <c r="AQ54" s="26"/>
      <c r="AR54" s="26"/>
    </row>
    <row r="55" spans="2:44" ht="9" customHeight="1">
      <c r="B55" s="30"/>
      <c r="C55" s="25"/>
      <c r="D55" s="25"/>
      <c r="E55" s="819" t="s">
        <v>130</v>
      </c>
      <c r="F55" s="804"/>
      <c r="G55" s="804"/>
      <c r="H55" s="804"/>
      <c r="I55" s="804"/>
      <c r="J55" s="805"/>
      <c r="K55" s="25"/>
      <c r="L55" s="25"/>
      <c r="M55" s="25"/>
      <c r="N55" s="25"/>
      <c r="O55" s="25"/>
      <c r="P55" s="46">
        <v>0</v>
      </c>
      <c r="Q55" s="25"/>
      <c r="R55" s="25"/>
      <c r="S55" s="25"/>
      <c r="T55" s="25"/>
      <c r="U55" s="808">
        <v>0</v>
      </c>
      <c r="V55" s="805"/>
      <c r="W55" s="25"/>
      <c r="X55" s="25"/>
      <c r="Y55" s="808">
        <v>0</v>
      </c>
      <c r="Z55" s="805"/>
      <c r="AA55" s="41"/>
      <c r="AB55" s="25"/>
      <c r="AC55" s="25"/>
      <c r="AD55" s="41"/>
      <c r="AE55" s="41"/>
      <c r="AF55" s="41"/>
      <c r="AG55" s="808">
        <v>0</v>
      </c>
      <c r="AH55" s="805"/>
      <c r="AI55" s="25"/>
      <c r="AJ55" s="25"/>
      <c r="AK55" s="808">
        <v>0</v>
      </c>
      <c r="AL55" s="805"/>
      <c r="AM55" s="25"/>
      <c r="AN55" s="31"/>
      <c r="AO55" s="25"/>
      <c r="AP55" s="26"/>
      <c r="AQ55" s="26"/>
      <c r="AR55" s="26"/>
    </row>
    <row r="56" spans="2:44" ht="9" customHeight="1">
      <c r="B56" s="30"/>
      <c r="C56" s="25"/>
      <c r="D56" s="25"/>
      <c r="E56" s="819" t="s">
        <v>131</v>
      </c>
      <c r="F56" s="804"/>
      <c r="G56" s="804"/>
      <c r="H56" s="804"/>
      <c r="I56" s="804"/>
      <c r="J56" s="804"/>
      <c r="K56" s="804"/>
      <c r="L56" s="804"/>
      <c r="M56" s="804"/>
      <c r="N56" s="805"/>
      <c r="O56" s="25"/>
      <c r="P56" s="46">
        <v>0</v>
      </c>
      <c r="Q56" s="25"/>
      <c r="R56" s="25"/>
      <c r="S56" s="25"/>
      <c r="T56" s="25"/>
      <c r="U56" s="808">
        <v>0</v>
      </c>
      <c r="V56" s="805"/>
      <c r="W56" s="25"/>
      <c r="X56" s="25"/>
      <c r="Y56" s="808">
        <v>0</v>
      </c>
      <c r="Z56" s="805"/>
      <c r="AA56" s="41"/>
      <c r="AB56" s="25"/>
      <c r="AC56" s="25"/>
      <c r="AD56" s="41"/>
      <c r="AE56" s="41"/>
      <c r="AF56" s="41"/>
      <c r="AG56" s="808">
        <v>0</v>
      </c>
      <c r="AH56" s="805"/>
      <c r="AI56" s="25"/>
      <c r="AJ56" s="25"/>
      <c r="AK56" s="808">
        <v>0</v>
      </c>
      <c r="AL56" s="805"/>
      <c r="AM56" s="25"/>
      <c r="AN56" s="31"/>
      <c r="AO56" s="25"/>
      <c r="AP56" s="26"/>
      <c r="AQ56" s="26"/>
      <c r="AR56" s="26"/>
    </row>
    <row r="57" spans="2:44" ht="9" customHeight="1">
      <c r="B57" s="30"/>
      <c r="C57" s="25"/>
      <c r="D57" s="25"/>
      <c r="E57" s="819" t="s">
        <v>132</v>
      </c>
      <c r="F57" s="804"/>
      <c r="G57" s="804"/>
      <c r="H57" s="804"/>
      <c r="I57" s="804"/>
      <c r="J57" s="805"/>
      <c r="K57" s="25"/>
      <c r="L57" s="25"/>
      <c r="M57" s="25"/>
      <c r="N57" s="25"/>
      <c r="O57" s="25"/>
      <c r="P57" s="46">
        <v>0</v>
      </c>
      <c r="Q57" s="25"/>
      <c r="R57" s="25"/>
      <c r="S57" s="25"/>
      <c r="T57" s="25"/>
      <c r="U57" s="808">
        <v>0</v>
      </c>
      <c r="V57" s="805"/>
      <c r="W57" s="25"/>
      <c r="X57" s="25"/>
      <c r="Y57" s="808">
        <v>0</v>
      </c>
      <c r="Z57" s="805"/>
      <c r="AA57" s="41"/>
      <c r="AB57" s="25"/>
      <c r="AC57" s="25"/>
      <c r="AD57" s="41"/>
      <c r="AE57" s="41"/>
      <c r="AF57" s="41"/>
      <c r="AG57" s="808">
        <v>0</v>
      </c>
      <c r="AH57" s="805"/>
      <c r="AI57" s="25"/>
      <c r="AJ57" s="25"/>
      <c r="AK57" s="808">
        <v>0</v>
      </c>
      <c r="AL57" s="805"/>
      <c r="AM57" s="25"/>
      <c r="AN57" s="31"/>
      <c r="AO57" s="25"/>
      <c r="AP57" s="26"/>
      <c r="AQ57" s="26"/>
      <c r="AR57" s="26"/>
    </row>
    <row r="58" spans="2:44" ht="6.75" customHeight="1">
      <c r="B58" s="30"/>
      <c r="C58" s="25"/>
      <c r="D58" s="25"/>
      <c r="E58" s="25"/>
      <c r="F58" s="25"/>
      <c r="G58" s="25"/>
      <c r="H58" s="25"/>
      <c r="I58" s="25"/>
      <c r="J58" s="25"/>
      <c r="K58" s="25"/>
      <c r="L58" s="25"/>
      <c r="M58" s="25"/>
      <c r="N58" s="25"/>
      <c r="O58" s="25"/>
      <c r="P58" s="41"/>
      <c r="Q58" s="25"/>
      <c r="R58" s="25"/>
      <c r="S58" s="25"/>
      <c r="T58" s="25"/>
      <c r="U58" s="41"/>
      <c r="V58" s="41"/>
      <c r="W58" s="25"/>
      <c r="X58" s="25"/>
      <c r="Y58" s="41"/>
      <c r="Z58" s="41"/>
      <c r="AA58" s="41"/>
      <c r="AB58" s="25"/>
      <c r="AC58" s="25"/>
      <c r="AD58" s="41"/>
      <c r="AE58" s="41"/>
      <c r="AF58" s="41"/>
      <c r="AG58" s="41"/>
      <c r="AH58" s="41"/>
      <c r="AI58" s="25"/>
      <c r="AJ58" s="25"/>
      <c r="AK58" s="41"/>
      <c r="AL58" s="41"/>
      <c r="AM58" s="25"/>
      <c r="AN58" s="31"/>
      <c r="AO58" s="25"/>
      <c r="AP58" s="26"/>
      <c r="AQ58" s="26"/>
      <c r="AR58" s="26"/>
    </row>
    <row r="59" spans="2:44" ht="9" customHeight="1">
      <c r="B59" s="809" t="s">
        <v>1672</v>
      </c>
      <c r="C59" s="810"/>
      <c r="D59" s="810"/>
      <c r="E59" s="810"/>
      <c r="F59" s="810"/>
      <c r="G59" s="810"/>
      <c r="H59" s="810"/>
      <c r="I59" s="811"/>
      <c r="J59" s="25"/>
      <c r="K59" s="25"/>
      <c r="L59" s="25"/>
      <c r="M59" s="25"/>
      <c r="N59" s="25"/>
      <c r="O59" s="25"/>
      <c r="P59" s="41"/>
      <c r="Q59" s="25"/>
      <c r="R59" s="25"/>
      <c r="S59" s="25"/>
      <c r="T59" s="25"/>
      <c r="U59" s="41"/>
      <c r="V59" s="41"/>
      <c r="W59" s="25"/>
      <c r="X59" s="25"/>
      <c r="Y59" s="41"/>
      <c r="Z59" s="41"/>
      <c r="AA59" s="41"/>
      <c r="AB59" s="25"/>
      <c r="AC59" s="25"/>
      <c r="AD59" s="41"/>
      <c r="AE59" s="41"/>
      <c r="AF59" s="41"/>
      <c r="AG59" s="41"/>
      <c r="AH59" s="41"/>
      <c r="AI59" s="25"/>
      <c r="AJ59" s="25"/>
      <c r="AK59" s="41"/>
      <c r="AL59" s="41"/>
      <c r="AM59" s="25"/>
      <c r="AN59" s="31"/>
      <c r="AO59" s="25"/>
      <c r="AP59" s="26"/>
      <c r="AQ59" s="26"/>
      <c r="AR59" s="26"/>
    </row>
    <row r="60" spans="2:44" ht="9" customHeight="1">
      <c r="B60" s="812"/>
      <c r="C60" s="813"/>
      <c r="D60" s="813"/>
      <c r="E60" s="813"/>
      <c r="F60" s="813"/>
      <c r="G60" s="813"/>
      <c r="H60" s="813"/>
      <c r="I60" s="814"/>
      <c r="J60" s="25"/>
      <c r="K60" s="25"/>
      <c r="L60" s="25"/>
      <c r="M60" s="25"/>
      <c r="N60" s="25"/>
      <c r="O60" s="25"/>
      <c r="P60" s="50">
        <f>SUM(P62:P63)</f>
        <v>0</v>
      </c>
      <c r="Q60" s="25"/>
      <c r="R60" s="25"/>
      <c r="S60" s="25"/>
      <c r="T60" s="25"/>
      <c r="U60" s="818">
        <f>SUM(U62:U63)</f>
        <v>0</v>
      </c>
      <c r="V60" s="805"/>
      <c r="W60" s="25"/>
      <c r="X60" s="25"/>
      <c r="Y60" s="41"/>
      <c r="Z60" s="818">
        <f>SUM(Z62:Z63)</f>
        <v>0</v>
      </c>
      <c r="AA60" s="805"/>
      <c r="AB60" s="25"/>
      <c r="AC60" s="25"/>
      <c r="AD60" s="818">
        <v>0</v>
      </c>
      <c r="AE60" s="804"/>
      <c r="AF60" s="804"/>
      <c r="AG60" s="805"/>
      <c r="AH60" s="41"/>
      <c r="AI60" s="25"/>
      <c r="AJ60" s="25"/>
      <c r="AK60" s="818">
        <f>L60+U60+Z60+AG60</f>
        <v>0</v>
      </c>
      <c r="AL60" s="805"/>
      <c r="AM60" s="25"/>
      <c r="AN60" s="31"/>
      <c r="AO60" s="25"/>
      <c r="AP60" s="26"/>
      <c r="AQ60" s="26"/>
      <c r="AR60" s="26"/>
    </row>
    <row r="61" spans="2:44" ht="15.75" customHeight="1">
      <c r="B61" s="815"/>
      <c r="C61" s="816"/>
      <c r="D61" s="816"/>
      <c r="E61" s="816"/>
      <c r="F61" s="816"/>
      <c r="G61" s="816"/>
      <c r="H61" s="816"/>
      <c r="I61" s="817"/>
      <c r="J61" s="25"/>
      <c r="K61" s="25"/>
      <c r="L61" s="25"/>
      <c r="M61" s="25"/>
      <c r="N61" s="25"/>
      <c r="O61" s="25"/>
      <c r="P61" s="41"/>
      <c r="Q61" s="25"/>
      <c r="R61" s="25"/>
      <c r="S61" s="25"/>
      <c r="T61" s="25"/>
      <c r="U61" s="41"/>
      <c r="V61" s="41"/>
      <c r="W61" s="25"/>
      <c r="X61" s="25"/>
      <c r="Y61" s="41"/>
      <c r="Z61" s="41"/>
      <c r="AA61" s="41"/>
      <c r="AB61" s="25"/>
      <c r="AC61" s="25"/>
      <c r="AD61" s="41"/>
      <c r="AE61" s="41"/>
      <c r="AF61" s="41"/>
      <c r="AG61" s="41"/>
      <c r="AH61" s="41"/>
      <c r="AI61" s="25"/>
      <c r="AJ61" s="25"/>
      <c r="AK61" s="41"/>
      <c r="AL61" s="41"/>
      <c r="AM61" s="25"/>
      <c r="AN61" s="31"/>
      <c r="AO61" s="25"/>
      <c r="AP61" s="26"/>
      <c r="AQ61" s="26"/>
      <c r="AR61" s="26"/>
    </row>
    <row r="62" spans="2:44" ht="9" customHeight="1">
      <c r="B62" s="30"/>
      <c r="C62" s="25"/>
      <c r="D62" s="25"/>
      <c r="E62" s="819" t="s">
        <v>134</v>
      </c>
      <c r="F62" s="804"/>
      <c r="G62" s="804"/>
      <c r="H62" s="804"/>
      <c r="I62" s="804"/>
      <c r="J62" s="805"/>
      <c r="K62" s="25"/>
      <c r="L62" s="25"/>
      <c r="M62" s="25"/>
      <c r="N62" s="25"/>
      <c r="O62" s="25"/>
      <c r="P62" s="51">
        <v>0</v>
      </c>
      <c r="Q62" s="25"/>
      <c r="R62" s="25"/>
      <c r="S62" s="25"/>
      <c r="T62" s="25"/>
      <c r="U62" s="46">
        <v>0</v>
      </c>
      <c r="V62" s="41"/>
      <c r="W62" s="25"/>
      <c r="X62" s="25"/>
      <c r="Y62" s="41"/>
      <c r="Z62" s="808">
        <v>0</v>
      </c>
      <c r="AA62" s="805"/>
      <c r="AB62" s="25"/>
      <c r="AC62" s="25"/>
      <c r="AD62" s="808">
        <v>0</v>
      </c>
      <c r="AE62" s="804"/>
      <c r="AF62" s="804"/>
      <c r="AG62" s="805"/>
      <c r="AH62" s="41"/>
      <c r="AI62" s="25"/>
      <c r="AJ62" s="25"/>
      <c r="AK62" s="808">
        <v>0</v>
      </c>
      <c r="AL62" s="805"/>
      <c r="AM62" s="25"/>
      <c r="AN62" s="31"/>
      <c r="AO62" s="25"/>
      <c r="AP62" s="26"/>
      <c r="AQ62" s="26"/>
      <c r="AR62" s="26"/>
    </row>
    <row r="63" spans="2:44" ht="9" customHeight="1">
      <c r="B63" s="30"/>
      <c r="C63" s="25"/>
      <c r="D63" s="25"/>
      <c r="E63" s="819" t="s">
        <v>135</v>
      </c>
      <c r="F63" s="804"/>
      <c r="G63" s="804"/>
      <c r="H63" s="804"/>
      <c r="I63" s="804"/>
      <c r="J63" s="805"/>
      <c r="K63" s="25"/>
      <c r="L63" s="25"/>
      <c r="M63" s="25"/>
      <c r="N63" s="25"/>
      <c r="O63" s="25"/>
      <c r="P63" s="51">
        <v>0</v>
      </c>
      <c r="Q63" s="25"/>
      <c r="R63" s="25"/>
      <c r="S63" s="25"/>
      <c r="T63" s="25"/>
      <c r="U63" s="46">
        <v>0</v>
      </c>
      <c r="V63" s="41"/>
      <c r="W63" s="25"/>
      <c r="X63" s="25"/>
      <c r="Y63" s="41"/>
      <c r="Z63" s="808">
        <v>0</v>
      </c>
      <c r="AA63" s="805"/>
      <c r="AB63" s="25"/>
      <c r="AC63" s="25"/>
      <c r="AD63" s="808">
        <v>0</v>
      </c>
      <c r="AE63" s="804"/>
      <c r="AF63" s="804"/>
      <c r="AG63" s="805"/>
      <c r="AH63" s="41"/>
      <c r="AI63" s="25"/>
      <c r="AJ63" s="25"/>
      <c r="AK63" s="808">
        <v>0</v>
      </c>
      <c r="AL63" s="805"/>
      <c r="AM63" s="25"/>
      <c r="AN63" s="31"/>
      <c r="AO63" s="25"/>
      <c r="AP63" s="26"/>
      <c r="AQ63" s="26"/>
      <c r="AR63" s="26"/>
    </row>
    <row r="64" spans="2:44" ht="9.75" customHeight="1">
      <c r="B64" s="38"/>
      <c r="C64" s="39"/>
      <c r="D64" s="39"/>
      <c r="E64" s="39"/>
      <c r="F64" s="39"/>
      <c r="G64" s="39"/>
      <c r="H64" s="39"/>
      <c r="I64" s="39"/>
      <c r="J64" s="39"/>
      <c r="K64" s="39"/>
      <c r="L64" s="39"/>
      <c r="M64" s="39"/>
      <c r="N64" s="39"/>
      <c r="O64" s="39"/>
      <c r="P64" s="52"/>
      <c r="Q64" s="39"/>
      <c r="R64" s="39"/>
      <c r="S64" s="39"/>
      <c r="T64" s="39"/>
      <c r="U64" s="39"/>
      <c r="V64" s="39"/>
      <c r="W64" s="39"/>
      <c r="X64" s="39"/>
      <c r="Y64" s="39"/>
      <c r="Z64" s="39"/>
      <c r="AA64" s="39"/>
      <c r="AB64" s="39"/>
      <c r="AC64" s="39"/>
      <c r="AD64" s="39"/>
      <c r="AE64" s="39"/>
      <c r="AF64" s="39"/>
      <c r="AG64" s="39"/>
      <c r="AH64" s="39"/>
      <c r="AI64" s="39"/>
      <c r="AJ64" s="39"/>
      <c r="AK64" s="39"/>
      <c r="AL64" s="39"/>
      <c r="AM64" s="39"/>
      <c r="AN64" s="31"/>
      <c r="AO64" s="25"/>
      <c r="AP64" s="26"/>
      <c r="AQ64" s="26"/>
      <c r="AR64" s="26"/>
    </row>
    <row r="65" spans="2:44" ht="4.5" customHeight="1">
      <c r="B65" s="803" t="s">
        <v>79</v>
      </c>
      <c r="C65" s="804"/>
      <c r="D65" s="804"/>
      <c r="E65" s="804"/>
      <c r="F65" s="804"/>
      <c r="G65" s="804"/>
      <c r="H65" s="804"/>
      <c r="I65" s="804"/>
      <c r="J65" s="804"/>
      <c r="K65" s="804"/>
      <c r="L65" s="804"/>
      <c r="M65" s="804"/>
      <c r="N65" s="804"/>
      <c r="O65" s="804"/>
      <c r="P65" s="804"/>
      <c r="Q65" s="804"/>
      <c r="R65" s="804"/>
      <c r="S65" s="804"/>
      <c r="T65" s="804"/>
      <c r="U65" s="804"/>
      <c r="V65" s="804"/>
      <c r="W65" s="804"/>
      <c r="X65" s="804"/>
      <c r="Y65" s="804"/>
      <c r="Z65" s="804"/>
      <c r="AA65" s="804"/>
      <c r="AB65" s="804"/>
      <c r="AC65" s="804"/>
      <c r="AD65" s="804"/>
      <c r="AE65" s="804"/>
      <c r="AF65" s="804"/>
      <c r="AG65" s="804"/>
      <c r="AH65" s="804"/>
      <c r="AI65" s="804"/>
      <c r="AJ65" s="804"/>
      <c r="AK65" s="804"/>
      <c r="AL65" s="804"/>
      <c r="AM65" s="805"/>
      <c r="AN65" s="25"/>
      <c r="AO65" s="25"/>
      <c r="AP65" s="26"/>
      <c r="AQ65" s="26"/>
      <c r="AR65" s="26"/>
    </row>
    <row r="66" spans="2:44" ht="1.5" customHeight="1">
      <c r="B66" s="27"/>
      <c r="C66" s="831" t="s">
        <v>1673</v>
      </c>
      <c r="D66" s="832"/>
      <c r="E66" s="832"/>
      <c r="F66" s="832"/>
      <c r="G66" s="832"/>
      <c r="H66" s="832"/>
      <c r="I66" s="832"/>
      <c r="J66" s="832"/>
      <c r="K66" s="833"/>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9"/>
      <c r="AO66" s="25"/>
      <c r="AP66" s="26"/>
      <c r="AQ66" s="26"/>
      <c r="AR66" s="26"/>
    </row>
    <row r="67" spans="2:44" ht="16.5" customHeight="1">
      <c r="B67" s="30"/>
      <c r="C67" s="828"/>
      <c r="D67" s="816"/>
      <c r="E67" s="816"/>
      <c r="F67" s="816"/>
      <c r="G67" s="816"/>
      <c r="H67" s="816"/>
      <c r="I67" s="816"/>
      <c r="J67" s="816"/>
      <c r="K67" s="817"/>
      <c r="L67" s="25"/>
      <c r="M67" s="25"/>
      <c r="N67" s="820">
        <f>+L39</f>
        <v>42008</v>
      </c>
      <c r="O67" s="821"/>
      <c r="P67" s="821"/>
      <c r="Q67" s="821"/>
      <c r="R67" s="822"/>
      <c r="S67" s="47"/>
      <c r="T67" s="47"/>
      <c r="U67" s="383">
        <f>T39+U51</f>
        <v>82036140.909999996</v>
      </c>
      <c r="V67" s="53"/>
      <c r="W67" s="47"/>
      <c r="X67" s="47"/>
      <c r="Y67" s="47"/>
      <c r="Z67" s="820">
        <f>Y39+Y51+1</f>
        <v>59250027.560000002</v>
      </c>
      <c r="AA67" s="822"/>
      <c r="AB67" s="47"/>
      <c r="AC67" s="47"/>
      <c r="AD67" s="818">
        <v>0</v>
      </c>
      <c r="AE67" s="804"/>
      <c r="AF67" s="804"/>
      <c r="AG67" s="805"/>
      <c r="AH67" s="47"/>
      <c r="AI67" s="47"/>
      <c r="AJ67" s="47"/>
      <c r="AK67" s="820">
        <f>N67+U67+Z67+AD67</f>
        <v>141328176.47</v>
      </c>
      <c r="AL67" s="822"/>
      <c r="AM67" s="25"/>
      <c r="AN67" s="31"/>
      <c r="AO67" s="25"/>
      <c r="AP67" s="543"/>
      <c r="AQ67" s="26"/>
      <c r="AR67" s="26"/>
    </row>
    <row r="68" spans="2:44" ht="6" customHeight="1">
      <c r="B68" s="38"/>
      <c r="C68" s="39">
        <v>1</v>
      </c>
      <c r="D68" s="39"/>
      <c r="E68" s="39"/>
      <c r="F68" s="39"/>
      <c r="G68" s="39"/>
      <c r="H68" s="39"/>
      <c r="I68" s="39"/>
      <c r="J68" s="39"/>
      <c r="K68" s="39"/>
      <c r="L68" s="39"/>
      <c r="M68" s="39"/>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39"/>
      <c r="AN68" s="40"/>
      <c r="AO68" s="25"/>
      <c r="AP68" s="26"/>
      <c r="AQ68" s="26"/>
      <c r="AR68" s="26"/>
    </row>
    <row r="69" spans="2:44" ht="10.5" customHeight="1">
      <c r="B69" s="803" t="s">
        <v>183</v>
      </c>
      <c r="C69" s="804"/>
      <c r="D69" s="804"/>
      <c r="E69" s="804"/>
      <c r="F69" s="804"/>
      <c r="G69" s="804"/>
      <c r="H69" s="804"/>
      <c r="I69" s="804"/>
      <c r="J69" s="804"/>
      <c r="K69" s="804"/>
      <c r="L69" s="804"/>
      <c r="M69" s="804"/>
      <c r="N69" s="804"/>
      <c r="O69" s="804"/>
      <c r="P69" s="804"/>
      <c r="Q69" s="804"/>
      <c r="R69" s="804"/>
      <c r="S69" s="804"/>
      <c r="T69" s="804"/>
      <c r="U69" s="804"/>
      <c r="V69" s="804"/>
      <c r="W69" s="804"/>
      <c r="X69" s="804"/>
      <c r="Y69" s="804"/>
      <c r="Z69" s="804"/>
      <c r="AA69" s="804"/>
      <c r="AB69" s="804"/>
      <c r="AC69" s="804"/>
      <c r="AD69" s="804"/>
      <c r="AE69" s="804"/>
      <c r="AF69" s="804"/>
      <c r="AG69" s="804"/>
      <c r="AH69" s="804"/>
      <c r="AI69" s="804"/>
      <c r="AJ69" s="804"/>
      <c r="AK69" s="804"/>
      <c r="AL69" s="804"/>
      <c r="AM69" s="805"/>
      <c r="AN69" s="25"/>
      <c r="AO69" s="25"/>
      <c r="AP69" s="26"/>
      <c r="AQ69" s="26"/>
      <c r="AR69" s="26"/>
    </row>
    <row r="70" spans="2:44" ht="15.75" customHeight="1">
      <c r="B70" s="25"/>
      <c r="C70" s="25"/>
      <c r="D70" s="25"/>
      <c r="E70" s="25"/>
      <c r="F70" s="25"/>
      <c r="G70" s="25"/>
      <c r="H70" s="25"/>
      <c r="I70" s="25"/>
      <c r="J70" s="25"/>
      <c r="K70" s="25"/>
      <c r="L70" s="25"/>
      <c r="M70" s="25"/>
      <c r="N70" s="25"/>
      <c r="O70" s="807"/>
      <c r="P70" s="80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6"/>
      <c r="AQ70" s="26"/>
      <c r="AR70" s="26"/>
    </row>
    <row r="71" spans="2:44" ht="10.5" customHeight="1">
      <c r="B71" s="25"/>
      <c r="C71" s="25"/>
      <c r="D71" s="25"/>
      <c r="E71" s="25"/>
      <c r="F71" s="25"/>
      <c r="G71" s="806" t="s">
        <v>79</v>
      </c>
      <c r="H71" s="804"/>
      <c r="I71" s="804"/>
      <c r="J71" s="804"/>
      <c r="K71" s="804"/>
      <c r="L71" s="804"/>
      <c r="M71" s="804"/>
      <c r="N71" s="804"/>
      <c r="O71" s="804"/>
      <c r="P71" s="804"/>
      <c r="Q71" s="804"/>
      <c r="R71" s="804"/>
      <c r="S71" s="804"/>
      <c r="T71" s="804"/>
      <c r="U71" s="804"/>
      <c r="V71" s="804"/>
      <c r="W71" s="804"/>
      <c r="X71" s="804"/>
      <c r="Y71" s="804"/>
      <c r="Z71" s="804"/>
      <c r="AA71" s="804"/>
      <c r="AB71" s="804"/>
      <c r="AC71" s="804"/>
      <c r="AD71" s="804"/>
      <c r="AE71" s="804"/>
      <c r="AF71" s="804"/>
      <c r="AG71" s="804"/>
      <c r="AH71" s="804"/>
      <c r="AI71" s="804"/>
      <c r="AJ71" s="804"/>
      <c r="AK71" s="805"/>
      <c r="AL71" s="25"/>
      <c r="AM71" s="25"/>
      <c r="AN71" s="25"/>
      <c r="AO71" s="25"/>
      <c r="AP71" s="26"/>
      <c r="AQ71" s="26"/>
      <c r="AR71" s="26"/>
    </row>
    <row r="72" spans="2:44" ht="36" customHeight="1">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6"/>
      <c r="AQ72" s="26"/>
      <c r="AR72" s="26"/>
    </row>
    <row r="73" spans="2:44" ht="36" customHeight="1">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6"/>
      <c r="AQ73" s="26"/>
      <c r="AR73" s="26"/>
    </row>
    <row r="74" spans="2:44" ht="16.5" customHeight="1">
      <c r="B74" s="25"/>
      <c r="C74" s="25"/>
      <c r="D74" s="25"/>
      <c r="E74" s="25"/>
      <c r="F74" s="806" t="s">
        <v>79</v>
      </c>
      <c r="G74" s="804"/>
      <c r="H74" s="804"/>
      <c r="I74" s="804"/>
      <c r="J74" s="804"/>
      <c r="K74" s="804"/>
      <c r="L74" s="804"/>
      <c r="M74" s="804"/>
      <c r="N74" s="804"/>
      <c r="O74" s="805"/>
      <c r="P74" s="25"/>
      <c r="Q74" s="25"/>
      <c r="R74" s="25"/>
      <c r="S74" s="25"/>
      <c r="T74" s="25"/>
      <c r="U74" s="25"/>
      <c r="V74" s="25"/>
      <c r="W74" s="806" t="s">
        <v>79</v>
      </c>
      <c r="X74" s="804"/>
      <c r="Y74" s="804"/>
      <c r="Z74" s="804"/>
      <c r="AA74" s="804"/>
      <c r="AB74" s="804"/>
      <c r="AC74" s="804"/>
      <c r="AD74" s="804"/>
      <c r="AE74" s="804"/>
      <c r="AF74" s="804"/>
      <c r="AG74" s="804"/>
      <c r="AH74" s="804"/>
      <c r="AI74" s="804"/>
      <c r="AJ74" s="804"/>
      <c r="AK74" s="805"/>
      <c r="AL74" s="25"/>
      <c r="AM74" s="25"/>
      <c r="AN74" s="25"/>
      <c r="AO74" s="25"/>
      <c r="AP74" s="26"/>
      <c r="AQ74" s="26"/>
      <c r="AR74" s="26"/>
    </row>
    <row r="75" spans="2:44" ht="12.75" customHeight="1">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row>
    <row r="76" spans="2:44" ht="12.75" customHeight="1">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row>
    <row r="77" spans="2:44" ht="12.75" customHeight="1">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row>
    <row r="78" spans="2:44" ht="12.75" customHeight="1">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row>
    <row r="79" spans="2:44" ht="12.75" customHeight="1">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row>
    <row r="80" spans="2:44" ht="12.75" customHeight="1">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row>
    <row r="81" spans="2:44" ht="12.75" customHeight="1">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row>
    <row r="82" spans="2:44" ht="12.75" customHeight="1">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row>
    <row r="83" spans="2:44" ht="12.75" customHeight="1">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row>
    <row r="84" spans="2:44" ht="12.75" customHeight="1">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row>
    <row r="85" spans="2:44" ht="12.75" customHeight="1">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row>
    <row r="86" spans="2:44" ht="12.75" customHeight="1">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row>
    <row r="87" spans="2:44" ht="12.75" customHeight="1">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row>
    <row r="88" spans="2:44" ht="12.75" customHeight="1">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row>
    <row r="89" spans="2:44" ht="12.75" customHeight="1">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row>
    <row r="90" spans="2:44" ht="12.75" customHeight="1">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row>
    <row r="91" spans="2:44" ht="12.75" customHeight="1">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row>
    <row r="92" spans="2:44" ht="12.75" customHeight="1">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row>
    <row r="93" spans="2:44" ht="12.75" customHeight="1">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row>
    <row r="94" spans="2:44" ht="12.75" customHeight="1">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row>
    <row r="95" spans="2:44" ht="12.75" customHeight="1">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row>
    <row r="96" spans="2:44" ht="12.75" customHeight="1">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row>
    <row r="97" spans="2:44" ht="12.75" customHeight="1">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row>
    <row r="98" spans="2:44" ht="12.75" customHeight="1">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row>
    <row r="99" spans="2:44" ht="12.75" customHeight="1">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row>
    <row r="100" spans="2:44" ht="12.75" customHeight="1">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row>
  </sheetData>
  <mergeCells count="166">
    <mergeCell ref="B2:AO4"/>
    <mergeCell ref="B5:AO5"/>
    <mergeCell ref="B6:AO7"/>
    <mergeCell ref="AB11:AB14"/>
    <mergeCell ref="AC10:AI10"/>
    <mergeCell ref="R11:S14"/>
    <mergeCell ref="W11:W14"/>
    <mergeCell ref="AJ10:AN10"/>
    <mergeCell ref="AI11:AI14"/>
    <mergeCell ref="B10:L10"/>
    <mergeCell ref="M10:S10"/>
    <mergeCell ref="T10:W10"/>
    <mergeCell ref="X10:AB10"/>
    <mergeCell ref="D18:I18"/>
    <mergeCell ref="D17:I17"/>
    <mergeCell ref="L17:P17"/>
    <mergeCell ref="P27:Q27"/>
    <mergeCell ref="P28:Q28"/>
    <mergeCell ref="D25:I25"/>
    <mergeCell ref="D26:I26"/>
    <mergeCell ref="B21:I22"/>
    <mergeCell ref="D24:I24"/>
    <mergeCell ref="P25:Q25"/>
    <mergeCell ref="P26:Q26"/>
    <mergeCell ref="AK33:AL33"/>
    <mergeCell ref="AK27:AL27"/>
    <mergeCell ref="Z34:AA34"/>
    <mergeCell ref="Y39:Z39"/>
    <mergeCell ref="U33:V33"/>
    <mergeCell ref="U31:V31"/>
    <mergeCell ref="AK39:AL39"/>
    <mergeCell ref="L15:P15"/>
    <mergeCell ref="B12:I14"/>
    <mergeCell ref="L11:L14"/>
    <mergeCell ref="D19:I19"/>
    <mergeCell ref="D27:I27"/>
    <mergeCell ref="D28:I28"/>
    <mergeCell ref="AK28:AL28"/>
    <mergeCell ref="U24:V24"/>
    <mergeCell ref="P24:Q24"/>
    <mergeCell ref="AK13:AL13"/>
    <mergeCell ref="AK17:AL17"/>
    <mergeCell ref="U18:V18"/>
    <mergeCell ref="AE15:AG15"/>
    <mergeCell ref="Y24:Z24"/>
    <mergeCell ref="T27:U27"/>
    <mergeCell ref="T28:U28"/>
    <mergeCell ref="AG27:AH27"/>
    <mergeCell ref="Z67:AA67"/>
    <mergeCell ref="AD67:AG67"/>
    <mergeCell ref="AK67:AL67"/>
    <mergeCell ref="Z63:AA63"/>
    <mergeCell ref="Y51:Z51"/>
    <mergeCell ref="Y53:Z53"/>
    <mergeCell ref="AK51:AL51"/>
    <mergeCell ref="AK55:AL55"/>
    <mergeCell ref="Z25:AA25"/>
    <mergeCell ref="Z26:AA26"/>
    <mergeCell ref="Z31:AA31"/>
    <mergeCell ref="AD39:AG39"/>
    <mergeCell ref="AD31:AG31"/>
    <mergeCell ref="AD33:AG33"/>
    <mergeCell ref="B36:AM36"/>
    <mergeCell ref="Z33:AA33"/>
    <mergeCell ref="AD34:AG34"/>
    <mergeCell ref="B30:I32"/>
    <mergeCell ref="E33:J33"/>
    <mergeCell ref="P33:Q33"/>
    <mergeCell ref="P34:Q34"/>
    <mergeCell ref="U34:V34"/>
    <mergeCell ref="P31:Q31"/>
    <mergeCell ref="AK31:AL31"/>
    <mergeCell ref="C66:K67"/>
    <mergeCell ref="E53:J53"/>
    <mergeCell ref="L47:P47"/>
    <mergeCell ref="D48:I48"/>
    <mergeCell ref="L48:P48"/>
    <mergeCell ref="L44:P44"/>
    <mergeCell ref="U53:V53"/>
    <mergeCell ref="U55:V55"/>
    <mergeCell ref="U51:V51"/>
    <mergeCell ref="E55:J55"/>
    <mergeCell ref="E54:J54"/>
    <mergeCell ref="T54:U54"/>
    <mergeCell ref="Y54:Z54"/>
    <mergeCell ref="AG51:AH51"/>
    <mergeCell ref="AG53:AH53"/>
    <mergeCell ref="AG54:AH54"/>
    <mergeCell ref="B50:I52"/>
    <mergeCell ref="AG55:AH55"/>
    <mergeCell ref="E63:J63"/>
    <mergeCell ref="Y57:Z57"/>
    <mergeCell ref="AK57:AL57"/>
    <mergeCell ref="U57:V57"/>
    <mergeCell ref="AG56:AH56"/>
    <mergeCell ref="AG57:AH57"/>
    <mergeCell ref="AD63:AG63"/>
    <mergeCell ref="AK63:AL63"/>
    <mergeCell ref="AK53:AL53"/>
    <mergeCell ref="AK54:AL54"/>
    <mergeCell ref="Y55:Z55"/>
    <mergeCell ref="AG24:AH24"/>
    <mergeCell ref="AG25:AH25"/>
    <mergeCell ref="AK18:AL18"/>
    <mergeCell ref="L19:P19"/>
    <mergeCell ref="AK19:AL19"/>
    <mergeCell ref="Z27:AA27"/>
    <mergeCell ref="Z28:AA28"/>
    <mergeCell ref="AK25:AL25"/>
    <mergeCell ref="AK26:AL26"/>
    <mergeCell ref="AK22:AL22"/>
    <mergeCell ref="AK24:AL24"/>
    <mergeCell ref="AK23:AL23"/>
    <mergeCell ref="AG26:AH26"/>
    <mergeCell ref="L18:P18"/>
    <mergeCell ref="AG28:AH28"/>
    <mergeCell ref="T25:U25"/>
    <mergeCell ref="T26:U26"/>
    <mergeCell ref="T22:U22"/>
    <mergeCell ref="Y22:Z22"/>
    <mergeCell ref="AG22:AH22"/>
    <mergeCell ref="P22:Q22"/>
    <mergeCell ref="AK34:AL34"/>
    <mergeCell ref="B41:AM41"/>
    <mergeCell ref="B43:I45"/>
    <mergeCell ref="L46:P46"/>
    <mergeCell ref="AK47:AL47"/>
    <mergeCell ref="AK48:AL48"/>
    <mergeCell ref="AK44:AL44"/>
    <mergeCell ref="U46:V46"/>
    <mergeCell ref="Z46:AA46"/>
    <mergeCell ref="AG46:AH46"/>
    <mergeCell ref="U47:V47"/>
    <mergeCell ref="Z47:AA47"/>
    <mergeCell ref="AG47:AH47"/>
    <mergeCell ref="D47:I47"/>
    <mergeCell ref="D46:I46"/>
    <mergeCell ref="C38:K39"/>
    <mergeCell ref="L39:P39"/>
    <mergeCell ref="AK46:AL46"/>
    <mergeCell ref="T39:U39"/>
    <mergeCell ref="E34:J34"/>
    <mergeCell ref="B69:AM69"/>
    <mergeCell ref="G71:AK71"/>
    <mergeCell ref="F74:O74"/>
    <mergeCell ref="W74:AK74"/>
    <mergeCell ref="B65:AM65"/>
    <mergeCell ref="O70:P70"/>
    <mergeCell ref="U48:V48"/>
    <mergeCell ref="Z48:AA48"/>
    <mergeCell ref="AG48:AH48"/>
    <mergeCell ref="B59:I61"/>
    <mergeCell ref="AD60:AG60"/>
    <mergeCell ref="U60:V60"/>
    <mergeCell ref="Z60:AA60"/>
    <mergeCell ref="AK60:AL60"/>
    <mergeCell ref="E62:J62"/>
    <mergeCell ref="AD62:AG62"/>
    <mergeCell ref="AK62:AL62"/>
    <mergeCell ref="Z62:AA62"/>
    <mergeCell ref="E56:N56"/>
    <mergeCell ref="Y56:Z56"/>
    <mergeCell ref="N67:R67"/>
    <mergeCell ref="U56:V56"/>
    <mergeCell ref="AK56:AL56"/>
    <mergeCell ref="E57:J57"/>
  </mergeCells>
  <pageMargins left="0.23622047244094491" right="0.23622047244094491" top="0.23622047244094491" bottom="0.23622047244094491" header="0" footer="0"/>
  <pageSetup scale="79" orientation="landscape" r:id="rId1"/>
  <headerFooter>
    <oddFooter>&amp;R&amp;P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03"/>
  <sheetViews>
    <sheetView showGridLines="0" view="pageBreakPreview" zoomScale="106" zoomScaleNormal="100" zoomScaleSheetLayoutView="106" workbookViewId="0">
      <pane ySplit="5" topLeftCell="A54" activePane="bottomLeft" state="frozen"/>
      <selection pane="bottomLeft" activeCell="R16" sqref="R16"/>
    </sheetView>
  </sheetViews>
  <sheetFormatPr baseColWidth="10" defaultColWidth="14.42578125" defaultRowHeight="15" customHeight="1"/>
  <cols>
    <col min="1" max="1" width="19.42578125" style="547" customWidth="1"/>
    <col min="2" max="2" width="0.5703125" customWidth="1"/>
    <col min="3" max="4" width="0.28515625" customWidth="1"/>
    <col min="5" max="5" width="1.5703125" customWidth="1"/>
    <col min="6" max="6" width="1.140625" customWidth="1"/>
    <col min="7" max="7" width="2.140625" customWidth="1"/>
    <col min="8" max="8" width="5.42578125" customWidth="1"/>
    <col min="9" max="9" width="32" customWidth="1"/>
    <col min="10" max="10" width="18.42578125" customWidth="1"/>
    <col min="11" max="11" width="7.140625" customWidth="1"/>
    <col min="12" max="12" width="0.5703125" customWidth="1"/>
    <col min="13" max="13" width="1.42578125" customWidth="1"/>
    <col min="14" max="14" width="0.42578125" customWidth="1"/>
    <col min="15" max="15" width="0.140625" customWidth="1"/>
    <col min="16" max="16" width="4.85546875" customWidth="1"/>
    <col min="17" max="17" width="1" customWidth="1"/>
    <col min="18" max="18" width="13" customWidth="1"/>
    <col min="19" max="19" width="0.42578125" customWidth="1"/>
    <col min="20" max="20" width="2.42578125" customWidth="1"/>
    <col min="21" max="21" width="14.5703125" customWidth="1"/>
    <col min="22" max="22" width="0.28515625" customWidth="1"/>
    <col min="23" max="23" width="0.5703125" customWidth="1"/>
    <col min="24" max="24" width="0.7109375" customWidth="1"/>
    <col min="25" max="26" width="0.28515625" customWidth="1"/>
    <col min="27" max="27" width="18.85546875" customWidth="1"/>
    <col min="28" max="28" width="12.7109375" customWidth="1"/>
  </cols>
  <sheetData>
    <row r="1" spans="2:28" ht="13.5" customHeight="1">
      <c r="B1" s="294"/>
      <c r="C1" s="292"/>
      <c r="D1" s="292"/>
      <c r="E1" s="878" t="s">
        <v>1659</v>
      </c>
      <c r="F1" s="878"/>
      <c r="G1" s="878"/>
      <c r="H1" s="878"/>
      <c r="I1" s="878"/>
      <c r="J1" s="878"/>
      <c r="K1" s="878"/>
      <c r="L1" s="878"/>
      <c r="M1" s="878"/>
      <c r="N1" s="878"/>
      <c r="O1" s="878"/>
      <c r="P1" s="878"/>
      <c r="Q1" s="878"/>
      <c r="R1" s="878"/>
      <c r="S1" s="878"/>
      <c r="T1" s="878"/>
      <c r="U1" s="878"/>
      <c r="V1" s="878"/>
      <c r="W1" s="878"/>
      <c r="X1" s="878"/>
      <c r="Y1" s="878"/>
      <c r="Z1" s="878"/>
      <c r="AA1" s="26"/>
      <c r="AB1" s="26"/>
    </row>
    <row r="2" spans="2:28" ht="15.75" customHeight="1">
      <c r="B2" s="880" t="s">
        <v>184</v>
      </c>
      <c r="C2" s="804"/>
      <c r="D2" s="804"/>
      <c r="E2" s="804"/>
      <c r="F2" s="804"/>
      <c r="G2" s="804"/>
      <c r="H2" s="804"/>
      <c r="I2" s="804"/>
      <c r="J2" s="804"/>
      <c r="K2" s="804"/>
      <c r="L2" s="804"/>
      <c r="M2" s="804"/>
      <c r="N2" s="804"/>
      <c r="O2" s="804"/>
      <c r="P2" s="804"/>
      <c r="Q2" s="804"/>
      <c r="R2" s="804"/>
      <c r="S2" s="804"/>
      <c r="T2" s="804"/>
      <c r="U2" s="804"/>
      <c r="V2" s="804"/>
      <c r="W2" s="804"/>
      <c r="X2" s="804"/>
      <c r="Y2" s="804"/>
      <c r="Z2" s="805"/>
      <c r="AA2" s="26"/>
      <c r="AB2" s="26"/>
    </row>
    <row r="3" spans="2:28" ht="6.75" customHeight="1">
      <c r="B3" s="881" t="s">
        <v>1664</v>
      </c>
      <c r="C3" s="810"/>
      <c r="D3" s="810"/>
      <c r="E3" s="810"/>
      <c r="F3" s="810"/>
      <c r="G3" s="810"/>
      <c r="H3" s="810"/>
      <c r="I3" s="810"/>
      <c r="J3" s="810"/>
      <c r="K3" s="810"/>
      <c r="L3" s="810"/>
      <c r="M3" s="810"/>
      <c r="N3" s="810"/>
      <c r="O3" s="810"/>
      <c r="P3" s="810"/>
      <c r="Q3" s="810"/>
      <c r="R3" s="810"/>
      <c r="S3" s="810"/>
      <c r="T3" s="810"/>
      <c r="U3" s="810"/>
      <c r="V3" s="810"/>
      <c r="W3" s="810"/>
      <c r="X3" s="810"/>
      <c r="Y3" s="810"/>
      <c r="Z3" s="811"/>
      <c r="AA3" s="26"/>
      <c r="AB3" s="26"/>
    </row>
    <row r="4" spans="2:28" ht="18.75" customHeight="1">
      <c r="B4" s="828"/>
      <c r="C4" s="816"/>
      <c r="D4" s="816"/>
      <c r="E4" s="816"/>
      <c r="F4" s="816"/>
      <c r="G4" s="816"/>
      <c r="H4" s="816"/>
      <c r="I4" s="816"/>
      <c r="J4" s="816"/>
      <c r="K4" s="816"/>
      <c r="L4" s="816"/>
      <c r="M4" s="816"/>
      <c r="N4" s="816"/>
      <c r="O4" s="816"/>
      <c r="P4" s="816"/>
      <c r="Q4" s="816"/>
      <c r="R4" s="816"/>
      <c r="S4" s="816"/>
      <c r="T4" s="816"/>
      <c r="U4" s="816"/>
      <c r="V4" s="816"/>
      <c r="W4" s="816"/>
      <c r="X4" s="816"/>
      <c r="Y4" s="816"/>
      <c r="Z4" s="817"/>
      <c r="AA4" s="26"/>
      <c r="AB4" s="26"/>
    </row>
    <row r="5" spans="2:28" ht="1.5" customHeight="1">
      <c r="B5" s="25"/>
      <c r="C5" s="25"/>
      <c r="D5" s="25"/>
      <c r="E5" s="25"/>
      <c r="F5" s="25"/>
      <c r="G5" s="25"/>
      <c r="H5" s="25"/>
      <c r="I5" s="25"/>
      <c r="J5" s="25"/>
      <c r="K5" s="25"/>
      <c r="L5" s="25"/>
      <c r="M5" s="25"/>
      <c r="N5" s="25"/>
      <c r="O5" s="25"/>
      <c r="P5" s="25"/>
      <c r="Q5" s="25"/>
      <c r="R5" s="25"/>
      <c r="S5" s="25"/>
      <c r="T5" s="25"/>
      <c r="U5" s="25"/>
      <c r="V5" s="25"/>
      <c r="W5" s="25"/>
      <c r="X5" s="25"/>
      <c r="Y5" s="25"/>
      <c r="Z5" s="25"/>
      <c r="AA5" s="26"/>
      <c r="AB5" s="26"/>
    </row>
    <row r="6" spans="2:28" ht="1.5" customHeight="1">
      <c r="B6" s="25"/>
      <c r="C6" s="25"/>
      <c r="D6" s="25"/>
      <c r="E6" s="25"/>
      <c r="F6" s="25"/>
      <c r="G6" s="25"/>
      <c r="H6" s="25"/>
      <c r="I6" s="25"/>
      <c r="J6" s="25"/>
      <c r="K6" s="25"/>
      <c r="L6" s="25"/>
      <c r="M6" s="25"/>
      <c r="N6" s="25"/>
      <c r="O6" s="25"/>
      <c r="P6" s="25"/>
      <c r="Q6" s="25"/>
      <c r="R6" s="25"/>
      <c r="S6" s="25"/>
      <c r="T6" s="25"/>
      <c r="U6" s="25"/>
      <c r="V6" s="25"/>
      <c r="W6" s="25"/>
      <c r="X6" s="25"/>
      <c r="Y6" s="25"/>
      <c r="Z6" s="25"/>
      <c r="AA6" s="26"/>
      <c r="AB6" s="26"/>
    </row>
    <row r="7" spans="2:28" ht="0.75" customHeight="1">
      <c r="B7" s="27"/>
      <c r="C7" s="28"/>
      <c r="D7" s="28"/>
      <c r="E7" s="28"/>
      <c r="F7" s="28"/>
      <c r="G7" s="28"/>
      <c r="H7" s="28"/>
      <c r="I7" s="28"/>
      <c r="J7" s="28"/>
      <c r="K7" s="28"/>
      <c r="L7" s="28"/>
      <c r="M7" s="28"/>
      <c r="N7" s="28"/>
      <c r="O7" s="28"/>
      <c r="P7" s="28"/>
      <c r="Q7" s="28"/>
      <c r="R7" s="28"/>
      <c r="S7" s="28"/>
      <c r="T7" s="28"/>
      <c r="U7" s="28"/>
      <c r="V7" s="28"/>
      <c r="W7" s="28"/>
      <c r="X7" s="28"/>
      <c r="Y7" s="29"/>
      <c r="Z7" s="25"/>
      <c r="AA7" s="26"/>
      <c r="AB7" s="26"/>
    </row>
    <row r="8" spans="2:28" ht="16.5" customHeight="1">
      <c r="B8" s="30"/>
      <c r="C8" s="25"/>
      <c r="D8" s="25"/>
      <c r="E8" s="876" t="s">
        <v>185</v>
      </c>
      <c r="F8" s="804"/>
      <c r="G8" s="804"/>
      <c r="H8" s="804"/>
      <c r="I8" s="804"/>
      <c r="J8" s="804"/>
      <c r="K8" s="804"/>
      <c r="L8" s="805"/>
      <c r="M8" s="25"/>
      <c r="N8" s="25"/>
      <c r="O8" s="25"/>
      <c r="P8" s="882">
        <v>2021</v>
      </c>
      <c r="Q8" s="804"/>
      <c r="R8" s="804"/>
      <c r="S8" s="805"/>
      <c r="T8" s="25"/>
      <c r="U8" s="882">
        <v>2020</v>
      </c>
      <c r="V8" s="805"/>
      <c r="W8" s="25"/>
      <c r="X8" s="25"/>
      <c r="Y8" s="31"/>
      <c r="Z8" s="25"/>
      <c r="AA8" s="26"/>
      <c r="AB8" s="26"/>
    </row>
    <row r="9" spans="2:28" ht="10.5" customHeight="1">
      <c r="B9" s="30"/>
      <c r="C9" s="25"/>
      <c r="D9" s="25"/>
      <c r="E9" s="25"/>
      <c r="F9" s="877" t="s">
        <v>186</v>
      </c>
      <c r="G9" s="804"/>
      <c r="H9" s="804"/>
      <c r="I9" s="804"/>
      <c r="J9" s="804"/>
      <c r="K9" s="804"/>
      <c r="L9" s="805"/>
      <c r="M9" s="25"/>
      <c r="N9" s="25"/>
      <c r="O9" s="25"/>
      <c r="P9" s="25"/>
      <c r="Q9" s="25"/>
      <c r="R9" s="385">
        <f>SUM(R11:R25)</f>
        <v>861161782.63999999</v>
      </c>
      <c r="S9" s="25"/>
      <c r="T9" s="25"/>
      <c r="U9" s="384">
        <f>SUM(U11:U25)</f>
        <v>235242162.56</v>
      </c>
      <c r="V9" s="25"/>
      <c r="W9" s="25"/>
      <c r="X9" s="25"/>
      <c r="Y9" s="31"/>
      <c r="Z9" s="25"/>
      <c r="AA9" s="26"/>
      <c r="AB9" s="26"/>
    </row>
    <row r="10" spans="2:28" ht="0.75" customHeight="1">
      <c r="B10" s="30"/>
      <c r="C10" s="25"/>
      <c r="D10" s="25"/>
      <c r="E10" s="25"/>
      <c r="F10" s="25"/>
      <c r="G10" s="25"/>
      <c r="H10" s="25"/>
      <c r="I10" s="25"/>
      <c r="J10" s="25"/>
      <c r="K10" s="25"/>
      <c r="L10" s="25"/>
      <c r="M10" s="25"/>
      <c r="N10" s="25"/>
      <c r="O10" s="25"/>
      <c r="P10" s="25"/>
      <c r="Q10" s="25"/>
      <c r="R10" s="386"/>
      <c r="S10" s="25"/>
      <c r="T10" s="25"/>
      <c r="U10" s="25"/>
      <c r="V10" s="25"/>
      <c r="W10" s="25"/>
      <c r="X10" s="25"/>
      <c r="Y10" s="31"/>
      <c r="Z10" s="25"/>
      <c r="AA10" s="26"/>
      <c r="AB10" s="26"/>
    </row>
    <row r="11" spans="2:28" ht="9" customHeight="1">
      <c r="B11" s="30"/>
      <c r="C11" s="25"/>
      <c r="D11" s="25"/>
      <c r="E11" s="25"/>
      <c r="F11" s="25"/>
      <c r="G11" s="741" t="s">
        <v>24</v>
      </c>
      <c r="H11" s="738"/>
      <c r="I11" s="738"/>
      <c r="J11" s="738"/>
      <c r="K11" s="738"/>
      <c r="L11" s="738"/>
      <c r="M11" s="739"/>
      <c r="N11" s="25"/>
      <c r="O11" s="25"/>
      <c r="P11" s="26"/>
      <c r="Q11" s="35"/>
      <c r="R11" s="387">
        <v>0</v>
      </c>
      <c r="S11" s="25"/>
      <c r="T11" s="25"/>
      <c r="U11" s="37">
        <v>0</v>
      </c>
      <c r="V11" s="35"/>
      <c r="W11" s="25"/>
      <c r="X11" s="25"/>
      <c r="Y11" s="31"/>
      <c r="Z11" s="25"/>
      <c r="AA11" s="26"/>
      <c r="AB11" s="26"/>
    </row>
    <row r="12" spans="2:28" ht="9" customHeight="1">
      <c r="B12" s="30"/>
      <c r="C12" s="25"/>
      <c r="D12" s="25"/>
      <c r="E12" s="25"/>
      <c r="F12" s="25"/>
      <c r="G12" s="819" t="s">
        <v>25</v>
      </c>
      <c r="H12" s="804"/>
      <c r="I12" s="804"/>
      <c r="J12" s="804"/>
      <c r="K12" s="804"/>
      <c r="L12" s="804"/>
      <c r="M12" s="805"/>
      <c r="N12" s="25"/>
      <c r="O12" s="25"/>
      <c r="P12" s="26"/>
      <c r="Q12" s="35"/>
      <c r="R12" s="387">
        <v>0</v>
      </c>
      <c r="S12" s="25"/>
      <c r="T12" s="25"/>
      <c r="U12" s="37">
        <v>0</v>
      </c>
      <c r="V12" s="35"/>
      <c r="W12" s="25"/>
      <c r="X12" s="25"/>
      <c r="Y12" s="31"/>
      <c r="Z12" s="25"/>
      <c r="AA12" s="26"/>
      <c r="AB12" s="26"/>
    </row>
    <row r="13" spans="2:28" ht="9" customHeight="1">
      <c r="B13" s="30"/>
      <c r="C13" s="25"/>
      <c r="D13" s="25"/>
      <c r="E13" s="25"/>
      <c r="F13" s="25"/>
      <c r="G13" s="819" t="s">
        <v>26</v>
      </c>
      <c r="H13" s="804"/>
      <c r="I13" s="804"/>
      <c r="J13" s="804"/>
      <c r="K13" s="804"/>
      <c r="L13" s="804"/>
      <c r="M13" s="805"/>
      <c r="N13" s="25"/>
      <c r="O13" s="25"/>
      <c r="P13" s="26"/>
      <c r="Q13" s="35"/>
      <c r="R13" s="387">
        <v>0</v>
      </c>
      <c r="S13" s="25"/>
      <c r="T13" s="25"/>
      <c r="U13" s="37">
        <v>0</v>
      </c>
      <c r="V13" s="35"/>
      <c r="W13" s="25"/>
      <c r="X13" s="25"/>
      <c r="Y13" s="31"/>
      <c r="Z13" s="25"/>
      <c r="AA13" s="26"/>
      <c r="AB13" s="26"/>
    </row>
    <row r="14" spans="2:28" ht="9" customHeight="1">
      <c r="B14" s="30"/>
      <c r="C14" s="25"/>
      <c r="D14" s="25"/>
      <c r="E14" s="25"/>
      <c r="F14" s="25"/>
      <c r="G14" s="819" t="s">
        <v>27</v>
      </c>
      <c r="H14" s="804"/>
      <c r="I14" s="804"/>
      <c r="J14" s="804"/>
      <c r="K14" s="804"/>
      <c r="L14" s="804"/>
      <c r="M14" s="805"/>
      <c r="N14" s="25"/>
      <c r="O14" s="25"/>
      <c r="P14" s="26"/>
      <c r="Q14" s="35"/>
      <c r="R14" s="387">
        <v>0</v>
      </c>
      <c r="S14" s="25"/>
      <c r="T14" s="25"/>
      <c r="U14" s="37">
        <v>0</v>
      </c>
      <c r="V14" s="35"/>
      <c r="W14" s="25"/>
      <c r="X14" s="25"/>
      <c r="Y14" s="31"/>
      <c r="Z14" s="25"/>
      <c r="AA14" s="26"/>
      <c r="AB14" s="26"/>
    </row>
    <row r="15" spans="2:28" ht="9" customHeight="1">
      <c r="B15" s="30"/>
      <c r="C15" s="25"/>
      <c r="D15" s="25"/>
      <c r="E15" s="25"/>
      <c r="F15" s="25"/>
      <c r="G15" s="819" t="s">
        <v>28</v>
      </c>
      <c r="H15" s="804"/>
      <c r="I15" s="804"/>
      <c r="J15" s="804"/>
      <c r="K15" s="804"/>
      <c r="L15" s="804"/>
      <c r="M15" s="805"/>
      <c r="N15" s="25"/>
      <c r="O15" s="25"/>
      <c r="P15" s="26"/>
      <c r="Q15" s="35"/>
      <c r="R15" s="387">
        <v>0</v>
      </c>
      <c r="S15" s="25"/>
      <c r="T15" s="25"/>
      <c r="U15" s="37">
        <v>0</v>
      </c>
      <c r="V15" s="35"/>
      <c r="W15" s="25"/>
      <c r="X15" s="25"/>
      <c r="Y15" s="31"/>
      <c r="Z15" s="25"/>
      <c r="AA15" s="26"/>
      <c r="AB15" s="26"/>
    </row>
    <row r="16" spans="2:28" ht="9" customHeight="1">
      <c r="B16" s="30"/>
      <c r="C16" s="25"/>
      <c r="D16" s="25"/>
      <c r="E16" s="25"/>
      <c r="F16" s="25"/>
      <c r="G16" s="819" t="s">
        <v>29</v>
      </c>
      <c r="H16" s="804"/>
      <c r="I16" s="804"/>
      <c r="J16" s="804"/>
      <c r="K16" s="804"/>
      <c r="L16" s="804"/>
      <c r="M16" s="805"/>
      <c r="N16" s="25"/>
      <c r="O16" s="25"/>
      <c r="P16" s="26"/>
      <c r="Q16" s="35"/>
      <c r="R16" s="387">
        <v>0</v>
      </c>
      <c r="S16" s="25"/>
      <c r="T16" s="25"/>
      <c r="U16" s="37">
        <v>0</v>
      </c>
      <c r="V16" s="35"/>
      <c r="W16" s="25"/>
      <c r="X16" s="25"/>
      <c r="Y16" s="31"/>
      <c r="Z16" s="25"/>
      <c r="AA16" s="26"/>
      <c r="AB16" s="26"/>
    </row>
    <row r="17" spans="2:28" ht="9" customHeight="1">
      <c r="B17" s="30"/>
      <c r="C17" s="25"/>
      <c r="D17" s="25"/>
      <c r="E17" s="25"/>
      <c r="F17" s="25"/>
      <c r="G17" s="819" t="s">
        <v>30</v>
      </c>
      <c r="H17" s="804"/>
      <c r="I17" s="804"/>
      <c r="J17" s="804"/>
      <c r="K17" s="804"/>
      <c r="L17" s="804"/>
      <c r="M17" s="805"/>
      <c r="N17" s="25"/>
      <c r="O17" s="25"/>
      <c r="P17" s="26"/>
      <c r="Q17" s="35"/>
      <c r="R17" s="387">
        <f>'1. Estado de actividades'!S32</f>
        <v>6952137.29</v>
      </c>
      <c r="S17" s="25"/>
      <c r="T17" s="25"/>
      <c r="U17" s="290">
        <f>+'1. Estado de actividades'!X26</f>
        <v>3730248.5100000002</v>
      </c>
      <c r="V17" s="35"/>
      <c r="W17" s="25"/>
      <c r="X17" s="25"/>
      <c r="Y17" s="31"/>
      <c r="Z17" s="25"/>
      <c r="AA17" s="26"/>
      <c r="AB17" s="26"/>
    </row>
    <row r="18" spans="2:28" ht="9" customHeight="1">
      <c r="B18" s="30"/>
      <c r="C18" s="25"/>
      <c r="D18" s="25"/>
      <c r="E18" s="25"/>
      <c r="F18" s="25"/>
      <c r="G18" s="879" t="s">
        <v>31</v>
      </c>
      <c r="H18" s="810"/>
      <c r="I18" s="810"/>
      <c r="J18" s="810"/>
      <c r="K18" s="810"/>
      <c r="L18" s="810"/>
      <c r="M18" s="810"/>
      <c r="N18" s="810"/>
      <c r="O18" s="810"/>
      <c r="P18" s="810"/>
      <c r="Q18" s="811"/>
      <c r="R18" s="388">
        <v>0</v>
      </c>
      <c r="S18" s="25"/>
      <c r="T18" s="25"/>
      <c r="U18" s="37">
        <v>0</v>
      </c>
      <c r="V18" s="35"/>
      <c r="W18" s="25"/>
      <c r="X18" s="25"/>
      <c r="Y18" s="31"/>
      <c r="Z18" s="25"/>
      <c r="AA18" s="26"/>
      <c r="AB18" s="26"/>
    </row>
    <row r="19" spans="2:28" ht="10.5" customHeight="1">
      <c r="B19" s="30"/>
      <c r="C19" s="25"/>
      <c r="D19" s="25"/>
      <c r="E19" s="25"/>
      <c r="F19" s="25"/>
      <c r="G19" s="828"/>
      <c r="H19" s="816"/>
      <c r="I19" s="816"/>
      <c r="J19" s="816"/>
      <c r="K19" s="816"/>
      <c r="L19" s="816"/>
      <c r="M19" s="816"/>
      <c r="N19" s="816"/>
      <c r="O19" s="816"/>
      <c r="P19" s="816"/>
      <c r="Q19" s="817"/>
      <c r="R19" s="388">
        <v>0</v>
      </c>
      <c r="S19" s="25"/>
      <c r="T19" s="25"/>
      <c r="U19" s="37">
        <v>0</v>
      </c>
      <c r="V19" s="35"/>
      <c r="W19" s="25"/>
      <c r="X19" s="25"/>
      <c r="Y19" s="31"/>
      <c r="Z19" s="25"/>
      <c r="AA19" s="26"/>
      <c r="AB19" s="26"/>
    </row>
    <row r="20" spans="2:28" ht="3.75" customHeight="1">
      <c r="B20" s="30"/>
      <c r="C20" s="25"/>
      <c r="D20" s="25"/>
      <c r="E20" s="25"/>
      <c r="F20" s="25"/>
      <c r="G20" s="879" t="s">
        <v>33</v>
      </c>
      <c r="H20" s="810"/>
      <c r="I20" s="810"/>
      <c r="J20" s="810"/>
      <c r="K20" s="810"/>
      <c r="L20" s="810"/>
      <c r="M20" s="811"/>
      <c r="N20" s="25"/>
      <c r="O20" s="25"/>
      <c r="P20" s="26"/>
      <c r="Q20" s="35"/>
      <c r="R20" s="387"/>
      <c r="S20" s="25"/>
      <c r="T20" s="25"/>
      <c r="U20" s="35"/>
      <c r="V20" s="35"/>
      <c r="W20" s="25"/>
      <c r="X20" s="25"/>
      <c r="Y20" s="31"/>
      <c r="Z20" s="25"/>
      <c r="AA20" s="26"/>
      <c r="AB20" s="26"/>
    </row>
    <row r="21" spans="2:28" ht="10.5" customHeight="1">
      <c r="B21" s="30"/>
      <c r="C21" s="25"/>
      <c r="D21" s="25"/>
      <c r="E21" s="25"/>
      <c r="F21" s="25"/>
      <c r="G21" s="858"/>
      <c r="H21" s="813"/>
      <c r="I21" s="813"/>
      <c r="J21" s="813"/>
      <c r="K21" s="813"/>
      <c r="L21" s="813"/>
      <c r="M21" s="814"/>
      <c r="N21" s="25"/>
      <c r="O21" s="25"/>
      <c r="P21" s="35"/>
      <c r="Q21" s="35"/>
      <c r="R21" s="387">
        <f>'1. Estado de actividades'!S24</f>
        <v>854209645.35000002</v>
      </c>
      <c r="S21" s="25"/>
      <c r="T21" s="25"/>
      <c r="U21" s="290">
        <f>+'1. Estado de actividades'!X24</f>
        <v>231511914.05000001</v>
      </c>
      <c r="V21" s="35"/>
      <c r="W21" s="25"/>
      <c r="X21" s="25"/>
      <c r="Y21" s="31"/>
      <c r="Z21" s="25"/>
      <c r="AA21" s="26"/>
      <c r="AB21" s="26"/>
    </row>
    <row r="22" spans="2:28" ht="10.5" customHeight="1">
      <c r="B22" s="30"/>
      <c r="C22" s="25"/>
      <c r="D22" s="25"/>
      <c r="E22" s="25"/>
      <c r="F22" s="25"/>
      <c r="G22" s="858"/>
      <c r="H22" s="813"/>
      <c r="I22" s="813"/>
      <c r="J22" s="813"/>
      <c r="K22" s="813"/>
      <c r="L22" s="813"/>
      <c r="M22" s="814"/>
      <c r="N22" s="25"/>
      <c r="O22" s="25"/>
      <c r="P22" s="25"/>
      <c r="Q22" s="25"/>
      <c r="R22" s="25"/>
      <c r="S22" s="25"/>
      <c r="T22" s="25"/>
      <c r="U22" s="35"/>
      <c r="V22" s="35"/>
      <c r="W22" s="25"/>
      <c r="X22" s="25"/>
      <c r="Y22" s="31"/>
      <c r="Z22" s="25"/>
      <c r="AA22" s="26"/>
      <c r="AB22" s="26"/>
    </row>
    <row r="23" spans="2:28" ht="2.25" customHeight="1">
      <c r="B23" s="30"/>
      <c r="C23" s="25"/>
      <c r="D23" s="25"/>
      <c r="E23" s="25"/>
      <c r="F23" s="25"/>
      <c r="G23" s="828"/>
      <c r="H23" s="816"/>
      <c r="I23" s="816"/>
      <c r="J23" s="816"/>
      <c r="K23" s="816"/>
      <c r="L23" s="816"/>
      <c r="M23" s="817"/>
      <c r="N23" s="25"/>
      <c r="O23" s="25"/>
      <c r="P23" s="25"/>
      <c r="Q23" s="25"/>
      <c r="R23" s="25"/>
      <c r="S23" s="25"/>
      <c r="T23" s="25"/>
      <c r="U23" s="25"/>
      <c r="V23" s="25"/>
      <c r="W23" s="25"/>
      <c r="X23" s="25"/>
      <c r="Y23" s="31"/>
      <c r="Z23" s="25"/>
      <c r="AA23" s="26"/>
      <c r="AB23" s="26"/>
    </row>
    <row r="24" spans="2:28" ht="10.5" customHeight="1">
      <c r="B24" s="30"/>
      <c r="C24" s="25"/>
      <c r="D24" s="25"/>
      <c r="E24" s="25"/>
      <c r="F24" s="25"/>
      <c r="G24" s="819" t="s">
        <v>34</v>
      </c>
      <c r="H24" s="804"/>
      <c r="I24" s="804"/>
      <c r="J24" s="804"/>
      <c r="K24" s="804"/>
      <c r="L24" s="804"/>
      <c r="M24" s="805"/>
      <c r="N24" s="25"/>
      <c r="O24" s="25"/>
      <c r="P24" s="26"/>
      <c r="Q24" s="35"/>
      <c r="R24" s="37">
        <v>0</v>
      </c>
      <c r="S24" s="41"/>
      <c r="T24" s="41"/>
      <c r="U24" s="37">
        <v>0</v>
      </c>
      <c r="V24" s="35"/>
      <c r="W24" s="25"/>
      <c r="X24" s="25"/>
      <c r="Y24" s="31"/>
      <c r="Z24" s="25"/>
      <c r="AA24" s="26"/>
      <c r="AB24" s="26"/>
    </row>
    <row r="25" spans="2:28" ht="10.5" customHeight="1">
      <c r="B25" s="30"/>
      <c r="C25" s="25"/>
      <c r="D25" s="25"/>
      <c r="E25" s="25"/>
      <c r="F25" s="25"/>
      <c r="G25" s="819" t="s">
        <v>187</v>
      </c>
      <c r="H25" s="804"/>
      <c r="I25" s="804"/>
      <c r="J25" s="804"/>
      <c r="K25" s="804"/>
      <c r="L25" s="804"/>
      <c r="M25" s="805"/>
      <c r="N25" s="25"/>
      <c r="O25" s="25"/>
      <c r="P25" s="26"/>
      <c r="Q25" s="35"/>
      <c r="R25" s="37">
        <v>0</v>
      </c>
      <c r="S25" s="41"/>
      <c r="T25" s="41"/>
      <c r="U25" s="37">
        <v>0</v>
      </c>
      <c r="V25" s="25"/>
      <c r="W25" s="25"/>
      <c r="X25" s="25"/>
      <c r="Y25" s="31"/>
      <c r="Z25" s="25"/>
      <c r="AA25" s="26"/>
      <c r="AB25" s="26"/>
    </row>
    <row r="26" spans="2:28" ht="10.5" customHeight="1">
      <c r="B26" s="30"/>
      <c r="C26" s="25"/>
      <c r="D26" s="25"/>
      <c r="E26" s="25"/>
      <c r="F26" s="25"/>
      <c r="G26" s="25"/>
      <c r="H26" s="25"/>
      <c r="I26" s="25"/>
      <c r="J26" s="25"/>
      <c r="K26" s="25"/>
      <c r="L26" s="25"/>
      <c r="M26" s="25"/>
      <c r="N26" s="25"/>
      <c r="O26" s="25"/>
      <c r="P26" s="25"/>
      <c r="Q26" s="25"/>
      <c r="R26" s="25"/>
      <c r="S26" s="25"/>
      <c r="T26" s="25"/>
      <c r="U26" s="25"/>
      <c r="V26" s="25"/>
      <c r="W26" s="25"/>
      <c r="X26" s="25"/>
      <c r="Y26" s="31"/>
      <c r="Z26" s="25"/>
      <c r="AA26" s="26"/>
      <c r="AB26" s="26"/>
    </row>
    <row r="27" spans="2:28" ht="10.5" customHeight="1">
      <c r="B27" s="30"/>
      <c r="C27" s="25"/>
      <c r="D27" s="25"/>
      <c r="E27" s="25"/>
      <c r="F27" s="877" t="s">
        <v>188</v>
      </c>
      <c r="G27" s="804"/>
      <c r="H27" s="804"/>
      <c r="I27" s="804"/>
      <c r="J27" s="804"/>
      <c r="K27" s="804"/>
      <c r="L27" s="805"/>
      <c r="M27" s="25"/>
      <c r="N27" s="25"/>
      <c r="O27" s="25"/>
      <c r="P27" s="25"/>
      <c r="Q27" s="25"/>
      <c r="R27" s="389">
        <f>SUM(R28:R43)</f>
        <v>803180249.15522265</v>
      </c>
      <c r="S27" s="25"/>
      <c r="T27" s="25"/>
      <c r="U27" s="389">
        <f>SUM(U28:U43)</f>
        <v>225388998</v>
      </c>
      <c r="V27" s="25"/>
      <c r="W27" s="25"/>
      <c r="X27" s="25"/>
      <c r="Y27" s="31"/>
      <c r="Z27" s="25"/>
      <c r="AA27" s="26"/>
      <c r="AB27" s="26"/>
    </row>
    <row r="28" spans="2:28" ht="10.5" customHeight="1">
      <c r="B28" s="30"/>
      <c r="C28" s="25"/>
      <c r="D28" s="25"/>
      <c r="E28" s="25"/>
      <c r="F28" s="25"/>
      <c r="G28" s="819" t="s">
        <v>44</v>
      </c>
      <c r="H28" s="804"/>
      <c r="I28" s="804"/>
      <c r="J28" s="804"/>
      <c r="K28" s="804"/>
      <c r="L28" s="804"/>
      <c r="M28" s="805"/>
      <c r="N28" s="25"/>
      <c r="O28" s="25"/>
      <c r="P28" s="26"/>
      <c r="Q28" s="35"/>
      <c r="R28" s="290">
        <f>'1. Estado de actividades'!S40</f>
        <v>280386748.10000002</v>
      </c>
      <c r="S28" s="25"/>
      <c r="T28" s="25"/>
      <c r="U28" s="290">
        <f>'1. Estado de actividades'!X40</f>
        <v>77244839</v>
      </c>
      <c r="V28" s="35"/>
      <c r="W28" s="25"/>
      <c r="X28" s="25"/>
      <c r="Y28" s="31"/>
      <c r="Z28" s="25"/>
      <c r="AA28" s="26"/>
      <c r="AB28" s="26"/>
    </row>
    <row r="29" spans="2:28" ht="10.5" customHeight="1">
      <c r="B29" s="30"/>
      <c r="C29" s="25"/>
      <c r="D29" s="25"/>
      <c r="E29" s="25"/>
      <c r="F29" s="25"/>
      <c r="G29" s="819" t="s">
        <v>45</v>
      </c>
      <c r="H29" s="804"/>
      <c r="I29" s="804"/>
      <c r="J29" s="804"/>
      <c r="K29" s="804"/>
      <c r="L29" s="804"/>
      <c r="M29" s="805"/>
      <c r="N29" s="25"/>
      <c r="O29" s="25"/>
      <c r="P29" s="26"/>
      <c r="Q29" s="35"/>
      <c r="R29" s="290">
        <f>'1. Estado de actividades'!S41</f>
        <v>89463414.880000025</v>
      </c>
      <c r="S29" s="25"/>
      <c r="T29" s="25"/>
      <c r="U29" s="290">
        <f>'1. Estado de actividades'!X41</f>
        <v>6257099</v>
      </c>
      <c r="V29" s="35"/>
      <c r="W29" s="25"/>
      <c r="X29" s="25"/>
      <c r="Y29" s="31"/>
      <c r="Z29" s="25"/>
      <c r="AA29" s="26"/>
      <c r="AB29" s="26"/>
    </row>
    <row r="30" spans="2:28" ht="10.5" customHeight="1">
      <c r="B30" s="30"/>
      <c r="C30" s="25"/>
      <c r="D30" s="25"/>
      <c r="E30" s="25"/>
      <c r="F30" s="25"/>
      <c r="G30" s="819" t="s">
        <v>46</v>
      </c>
      <c r="H30" s="804"/>
      <c r="I30" s="804"/>
      <c r="J30" s="804"/>
      <c r="K30" s="804"/>
      <c r="L30" s="804"/>
      <c r="M30" s="805"/>
      <c r="N30" s="25"/>
      <c r="O30" s="25"/>
      <c r="P30" s="26"/>
      <c r="Q30" s="35"/>
      <c r="R30" s="290">
        <f>'1. Estado de actividades'!S42</f>
        <v>115394675.37999998</v>
      </c>
      <c r="S30" s="25"/>
      <c r="T30" s="25"/>
      <c r="U30" s="290">
        <f>'1. Estado de actividades'!X42</f>
        <v>23767935</v>
      </c>
      <c r="V30" s="35"/>
      <c r="W30" s="25"/>
      <c r="X30" s="25"/>
      <c r="Y30" s="31"/>
      <c r="Z30" s="25"/>
      <c r="AA30" s="26"/>
      <c r="AB30" s="26"/>
    </row>
    <row r="31" spans="2:28" ht="10.5" customHeight="1">
      <c r="B31" s="30"/>
      <c r="C31" s="25"/>
      <c r="D31" s="25"/>
      <c r="E31" s="25"/>
      <c r="F31" s="25"/>
      <c r="G31" s="819" t="s">
        <v>48</v>
      </c>
      <c r="H31" s="804"/>
      <c r="I31" s="804"/>
      <c r="J31" s="804"/>
      <c r="K31" s="804"/>
      <c r="L31" s="804"/>
      <c r="M31" s="805"/>
      <c r="N31" s="25"/>
      <c r="O31" s="25"/>
      <c r="P31" s="26"/>
      <c r="Q31" s="35"/>
      <c r="R31" s="542">
        <f>+'1. Estado de actividades'!S46</f>
        <v>317935410.79522264</v>
      </c>
      <c r="S31" s="25"/>
      <c r="T31" s="25"/>
      <c r="U31" s="37">
        <f>+'1. Estado de actividades'!X46</f>
        <v>118119125</v>
      </c>
      <c r="V31" s="35"/>
      <c r="W31" s="25"/>
      <c r="X31" s="25"/>
      <c r="Y31" s="31"/>
      <c r="Z31" s="25"/>
      <c r="AA31" s="26"/>
      <c r="AB31" s="26"/>
    </row>
    <row r="32" spans="2:28" ht="10.5" customHeight="1">
      <c r="B32" s="30"/>
      <c r="C32" s="25"/>
      <c r="D32" s="25"/>
      <c r="E32" s="25"/>
      <c r="F32" s="25"/>
      <c r="G32" s="819" t="s">
        <v>49</v>
      </c>
      <c r="H32" s="804"/>
      <c r="I32" s="804"/>
      <c r="J32" s="804"/>
      <c r="K32" s="804"/>
      <c r="L32" s="804"/>
      <c r="M32" s="805"/>
      <c r="N32" s="25"/>
      <c r="O32" s="25"/>
      <c r="P32" s="26"/>
      <c r="Q32" s="35"/>
      <c r="R32" s="37">
        <v>0</v>
      </c>
      <c r="S32" s="25"/>
      <c r="T32" s="25"/>
      <c r="U32" s="37">
        <v>0</v>
      </c>
      <c r="V32" s="35"/>
      <c r="W32" s="25"/>
      <c r="X32" s="25"/>
      <c r="Y32" s="31"/>
      <c r="Z32" s="25"/>
      <c r="AA32" s="26"/>
      <c r="AB32" s="26"/>
    </row>
    <row r="33" spans="2:28" ht="10.5" customHeight="1">
      <c r="B33" s="30"/>
      <c r="C33" s="25"/>
      <c r="D33" s="25"/>
      <c r="E33" s="25"/>
      <c r="F33" s="25"/>
      <c r="G33" s="819" t="s">
        <v>50</v>
      </c>
      <c r="H33" s="804"/>
      <c r="I33" s="804"/>
      <c r="J33" s="804"/>
      <c r="K33" s="804"/>
      <c r="L33" s="804"/>
      <c r="M33" s="805"/>
      <c r="N33" s="25"/>
      <c r="O33" s="25"/>
      <c r="P33" s="26"/>
      <c r="Q33" s="35"/>
      <c r="R33" s="291">
        <f>'1. Estado de actividades'!S49</f>
        <v>0</v>
      </c>
      <c r="S33" s="289"/>
      <c r="T33" s="289"/>
      <c r="U33" s="290">
        <v>0</v>
      </c>
      <c r="V33" s="35"/>
      <c r="W33" s="25"/>
      <c r="X33" s="25"/>
      <c r="Y33" s="31"/>
      <c r="Z33" s="25"/>
      <c r="AA33" s="26"/>
      <c r="AB33" s="26"/>
    </row>
    <row r="34" spans="2:28" ht="10.5" customHeight="1">
      <c r="B34" s="30"/>
      <c r="C34" s="25"/>
      <c r="D34" s="25"/>
      <c r="E34" s="25"/>
      <c r="F34" s="25"/>
      <c r="G34" s="819" t="s">
        <v>51</v>
      </c>
      <c r="H34" s="804"/>
      <c r="I34" s="804"/>
      <c r="J34" s="804"/>
      <c r="K34" s="804"/>
      <c r="L34" s="804"/>
      <c r="M34" s="805"/>
      <c r="N34" s="25"/>
      <c r="O34" s="25"/>
      <c r="P34" s="26"/>
      <c r="Q34" s="35"/>
      <c r="R34" s="37">
        <v>0</v>
      </c>
      <c r="S34" s="25"/>
      <c r="T34" s="25"/>
      <c r="U34" s="37">
        <v>0</v>
      </c>
      <c r="V34" s="35"/>
      <c r="W34" s="25"/>
      <c r="X34" s="25"/>
      <c r="Y34" s="31"/>
      <c r="Z34" s="25"/>
      <c r="AA34" s="26"/>
      <c r="AB34" s="26"/>
    </row>
    <row r="35" spans="2:28" ht="10.5" customHeight="1">
      <c r="B35" s="30"/>
      <c r="C35" s="25"/>
      <c r="D35" s="25"/>
      <c r="E35" s="25"/>
      <c r="F35" s="25"/>
      <c r="G35" s="819" t="s">
        <v>52</v>
      </c>
      <c r="H35" s="804"/>
      <c r="I35" s="804"/>
      <c r="J35" s="804"/>
      <c r="K35" s="804"/>
      <c r="L35" s="804"/>
      <c r="M35" s="805"/>
      <c r="N35" s="25"/>
      <c r="O35" s="25"/>
      <c r="P35" s="26"/>
      <c r="Q35" s="35"/>
      <c r="R35" s="37">
        <v>0</v>
      </c>
      <c r="S35" s="25"/>
      <c r="T35" s="25"/>
      <c r="U35" s="37">
        <v>0</v>
      </c>
      <c r="V35" s="35"/>
      <c r="W35" s="25"/>
      <c r="X35" s="25"/>
      <c r="Y35" s="31"/>
      <c r="Z35" s="25"/>
      <c r="AA35" s="26"/>
      <c r="AB35" s="26"/>
    </row>
    <row r="36" spans="2:28" ht="10.5" customHeight="1">
      <c r="B36" s="30"/>
      <c r="C36" s="25"/>
      <c r="D36" s="25"/>
      <c r="E36" s="25"/>
      <c r="F36" s="25"/>
      <c r="G36" s="819" t="s">
        <v>53</v>
      </c>
      <c r="H36" s="804"/>
      <c r="I36" s="804"/>
      <c r="J36" s="804"/>
      <c r="K36" s="804"/>
      <c r="L36" s="804"/>
      <c r="M36" s="805"/>
      <c r="N36" s="25"/>
      <c r="O36" s="25"/>
      <c r="P36" s="26"/>
      <c r="Q36" s="35"/>
      <c r="R36" s="37">
        <v>0</v>
      </c>
      <c r="S36" s="25"/>
      <c r="T36" s="25"/>
      <c r="U36" s="37">
        <v>0</v>
      </c>
      <c r="V36" s="35"/>
      <c r="W36" s="25"/>
      <c r="X36" s="25"/>
      <c r="Y36" s="31"/>
      <c r="Z36" s="25"/>
      <c r="AA36" s="26"/>
      <c r="AB36" s="26"/>
    </row>
    <row r="37" spans="2:28" ht="10.5" customHeight="1">
      <c r="B37" s="30"/>
      <c r="C37" s="25"/>
      <c r="D37" s="25"/>
      <c r="E37" s="25"/>
      <c r="F37" s="25"/>
      <c r="G37" s="819" t="s">
        <v>54</v>
      </c>
      <c r="H37" s="804"/>
      <c r="I37" s="804"/>
      <c r="J37" s="804"/>
      <c r="K37" s="804"/>
      <c r="L37" s="804"/>
      <c r="M37" s="805"/>
      <c r="N37" s="25"/>
      <c r="O37" s="25"/>
      <c r="P37" s="26"/>
      <c r="Q37" s="35"/>
      <c r="R37" s="37">
        <v>0</v>
      </c>
      <c r="S37" s="25"/>
      <c r="T37" s="25"/>
      <c r="U37" s="37">
        <v>0</v>
      </c>
      <c r="V37" s="35"/>
      <c r="W37" s="25"/>
      <c r="X37" s="25"/>
      <c r="Y37" s="31"/>
      <c r="Z37" s="25"/>
      <c r="AA37" s="26"/>
      <c r="AB37" s="26"/>
    </row>
    <row r="38" spans="2:28" ht="10.5" customHeight="1">
      <c r="B38" s="30"/>
      <c r="C38" s="25"/>
      <c r="D38" s="25"/>
      <c r="E38" s="25"/>
      <c r="F38" s="25"/>
      <c r="G38" s="819" t="s">
        <v>55</v>
      </c>
      <c r="H38" s="804"/>
      <c r="I38" s="804"/>
      <c r="J38" s="804"/>
      <c r="K38" s="804"/>
      <c r="L38" s="804"/>
      <c r="M38" s="805"/>
      <c r="N38" s="25"/>
      <c r="O38" s="25"/>
      <c r="P38" s="26"/>
      <c r="Q38" s="35"/>
      <c r="R38" s="37">
        <v>0</v>
      </c>
      <c r="S38" s="25"/>
      <c r="T38" s="25"/>
      <c r="U38" s="37">
        <v>0</v>
      </c>
      <c r="V38" s="35"/>
      <c r="W38" s="25"/>
      <c r="X38" s="25"/>
      <c r="Y38" s="31"/>
      <c r="Z38" s="25"/>
      <c r="AA38" s="26"/>
      <c r="AB38" s="26"/>
    </row>
    <row r="39" spans="2:28" ht="10.5" customHeight="1">
      <c r="B39" s="30"/>
      <c r="C39" s="25"/>
      <c r="D39" s="25"/>
      <c r="E39" s="25"/>
      <c r="F39" s="25"/>
      <c r="G39" s="819" t="s">
        <v>56</v>
      </c>
      <c r="H39" s="804"/>
      <c r="I39" s="804"/>
      <c r="J39" s="804"/>
      <c r="K39" s="804"/>
      <c r="L39" s="804"/>
      <c r="M39" s="805"/>
      <c r="N39" s="25"/>
      <c r="O39" s="25"/>
      <c r="P39" s="26"/>
      <c r="Q39" s="35"/>
      <c r="R39" s="37">
        <v>0</v>
      </c>
      <c r="S39" s="25"/>
      <c r="T39" s="25"/>
      <c r="U39" s="37">
        <v>0</v>
      </c>
      <c r="V39" s="35"/>
      <c r="W39" s="25"/>
      <c r="X39" s="25"/>
      <c r="Y39" s="31"/>
      <c r="Z39" s="25"/>
      <c r="AA39" s="26"/>
      <c r="AB39" s="26"/>
    </row>
    <row r="40" spans="2:28" ht="10.5" customHeight="1">
      <c r="B40" s="30"/>
      <c r="C40" s="25"/>
      <c r="D40" s="25"/>
      <c r="E40" s="25"/>
      <c r="F40" s="25"/>
      <c r="G40" s="819" t="s">
        <v>58</v>
      </c>
      <c r="H40" s="804"/>
      <c r="I40" s="804"/>
      <c r="J40" s="804"/>
      <c r="K40" s="804"/>
      <c r="L40" s="804"/>
      <c r="M40" s="805"/>
      <c r="N40" s="25"/>
      <c r="O40" s="25"/>
      <c r="P40" s="26"/>
      <c r="Q40" s="35"/>
      <c r="R40" s="37">
        <v>0</v>
      </c>
      <c r="S40" s="25"/>
      <c r="T40" s="25"/>
      <c r="U40" s="37">
        <v>0</v>
      </c>
      <c r="V40" s="35"/>
      <c r="W40" s="25"/>
      <c r="X40" s="25"/>
      <c r="Y40" s="31"/>
      <c r="Z40" s="25"/>
      <c r="AA40" s="26"/>
      <c r="AB40" s="26"/>
    </row>
    <row r="41" spans="2:28" ht="10.5" customHeight="1">
      <c r="B41" s="30"/>
      <c r="C41" s="25"/>
      <c r="D41" s="25"/>
      <c r="E41" s="25"/>
      <c r="F41" s="25"/>
      <c r="G41" s="819" t="s">
        <v>59</v>
      </c>
      <c r="H41" s="804"/>
      <c r="I41" s="804"/>
      <c r="J41" s="804"/>
      <c r="K41" s="804"/>
      <c r="L41" s="804"/>
      <c r="M41" s="805"/>
      <c r="N41" s="25"/>
      <c r="O41" s="25"/>
      <c r="P41" s="26"/>
      <c r="Q41" s="35"/>
      <c r="R41" s="37">
        <v>0</v>
      </c>
      <c r="S41" s="25"/>
      <c r="T41" s="25"/>
      <c r="U41" s="37">
        <v>0</v>
      </c>
      <c r="V41" s="35"/>
      <c r="W41" s="25"/>
      <c r="X41" s="25"/>
      <c r="Y41" s="31"/>
      <c r="Z41" s="25"/>
      <c r="AA41" s="26"/>
      <c r="AB41" s="26"/>
    </row>
    <row r="42" spans="2:28" ht="10.5" customHeight="1">
      <c r="B42" s="30"/>
      <c r="C42" s="25"/>
      <c r="D42" s="25"/>
      <c r="E42" s="25"/>
      <c r="F42" s="25"/>
      <c r="G42" s="819" t="s">
        <v>60</v>
      </c>
      <c r="H42" s="804"/>
      <c r="I42" s="804"/>
      <c r="J42" s="804"/>
      <c r="K42" s="804"/>
      <c r="L42" s="804"/>
      <c r="M42" s="805"/>
      <c r="N42" s="25"/>
      <c r="O42" s="25"/>
      <c r="P42" s="26"/>
      <c r="Q42" s="35"/>
      <c r="R42" s="37">
        <v>0</v>
      </c>
      <c r="S42" s="25"/>
      <c r="T42" s="25"/>
      <c r="U42" s="37">
        <v>0</v>
      </c>
      <c r="V42" s="35"/>
      <c r="W42" s="25"/>
      <c r="X42" s="25"/>
      <c r="Y42" s="31"/>
      <c r="Z42" s="25"/>
      <c r="AA42" s="26"/>
      <c r="AB42" s="26"/>
    </row>
    <row r="43" spans="2:28" ht="10.5" customHeight="1">
      <c r="B43" s="30"/>
      <c r="C43" s="25"/>
      <c r="D43" s="25"/>
      <c r="E43" s="25"/>
      <c r="F43" s="25"/>
      <c r="G43" s="819" t="s">
        <v>189</v>
      </c>
      <c r="H43" s="804"/>
      <c r="I43" s="804"/>
      <c r="J43" s="804"/>
      <c r="K43" s="804"/>
      <c r="L43" s="804"/>
      <c r="M43" s="805"/>
      <c r="N43" s="25"/>
      <c r="O43" s="25"/>
      <c r="P43" s="26"/>
      <c r="Q43" s="35"/>
      <c r="R43" s="37">
        <v>0</v>
      </c>
      <c r="S43" s="25"/>
      <c r="T43" s="25"/>
      <c r="U43" s="37">
        <v>0</v>
      </c>
      <c r="V43" s="35"/>
      <c r="W43" s="25"/>
      <c r="X43" s="25"/>
      <c r="Y43" s="31"/>
      <c r="Z43" s="25"/>
      <c r="AA43" s="26"/>
      <c r="AB43" s="26"/>
    </row>
    <row r="44" spans="2:28" ht="10.5" customHeight="1">
      <c r="B44" s="30"/>
      <c r="C44" s="25"/>
      <c r="D44" s="25"/>
      <c r="E44" s="25"/>
      <c r="F44" s="25"/>
      <c r="G44" s="25"/>
      <c r="H44" s="25"/>
      <c r="I44" s="25"/>
      <c r="J44" s="25"/>
      <c r="K44" s="25"/>
      <c r="L44" s="25"/>
      <c r="M44" s="25"/>
      <c r="N44" s="25"/>
      <c r="O44" s="25"/>
      <c r="P44" s="25"/>
      <c r="Q44" s="25"/>
      <c r="R44" s="25"/>
      <c r="S44" s="25"/>
      <c r="T44" s="25"/>
      <c r="U44" s="25"/>
      <c r="V44" s="25"/>
      <c r="W44" s="25"/>
      <c r="X44" s="25"/>
      <c r="Y44" s="31"/>
      <c r="Z44" s="25"/>
      <c r="AA44" s="26"/>
      <c r="AB44" s="26"/>
    </row>
    <row r="45" spans="2:28" ht="10.5" customHeight="1">
      <c r="B45" s="30"/>
      <c r="C45" s="25"/>
      <c r="D45" s="25"/>
      <c r="E45" s="869" t="s">
        <v>190</v>
      </c>
      <c r="F45" s="810"/>
      <c r="G45" s="810"/>
      <c r="H45" s="810"/>
      <c r="I45" s="810"/>
      <c r="J45" s="810"/>
      <c r="K45" s="810"/>
      <c r="L45" s="811"/>
      <c r="M45" s="25"/>
      <c r="N45" s="25"/>
      <c r="O45" s="25"/>
      <c r="P45" s="25"/>
      <c r="Q45" s="25"/>
      <c r="R45" s="25"/>
      <c r="S45" s="25"/>
      <c r="T45" s="25"/>
      <c r="U45" s="25"/>
      <c r="V45" s="25"/>
      <c r="W45" s="25"/>
      <c r="X45" s="25"/>
      <c r="Y45" s="31"/>
      <c r="Z45" s="25"/>
      <c r="AA45" s="26"/>
      <c r="AB45" s="26"/>
    </row>
    <row r="46" spans="2:28" ht="10.5" customHeight="1">
      <c r="B46" s="30"/>
      <c r="C46" s="25"/>
      <c r="D46" s="25"/>
      <c r="E46" s="858"/>
      <c r="F46" s="813"/>
      <c r="G46" s="813"/>
      <c r="H46" s="813"/>
      <c r="I46" s="813"/>
      <c r="J46" s="813"/>
      <c r="K46" s="813"/>
      <c r="L46" s="814"/>
      <c r="M46" s="25"/>
      <c r="N46" s="25"/>
      <c r="O46" s="25"/>
      <c r="P46" s="859">
        <f>R9-R27</f>
        <v>57981533.484777331</v>
      </c>
      <c r="Q46" s="821"/>
      <c r="R46" s="822"/>
      <c r="S46" s="289"/>
      <c r="T46" s="289"/>
      <c r="U46" s="859">
        <f>U9-U27</f>
        <v>9853164.5600000024</v>
      </c>
      <c r="V46" s="822"/>
      <c r="W46" s="25"/>
      <c r="X46" s="25"/>
      <c r="Y46" s="31"/>
      <c r="Z46" s="25"/>
      <c r="AA46" s="26"/>
      <c r="AB46" s="26"/>
    </row>
    <row r="47" spans="2:28" ht="10.5" customHeight="1">
      <c r="B47" s="30"/>
      <c r="C47" s="25"/>
      <c r="D47" s="25"/>
      <c r="E47" s="828"/>
      <c r="F47" s="816"/>
      <c r="G47" s="816"/>
      <c r="H47" s="816"/>
      <c r="I47" s="816"/>
      <c r="J47" s="816"/>
      <c r="K47" s="816"/>
      <c r="L47" s="817"/>
      <c r="M47" s="25"/>
      <c r="N47" s="25"/>
      <c r="O47" s="25"/>
      <c r="P47" s="25"/>
      <c r="Q47" s="25"/>
      <c r="R47" s="25"/>
      <c r="S47" s="25"/>
      <c r="T47" s="25"/>
      <c r="U47" s="25"/>
      <c r="V47" s="25"/>
      <c r="W47" s="25"/>
      <c r="X47" s="25"/>
      <c r="Y47" s="31"/>
      <c r="Z47" s="25"/>
      <c r="AA47" s="26"/>
      <c r="AB47" s="26"/>
    </row>
    <row r="48" spans="2:28" ht="10.5" customHeight="1">
      <c r="B48" s="30"/>
      <c r="C48" s="25"/>
      <c r="D48" s="25"/>
      <c r="E48" s="25"/>
      <c r="F48" s="25"/>
      <c r="G48" s="25"/>
      <c r="H48" s="25"/>
      <c r="I48" s="25"/>
      <c r="J48" s="25"/>
      <c r="K48" s="25"/>
      <c r="L48" s="25"/>
      <c r="M48" s="25"/>
      <c r="N48" s="25"/>
      <c r="O48" s="25"/>
      <c r="P48" s="25"/>
      <c r="Q48" s="25"/>
      <c r="R48" s="25"/>
      <c r="S48" s="25"/>
      <c r="T48" s="25"/>
      <c r="U48" s="25"/>
      <c r="V48" s="25"/>
      <c r="W48" s="25"/>
      <c r="X48" s="25"/>
      <c r="Y48" s="31"/>
      <c r="Z48" s="25"/>
      <c r="AA48" s="26"/>
      <c r="AB48" s="26"/>
    </row>
    <row r="49" spans="2:28" ht="10.5" customHeight="1">
      <c r="B49" s="30"/>
      <c r="C49" s="25"/>
      <c r="D49" s="25"/>
      <c r="E49" s="876" t="s">
        <v>191</v>
      </c>
      <c r="F49" s="804"/>
      <c r="G49" s="804"/>
      <c r="H49" s="804"/>
      <c r="I49" s="804"/>
      <c r="J49" s="804"/>
      <c r="K49" s="804"/>
      <c r="L49" s="805"/>
      <c r="M49" s="25"/>
      <c r="N49" s="25"/>
      <c r="O49" s="25"/>
      <c r="P49" s="25"/>
      <c r="Q49" s="25"/>
      <c r="R49" s="25"/>
      <c r="S49" s="25"/>
      <c r="T49" s="25"/>
      <c r="U49" s="25"/>
      <c r="V49" s="25"/>
      <c r="W49" s="25"/>
      <c r="X49" s="25"/>
      <c r="Y49" s="31"/>
      <c r="Z49" s="25"/>
      <c r="AA49" s="26"/>
      <c r="AB49" s="26"/>
    </row>
    <row r="50" spans="2:28" ht="10.5" customHeight="1">
      <c r="B50" s="30"/>
      <c r="C50" s="25"/>
      <c r="D50" s="25"/>
      <c r="E50" s="25"/>
      <c r="F50" s="877" t="s">
        <v>186</v>
      </c>
      <c r="G50" s="804"/>
      <c r="H50" s="804"/>
      <c r="I50" s="804"/>
      <c r="J50" s="804"/>
      <c r="K50" s="805"/>
      <c r="L50" s="25"/>
      <c r="M50" s="25"/>
      <c r="N50" s="25"/>
      <c r="O50" s="25"/>
      <c r="P50" s="390"/>
      <c r="Q50" s="390"/>
      <c r="R50" s="389">
        <f>SUM(P51:R53)</f>
        <v>0</v>
      </c>
      <c r="S50" s="390"/>
      <c r="T50" s="390"/>
      <c r="U50" s="389">
        <f>SUM(S51:U53)</f>
        <v>0</v>
      </c>
      <c r="V50" s="390"/>
      <c r="W50" s="25"/>
      <c r="X50" s="25"/>
      <c r="Y50" s="31"/>
      <c r="Z50" s="25"/>
      <c r="AA50" s="26"/>
      <c r="AB50" s="26"/>
    </row>
    <row r="51" spans="2:28" ht="9" customHeight="1">
      <c r="B51" s="30"/>
      <c r="C51" s="25"/>
      <c r="D51" s="25"/>
      <c r="E51" s="25"/>
      <c r="F51" s="25"/>
      <c r="G51" s="819" t="s">
        <v>108</v>
      </c>
      <c r="H51" s="804"/>
      <c r="I51" s="804"/>
      <c r="J51" s="804"/>
      <c r="K51" s="804"/>
      <c r="L51" s="804"/>
      <c r="M51" s="805"/>
      <c r="N51" s="25"/>
      <c r="O51" s="25"/>
      <c r="P51" s="873">
        <v>0</v>
      </c>
      <c r="Q51" s="875"/>
      <c r="R51" s="874"/>
      <c r="S51" s="390"/>
      <c r="T51" s="390"/>
      <c r="U51" s="873">
        <v>0</v>
      </c>
      <c r="V51" s="874"/>
      <c r="W51" s="25"/>
      <c r="X51" s="25"/>
      <c r="Y51" s="31"/>
      <c r="Z51" s="25"/>
      <c r="AA51" s="26"/>
      <c r="AB51" s="26"/>
    </row>
    <row r="52" spans="2:28" ht="9" customHeight="1">
      <c r="B52" s="30"/>
      <c r="C52" s="25"/>
      <c r="D52" s="25"/>
      <c r="E52" s="25"/>
      <c r="F52" s="25"/>
      <c r="G52" s="819" t="s">
        <v>110</v>
      </c>
      <c r="H52" s="804"/>
      <c r="I52" s="804"/>
      <c r="J52" s="804"/>
      <c r="K52" s="804"/>
      <c r="L52" s="804"/>
      <c r="M52" s="805"/>
      <c r="N52" s="25"/>
      <c r="O52" s="25"/>
      <c r="P52" s="873">
        <v>0</v>
      </c>
      <c r="Q52" s="875"/>
      <c r="R52" s="874"/>
      <c r="S52" s="390"/>
      <c r="T52" s="390"/>
      <c r="U52" s="873">
        <v>0</v>
      </c>
      <c r="V52" s="874"/>
      <c r="W52" s="25"/>
      <c r="X52" s="25"/>
      <c r="Y52" s="31"/>
      <c r="Z52" s="25"/>
      <c r="AA52" s="26"/>
      <c r="AB52" s="26"/>
    </row>
    <row r="53" spans="2:28" ht="9" customHeight="1">
      <c r="B53" s="30"/>
      <c r="C53" s="25"/>
      <c r="D53" s="25"/>
      <c r="E53" s="25"/>
      <c r="F53" s="25"/>
      <c r="G53" s="819" t="s">
        <v>192</v>
      </c>
      <c r="H53" s="804"/>
      <c r="I53" s="804"/>
      <c r="J53" s="804"/>
      <c r="K53" s="804"/>
      <c r="L53" s="804"/>
      <c r="M53" s="805"/>
      <c r="N53" s="25"/>
      <c r="O53" s="25"/>
      <c r="P53" s="873">
        <v>0</v>
      </c>
      <c r="Q53" s="875"/>
      <c r="R53" s="874"/>
      <c r="S53" s="390"/>
      <c r="T53" s="390"/>
      <c r="U53" s="873"/>
      <c r="V53" s="874"/>
      <c r="W53" s="25"/>
      <c r="X53" s="25"/>
      <c r="Y53" s="31"/>
      <c r="Z53" s="25"/>
      <c r="AA53" s="26"/>
      <c r="AB53" s="26"/>
    </row>
    <row r="54" spans="2:28" ht="10.5" customHeight="1">
      <c r="B54" s="30"/>
      <c r="C54" s="25"/>
      <c r="D54" s="25"/>
      <c r="E54" s="25"/>
      <c r="F54" s="877" t="s">
        <v>188</v>
      </c>
      <c r="G54" s="804"/>
      <c r="H54" s="804"/>
      <c r="I54" s="804"/>
      <c r="J54" s="804"/>
      <c r="K54" s="804"/>
      <c r="L54" s="805"/>
      <c r="M54" s="25"/>
      <c r="N54" s="25"/>
      <c r="O54" s="25"/>
      <c r="P54" s="390"/>
      <c r="Q54" s="390"/>
      <c r="R54" s="389">
        <f>SUM(P55:R57)</f>
        <v>0</v>
      </c>
      <c r="S54" s="390"/>
      <c r="T54" s="390"/>
      <c r="U54" s="389">
        <f>SUM(S55:U57)</f>
        <v>0</v>
      </c>
      <c r="V54" s="390"/>
      <c r="W54" s="25"/>
      <c r="X54" s="25"/>
      <c r="Y54" s="31"/>
      <c r="Z54" s="25"/>
      <c r="AA54" s="26"/>
      <c r="AB54" s="26"/>
    </row>
    <row r="55" spans="2:28" ht="9" customHeight="1">
      <c r="B55" s="30"/>
      <c r="C55" s="25"/>
      <c r="D55" s="25"/>
      <c r="E55" s="25"/>
      <c r="F55" s="25"/>
      <c r="G55" s="819" t="s">
        <v>108</v>
      </c>
      <c r="H55" s="804"/>
      <c r="I55" s="804"/>
      <c r="J55" s="804"/>
      <c r="K55" s="804"/>
      <c r="L55" s="804"/>
      <c r="M55" s="805"/>
      <c r="N55" s="25"/>
      <c r="O55" s="25"/>
      <c r="P55" s="873">
        <v>0</v>
      </c>
      <c r="Q55" s="875"/>
      <c r="R55" s="874"/>
      <c r="S55" s="390"/>
      <c r="T55" s="390"/>
      <c r="U55" s="873">
        <v>0</v>
      </c>
      <c r="V55" s="874"/>
      <c r="W55" s="25"/>
      <c r="X55" s="25"/>
      <c r="Y55" s="31"/>
      <c r="Z55" s="25"/>
      <c r="AA55" s="26"/>
      <c r="AB55" s="26"/>
    </row>
    <row r="56" spans="2:28" ht="9" customHeight="1">
      <c r="B56" s="30"/>
      <c r="C56" s="25"/>
      <c r="D56" s="25"/>
      <c r="E56" s="25"/>
      <c r="F56" s="25"/>
      <c r="G56" s="819" t="s">
        <v>110</v>
      </c>
      <c r="H56" s="804"/>
      <c r="I56" s="804"/>
      <c r="J56" s="804"/>
      <c r="K56" s="804"/>
      <c r="L56" s="804"/>
      <c r="M56" s="805"/>
      <c r="N56" s="25"/>
      <c r="O56" s="25"/>
      <c r="P56" s="873">
        <v>0</v>
      </c>
      <c r="Q56" s="875"/>
      <c r="R56" s="874"/>
      <c r="S56" s="390"/>
      <c r="T56" s="390"/>
      <c r="U56" s="873">
        <v>0</v>
      </c>
      <c r="V56" s="874"/>
      <c r="W56" s="25"/>
      <c r="X56" s="25"/>
      <c r="Y56" s="31"/>
      <c r="Z56" s="25"/>
      <c r="AA56" s="26"/>
      <c r="AB56" s="26"/>
    </row>
    <row r="57" spans="2:28" ht="9" customHeight="1">
      <c r="B57" s="30"/>
      <c r="C57" s="25"/>
      <c r="D57" s="25"/>
      <c r="E57" s="25"/>
      <c r="F57" s="25"/>
      <c r="G57" s="819" t="s">
        <v>193</v>
      </c>
      <c r="H57" s="804"/>
      <c r="I57" s="804"/>
      <c r="J57" s="804"/>
      <c r="K57" s="804"/>
      <c r="L57" s="804"/>
      <c r="M57" s="805"/>
      <c r="N57" s="25"/>
      <c r="O57" s="25"/>
      <c r="P57" s="873">
        <v>0</v>
      </c>
      <c r="Q57" s="875"/>
      <c r="R57" s="874"/>
      <c r="S57" s="390"/>
      <c r="T57" s="390"/>
      <c r="U57" s="873"/>
      <c r="V57" s="874"/>
      <c r="W57" s="25"/>
      <c r="X57" s="25"/>
      <c r="Y57" s="31"/>
      <c r="Z57" s="25"/>
      <c r="AA57" s="26"/>
      <c r="AB57" s="26"/>
    </row>
    <row r="58" spans="2:28" ht="3.75" customHeight="1">
      <c r="B58" s="30"/>
      <c r="C58" s="25"/>
      <c r="D58" s="25"/>
      <c r="E58" s="869" t="s">
        <v>194</v>
      </c>
      <c r="F58" s="810"/>
      <c r="G58" s="810"/>
      <c r="H58" s="810"/>
      <c r="I58" s="810"/>
      <c r="J58" s="810"/>
      <c r="K58" s="810"/>
      <c r="L58" s="811"/>
      <c r="M58" s="25"/>
      <c r="N58" s="25"/>
      <c r="O58" s="25"/>
      <c r="P58" s="390"/>
      <c r="Q58" s="390"/>
      <c r="R58" s="390"/>
      <c r="S58" s="390"/>
      <c r="T58" s="390"/>
      <c r="U58" s="390"/>
      <c r="V58" s="390">
        <f>U50+U54</f>
        <v>0</v>
      </c>
      <c r="W58" s="25"/>
      <c r="X58" s="25"/>
      <c r="Y58" s="31"/>
      <c r="Z58" s="25"/>
      <c r="AA58" s="26"/>
      <c r="AB58" s="26"/>
    </row>
    <row r="59" spans="2:28" ht="9" customHeight="1">
      <c r="B59" s="30"/>
      <c r="C59" s="25"/>
      <c r="D59" s="25"/>
      <c r="E59" s="828"/>
      <c r="F59" s="816"/>
      <c r="G59" s="816"/>
      <c r="H59" s="816"/>
      <c r="I59" s="816"/>
      <c r="J59" s="816"/>
      <c r="K59" s="816"/>
      <c r="L59" s="817"/>
      <c r="M59" s="25"/>
      <c r="N59" s="25"/>
      <c r="O59" s="25"/>
      <c r="P59" s="859">
        <f>R54+R50</f>
        <v>0</v>
      </c>
      <c r="Q59" s="875"/>
      <c r="R59" s="874"/>
      <c r="S59" s="390"/>
      <c r="T59" s="390"/>
      <c r="U59" s="859">
        <f>U54+U50</f>
        <v>0</v>
      </c>
      <c r="V59" s="874"/>
      <c r="W59" s="25"/>
      <c r="X59" s="25"/>
      <c r="Y59" s="31"/>
      <c r="Z59" s="25"/>
      <c r="AA59" s="26"/>
      <c r="AB59" s="26"/>
    </row>
    <row r="60" spans="2:28" ht="3" customHeight="1">
      <c r="B60" s="30"/>
      <c r="C60" s="25"/>
      <c r="D60" s="25"/>
      <c r="E60" s="25"/>
      <c r="F60" s="25"/>
      <c r="G60" s="25"/>
      <c r="H60" s="25"/>
      <c r="I60" s="25"/>
      <c r="J60" s="25"/>
      <c r="K60" s="25"/>
      <c r="L60" s="25"/>
      <c r="M60" s="25"/>
      <c r="N60" s="25"/>
      <c r="O60" s="25"/>
      <c r="P60" s="390"/>
      <c r="Q60" s="390"/>
      <c r="R60" s="390"/>
      <c r="S60" s="390"/>
      <c r="T60" s="390"/>
      <c r="U60" s="390"/>
      <c r="V60" s="390"/>
      <c r="W60" s="25"/>
      <c r="X60" s="25"/>
      <c r="Y60" s="31"/>
      <c r="Z60" s="25"/>
      <c r="AA60" s="26"/>
      <c r="AB60" s="26"/>
    </row>
    <row r="61" spans="2:28" ht="16.5" customHeight="1">
      <c r="B61" s="30"/>
      <c r="C61" s="25"/>
      <c r="D61" s="25"/>
      <c r="E61" s="876" t="s">
        <v>195</v>
      </c>
      <c r="F61" s="804"/>
      <c r="G61" s="804"/>
      <c r="H61" s="804"/>
      <c r="I61" s="804"/>
      <c r="J61" s="804"/>
      <c r="K61" s="804"/>
      <c r="L61" s="805"/>
      <c r="M61" s="25"/>
      <c r="N61" s="25"/>
      <c r="O61" s="25"/>
      <c r="P61" s="390"/>
      <c r="Q61" s="390"/>
      <c r="R61" s="390"/>
      <c r="S61" s="390"/>
      <c r="T61" s="390"/>
      <c r="U61" s="390"/>
      <c r="V61" s="390"/>
      <c r="W61" s="25"/>
      <c r="X61" s="25"/>
      <c r="Y61" s="31"/>
      <c r="Z61" s="25"/>
      <c r="AA61" s="26"/>
      <c r="AB61" s="26"/>
    </row>
    <row r="62" spans="2:28" ht="10.5" customHeight="1">
      <c r="B62" s="30"/>
      <c r="C62" s="25"/>
      <c r="D62" s="25"/>
      <c r="E62" s="25"/>
      <c r="F62" s="877" t="s">
        <v>186</v>
      </c>
      <c r="G62" s="804"/>
      <c r="H62" s="804"/>
      <c r="I62" s="804"/>
      <c r="J62" s="804"/>
      <c r="K62" s="805"/>
      <c r="L62" s="25"/>
      <c r="M62" s="25"/>
      <c r="N62" s="25"/>
      <c r="O62" s="25"/>
      <c r="P62" s="390"/>
      <c r="Q62" s="390"/>
      <c r="R62" s="389">
        <f>SUM(P63:R66)</f>
        <v>0</v>
      </c>
      <c r="S62" s="390"/>
      <c r="T62" s="390"/>
      <c r="U62" s="389">
        <f>SUM(U63:V66)</f>
        <v>7805615</v>
      </c>
      <c r="V62" s="389"/>
      <c r="W62" s="25"/>
      <c r="X62" s="25"/>
      <c r="Y62" s="31"/>
      <c r="Z62" s="25"/>
      <c r="AA62" s="26"/>
      <c r="AB62" s="26"/>
    </row>
    <row r="63" spans="2:28" ht="9" customHeight="1">
      <c r="B63" s="30"/>
      <c r="C63" s="25"/>
      <c r="D63" s="25"/>
      <c r="E63" s="25"/>
      <c r="F63" s="25"/>
      <c r="G63" s="819" t="s">
        <v>196</v>
      </c>
      <c r="H63" s="804"/>
      <c r="I63" s="804"/>
      <c r="J63" s="804"/>
      <c r="K63" s="804"/>
      <c r="L63" s="804"/>
      <c r="M63" s="805"/>
      <c r="N63" s="25"/>
      <c r="O63" s="25"/>
      <c r="P63" s="873">
        <v>0</v>
      </c>
      <c r="Q63" s="875"/>
      <c r="R63" s="874"/>
      <c r="S63" s="390"/>
      <c r="T63" s="390"/>
      <c r="U63" s="873">
        <v>0</v>
      </c>
      <c r="V63" s="874"/>
      <c r="W63" s="25"/>
      <c r="X63" s="25"/>
      <c r="Y63" s="31"/>
      <c r="Z63" s="25"/>
      <c r="AA63" s="26"/>
      <c r="AB63" s="26"/>
    </row>
    <row r="64" spans="2:28" ht="9" customHeight="1">
      <c r="B64" s="30"/>
      <c r="C64" s="25"/>
      <c r="D64" s="25"/>
      <c r="E64" s="25"/>
      <c r="F64" s="25"/>
      <c r="G64" s="25"/>
      <c r="H64" s="819" t="s">
        <v>197</v>
      </c>
      <c r="I64" s="804"/>
      <c r="J64" s="804"/>
      <c r="K64" s="804"/>
      <c r="L64" s="804"/>
      <c r="M64" s="805"/>
      <c r="N64" s="25"/>
      <c r="O64" s="25"/>
      <c r="P64" s="866">
        <v>0</v>
      </c>
      <c r="Q64" s="804"/>
      <c r="R64" s="805"/>
      <c r="S64" s="25"/>
      <c r="T64" s="25"/>
      <c r="U64" s="866">
        <v>0</v>
      </c>
      <c r="V64" s="805"/>
      <c r="W64" s="25"/>
      <c r="X64" s="25"/>
      <c r="Y64" s="31"/>
      <c r="Z64" s="25"/>
      <c r="AA64" s="26"/>
      <c r="AB64" s="26"/>
    </row>
    <row r="65" spans="2:28" ht="9" customHeight="1">
      <c r="B65" s="30"/>
      <c r="C65" s="25"/>
      <c r="D65" s="25"/>
      <c r="E65" s="25"/>
      <c r="F65" s="25"/>
      <c r="G65" s="25"/>
      <c r="H65" s="819" t="s">
        <v>198</v>
      </c>
      <c r="I65" s="804"/>
      <c r="J65" s="804"/>
      <c r="K65" s="804"/>
      <c r="L65" s="804"/>
      <c r="M65" s="805"/>
      <c r="N65" s="25"/>
      <c r="O65" s="25"/>
      <c r="P65" s="866">
        <v>0</v>
      </c>
      <c r="Q65" s="804"/>
      <c r="R65" s="805"/>
      <c r="S65" s="25"/>
      <c r="T65" s="25"/>
      <c r="U65" s="866">
        <v>0</v>
      </c>
      <c r="V65" s="805"/>
      <c r="W65" s="25"/>
      <c r="X65" s="25"/>
      <c r="Y65" s="31"/>
      <c r="Z65" s="25"/>
      <c r="AA65" s="26"/>
      <c r="AB65" s="26"/>
    </row>
    <row r="66" spans="2:28" ht="9" customHeight="1">
      <c r="B66" s="30"/>
      <c r="C66" s="25"/>
      <c r="D66" s="25"/>
      <c r="E66" s="25"/>
      <c r="F66" s="25"/>
      <c r="G66" s="819" t="s">
        <v>199</v>
      </c>
      <c r="H66" s="804"/>
      <c r="I66" s="804"/>
      <c r="J66" s="804"/>
      <c r="K66" s="804"/>
      <c r="L66" s="804"/>
      <c r="M66" s="805"/>
      <c r="N66" s="25"/>
      <c r="O66" s="25"/>
      <c r="P66" s="873">
        <v>0</v>
      </c>
      <c r="Q66" s="821"/>
      <c r="R66" s="822"/>
      <c r="S66" s="25"/>
      <c r="T66" s="25"/>
      <c r="U66" s="873">
        <v>7805615</v>
      </c>
      <c r="V66" s="822"/>
      <c r="W66" s="25"/>
      <c r="X66" s="25"/>
      <c r="Y66" s="31"/>
      <c r="Z66" s="25"/>
      <c r="AA66" s="26"/>
      <c r="AB66" s="26"/>
    </row>
    <row r="67" spans="2:28" ht="10.5" customHeight="1">
      <c r="B67" s="30"/>
      <c r="C67" s="25"/>
      <c r="D67" s="25"/>
      <c r="E67" s="25"/>
      <c r="F67" s="877" t="s">
        <v>188</v>
      </c>
      <c r="G67" s="804"/>
      <c r="H67" s="804"/>
      <c r="I67" s="804"/>
      <c r="J67" s="804"/>
      <c r="K67" s="804"/>
      <c r="L67" s="805"/>
      <c r="M67" s="25"/>
      <c r="N67" s="25"/>
      <c r="O67" s="25"/>
      <c r="P67" s="25"/>
      <c r="Q67" s="25"/>
      <c r="R67" s="389">
        <f>SUM(R68:S71)</f>
        <v>4324843</v>
      </c>
      <c r="S67" s="389"/>
      <c r="T67" s="389"/>
      <c r="U67" s="389">
        <f>SUM(U68:V71)</f>
        <v>4082217</v>
      </c>
      <c r="V67" s="34"/>
      <c r="W67" s="25"/>
      <c r="X67" s="25"/>
      <c r="Y67" s="31"/>
      <c r="Z67" s="25"/>
      <c r="AA67" s="26"/>
      <c r="AB67" s="26"/>
    </row>
    <row r="68" spans="2:28" ht="9" customHeight="1">
      <c r="B68" s="30"/>
      <c r="C68" s="25"/>
      <c r="D68" s="25"/>
      <c r="E68" s="25"/>
      <c r="F68" s="25"/>
      <c r="G68" s="819" t="s">
        <v>200</v>
      </c>
      <c r="H68" s="804"/>
      <c r="I68" s="804"/>
      <c r="J68" s="804"/>
      <c r="K68" s="804"/>
      <c r="L68" s="804"/>
      <c r="M68" s="805"/>
      <c r="N68" s="25"/>
      <c r="O68" s="35"/>
      <c r="P68" s="26"/>
      <c r="Q68" s="35"/>
      <c r="R68" s="36">
        <v>0</v>
      </c>
      <c r="S68" s="33"/>
      <c r="T68" s="33"/>
      <c r="U68" s="866">
        <v>0</v>
      </c>
      <c r="V68" s="805"/>
      <c r="W68" s="25"/>
      <c r="X68" s="25"/>
      <c r="Y68" s="31"/>
      <c r="Z68" s="25"/>
      <c r="AA68" s="26"/>
      <c r="AB68" s="26"/>
    </row>
    <row r="69" spans="2:28" ht="9" customHeight="1">
      <c r="B69" s="30"/>
      <c r="C69" s="25"/>
      <c r="D69" s="25"/>
      <c r="E69" s="25"/>
      <c r="F69" s="25"/>
      <c r="G69" s="25"/>
      <c r="H69" s="819" t="s">
        <v>197</v>
      </c>
      <c r="I69" s="804"/>
      <c r="J69" s="804"/>
      <c r="K69" s="804"/>
      <c r="L69" s="804"/>
      <c r="M69" s="805"/>
      <c r="N69" s="25"/>
      <c r="O69" s="25"/>
      <c r="P69" s="26"/>
      <c r="Q69" s="35"/>
      <c r="R69" s="36">
        <v>0</v>
      </c>
      <c r="S69" s="33"/>
      <c r="T69" s="33"/>
      <c r="U69" s="866">
        <v>0</v>
      </c>
      <c r="V69" s="805"/>
      <c r="W69" s="25"/>
      <c r="X69" s="25"/>
      <c r="Y69" s="31"/>
      <c r="Z69" s="25"/>
      <c r="AA69" s="26"/>
      <c r="AB69" s="26"/>
    </row>
    <row r="70" spans="2:28" ht="9" customHeight="1">
      <c r="B70" s="30"/>
      <c r="C70" s="25"/>
      <c r="D70" s="25"/>
      <c r="E70" s="25"/>
      <c r="F70" s="25"/>
      <c r="G70" s="25"/>
      <c r="H70" s="819" t="s">
        <v>198</v>
      </c>
      <c r="I70" s="804"/>
      <c r="J70" s="804"/>
      <c r="K70" s="804"/>
      <c r="L70" s="804"/>
      <c r="M70" s="805"/>
      <c r="N70" s="25"/>
      <c r="O70" s="25"/>
      <c r="P70" s="26"/>
      <c r="Q70" s="35"/>
      <c r="R70" s="36">
        <v>0</v>
      </c>
      <c r="S70" s="33"/>
      <c r="T70" s="33"/>
      <c r="U70" s="866"/>
      <c r="V70" s="805"/>
      <c r="W70" s="25"/>
      <c r="X70" s="25"/>
      <c r="Y70" s="31"/>
      <c r="Z70" s="25"/>
      <c r="AA70" s="26"/>
      <c r="AB70" s="26"/>
    </row>
    <row r="71" spans="2:28" ht="9" customHeight="1">
      <c r="B71" s="30"/>
      <c r="C71" s="25"/>
      <c r="D71" s="25"/>
      <c r="E71" s="25"/>
      <c r="F71" s="25"/>
      <c r="G71" s="819" t="s">
        <v>201</v>
      </c>
      <c r="H71" s="804"/>
      <c r="I71" s="804"/>
      <c r="J71" s="804"/>
      <c r="K71" s="804"/>
      <c r="L71" s="804"/>
      <c r="M71" s="805"/>
      <c r="N71" s="25"/>
      <c r="O71" s="26"/>
      <c r="P71" s="541"/>
      <c r="Q71" s="291"/>
      <c r="R71" s="870">
        <v>4324843</v>
      </c>
      <c r="S71" s="871"/>
      <c r="T71" s="872"/>
      <c r="U71" s="867">
        <v>4082217</v>
      </c>
      <c r="V71" s="868"/>
      <c r="W71" s="25"/>
      <c r="X71" s="25"/>
      <c r="Y71" s="31"/>
      <c r="Z71" s="25"/>
      <c r="AA71" s="26"/>
      <c r="AB71" s="26"/>
    </row>
    <row r="72" spans="2:28" ht="4.5" customHeight="1">
      <c r="B72" s="30"/>
      <c r="C72" s="25"/>
      <c r="D72" s="25"/>
      <c r="E72" s="869" t="s">
        <v>202</v>
      </c>
      <c r="F72" s="810"/>
      <c r="G72" s="810"/>
      <c r="H72" s="810"/>
      <c r="I72" s="810"/>
      <c r="J72" s="810"/>
      <c r="K72" s="810"/>
      <c r="L72" s="811"/>
      <c r="M72" s="25"/>
      <c r="N72" s="25"/>
      <c r="O72" s="25"/>
      <c r="P72" s="289"/>
      <c r="Q72" s="289"/>
      <c r="R72" s="289"/>
      <c r="S72" s="289"/>
      <c r="T72" s="289"/>
      <c r="U72" s="25"/>
      <c r="V72" s="25"/>
      <c r="W72" s="25"/>
      <c r="X72" s="25"/>
      <c r="Y72" s="31"/>
      <c r="Z72" s="25"/>
      <c r="AA72" s="26"/>
      <c r="AB72" s="26"/>
    </row>
    <row r="73" spans="2:28" ht="9" customHeight="1">
      <c r="B73" s="30"/>
      <c r="C73" s="25"/>
      <c r="D73" s="25"/>
      <c r="E73" s="828"/>
      <c r="F73" s="816"/>
      <c r="G73" s="816"/>
      <c r="H73" s="816"/>
      <c r="I73" s="816"/>
      <c r="J73" s="816"/>
      <c r="K73" s="816"/>
      <c r="L73" s="817"/>
      <c r="M73" s="25"/>
      <c r="N73" s="25"/>
      <c r="O73" s="25"/>
      <c r="P73" s="859">
        <f>R62-R67</f>
        <v>-4324843</v>
      </c>
      <c r="Q73" s="821"/>
      <c r="R73" s="822"/>
      <c r="S73" s="289"/>
      <c r="T73" s="289"/>
      <c r="U73" s="389">
        <f>U62-U67</f>
        <v>3723398</v>
      </c>
      <c r="V73" s="32"/>
      <c r="W73" s="25"/>
      <c r="X73" s="25"/>
      <c r="Y73" s="31"/>
      <c r="Z73" s="25"/>
      <c r="AA73" s="26"/>
      <c r="AB73" s="26"/>
    </row>
    <row r="74" spans="2:28" ht="3.75" customHeight="1">
      <c r="B74" s="30"/>
      <c r="C74" s="25"/>
      <c r="D74" s="25"/>
      <c r="E74" s="25"/>
      <c r="F74" s="25"/>
      <c r="G74" s="25"/>
      <c r="H74" s="25"/>
      <c r="I74" s="25"/>
      <c r="J74" s="25"/>
      <c r="K74" s="25"/>
      <c r="L74" s="25"/>
      <c r="M74" s="25"/>
      <c r="N74" s="25"/>
      <c r="O74" s="25"/>
      <c r="P74" s="289"/>
      <c r="Q74" s="289"/>
      <c r="R74" s="289"/>
      <c r="S74" s="289"/>
      <c r="T74" s="289"/>
      <c r="U74" s="25"/>
      <c r="V74" s="25"/>
      <c r="W74" s="25"/>
      <c r="X74" s="25"/>
      <c r="Y74" s="31"/>
      <c r="Z74" s="25"/>
      <c r="AA74" s="26"/>
      <c r="AB74" s="26"/>
    </row>
    <row r="75" spans="2:28" ht="3" customHeight="1">
      <c r="B75" s="30"/>
      <c r="C75" s="25"/>
      <c r="D75" s="25"/>
      <c r="E75" s="869" t="s">
        <v>203</v>
      </c>
      <c r="F75" s="810"/>
      <c r="G75" s="810"/>
      <c r="H75" s="810"/>
      <c r="I75" s="810"/>
      <c r="J75" s="810"/>
      <c r="K75" s="810"/>
      <c r="L75" s="810"/>
      <c r="M75" s="810"/>
      <c r="N75" s="811"/>
      <c r="O75" s="25"/>
      <c r="P75" s="289"/>
      <c r="Q75" s="289"/>
      <c r="R75" s="289"/>
      <c r="S75" s="289"/>
      <c r="T75" s="289"/>
      <c r="U75" s="25"/>
      <c r="V75" s="25"/>
      <c r="W75" s="25"/>
      <c r="X75" s="25"/>
      <c r="Y75" s="31"/>
      <c r="Z75" s="25"/>
      <c r="AA75" s="26"/>
      <c r="AB75" s="26"/>
    </row>
    <row r="76" spans="2:28" ht="15.75" customHeight="1">
      <c r="B76" s="30"/>
      <c r="C76" s="25"/>
      <c r="D76" s="25"/>
      <c r="E76" s="858"/>
      <c r="F76" s="813"/>
      <c r="G76" s="813"/>
      <c r="H76" s="813"/>
      <c r="I76" s="813"/>
      <c r="J76" s="813"/>
      <c r="K76" s="813"/>
      <c r="L76" s="813"/>
      <c r="M76" s="813"/>
      <c r="N76" s="814"/>
      <c r="O76" s="25"/>
      <c r="P76" s="859">
        <f>P46+P59+P73</f>
        <v>53656690.484777331</v>
      </c>
      <c r="Q76" s="821"/>
      <c r="R76" s="822"/>
      <c r="S76" s="289"/>
      <c r="T76" s="289"/>
      <c r="U76" s="859">
        <f>U46+U59+U73</f>
        <v>13576562.560000002</v>
      </c>
      <c r="V76" s="822"/>
      <c r="W76" s="25"/>
      <c r="X76" s="25"/>
      <c r="Y76" s="31"/>
      <c r="Z76" s="25"/>
      <c r="AA76" s="26"/>
      <c r="AB76" s="26"/>
    </row>
    <row r="77" spans="2:28" ht="4.5" customHeight="1">
      <c r="B77" s="30"/>
      <c r="C77" s="25"/>
      <c r="D77" s="25"/>
      <c r="E77" s="828"/>
      <c r="F77" s="816"/>
      <c r="G77" s="816"/>
      <c r="H77" s="816"/>
      <c r="I77" s="816"/>
      <c r="J77" s="816"/>
      <c r="K77" s="816"/>
      <c r="L77" s="816"/>
      <c r="M77" s="816"/>
      <c r="N77" s="817"/>
      <c r="O77" s="25"/>
      <c r="P77" s="289"/>
      <c r="Q77" s="289"/>
      <c r="R77" s="289"/>
      <c r="S77" s="289"/>
      <c r="T77" s="289"/>
      <c r="U77" s="25"/>
      <c r="V77" s="25"/>
      <c r="W77" s="25"/>
      <c r="X77" s="25"/>
      <c r="Y77" s="31"/>
      <c r="Z77" s="25"/>
      <c r="AA77" s="26"/>
      <c r="AB77" s="26"/>
    </row>
    <row r="78" spans="2:28" ht="1.5" customHeight="1">
      <c r="B78" s="30"/>
      <c r="C78" s="25"/>
      <c r="D78" s="25"/>
      <c r="E78" s="25"/>
      <c r="F78" s="25"/>
      <c r="G78" s="25"/>
      <c r="H78" s="25"/>
      <c r="I78" s="25"/>
      <c r="J78" s="25"/>
      <c r="K78" s="25"/>
      <c r="L78" s="25"/>
      <c r="M78" s="25"/>
      <c r="N78" s="25"/>
      <c r="O78" s="25"/>
      <c r="P78" s="289"/>
      <c r="Q78" s="289"/>
      <c r="R78" s="289"/>
      <c r="S78" s="289"/>
      <c r="T78" s="289"/>
      <c r="U78" s="25"/>
      <c r="V78" s="25"/>
      <c r="W78" s="25"/>
      <c r="X78" s="25"/>
      <c r="Y78" s="31"/>
      <c r="Z78" s="25"/>
      <c r="AA78" s="26"/>
      <c r="AB78" s="26"/>
    </row>
    <row r="79" spans="2:28" ht="3" customHeight="1">
      <c r="B79" s="30"/>
      <c r="C79" s="25"/>
      <c r="D79" s="25"/>
      <c r="E79" s="860" t="s">
        <v>204</v>
      </c>
      <c r="F79" s="810"/>
      <c r="G79" s="810"/>
      <c r="H79" s="810"/>
      <c r="I79" s="810"/>
      <c r="J79" s="810"/>
      <c r="K79" s="810"/>
      <c r="L79" s="810"/>
      <c r="M79" s="811"/>
      <c r="N79" s="25"/>
      <c r="O79" s="25"/>
      <c r="P79" s="289"/>
      <c r="Q79" s="289"/>
      <c r="R79" s="289"/>
      <c r="S79" s="289"/>
      <c r="T79" s="289"/>
      <c r="U79" s="25"/>
      <c r="V79" s="25"/>
      <c r="W79" s="25"/>
      <c r="X79" s="25"/>
      <c r="Y79" s="31"/>
      <c r="Z79" s="25"/>
      <c r="AA79" s="26"/>
      <c r="AB79" s="26"/>
    </row>
    <row r="80" spans="2:28" ht="9" customHeight="1">
      <c r="B80" s="30"/>
      <c r="C80" s="25"/>
      <c r="D80" s="25"/>
      <c r="E80" s="858"/>
      <c r="F80" s="813"/>
      <c r="G80" s="813"/>
      <c r="H80" s="813"/>
      <c r="I80" s="813"/>
      <c r="J80" s="813"/>
      <c r="K80" s="813"/>
      <c r="L80" s="813"/>
      <c r="M80" s="814"/>
      <c r="N80" s="25"/>
      <c r="O80" s="25"/>
      <c r="P80" s="859">
        <f>U83</f>
        <v>45774912.560000002</v>
      </c>
      <c r="Q80" s="821"/>
      <c r="R80" s="822"/>
      <c r="S80" s="289"/>
      <c r="T80" s="289"/>
      <c r="U80" s="861">
        <v>32198350</v>
      </c>
      <c r="V80" s="862"/>
      <c r="W80" s="25"/>
      <c r="X80" s="25"/>
      <c r="Y80" s="31"/>
      <c r="Z80" s="25"/>
      <c r="AA80" s="26"/>
      <c r="AB80" s="26"/>
    </row>
    <row r="81" spans="2:28" ht="3" customHeight="1">
      <c r="B81" s="30"/>
      <c r="C81" s="25"/>
      <c r="D81" s="25"/>
      <c r="E81" s="828"/>
      <c r="F81" s="816"/>
      <c r="G81" s="816"/>
      <c r="H81" s="816"/>
      <c r="I81" s="816"/>
      <c r="J81" s="816"/>
      <c r="K81" s="816"/>
      <c r="L81" s="816"/>
      <c r="M81" s="817"/>
      <c r="N81" s="25"/>
      <c r="O81" s="25"/>
      <c r="P81" s="289"/>
      <c r="Q81" s="289"/>
      <c r="R81" s="289"/>
      <c r="S81" s="289"/>
      <c r="T81" s="289"/>
      <c r="U81" s="25"/>
      <c r="V81" s="25"/>
      <c r="W81" s="25"/>
      <c r="X81" s="25"/>
      <c r="Y81" s="31"/>
      <c r="Z81" s="25"/>
      <c r="AA81" s="26"/>
      <c r="AB81" s="26"/>
    </row>
    <row r="82" spans="2:28" ht="0.75" customHeight="1">
      <c r="B82" s="30"/>
      <c r="C82" s="25"/>
      <c r="D82" s="25"/>
      <c r="E82" s="25"/>
      <c r="F82" s="25"/>
      <c r="G82" s="25"/>
      <c r="H82" s="25"/>
      <c r="I82" s="25"/>
      <c r="J82" s="25"/>
      <c r="K82" s="25"/>
      <c r="L82" s="25"/>
      <c r="M82" s="25"/>
      <c r="N82" s="25"/>
      <c r="O82" s="25"/>
      <c r="P82" s="289"/>
      <c r="Q82" s="289"/>
      <c r="R82" s="289"/>
      <c r="S82" s="289"/>
      <c r="T82" s="289"/>
      <c r="U82" s="25"/>
      <c r="V82" s="25"/>
      <c r="W82" s="25"/>
      <c r="X82" s="25"/>
      <c r="Y82" s="31"/>
      <c r="Z82" s="25"/>
      <c r="AA82" s="26"/>
      <c r="AB82" s="26"/>
    </row>
    <row r="83" spans="2:28" ht="9" customHeight="1">
      <c r="B83" s="30"/>
      <c r="C83" s="25"/>
      <c r="D83" s="25"/>
      <c r="E83" s="860" t="s">
        <v>205</v>
      </c>
      <c r="F83" s="810"/>
      <c r="G83" s="810"/>
      <c r="H83" s="810"/>
      <c r="I83" s="810"/>
      <c r="J83" s="810"/>
      <c r="K83" s="810"/>
      <c r="L83" s="810"/>
      <c r="M83" s="811"/>
      <c r="N83" s="25"/>
      <c r="O83" s="25"/>
      <c r="P83" s="859">
        <f>P76+P80</f>
        <v>99431603.044777334</v>
      </c>
      <c r="Q83" s="821"/>
      <c r="R83" s="822"/>
      <c r="S83" s="289"/>
      <c r="T83" s="289"/>
      <c r="U83" s="859">
        <f>U76+U80</f>
        <v>45774912.560000002</v>
      </c>
      <c r="V83" s="822"/>
      <c r="W83" s="25"/>
      <c r="X83" s="25"/>
      <c r="Y83" s="31"/>
      <c r="Z83" s="25"/>
      <c r="AA83" s="26"/>
      <c r="AB83" s="26"/>
    </row>
    <row r="84" spans="2:28" ht="6" customHeight="1">
      <c r="B84" s="38"/>
      <c r="C84" s="39"/>
      <c r="D84" s="39"/>
      <c r="E84" s="863"/>
      <c r="F84" s="864"/>
      <c r="G84" s="864"/>
      <c r="H84" s="864"/>
      <c r="I84" s="864"/>
      <c r="J84" s="864"/>
      <c r="K84" s="864"/>
      <c r="L84" s="864"/>
      <c r="M84" s="865"/>
      <c r="N84" s="39"/>
      <c r="O84" s="39"/>
      <c r="P84" s="39"/>
      <c r="Q84" s="39"/>
      <c r="R84" s="39"/>
      <c r="S84" s="39"/>
      <c r="T84" s="39"/>
      <c r="U84" s="39"/>
      <c r="V84" s="39"/>
      <c r="W84" s="39"/>
      <c r="X84" s="39"/>
      <c r="Y84" s="40"/>
      <c r="Z84" s="25"/>
      <c r="AA84" s="26"/>
      <c r="AB84" s="26"/>
    </row>
    <row r="85" spans="2:28" ht="10.5" customHeight="1">
      <c r="B85" s="25"/>
      <c r="C85" s="803" t="s">
        <v>78</v>
      </c>
      <c r="D85" s="804"/>
      <c r="E85" s="804"/>
      <c r="F85" s="804"/>
      <c r="G85" s="804"/>
      <c r="H85" s="804"/>
      <c r="I85" s="804"/>
      <c r="J85" s="804"/>
      <c r="K85" s="804"/>
      <c r="L85" s="804"/>
      <c r="M85" s="804"/>
      <c r="N85" s="804"/>
      <c r="O85" s="804"/>
      <c r="P85" s="804"/>
      <c r="Q85" s="804"/>
      <c r="R85" s="804"/>
      <c r="S85" s="804"/>
      <c r="T85" s="804"/>
      <c r="U85" s="804"/>
      <c r="V85" s="805"/>
      <c r="W85" s="25"/>
      <c r="X85" s="25"/>
      <c r="Y85" s="25"/>
      <c r="Z85" s="25"/>
      <c r="AA85" s="26"/>
      <c r="AB85" s="26"/>
    </row>
    <row r="86" spans="2:28" s="547" customFormat="1" ht="10.5" customHeight="1">
      <c r="B86" s="652"/>
      <c r="C86" s="653"/>
      <c r="D86" s="546"/>
      <c r="E86" s="546"/>
      <c r="F86" s="546"/>
      <c r="G86" s="546"/>
      <c r="H86" s="546"/>
      <c r="I86" s="546"/>
      <c r="J86" s="546"/>
      <c r="K86" s="546"/>
      <c r="L86" s="546"/>
      <c r="M86" s="546"/>
      <c r="N86" s="546"/>
      <c r="O86" s="546"/>
      <c r="P86" s="546"/>
      <c r="Q86" s="546"/>
      <c r="R86" s="546"/>
      <c r="S86" s="546"/>
      <c r="T86" s="546"/>
      <c r="U86" s="546"/>
      <c r="V86" s="546"/>
      <c r="W86" s="652"/>
      <c r="X86" s="652"/>
      <c r="Y86" s="652"/>
      <c r="Z86" s="652"/>
      <c r="AA86" s="26"/>
      <c r="AB86" s="26"/>
    </row>
    <row r="87" spans="2:28" s="547" customFormat="1" ht="10.5" customHeight="1">
      <c r="B87" s="652"/>
      <c r="C87" s="653"/>
      <c r="D87" s="546"/>
      <c r="E87" s="546"/>
      <c r="F87" s="546"/>
      <c r="G87" s="546"/>
      <c r="H87" s="546"/>
      <c r="I87" s="546"/>
      <c r="J87" s="546"/>
      <c r="K87" s="546"/>
      <c r="L87" s="546"/>
      <c r="M87" s="546"/>
      <c r="N87" s="546"/>
      <c r="O87" s="546"/>
      <c r="P87" s="546"/>
      <c r="Q87" s="546"/>
      <c r="R87" s="546"/>
      <c r="S87" s="546"/>
      <c r="T87" s="546"/>
      <c r="U87" s="546"/>
      <c r="V87" s="546"/>
      <c r="W87" s="652"/>
      <c r="X87" s="652"/>
      <c r="Y87" s="652"/>
      <c r="Z87" s="652"/>
      <c r="AA87" s="26"/>
      <c r="AB87" s="26"/>
    </row>
    <row r="88" spans="2:28" s="547" customFormat="1" ht="10.5" customHeight="1">
      <c r="B88" s="652"/>
      <c r="C88" s="653"/>
      <c r="D88" s="546"/>
      <c r="E88" s="546"/>
      <c r="F88" s="546"/>
      <c r="G88" s="546"/>
      <c r="H88" s="546"/>
      <c r="I88" s="546"/>
      <c r="J88" s="546"/>
      <c r="K88" s="546"/>
      <c r="L88" s="546"/>
      <c r="M88" s="546"/>
      <c r="N88" s="546"/>
      <c r="O88" s="546"/>
      <c r="P88" s="546"/>
      <c r="Q88" s="546"/>
      <c r="R88" s="546"/>
      <c r="S88" s="546"/>
      <c r="T88" s="546"/>
      <c r="U88" s="546"/>
      <c r="V88" s="546"/>
      <c r="W88" s="652"/>
      <c r="X88" s="652"/>
      <c r="Y88" s="652"/>
      <c r="Z88" s="652"/>
      <c r="AA88" s="26"/>
      <c r="AB88" s="26"/>
    </row>
    <row r="89" spans="2:28" ht="10.5" customHeight="1">
      <c r="B89" s="25"/>
      <c r="C89" s="25"/>
      <c r="D89" s="806" t="s">
        <v>79</v>
      </c>
      <c r="E89" s="804"/>
      <c r="F89" s="804"/>
      <c r="G89" s="804"/>
      <c r="H89" s="804"/>
      <c r="I89" s="804"/>
      <c r="J89" s="804"/>
      <c r="K89" s="804"/>
      <c r="L89" s="804"/>
      <c r="M89" s="804"/>
      <c r="N89" s="804"/>
      <c r="O89" s="804"/>
      <c r="P89" s="804"/>
      <c r="Q89" s="804"/>
      <c r="R89" s="804"/>
      <c r="S89" s="804"/>
      <c r="T89" s="804"/>
      <c r="U89" s="804"/>
      <c r="V89" s="804"/>
      <c r="W89" s="805"/>
      <c r="X89" s="25"/>
      <c r="Y89" s="25"/>
      <c r="Z89" s="25"/>
      <c r="AA89" s="26"/>
      <c r="AB89" s="26"/>
    </row>
    <row r="90" spans="2:28" ht="24.75" customHeight="1">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541"/>
      <c r="AB90" s="26"/>
    </row>
    <row r="91" spans="2:28" ht="16.5" customHeight="1">
      <c r="B91" s="25"/>
      <c r="C91" s="25"/>
      <c r="D91" s="25"/>
      <c r="E91" s="25"/>
      <c r="F91" s="806" t="s">
        <v>79</v>
      </c>
      <c r="G91" s="804"/>
      <c r="H91" s="804"/>
      <c r="I91" s="805"/>
      <c r="J91" s="25"/>
      <c r="K91" s="806" t="s">
        <v>79</v>
      </c>
      <c r="L91" s="804"/>
      <c r="M91" s="804"/>
      <c r="N91" s="804"/>
      <c r="O91" s="804"/>
      <c r="P91" s="804"/>
      <c r="Q91" s="804"/>
      <c r="R91" s="804"/>
      <c r="S91" s="804"/>
      <c r="T91" s="804"/>
      <c r="U91" s="805"/>
      <c r="V91" s="25"/>
      <c r="W91" s="25"/>
      <c r="X91" s="25"/>
      <c r="Y91" s="25"/>
      <c r="Z91" s="25"/>
      <c r="AA91" s="26"/>
      <c r="AB91" s="26"/>
    </row>
    <row r="92" spans="2:28" ht="12.75" customHeight="1">
      <c r="B92" s="26"/>
      <c r="C92" s="26"/>
      <c r="D92" s="26"/>
      <c r="E92" s="26"/>
      <c r="F92" s="26"/>
      <c r="G92" s="26"/>
      <c r="H92" s="26"/>
      <c r="I92" s="26"/>
      <c r="J92" s="26"/>
      <c r="K92" s="26"/>
      <c r="L92" s="26"/>
      <c r="M92" s="26"/>
      <c r="N92" s="26"/>
      <c r="O92" s="26"/>
      <c r="P92" s="26"/>
      <c r="Q92" s="26"/>
      <c r="R92" s="55"/>
      <c r="S92" s="26"/>
      <c r="T92" s="26"/>
      <c r="U92" s="26"/>
      <c r="V92" s="26"/>
      <c r="W92" s="26"/>
      <c r="X92" s="26"/>
      <c r="Y92" s="26"/>
      <c r="Z92" s="26"/>
      <c r="AA92" s="26"/>
      <c r="AB92" s="56"/>
    </row>
    <row r="93" spans="2:28" ht="12.75" customHeight="1">
      <c r="B93" s="26"/>
      <c r="C93" s="26"/>
      <c r="D93" s="26"/>
      <c r="E93" s="26"/>
      <c r="F93" s="26"/>
      <c r="G93" s="26"/>
      <c r="H93" s="26"/>
      <c r="I93" s="26"/>
      <c r="J93" s="26"/>
      <c r="K93" s="26"/>
      <c r="L93" s="26"/>
      <c r="M93" s="26"/>
      <c r="N93" s="26"/>
      <c r="O93" s="26"/>
      <c r="P93" s="26"/>
      <c r="Q93" s="26"/>
      <c r="R93" s="55"/>
      <c r="S93" s="26"/>
      <c r="T93" s="26"/>
      <c r="U93" s="57"/>
      <c r="V93" s="26"/>
      <c r="W93" s="26"/>
      <c r="X93" s="26"/>
      <c r="Y93" s="26"/>
      <c r="Z93" s="26"/>
      <c r="AA93" s="26"/>
      <c r="AB93" s="26"/>
    </row>
    <row r="94" spans="2:28" ht="12.75" customHeight="1">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row>
    <row r="95" spans="2:28" ht="12.75" customHeight="1">
      <c r="B95" s="26"/>
      <c r="C95" s="26"/>
      <c r="D95" s="26"/>
      <c r="E95" s="26"/>
      <c r="F95" s="26"/>
      <c r="G95" s="26"/>
      <c r="H95" s="26"/>
      <c r="I95" s="26"/>
      <c r="J95" s="26"/>
      <c r="K95" s="26"/>
      <c r="L95" s="26"/>
      <c r="M95" s="26"/>
      <c r="N95" s="26"/>
      <c r="O95" s="26"/>
      <c r="P95" s="26"/>
      <c r="Q95" s="26"/>
      <c r="R95" s="58"/>
      <c r="S95" s="26"/>
      <c r="T95" s="26"/>
      <c r="U95" s="26"/>
      <c r="V95" s="26"/>
      <c r="W95" s="26"/>
      <c r="X95" s="26"/>
      <c r="Y95" s="26"/>
      <c r="Z95" s="26"/>
      <c r="AA95" s="26"/>
      <c r="AB95" s="26"/>
    </row>
    <row r="96" spans="2:28" ht="12.75" customHeight="1">
      <c r="B96" s="26"/>
      <c r="C96" s="26"/>
      <c r="D96" s="26"/>
      <c r="E96" s="26"/>
      <c r="F96" s="26"/>
      <c r="G96" s="26"/>
      <c r="H96" s="26"/>
      <c r="I96" s="26"/>
      <c r="J96" s="26"/>
      <c r="K96" s="26"/>
      <c r="L96" s="26"/>
      <c r="M96" s="26"/>
      <c r="N96" s="26"/>
      <c r="O96" s="26"/>
      <c r="P96" s="26"/>
      <c r="Q96" s="26"/>
      <c r="R96" s="26">
        <v>4050145.19</v>
      </c>
      <c r="S96" s="26"/>
      <c r="T96" s="26"/>
      <c r="U96" s="56">
        <v>14517035.220000001</v>
      </c>
      <c r="V96" s="26"/>
      <c r="W96" s="26"/>
      <c r="X96" s="26"/>
      <c r="Y96" s="26"/>
      <c r="Z96" s="26"/>
      <c r="AA96" s="26"/>
      <c r="AB96" s="26"/>
    </row>
    <row r="97" spans="2:28" ht="12.75" customHeight="1">
      <c r="B97" s="26"/>
      <c r="C97" s="26"/>
      <c r="D97" s="26"/>
      <c r="E97" s="26"/>
      <c r="F97" s="26"/>
      <c r="G97" s="26"/>
      <c r="H97" s="26"/>
      <c r="I97" s="26"/>
      <c r="J97" s="56">
        <f>P83-R96</f>
        <v>95381457.854777336</v>
      </c>
      <c r="K97" s="26"/>
      <c r="L97" s="26"/>
      <c r="M97" s="26"/>
      <c r="N97" s="26"/>
      <c r="O97" s="26"/>
      <c r="P97" s="26"/>
      <c r="Q97" s="26"/>
      <c r="R97" s="26"/>
      <c r="S97" s="26"/>
      <c r="T97" s="26"/>
      <c r="U97" s="26"/>
      <c r="V97" s="26"/>
      <c r="W97" s="26"/>
      <c r="X97" s="26"/>
      <c r="Y97" s="26"/>
      <c r="Z97" s="26"/>
      <c r="AA97" s="57">
        <f>U83-U96</f>
        <v>31257877.340000004</v>
      </c>
      <c r="AB97" s="26"/>
    </row>
    <row r="98" spans="2:28" ht="12.75" customHeight="1">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row>
    <row r="99" spans="2:28" ht="12.75" customHeight="1">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row>
    <row r="100" spans="2:28" ht="12.75" customHeight="1">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row>
    <row r="101" spans="2:28" ht="12.75" customHeight="1">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row>
    <row r="102" spans="2:28" ht="12.75" customHeight="1">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row>
    <row r="103" spans="2:28" ht="12.75" customHeight="1">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row>
  </sheetData>
  <mergeCells count="101">
    <mergeCell ref="E1:Z1"/>
    <mergeCell ref="G24:M24"/>
    <mergeCell ref="G25:M25"/>
    <mergeCell ref="F27:L27"/>
    <mergeCell ref="G20:M23"/>
    <mergeCell ref="G11:M11"/>
    <mergeCell ref="G12:M12"/>
    <mergeCell ref="B2:Z2"/>
    <mergeCell ref="B3:Z4"/>
    <mergeCell ref="E8:L8"/>
    <mergeCell ref="P8:S8"/>
    <mergeCell ref="U8:V8"/>
    <mergeCell ref="G17:M17"/>
    <mergeCell ref="G18:Q19"/>
    <mergeCell ref="G15:M15"/>
    <mergeCell ref="G16:M16"/>
    <mergeCell ref="G13:M13"/>
    <mergeCell ref="G14:M14"/>
    <mergeCell ref="F9:L9"/>
    <mergeCell ref="G32:M32"/>
    <mergeCell ref="G33:M33"/>
    <mergeCell ref="E45:L47"/>
    <mergeCell ref="G30:M30"/>
    <mergeCell ref="G31:M31"/>
    <mergeCell ref="G28:M28"/>
    <mergeCell ref="G29:M29"/>
    <mergeCell ref="G42:M42"/>
    <mergeCell ref="G43:M43"/>
    <mergeCell ref="G40:M40"/>
    <mergeCell ref="G41:M41"/>
    <mergeCell ref="G38:M38"/>
    <mergeCell ref="G39:M39"/>
    <mergeCell ref="U46:V46"/>
    <mergeCell ref="P51:R51"/>
    <mergeCell ref="U51:V51"/>
    <mergeCell ref="P55:R55"/>
    <mergeCell ref="U55:V55"/>
    <mergeCell ref="H65:M65"/>
    <mergeCell ref="H64:M64"/>
    <mergeCell ref="F67:L67"/>
    <mergeCell ref="G34:M34"/>
    <mergeCell ref="G35:M35"/>
    <mergeCell ref="G56:M56"/>
    <mergeCell ref="G55:M55"/>
    <mergeCell ref="P52:R52"/>
    <mergeCell ref="U52:V52"/>
    <mergeCell ref="G53:M53"/>
    <mergeCell ref="P53:R53"/>
    <mergeCell ref="U53:V53"/>
    <mergeCell ref="E49:L49"/>
    <mergeCell ref="F50:K50"/>
    <mergeCell ref="F54:L54"/>
    <mergeCell ref="U56:V56"/>
    <mergeCell ref="G36:M36"/>
    <mergeCell ref="G37:M37"/>
    <mergeCell ref="G52:M52"/>
    <mergeCell ref="G51:M51"/>
    <mergeCell ref="E61:L61"/>
    <mergeCell ref="F62:K62"/>
    <mergeCell ref="P57:R57"/>
    <mergeCell ref="P56:R56"/>
    <mergeCell ref="P46:R46"/>
    <mergeCell ref="G68:M68"/>
    <mergeCell ref="H69:M69"/>
    <mergeCell ref="P65:R65"/>
    <mergeCell ref="G66:M66"/>
    <mergeCell ref="P66:R66"/>
    <mergeCell ref="P64:R64"/>
    <mergeCell ref="P63:R63"/>
    <mergeCell ref="U57:V57"/>
    <mergeCell ref="G57:M57"/>
    <mergeCell ref="E58:L59"/>
    <mergeCell ref="P59:R59"/>
    <mergeCell ref="G63:M63"/>
    <mergeCell ref="U68:V68"/>
    <mergeCell ref="U69:V69"/>
    <mergeCell ref="U65:V65"/>
    <mergeCell ref="U66:V66"/>
    <mergeCell ref="U64:V64"/>
    <mergeCell ref="U59:V59"/>
    <mergeCell ref="U63:V63"/>
    <mergeCell ref="P76:R76"/>
    <mergeCell ref="U76:V76"/>
    <mergeCell ref="U70:V70"/>
    <mergeCell ref="G71:M71"/>
    <mergeCell ref="U71:V71"/>
    <mergeCell ref="E72:L73"/>
    <mergeCell ref="P73:R73"/>
    <mergeCell ref="E75:N77"/>
    <mergeCell ref="R71:T71"/>
    <mergeCell ref="H70:M70"/>
    <mergeCell ref="P83:R83"/>
    <mergeCell ref="U83:V83"/>
    <mergeCell ref="D89:W89"/>
    <mergeCell ref="F91:I91"/>
    <mergeCell ref="K91:U91"/>
    <mergeCell ref="E79:M81"/>
    <mergeCell ref="P80:R80"/>
    <mergeCell ref="U80:V80"/>
    <mergeCell ref="E83:M84"/>
    <mergeCell ref="C85:V85"/>
  </mergeCells>
  <pageMargins left="0.23622047244094491" right="0.23622047244094491" top="0.15748031496062992" bottom="0.11811023622047245" header="0" footer="0"/>
  <pageSetup scale="68" orientation="landscape" r:id="rId1"/>
  <headerFooter>
    <oddFooter>&amp;R&amp;P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outlinePr summaryBelow="0" summaryRight="0"/>
    <pageSetUpPr fitToPage="1"/>
  </sheetPr>
  <dimension ref="A1:K216"/>
  <sheetViews>
    <sheetView view="pageBreakPreview" topLeftCell="A7" zoomScale="60" zoomScaleNormal="100" workbookViewId="0">
      <selection activeCell="D28" sqref="D28"/>
    </sheetView>
  </sheetViews>
  <sheetFormatPr baseColWidth="10" defaultColWidth="14.42578125" defaultRowHeight="15" customHeight="1"/>
  <cols>
    <col min="1" max="1" width="3.28515625" customWidth="1"/>
    <col min="2" max="2" width="17.7109375" customWidth="1"/>
    <col min="3" max="6" width="40.28515625" customWidth="1"/>
    <col min="7" max="11" width="17.28515625" customWidth="1"/>
  </cols>
  <sheetData>
    <row r="1" spans="1:11" ht="23.25" customHeight="1">
      <c r="A1" s="886"/>
      <c r="B1" s="720"/>
      <c r="C1" s="720"/>
      <c r="D1" s="720"/>
      <c r="E1" s="720"/>
      <c r="F1" s="720"/>
      <c r="G1" s="59"/>
      <c r="H1" s="59"/>
      <c r="I1" s="59"/>
      <c r="J1" s="59"/>
      <c r="K1" s="59"/>
    </row>
    <row r="2" spans="1:11" ht="21" customHeight="1">
      <c r="A2" s="887" t="s">
        <v>3643</v>
      </c>
      <c r="B2" s="887"/>
      <c r="C2" s="887"/>
      <c r="D2" s="887"/>
      <c r="E2" s="887"/>
      <c r="F2" s="887"/>
      <c r="G2" s="59"/>
      <c r="H2" s="59"/>
      <c r="I2" s="59"/>
      <c r="J2" s="59"/>
      <c r="K2" s="59"/>
    </row>
    <row r="3" spans="1:11" ht="20.25" customHeight="1">
      <c r="A3" s="886" t="s">
        <v>3662</v>
      </c>
      <c r="B3" s="720"/>
      <c r="C3" s="720"/>
      <c r="D3" s="720"/>
      <c r="E3" s="720"/>
      <c r="F3" s="720"/>
      <c r="G3" s="59"/>
      <c r="H3" s="59"/>
      <c r="I3" s="59"/>
      <c r="J3" s="59"/>
      <c r="K3" s="59"/>
    </row>
    <row r="4" spans="1:11" ht="23.25" customHeight="1" thickBot="1">
      <c r="A4" s="608"/>
      <c r="B4" s="888" t="s">
        <v>3663</v>
      </c>
      <c r="C4" s="888"/>
      <c r="D4" s="888"/>
      <c r="E4" s="888"/>
      <c r="F4" s="888"/>
      <c r="G4" s="59"/>
      <c r="H4" s="59"/>
      <c r="I4" s="59"/>
      <c r="J4" s="59"/>
      <c r="K4" s="59"/>
    </row>
    <row r="5" spans="1:11" ht="23.25" customHeight="1" thickBot="1">
      <c r="A5" s="61"/>
      <c r="B5" s="62"/>
      <c r="C5" s="62"/>
      <c r="D5" s="62"/>
      <c r="E5" s="62"/>
      <c r="F5" s="62"/>
      <c r="G5" s="59"/>
      <c r="H5" s="59"/>
      <c r="I5" s="59"/>
      <c r="J5" s="59"/>
      <c r="K5" s="59"/>
    </row>
    <row r="6" spans="1:11" ht="23.25" customHeight="1">
      <c r="A6" s="62"/>
      <c r="B6" s="883"/>
      <c r="C6" s="63"/>
      <c r="D6" s="883"/>
      <c r="E6" s="63"/>
      <c r="F6" s="883"/>
      <c r="G6" s="59"/>
      <c r="H6" s="59"/>
      <c r="I6" s="59"/>
      <c r="J6" s="59"/>
      <c r="K6" s="59"/>
    </row>
    <row r="7" spans="1:11" ht="23.25" customHeight="1" thickBot="1">
      <c r="A7" s="62"/>
      <c r="B7" s="884"/>
      <c r="C7" s="64"/>
      <c r="D7" s="884"/>
      <c r="E7" s="64"/>
      <c r="F7" s="884"/>
      <c r="G7" s="59"/>
      <c r="H7" s="59"/>
      <c r="I7" s="59"/>
      <c r="J7" s="59"/>
      <c r="K7" s="59"/>
    </row>
    <row r="8" spans="1:11" ht="23.25" customHeight="1">
      <c r="A8" s="62"/>
      <c r="B8" s="700">
        <v>2021</v>
      </c>
      <c r="C8" s="701">
        <v>1</v>
      </c>
      <c r="D8" s="702">
        <v>30000</v>
      </c>
      <c r="E8" s="701">
        <v>0</v>
      </c>
      <c r="F8" s="703">
        <v>0</v>
      </c>
      <c r="G8" s="59"/>
      <c r="H8" s="59"/>
      <c r="I8" s="59"/>
      <c r="J8" s="59"/>
      <c r="K8" s="59"/>
    </row>
    <row r="9" spans="1:11" ht="23.25" customHeight="1">
      <c r="A9" s="62"/>
      <c r="B9" s="704">
        <v>2020</v>
      </c>
      <c r="C9" s="705">
        <v>0</v>
      </c>
      <c r="D9" s="705">
        <v>0</v>
      </c>
      <c r="E9" s="705"/>
      <c r="F9" s="706">
        <v>0</v>
      </c>
      <c r="G9" s="59"/>
      <c r="H9" s="59"/>
      <c r="I9" s="59"/>
      <c r="J9" s="59"/>
      <c r="K9" s="59"/>
    </row>
    <row r="10" spans="1:11" ht="23.25" customHeight="1">
      <c r="A10" s="62"/>
      <c r="B10" s="704">
        <v>2019</v>
      </c>
      <c r="C10" s="705">
        <v>2</v>
      </c>
      <c r="D10" s="707">
        <v>600000</v>
      </c>
      <c r="E10" s="705">
        <v>0</v>
      </c>
      <c r="F10" s="706">
        <v>0</v>
      </c>
      <c r="G10" s="59"/>
      <c r="H10" s="59"/>
      <c r="I10" s="59"/>
      <c r="J10" s="59"/>
      <c r="K10" s="59"/>
    </row>
    <row r="11" spans="1:11" ht="23.25" customHeight="1">
      <c r="A11" s="62"/>
      <c r="B11" s="704">
        <v>2018</v>
      </c>
      <c r="C11" s="705">
        <v>1</v>
      </c>
      <c r="D11" s="708">
        <v>82542.710000000006</v>
      </c>
      <c r="E11" s="705">
        <v>0</v>
      </c>
      <c r="F11" s="706">
        <v>0</v>
      </c>
      <c r="G11" s="59"/>
      <c r="H11" s="59"/>
      <c r="I11" s="59"/>
      <c r="J11" s="59"/>
      <c r="K11" s="59"/>
    </row>
    <row r="12" spans="1:11" ht="23.25" customHeight="1" thickBot="1">
      <c r="A12" s="62"/>
      <c r="B12" s="704"/>
      <c r="C12" s="705"/>
      <c r="D12" s="705"/>
      <c r="E12" s="705"/>
      <c r="F12" s="706"/>
      <c r="G12" s="59"/>
      <c r="H12" s="59"/>
      <c r="I12" s="59"/>
      <c r="J12" s="59"/>
      <c r="K12" s="59"/>
    </row>
    <row r="13" spans="1:11" ht="15.75" thickBot="1">
      <c r="A13" s="62"/>
      <c r="B13" s="885"/>
      <c r="C13" s="855"/>
      <c r="D13" s="855"/>
      <c r="E13" s="855"/>
      <c r="F13" s="856"/>
      <c r="G13" s="59"/>
      <c r="H13" s="59"/>
      <c r="I13" s="59"/>
      <c r="J13" s="59"/>
      <c r="K13" s="59"/>
    </row>
    <row r="14" spans="1:11" ht="23.25" customHeight="1">
      <c r="A14" s="62"/>
      <c r="B14" s="62"/>
      <c r="C14" s="62"/>
      <c r="D14" s="62"/>
      <c r="E14" s="62"/>
      <c r="F14" s="62"/>
      <c r="G14" s="59"/>
      <c r="H14" s="59"/>
      <c r="I14" s="59"/>
      <c r="J14" s="59"/>
      <c r="K14" s="59"/>
    </row>
    <row r="15" spans="1:11" ht="23.25" customHeight="1">
      <c r="A15" s="62"/>
      <c r="B15" s="62"/>
      <c r="C15" s="62"/>
      <c r="D15" s="62"/>
      <c r="E15" s="62"/>
      <c r="F15" s="62"/>
      <c r="G15" s="59"/>
      <c r="H15" s="59"/>
      <c r="I15" s="59"/>
      <c r="J15" s="59"/>
      <c r="K15" s="59"/>
    </row>
    <row r="16" spans="1:11" ht="23.25" customHeight="1">
      <c r="A16" s="62"/>
      <c r="B16" s="62"/>
      <c r="C16" s="62"/>
      <c r="D16" s="62"/>
      <c r="E16" s="62"/>
      <c r="F16" s="62"/>
      <c r="G16" s="59"/>
      <c r="H16" s="59"/>
      <c r="I16" s="59"/>
      <c r="J16" s="59"/>
      <c r="K16" s="59"/>
    </row>
    <row r="17" spans="1:11" ht="23.25" customHeight="1">
      <c r="A17" s="62"/>
      <c r="B17" s="62"/>
      <c r="C17" s="62"/>
      <c r="D17" s="62"/>
      <c r="E17" s="62"/>
      <c r="F17" s="62"/>
      <c r="G17" s="59"/>
      <c r="H17" s="59"/>
      <c r="I17" s="59"/>
      <c r="J17" s="59"/>
      <c r="K17" s="59"/>
    </row>
    <row r="18" spans="1:11" ht="23.25" customHeight="1">
      <c r="A18" s="62"/>
      <c r="B18" s="62"/>
      <c r="C18" s="62"/>
      <c r="D18" s="62"/>
      <c r="E18" s="62"/>
      <c r="F18" s="62"/>
      <c r="G18" s="59"/>
      <c r="H18" s="59"/>
      <c r="I18" s="59"/>
      <c r="J18" s="59"/>
      <c r="K18" s="59"/>
    </row>
    <row r="19" spans="1:11" ht="23.25" customHeight="1">
      <c r="A19" s="62"/>
      <c r="B19" s="62"/>
      <c r="C19" s="62"/>
      <c r="D19" s="62"/>
      <c r="E19" s="62"/>
      <c r="F19" s="62"/>
      <c r="G19" s="59"/>
      <c r="H19" s="59"/>
      <c r="I19" s="59"/>
      <c r="J19" s="59"/>
      <c r="K19" s="59"/>
    </row>
    <row r="20" spans="1:11" ht="23.25" customHeight="1">
      <c r="A20" s="62"/>
      <c r="B20" s="62"/>
      <c r="C20" s="62"/>
      <c r="D20" s="62"/>
      <c r="E20" s="62"/>
      <c r="F20" s="62"/>
      <c r="G20" s="59"/>
      <c r="H20" s="59"/>
      <c r="I20" s="59"/>
      <c r="J20" s="59"/>
      <c r="K20" s="59"/>
    </row>
    <row r="21" spans="1:11" ht="23.25" customHeight="1">
      <c r="A21" s="62"/>
      <c r="B21" s="62"/>
      <c r="C21" s="62"/>
      <c r="D21" s="62"/>
      <c r="E21" s="62"/>
      <c r="F21" s="62"/>
      <c r="G21" s="59"/>
      <c r="H21" s="59"/>
      <c r="I21" s="59"/>
      <c r="J21" s="59"/>
      <c r="K21" s="59"/>
    </row>
    <row r="22" spans="1:11" ht="65.25" customHeight="1">
      <c r="A22" s="60"/>
      <c r="B22" s="60"/>
      <c r="C22" s="60"/>
      <c r="D22" s="60"/>
      <c r="E22" s="60"/>
      <c r="F22" s="60"/>
      <c r="G22" s="59"/>
      <c r="H22" s="59"/>
      <c r="I22" s="59"/>
      <c r="J22" s="59"/>
      <c r="K22" s="59"/>
    </row>
    <row r="23" spans="1:11" ht="12.75" customHeight="1">
      <c r="A23" s="60"/>
      <c r="B23" s="60"/>
      <c r="C23" s="60"/>
      <c r="D23" s="60"/>
      <c r="E23" s="60"/>
      <c r="F23" s="60"/>
      <c r="G23" s="59"/>
      <c r="H23" s="59"/>
      <c r="I23" s="59"/>
      <c r="J23" s="59"/>
      <c r="K23" s="59"/>
    </row>
    <row r="24" spans="1:11" ht="12.75" customHeight="1">
      <c r="A24" s="60"/>
      <c r="B24" s="60"/>
      <c r="C24" s="60"/>
      <c r="D24" s="60"/>
      <c r="E24" s="60"/>
      <c r="F24" s="60"/>
      <c r="G24" s="59"/>
      <c r="H24" s="59"/>
      <c r="I24" s="59"/>
      <c r="J24" s="59"/>
      <c r="K24" s="59"/>
    </row>
    <row r="25" spans="1:11" ht="12.75" customHeight="1">
      <c r="A25" s="60"/>
      <c r="B25" s="60"/>
      <c r="C25" s="60"/>
      <c r="D25" s="60"/>
      <c r="E25" s="60"/>
      <c r="F25" s="60"/>
      <c r="G25" s="59"/>
      <c r="H25" s="59"/>
      <c r="I25" s="59"/>
      <c r="J25" s="59"/>
      <c r="K25" s="59"/>
    </row>
    <row r="26" spans="1:11" ht="12.75" customHeight="1">
      <c r="A26" s="60"/>
      <c r="B26" s="60"/>
      <c r="C26" s="60"/>
      <c r="D26" s="60"/>
      <c r="E26" s="60"/>
      <c r="F26" s="60"/>
      <c r="G26" s="59"/>
      <c r="H26" s="59"/>
      <c r="I26" s="59"/>
      <c r="J26" s="59"/>
      <c r="K26" s="59"/>
    </row>
    <row r="27" spans="1:11" ht="12.75" customHeight="1">
      <c r="A27" s="60"/>
      <c r="B27" s="60"/>
      <c r="C27" s="60"/>
      <c r="D27" s="60"/>
      <c r="E27" s="60"/>
      <c r="F27" s="60"/>
      <c r="G27" s="59"/>
      <c r="H27" s="59"/>
      <c r="I27" s="59"/>
      <c r="J27" s="59"/>
      <c r="K27" s="59"/>
    </row>
    <row r="28" spans="1:11" ht="12.75" customHeight="1">
      <c r="A28" s="60"/>
      <c r="B28" s="60"/>
      <c r="C28" s="60"/>
      <c r="D28" s="60"/>
      <c r="E28" s="60"/>
      <c r="F28" s="60"/>
      <c r="G28" s="59"/>
      <c r="H28" s="59"/>
      <c r="I28" s="59"/>
      <c r="J28" s="59"/>
      <c r="K28" s="59"/>
    </row>
    <row r="29" spans="1:11" ht="12.75" customHeight="1">
      <c r="A29" s="60"/>
      <c r="B29" s="60"/>
      <c r="C29" s="60"/>
      <c r="D29" s="60"/>
      <c r="E29" s="60"/>
      <c r="F29" s="60"/>
      <c r="G29" s="59"/>
      <c r="H29" s="59"/>
      <c r="I29" s="59"/>
      <c r="J29" s="59"/>
      <c r="K29" s="59"/>
    </row>
    <row r="30" spans="1:11" ht="12.75" customHeight="1">
      <c r="A30" s="60"/>
      <c r="B30" s="60"/>
      <c r="C30" s="60"/>
      <c r="D30" s="60"/>
      <c r="E30" s="60"/>
      <c r="F30" s="60"/>
      <c r="G30" s="59"/>
      <c r="H30" s="59"/>
      <c r="I30" s="59"/>
      <c r="J30" s="59"/>
      <c r="K30" s="59"/>
    </row>
    <row r="31" spans="1:11" ht="12.75" customHeight="1">
      <c r="A31" s="60"/>
      <c r="B31" s="60"/>
      <c r="C31" s="60"/>
      <c r="D31" s="60"/>
      <c r="E31" s="60"/>
      <c r="F31" s="60"/>
      <c r="G31" s="59"/>
      <c r="H31" s="59"/>
      <c r="I31" s="59"/>
      <c r="J31" s="59"/>
      <c r="K31" s="59"/>
    </row>
    <row r="32" spans="1:11" ht="12.75" customHeight="1">
      <c r="A32" s="60"/>
      <c r="B32" s="60"/>
      <c r="C32" s="60"/>
      <c r="D32" s="60"/>
      <c r="E32" s="60"/>
      <c r="F32" s="60"/>
      <c r="G32" s="59"/>
      <c r="H32" s="59"/>
      <c r="I32" s="59"/>
      <c r="J32" s="59"/>
      <c r="K32" s="59"/>
    </row>
    <row r="33" spans="1:11" ht="12.75" customHeight="1">
      <c r="A33" s="60"/>
      <c r="B33" s="60"/>
      <c r="C33" s="60"/>
      <c r="D33" s="60"/>
      <c r="E33" s="60"/>
      <c r="F33" s="60"/>
      <c r="G33" s="59"/>
      <c r="H33" s="59"/>
      <c r="I33" s="59"/>
      <c r="J33" s="59"/>
      <c r="K33" s="59"/>
    </row>
    <row r="34" spans="1:11" ht="12.75" customHeight="1">
      <c r="A34" s="60"/>
      <c r="B34" s="60"/>
      <c r="C34" s="60"/>
      <c r="D34" s="60"/>
      <c r="E34" s="60"/>
      <c r="F34" s="60"/>
      <c r="G34" s="59"/>
      <c r="H34" s="59"/>
      <c r="I34" s="59"/>
      <c r="J34" s="59"/>
      <c r="K34" s="59"/>
    </row>
    <row r="35" spans="1:11" ht="12.75" customHeight="1">
      <c r="A35" s="60"/>
      <c r="B35" s="60"/>
      <c r="C35" s="60"/>
      <c r="D35" s="60"/>
      <c r="E35" s="60"/>
      <c r="F35" s="60"/>
      <c r="G35" s="59"/>
      <c r="H35" s="59"/>
      <c r="I35" s="59"/>
      <c r="J35" s="59"/>
      <c r="K35" s="59"/>
    </row>
    <row r="36" spans="1:11" ht="12.75" customHeight="1">
      <c r="A36" s="60"/>
      <c r="B36" s="60"/>
      <c r="C36" s="60"/>
      <c r="D36" s="60"/>
      <c r="E36" s="60"/>
      <c r="F36" s="60"/>
      <c r="G36" s="59"/>
      <c r="H36" s="59"/>
      <c r="I36" s="59"/>
      <c r="J36" s="59"/>
      <c r="K36" s="59"/>
    </row>
    <row r="37" spans="1:11" ht="12.75" customHeight="1">
      <c r="A37" s="60"/>
      <c r="B37" s="60"/>
      <c r="C37" s="60"/>
      <c r="D37" s="60"/>
      <c r="E37" s="60"/>
      <c r="F37" s="60"/>
      <c r="G37" s="59"/>
      <c r="H37" s="59"/>
      <c r="I37" s="59"/>
      <c r="J37" s="59"/>
      <c r="K37" s="59"/>
    </row>
    <row r="38" spans="1:11" ht="12.75" customHeight="1">
      <c r="A38" s="60"/>
      <c r="B38" s="60"/>
      <c r="C38" s="60"/>
      <c r="D38" s="60"/>
      <c r="E38" s="60"/>
      <c r="F38" s="60"/>
      <c r="G38" s="59"/>
      <c r="H38" s="59"/>
      <c r="I38" s="59"/>
      <c r="J38" s="59"/>
      <c r="K38" s="59"/>
    </row>
    <row r="39" spans="1:11" ht="12.75" customHeight="1">
      <c r="A39" s="60"/>
      <c r="B39" s="60"/>
      <c r="C39" s="60"/>
      <c r="D39" s="60"/>
      <c r="E39" s="60"/>
      <c r="F39" s="60"/>
      <c r="G39" s="59"/>
      <c r="H39" s="59"/>
      <c r="I39" s="59"/>
      <c r="J39" s="59"/>
      <c r="K39" s="59"/>
    </row>
    <row r="40" spans="1:11" ht="12.75" customHeight="1">
      <c r="A40" s="60"/>
      <c r="B40" s="60"/>
      <c r="C40" s="60"/>
      <c r="D40" s="60"/>
      <c r="E40" s="60"/>
      <c r="F40" s="60"/>
      <c r="G40" s="59"/>
      <c r="H40" s="59"/>
      <c r="I40" s="59"/>
      <c r="J40" s="59"/>
      <c r="K40" s="59"/>
    </row>
    <row r="41" spans="1:11" ht="12.75" customHeight="1">
      <c r="A41" s="60"/>
      <c r="B41" s="60"/>
      <c r="C41" s="60"/>
      <c r="D41" s="60"/>
      <c r="E41" s="60"/>
      <c r="F41" s="60"/>
      <c r="G41" s="59"/>
      <c r="H41" s="59"/>
      <c r="I41" s="59"/>
      <c r="J41" s="59"/>
      <c r="K41" s="59"/>
    </row>
    <row r="42" spans="1:11" ht="12.75" customHeight="1">
      <c r="A42" s="60"/>
      <c r="B42" s="60"/>
      <c r="C42" s="60"/>
      <c r="D42" s="60"/>
      <c r="E42" s="60"/>
      <c r="F42" s="60"/>
      <c r="G42" s="59"/>
      <c r="H42" s="59"/>
      <c r="I42" s="59"/>
      <c r="J42" s="59"/>
      <c r="K42" s="59"/>
    </row>
    <row r="43" spans="1:11" ht="12.75" customHeight="1">
      <c r="A43" s="60"/>
      <c r="B43" s="60"/>
      <c r="C43" s="60"/>
      <c r="D43" s="60"/>
      <c r="E43" s="60"/>
      <c r="F43" s="60"/>
      <c r="G43" s="59"/>
      <c r="H43" s="59"/>
      <c r="I43" s="59"/>
      <c r="J43" s="59"/>
      <c r="K43" s="59"/>
    </row>
    <row r="44" spans="1:11" ht="12.75" customHeight="1">
      <c r="A44" s="60"/>
      <c r="B44" s="60"/>
      <c r="C44" s="60"/>
      <c r="D44" s="60"/>
      <c r="E44" s="60"/>
      <c r="F44" s="60"/>
      <c r="G44" s="59"/>
      <c r="H44" s="59"/>
      <c r="I44" s="59"/>
      <c r="J44" s="59"/>
      <c r="K44" s="59"/>
    </row>
    <row r="45" spans="1:11" ht="12.75" customHeight="1">
      <c r="A45" s="60"/>
      <c r="B45" s="60"/>
      <c r="C45" s="60"/>
      <c r="D45" s="60"/>
      <c r="E45" s="60"/>
      <c r="F45" s="60"/>
      <c r="G45" s="59"/>
      <c r="H45" s="59"/>
      <c r="I45" s="59"/>
      <c r="J45" s="59"/>
      <c r="K45" s="59"/>
    </row>
    <row r="46" spans="1:11" ht="12.75" customHeight="1">
      <c r="A46" s="60"/>
      <c r="B46" s="60"/>
      <c r="C46" s="60"/>
      <c r="D46" s="60"/>
      <c r="E46" s="60"/>
      <c r="F46" s="60"/>
      <c r="G46" s="59"/>
      <c r="H46" s="59"/>
      <c r="I46" s="59"/>
      <c r="J46" s="59"/>
      <c r="K46" s="59"/>
    </row>
    <row r="47" spans="1:11" ht="12.75" customHeight="1">
      <c r="A47" s="60"/>
      <c r="B47" s="60"/>
      <c r="C47" s="60"/>
      <c r="D47" s="60"/>
      <c r="E47" s="60"/>
      <c r="F47" s="60"/>
      <c r="G47" s="59"/>
      <c r="H47" s="59"/>
      <c r="I47" s="59"/>
      <c r="J47" s="59"/>
      <c r="K47" s="59"/>
    </row>
    <row r="48" spans="1:11" ht="12.75" customHeight="1">
      <c r="A48" s="60"/>
      <c r="B48" s="60"/>
      <c r="C48" s="60"/>
      <c r="D48" s="60"/>
      <c r="E48" s="60"/>
      <c r="F48" s="60"/>
      <c r="G48" s="59"/>
      <c r="H48" s="59"/>
      <c r="I48" s="59"/>
      <c r="J48" s="59"/>
      <c r="K48" s="59"/>
    </row>
    <row r="49" spans="1:11" ht="12.75" customHeight="1">
      <c r="A49" s="60"/>
      <c r="B49" s="60"/>
      <c r="C49" s="60"/>
      <c r="D49" s="60"/>
      <c r="E49" s="60"/>
      <c r="F49" s="60"/>
      <c r="G49" s="59"/>
      <c r="H49" s="59"/>
      <c r="I49" s="59"/>
      <c r="J49" s="59"/>
      <c r="K49" s="59"/>
    </row>
    <row r="50" spans="1:11" ht="12.75" customHeight="1">
      <c r="A50" s="60"/>
      <c r="B50" s="60"/>
      <c r="C50" s="60"/>
      <c r="D50" s="60"/>
      <c r="E50" s="60"/>
      <c r="F50" s="60"/>
      <c r="G50" s="59"/>
      <c r="H50" s="59"/>
      <c r="I50" s="59"/>
      <c r="J50" s="59"/>
      <c r="K50" s="59"/>
    </row>
    <row r="51" spans="1:11" ht="12.75" customHeight="1">
      <c r="A51" s="60"/>
      <c r="B51" s="60"/>
      <c r="C51" s="60"/>
      <c r="D51" s="60"/>
      <c r="E51" s="60"/>
      <c r="F51" s="60"/>
      <c r="G51" s="59"/>
      <c r="H51" s="59"/>
      <c r="I51" s="59"/>
      <c r="J51" s="59"/>
      <c r="K51" s="59"/>
    </row>
    <row r="52" spans="1:11" ht="12.75" customHeight="1">
      <c r="A52" s="60"/>
      <c r="B52" s="60"/>
      <c r="C52" s="60"/>
      <c r="D52" s="60"/>
      <c r="E52" s="60"/>
      <c r="F52" s="60"/>
      <c r="G52" s="59"/>
      <c r="H52" s="59"/>
      <c r="I52" s="59"/>
      <c r="J52" s="59"/>
      <c r="K52" s="59"/>
    </row>
    <row r="53" spans="1:11" ht="12.75" customHeight="1">
      <c r="A53" s="60"/>
      <c r="B53" s="60"/>
      <c r="C53" s="60"/>
      <c r="D53" s="60"/>
      <c r="E53" s="60"/>
      <c r="F53" s="60"/>
      <c r="G53" s="59"/>
      <c r="H53" s="59"/>
      <c r="I53" s="59"/>
      <c r="J53" s="59"/>
      <c r="K53" s="59"/>
    </row>
    <row r="54" spans="1:11" ht="12.75" customHeight="1">
      <c r="A54" s="60"/>
      <c r="B54" s="60"/>
      <c r="C54" s="60"/>
      <c r="D54" s="60"/>
      <c r="E54" s="60"/>
      <c r="F54" s="60"/>
      <c r="G54" s="59"/>
      <c r="H54" s="59"/>
      <c r="I54" s="59"/>
      <c r="J54" s="59"/>
      <c r="K54" s="59"/>
    </row>
    <row r="55" spans="1:11" ht="12.75" customHeight="1">
      <c r="A55" s="60"/>
      <c r="B55" s="60"/>
      <c r="C55" s="60"/>
      <c r="D55" s="60"/>
      <c r="E55" s="60"/>
      <c r="F55" s="60"/>
      <c r="G55" s="59"/>
      <c r="H55" s="59"/>
      <c r="I55" s="59"/>
      <c r="J55" s="59"/>
      <c r="K55" s="59"/>
    </row>
    <row r="56" spans="1:11" ht="12.75" customHeight="1">
      <c r="A56" s="60"/>
      <c r="B56" s="60"/>
      <c r="C56" s="60"/>
      <c r="D56" s="60"/>
      <c r="E56" s="60"/>
      <c r="F56" s="60"/>
      <c r="G56" s="59"/>
      <c r="H56" s="59"/>
      <c r="I56" s="59"/>
      <c r="J56" s="59"/>
      <c r="K56" s="59"/>
    </row>
    <row r="57" spans="1:11" ht="12.75" customHeight="1">
      <c r="A57" s="60"/>
      <c r="B57" s="60"/>
      <c r="C57" s="60"/>
      <c r="D57" s="60"/>
      <c r="E57" s="60"/>
      <c r="F57" s="60"/>
      <c r="G57" s="59"/>
      <c r="H57" s="59"/>
      <c r="I57" s="59"/>
      <c r="J57" s="59"/>
      <c r="K57" s="59"/>
    </row>
    <row r="58" spans="1:11" ht="12.75" customHeight="1">
      <c r="A58" s="60"/>
      <c r="B58" s="60"/>
      <c r="C58" s="60"/>
      <c r="D58" s="60"/>
      <c r="E58" s="60"/>
      <c r="F58" s="60"/>
      <c r="G58" s="59"/>
      <c r="H58" s="59"/>
      <c r="I58" s="59"/>
      <c r="J58" s="59"/>
      <c r="K58" s="59"/>
    </row>
    <row r="59" spans="1:11" ht="12.75" customHeight="1">
      <c r="A59" s="60"/>
      <c r="B59" s="60"/>
      <c r="C59" s="60"/>
      <c r="D59" s="60"/>
      <c r="E59" s="60"/>
      <c r="F59" s="60"/>
      <c r="G59" s="59"/>
      <c r="H59" s="59"/>
      <c r="I59" s="59"/>
      <c r="J59" s="59"/>
      <c r="K59" s="59"/>
    </row>
    <row r="60" spans="1:11" ht="12.75" customHeight="1">
      <c r="A60" s="60"/>
      <c r="B60" s="60"/>
      <c r="C60" s="60"/>
      <c r="D60" s="60"/>
      <c r="E60" s="60"/>
      <c r="F60" s="60"/>
      <c r="G60" s="59"/>
      <c r="H60" s="59"/>
      <c r="I60" s="59"/>
      <c r="J60" s="59"/>
      <c r="K60" s="59"/>
    </row>
    <row r="61" spans="1:11" ht="12.75" customHeight="1">
      <c r="A61" s="60"/>
      <c r="B61" s="60"/>
      <c r="C61" s="60"/>
      <c r="D61" s="60"/>
      <c r="E61" s="60"/>
      <c r="F61" s="60"/>
      <c r="G61" s="59"/>
      <c r="H61" s="59"/>
      <c r="I61" s="59"/>
      <c r="J61" s="59"/>
      <c r="K61" s="59"/>
    </row>
    <row r="62" spans="1:11" ht="12.75" customHeight="1">
      <c r="A62" s="60"/>
      <c r="B62" s="60"/>
      <c r="C62" s="60"/>
      <c r="D62" s="60"/>
      <c r="E62" s="60"/>
      <c r="F62" s="60"/>
      <c r="G62" s="59"/>
      <c r="H62" s="59"/>
      <c r="I62" s="59"/>
      <c r="J62" s="59"/>
      <c r="K62" s="59"/>
    </row>
    <row r="63" spans="1:11" ht="12.75" customHeight="1">
      <c r="A63" s="60"/>
      <c r="B63" s="60"/>
      <c r="C63" s="60"/>
      <c r="D63" s="60"/>
      <c r="E63" s="60"/>
      <c r="F63" s="60"/>
      <c r="G63" s="59"/>
      <c r="H63" s="59"/>
      <c r="I63" s="59"/>
      <c r="J63" s="59"/>
      <c r="K63" s="59"/>
    </row>
    <row r="64" spans="1:11" ht="12.75" customHeight="1">
      <c r="A64" s="60"/>
      <c r="B64" s="60"/>
      <c r="C64" s="60"/>
      <c r="D64" s="60"/>
      <c r="E64" s="60"/>
      <c r="F64" s="60"/>
      <c r="G64" s="59"/>
      <c r="H64" s="59"/>
      <c r="I64" s="59"/>
      <c r="J64" s="59"/>
      <c r="K64" s="59"/>
    </row>
    <row r="65" spans="1:11" ht="12.75" customHeight="1">
      <c r="A65" s="60"/>
      <c r="B65" s="60"/>
      <c r="C65" s="60"/>
      <c r="D65" s="60"/>
      <c r="E65" s="60"/>
      <c r="F65" s="60"/>
      <c r="G65" s="59"/>
      <c r="H65" s="59"/>
      <c r="I65" s="59"/>
      <c r="J65" s="59"/>
      <c r="K65" s="59"/>
    </row>
    <row r="66" spans="1:11" ht="12.75" customHeight="1">
      <c r="A66" s="60"/>
      <c r="B66" s="60"/>
      <c r="C66" s="60"/>
      <c r="D66" s="60"/>
      <c r="E66" s="60"/>
      <c r="F66" s="60"/>
      <c r="G66" s="59"/>
      <c r="H66" s="59"/>
      <c r="I66" s="59"/>
      <c r="J66" s="59"/>
      <c r="K66" s="59"/>
    </row>
    <row r="67" spans="1:11" ht="12.75" customHeight="1">
      <c r="A67" s="60"/>
      <c r="B67" s="60"/>
      <c r="C67" s="60"/>
      <c r="D67" s="60"/>
      <c r="E67" s="60"/>
      <c r="F67" s="60"/>
      <c r="G67" s="59"/>
      <c r="H67" s="59"/>
      <c r="I67" s="59"/>
      <c r="J67" s="59"/>
      <c r="K67" s="59"/>
    </row>
    <row r="68" spans="1:11" ht="12.75" customHeight="1">
      <c r="A68" s="60"/>
      <c r="B68" s="60"/>
      <c r="C68" s="60"/>
      <c r="D68" s="60"/>
      <c r="E68" s="60"/>
      <c r="F68" s="60"/>
      <c r="G68" s="59"/>
      <c r="H68" s="59"/>
      <c r="I68" s="59"/>
      <c r="J68" s="59"/>
      <c r="K68" s="59"/>
    </row>
    <row r="69" spans="1:11" ht="12.75" customHeight="1">
      <c r="A69" s="60"/>
      <c r="B69" s="60"/>
      <c r="C69" s="60"/>
      <c r="D69" s="60"/>
      <c r="E69" s="60"/>
      <c r="F69" s="60"/>
      <c r="G69" s="59"/>
      <c r="H69" s="59"/>
      <c r="I69" s="59"/>
      <c r="J69" s="59"/>
      <c r="K69" s="59"/>
    </row>
    <row r="70" spans="1:11" ht="12.75" customHeight="1">
      <c r="A70" s="60"/>
      <c r="B70" s="60"/>
      <c r="C70" s="60"/>
      <c r="D70" s="60"/>
      <c r="E70" s="60"/>
      <c r="F70" s="60"/>
      <c r="G70" s="59"/>
      <c r="H70" s="59"/>
      <c r="I70" s="59"/>
      <c r="J70" s="59"/>
      <c r="K70" s="59"/>
    </row>
    <row r="71" spans="1:11" ht="12.75" customHeight="1">
      <c r="A71" s="60"/>
      <c r="B71" s="60"/>
      <c r="C71" s="60"/>
      <c r="D71" s="60"/>
      <c r="E71" s="60"/>
      <c r="F71" s="60"/>
      <c r="G71" s="59"/>
      <c r="H71" s="59"/>
      <c r="I71" s="59"/>
      <c r="J71" s="59"/>
      <c r="K71" s="59"/>
    </row>
    <row r="72" spans="1:11" ht="12.75" customHeight="1">
      <c r="A72" s="60"/>
      <c r="B72" s="60"/>
      <c r="C72" s="60"/>
      <c r="D72" s="60"/>
      <c r="E72" s="60"/>
      <c r="F72" s="60"/>
      <c r="G72" s="59"/>
      <c r="H72" s="59"/>
      <c r="I72" s="59"/>
      <c r="J72" s="59"/>
      <c r="K72" s="59"/>
    </row>
    <row r="73" spans="1:11" ht="12.75" customHeight="1">
      <c r="A73" s="60"/>
      <c r="B73" s="60"/>
      <c r="C73" s="60"/>
      <c r="D73" s="60"/>
      <c r="E73" s="60"/>
      <c r="F73" s="60"/>
      <c r="G73" s="59"/>
      <c r="H73" s="59"/>
      <c r="I73" s="59"/>
      <c r="J73" s="59"/>
      <c r="K73" s="59"/>
    </row>
    <row r="74" spans="1:11" ht="12.75" customHeight="1">
      <c r="A74" s="60"/>
      <c r="B74" s="60"/>
      <c r="C74" s="60"/>
      <c r="D74" s="60"/>
      <c r="E74" s="60"/>
      <c r="F74" s="60"/>
      <c r="G74" s="59"/>
      <c r="H74" s="59"/>
      <c r="I74" s="59"/>
      <c r="J74" s="59"/>
      <c r="K74" s="59"/>
    </row>
    <row r="75" spans="1:11" ht="12.75" customHeight="1">
      <c r="A75" s="60"/>
      <c r="B75" s="60"/>
      <c r="C75" s="60"/>
      <c r="D75" s="60"/>
      <c r="E75" s="60"/>
      <c r="F75" s="60"/>
      <c r="G75" s="59"/>
      <c r="H75" s="59"/>
      <c r="I75" s="59"/>
      <c r="J75" s="59"/>
      <c r="K75" s="59"/>
    </row>
    <row r="76" spans="1:11" ht="12.75" customHeight="1">
      <c r="A76" s="60"/>
      <c r="B76" s="60"/>
      <c r="C76" s="60"/>
      <c r="D76" s="60"/>
      <c r="E76" s="60"/>
      <c r="F76" s="60"/>
      <c r="G76" s="59"/>
      <c r="H76" s="59"/>
      <c r="I76" s="59"/>
      <c r="J76" s="59"/>
      <c r="K76" s="59"/>
    </row>
    <row r="77" spans="1:11" ht="12.75" customHeight="1">
      <c r="A77" s="60"/>
      <c r="B77" s="60"/>
      <c r="C77" s="60"/>
      <c r="D77" s="60"/>
      <c r="E77" s="60"/>
      <c r="F77" s="60"/>
      <c r="G77" s="59"/>
      <c r="H77" s="59"/>
      <c r="I77" s="59"/>
      <c r="J77" s="59"/>
      <c r="K77" s="59"/>
    </row>
    <row r="78" spans="1:11" ht="12.75" customHeight="1">
      <c r="A78" s="60"/>
      <c r="B78" s="60"/>
      <c r="C78" s="60"/>
      <c r="D78" s="60"/>
      <c r="E78" s="60"/>
      <c r="F78" s="60"/>
      <c r="G78" s="59"/>
      <c r="H78" s="59"/>
      <c r="I78" s="59"/>
      <c r="J78" s="59"/>
      <c r="K78" s="59"/>
    </row>
    <row r="79" spans="1:11" ht="12.75" customHeight="1">
      <c r="A79" s="60"/>
      <c r="B79" s="60"/>
      <c r="C79" s="60"/>
      <c r="D79" s="60"/>
      <c r="E79" s="60"/>
      <c r="F79" s="60"/>
      <c r="G79" s="59"/>
      <c r="H79" s="59"/>
      <c r="I79" s="59"/>
      <c r="J79" s="59"/>
      <c r="K79" s="59"/>
    </row>
    <row r="80" spans="1:11" ht="12.75" customHeight="1">
      <c r="A80" s="60"/>
      <c r="B80" s="60"/>
      <c r="C80" s="60"/>
      <c r="D80" s="60"/>
      <c r="E80" s="60"/>
      <c r="F80" s="60"/>
      <c r="G80" s="59"/>
      <c r="H80" s="59"/>
      <c r="I80" s="59"/>
      <c r="J80" s="59"/>
      <c r="K80" s="59"/>
    </row>
    <row r="81" spans="1:11" ht="12.75" customHeight="1">
      <c r="A81" s="60"/>
      <c r="B81" s="60"/>
      <c r="C81" s="60"/>
      <c r="D81" s="60"/>
      <c r="E81" s="60"/>
      <c r="F81" s="60"/>
      <c r="G81" s="59"/>
      <c r="H81" s="59"/>
      <c r="I81" s="59"/>
      <c r="J81" s="59"/>
      <c r="K81" s="59"/>
    </row>
    <row r="82" spans="1:11" ht="12.75" customHeight="1">
      <c r="A82" s="60"/>
      <c r="B82" s="60"/>
      <c r="C82" s="60"/>
      <c r="D82" s="60"/>
      <c r="E82" s="60"/>
      <c r="F82" s="60"/>
      <c r="G82" s="59"/>
      <c r="H82" s="59"/>
      <c r="I82" s="59"/>
      <c r="J82" s="59"/>
      <c r="K82" s="59"/>
    </row>
    <row r="83" spans="1:11" ht="12.75" customHeight="1">
      <c r="A83" s="60"/>
      <c r="B83" s="60"/>
      <c r="C83" s="60"/>
      <c r="D83" s="60"/>
      <c r="E83" s="60"/>
      <c r="F83" s="60"/>
      <c r="G83" s="59"/>
      <c r="H83" s="59"/>
      <c r="I83" s="59"/>
      <c r="J83" s="59"/>
      <c r="K83" s="59"/>
    </row>
    <row r="84" spans="1:11" ht="12.75" customHeight="1">
      <c r="A84" s="60"/>
      <c r="B84" s="60"/>
      <c r="C84" s="60"/>
      <c r="D84" s="60"/>
      <c r="E84" s="60"/>
      <c r="F84" s="60"/>
      <c r="G84" s="59"/>
      <c r="H84" s="59"/>
      <c r="I84" s="59"/>
      <c r="J84" s="59"/>
      <c r="K84" s="59"/>
    </row>
    <row r="85" spans="1:11" ht="12.75" customHeight="1">
      <c r="A85" s="60"/>
      <c r="B85" s="60"/>
      <c r="C85" s="60"/>
      <c r="D85" s="60"/>
      <c r="E85" s="60"/>
      <c r="F85" s="60"/>
      <c r="G85" s="59"/>
      <c r="H85" s="59"/>
      <c r="I85" s="59"/>
      <c r="J85" s="59"/>
      <c r="K85" s="59"/>
    </row>
    <row r="86" spans="1:11" ht="12.75" customHeight="1">
      <c r="A86" s="60"/>
      <c r="B86" s="60"/>
      <c r="C86" s="60"/>
      <c r="D86" s="60"/>
      <c r="E86" s="60"/>
      <c r="F86" s="60"/>
      <c r="G86" s="59"/>
      <c r="H86" s="59"/>
      <c r="I86" s="59"/>
      <c r="J86" s="59"/>
      <c r="K86" s="59"/>
    </row>
    <row r="87" spans="1:11" ht="12.75" customHeight="1">
      <c r="A87" s="60"/>
      <c r="B87" s="60"/>
      <c r="C87" s="60"/>
      <c r="D87" s="60"/>
      <c r="E87" s="60"/>
      <c r="F87" s="60"/>
      <c r="G87" s="59"/>
      <c r="H87" s="59"/>
      <c r="I87" s="59"/>
      <c r="J87" s="59"/>
      <c r="K87" s="59"/>
    </row>
    <row r="88" spans="1:11" ht="12.75" customHeight="1">
      <c r="A88" s="60"/>
      <c r="B88" s="60"/>
      <c r="C88" s="60"/>
      <c r="D88" s="60"/>
      <c r="E88" s="60"/>
      <c r="F88" s="60"/>
      <c r="G88" s="59"/>
      <c r="H88" s="59"/>
      <c r="I88" s="59"/>
      <c r="J88" s="59"/>
      <c r="K88" s="59"/>
    </row>
    <row r="89" spans="1:11" ht="12.75" customHeight="1">
      <c r="A89" s="60"/>
      <c r="B89" s="60"/>
      <c r="C89" s="60"/>
      <c r="D89" s="60"/>
      <c r="E89" s="60"/>
      <c r="F89" s="60"/>
      <c r="G89" s="59"/>
      <c r="H89" s="59"/>
      <c r="I89" s="59"/>
      <c r="J89" s="59"/>
      <c r="K89" s="59"/>
    </row>
    <row r="90" spans="1:11" ht="12.75" customHeight="1">
      <c r="A90" s="60"/>
      <c r="B90" s="60"/>
      <c r="C90" s="60"/>
      <c r="D90" s="60"/>
      <c r="E90" s="60"/>
      <c r="F90" s="60"/>
      <c r="G90" s="59"/>
      <c r="H90" s="59"/>
      <c r="I90" s="59"/>
      <c r="J90" s="59"/>
      <c r="K90" s="59"/>
    </row>
    <row r="91" spans="1:11" ht="12.75" customHeight="1">
      <c r="A91" s="60"/>
      <c r="B91" s="60"/>
      <c r="C91" s="60"/>
      <c r="D91" s="60"/>
      <c r="E91" s="60"/>
      <c r="F91" s="60"/>
      <c r="G91" s="59"/>
      <c r="H91" s="59"/>
      <c r="I91" s="59"/>
      <c r="J91" s="59"/>
      <c r="K91" s="59"/>
    </row>
    <row r="92" spans="1:11" ht="12.75" customHeight="1">
      <c r="A92" s="60"/>
      <c r="B92" s="60"/>
      <c r="C92" s="60"/>
      <c r="D92" s="60"/>
      <c r="E92" s="60"/>
      <c r="F92" s="60"/>
      <c r="G92" s="59"/>
      <c r="H92" s="59"/>
      <c r="I92" s="59"/>
      <c r="J92" s="59"/>
      <c r="K92" s="59"/>
    </row>
    <row r="93" spans="1:11" ht="12.75" customHeight="1">
      <c r="A93" s="60"/>
      <c r="B93" s="60"/>
      <c r="C93" s="60"/>
      <c r="D93" s="60"/>
      <c r="E93" s="60"/>
      <c r="F93" s="60"/>
      <c r="G93" s="59"/>
      <c r="H93" s="59"/>
      <c r="I93" s="59"/>
      <c r="J93" s="59"/>
      <c r="K93" s="59"/>
    </row>
    <row r="94" spans="1:11" ht="12.75" customHeight="1">
      <c r="A94" s="60"/>
      <c r="B94" s="60"/>
      <c r="C94" s="60"/>
      <c r="D94" s="60"/>
      <c r="E94" s="60"/>
      <c r="F94" s="60"/>
      <c r="G94" s="59"/>
      <c r="H94" s="59"/>
      <c r="I94" s="59"/>
      <c r="J94" s="59"/>
      <c r="K94" s="59"/>
    </row>
    <row r="95" spans="1:11" ht="12.75" customHeight="1">
      <c r="A95" s="60"/>
      <c r="B95" s="60"/>
      <c r="C95" s="60"/>
      <c r="D95" s="60"/>
      <c r="E95" s="60"/>
      <c r="F95" s="60"/>
      <c r="G95" s="59"/>
      <c r="H95" s="59"/>
      <c r="I95" s="59"/>
      <c r="J95" s="59"/>
      <c r="K95" s="59"/>
    </row>
    <row r="96" spans="1:11" ht="12.75" customHeight="1">
      <c r="A96" s="60"/>
      <c r="B96" s="60"/>
      <c r="C96" s="60"/>
      <c r="D96" s="60"/>
      <c r="E96" s="60"/>
      <c r="F96" s="60"/>
      <c r="G96" s="59"/>
      <c r="H96" s="59"/>
      <c r="I96" s="59"/>
      <c r="J96" s="59"/>
      <c r="K96" s="59"/>
    </row>
    <row r="97" spans="1:11" ht="12.75" customHeight="1">
      <c r="A97" s="60"/>
      <c r="B97" s="60"/>
      <c r="C97" s="60"/>
      <c r="D97" s="60"/>
      <c r="E97" s="60"/>
      <c r="F97" s="60"/>
      <c r="G97" s="59"/>
      <c r="H97" s="59"/>
      <c r="I97" s="59"/>
      <c r="J97" s="59"/>
      <c r="K97" s="59"/>
    </row>
    <row r="98" spans="1:11" ht="12.75" customHeight="1">
      <c r="A98" s="60"/>
      <c r="B98" s="60"/>
      <c r="C98" s="60"/>
      <c r="D98" s="60"/>
      <c r="E98" s="60"/>
      <c r="F98" s="60"/>
      <c r="G98" s="59"/>
      <c r="H98" s="59"/>
      <c r="I98" s="59"/>
      <c r="J98" s="59"/>
      <c r="K98" s="59"/>
    </row>
    <row r="99" spans="1:11" ht="12.75" customHeight="1">
      <c r="A99" s="60"/>
      <c r="B99" s="60"/>
      <c r="C99" s="60"/>
      <c r="D99" s="60"/>
      <c r="E99" s="60"/>
      <c r="F99" s="60"/>
      <c r="G99" s="59"/>
      <c r="H99" s="59"/>
      <c r="I99" s="59"/>
      <c r="J99" s="59"/>
      <c r="K99" s="59"/>
    </row>
    <row r="100" spans="1:11" ht="12.75" customHeight="1">
      <c r="A100" s="60"/>
      <c r="B100" s="60"/>
      <c r="C100" s="60"/>
      <c r="D100" s="60"/>
      <c r="E100" s="60"/>
      <c r="F100" s="60"/>
      <c r="G100" s="59"/>
      <c r="H100" s="59"/>
      <c r="I100" s="59"/>
      <c r="J100" s="59"/>
      <c r="K100" s="59"/>
    </row>
    <row r="101" spans="1:11" ht="12.75" customHeight="1">
      <c r="A101" s="60"/>
      <c r="B101" s="60"/>
      <c r="C101" s="60"/>
      <c r="D101" s="60"/>
      <c r="E101" s="60"/>
      <c r="F101" s="60"/>
      <c r="G101" s="59"/>
      <c r="H101" s="59"/>
      <c r="I101" s="59"/>
      <c r="J101" s="59"/>
      <c r="K101" s="59"/>
    </row>
    <row r="102" spans="1:11" ht="12.75" customHeight="1">
      <c r="A102" s="60"/>
      <c r="B102" s="60"/>
      <c r="C102" s="60"/>
      <c r="D102" s="60"/>
      <c r="E102" s="60"/>
      <c r="F102" s="60"/>
      <c r="G102" s="59"/>
      <c r="H102" s="59"/>
      <c r="I102" s="59"/>
      <c r="J102" s="59"/>
      <c r="K102" s="59"/>
    </row>
    <row r="103" spans="1:11" ht="12.75" customHeight="1">
      <c r="A103" s="60"/>
      <c r="B103" s="60"/>
      <c r="C103" s="60"/>
      <c r="D103" s="60"/>
      <c r="E103" s="60"/>
      <c r="F103" s="60"/>
      <c r="G103" s="59"/>
      <c r="H103" s="59"/>
      <c r="I103" s="59"/>
      <c r="J103" s="59"/>
      <c r="K103" s="59"/>
    </row>
    <row r="104" spans="1:11" ht="12.75" customHeight="1">
      <c r="A104" s="60"/>
      <c r="B104" s="60"/>
      <c r="C104" s="60"/>
      <c r="D104" s="60"/>
      <c r="E104" s="60"/>
      <c r="F104" s="60"/>
      <c r="G104" s="59"/>
      <c r="H104" s="59"/>
      <c r="I104" s="59"/>
      <c r="J104" s="59"/>
      <c r="K104" s="59"/>
    </row>
    <row r="105" spans="1:11" ht="12.75" customHeight="1">
      <c r="A105" s="60"/>
      <c r="B105" s="60"/>
      <c r="C105" s="60"/>
      <c r="D105" s="60"/>
      <c r="E105" s="60"/>
      <c r="F105" s="60"/>
      <c r="G105" s="59"/>
      <c r="H105" s="59"/>
      <c r="I105" s="59"/>
      <c r="J105" s="59"/>
      <c r="K105" s="59"/>
    </row>
    <row r="106" spans="1:11" ht="12.75" customHeight="1">
      <c r="A106" s="60"/>
      <c r="B106" s="60"/>
      <c r="C106" s="60"/>
      <c r="D106" s="60"/>
      <c r="E106" s="60"/>
      <c r="F106" s="60"/>
      <c r="G106" s="59"/>
      <c r="H106" s="59"/>
      <c r="I106" s="59"/>
      <c r="J106" s="59"/>
      <c r="K106" s="59"/>
    </row>
    <row r="107" spans="1:11" ht="12.75" customHeight="1">
      <c r="A107" s="60"/>
      <c r="B107" s="60"/>
      <c r="C107" s="60"/>
      <c r="D107" s="60"/>
      <c r="E107" s="60"/>
      <c r="F107" s="60"/>
      <c r="G107" s="59"/>
      <c r="H107" s="59"/>
      <c r="I107" s="59"/>
      <c r="J107" s="59"/>
      <c r="K107" s="59"/>
    </row>
    <row r="108" spans="1:11" ht="12.75" customHeight="1">
      <c r="A108" s="60"/>
      <c r="B108" s="60"/>
      <c r="C108" s="60"/>
      <c r="D108" s="60"/>
      <c r="E108" s="60"/>
      <c r="F108" s="60"/>
      <c r="G108" s="59"/>
      <c r="H108" s="59"/>
      <c r="I108" s="59"/>
      <c r="J108" s="59"/>
      <c r="K108" s="59"/>
    </row>
    <row r="109" spans="1:11" ht="12.75" customHeight="1">
      <c r="A109" s="60"/>
      <c r="B109" s="60"/>
      <c r="C109" s="60"/>
      <c r="D109" s="60"/>
      <c r="E109" s="60"/>
      <c r="F109" s="60"/>
      <c r="G109" s="59"/>
      <c r="H109" s="59"/>
      <c r="I109" s="59"/>
      <c r="J109" s="59"/>
      <c r="K109" s="59"/>
    </row>
    <row r="110" spans="1:11" ht="12.75" customHeight="1">
      <c r="A110" s="60"/>
      <c r="B110" s="60"/>
      <c r="C110" s="60"/>
      <c r="D110" s="60"/>
      <c r="E110" s="60"/>
      <c r="F110" s="60"/>
      <c r="G110" s="59"/>
      <c r="H110" s="59"/>
      <c r="I110" s="59"/>
      <c r="J110" s="59"/>
      <c r="K110" s="59"/>
    </row>
    <row r="111" spans="1:11" ht="12.75" customHeight="1">
      <c r="A111" s="60"/>
      <c r="B111" s="60"/>
      <c r="C111" s="60"/>
      <c r="D111" s="60"/>
      <c r="E111" s="60"/>
      <c r="F111" s="60"/>
      <c r="G111" s="59"/>
      <c r="H111" s="59"/>
      <c r="I111" s="59"/>
      <c r="J111" s="59"/>
      <c r="K111" s="59"/>
    </row>
    <row r="112" spans="1:11" ht="12.75" customHeight="1">
      <c r="A112" s="60"/>
      <c r="B112" s="60"/>
      <c r="C112" s="60"/>
      <c r="D112" s="60"/>
      <c r="E112" s="60"/>
      <c r="F112" s="60"/>
      <c r="G112" s="59"/>
      <c r="H112" s="59"/>
      <c r="I112" s="59"/>
      <c r="J112" s="59"/>
      <c r="K112" s="59"/>
    </row>
    <row r="113" spans="1:11" ht="12.75" customHeight="1">
      <c r="A113" s="60"/>
      <c r="B113" s="60"/>
      <c r="C113" s="60"/>
      <c r="D113" s="60"/>
      <c r="E113" s="60"/>
      <c r="F113" s="60"/>
      <c r="G113" s="59"/>
      <c r="H113" s="59"/>
      <c r="I113" s="59"/>
      <c r="J113" s="59"/>
      <c r="K113" s="59"/>
    </row>
    <row r="114" spans="1:11" ht="12.75" customHeight="1">
      <c r="A114" s="60"/>
      <c r="B114" s="60"/>
      <c r="C114" s="60"/>
      <c r="D114" s="60"/>
      <c r="E114" s="60"/>
      <c r="F114" s="60"/>
      <c r="G114" s="59"/>
      <c r="H114" s="59"/>
      <c r="I114" s="59"/>
      <c r="J114" s="59"/>
      <c r="K114" s="59"/>
    </row>
    <row r="115" spans="1:11" ht="12.75" customHeight="1">
      <c r="A115" s="60"/>
      <c r="B115" s="60"/>
      <c r="C115" s="60"/>
      <c r="D115" s="60"/>
      <c r="E115" s="60"/>
      <c r="F115" s="60"/>
      <c r="G115" s="59"/>
      <c r="H115" s="59"/>
      <c r="I115" s="59"/>
      <c r="J115" s="59"/>
      <c r="K115" s="59"/>
    </row>
    <row r="116" spans="1:11" ht="12.75" customHeight="1">
      <c r="A116" s="60"/>
      <c r="B116" s="60"/>
      <c r="C116" s="60"/>
      <c r="D116" s="60"/>
      <c r="E116" s="60"/>
      <c r="F116" s="60"/>
      <c r="G116" s="59"/>
      <c r="H116" s="59"/>
      <c r="I116" s="59"/>
      <c r="J116" s="59"/>
      <c r="K116" s="59"/>
    </row>
    <row r="117" spans="1:11" ht="12.75" customHeight="1">
      <c r="A117" s="60"/>
      <c r="B117" s="60"/>
      <c r="C117" s="60"/>
      <c r="D117" s="60"/>
      <c r="E117" s="60"/>
      <c r="F117" s="60"/>
      <c r="G117" s="59"/>
      <c r="H117" s="59"/>
      <c r="I117" s="59"/>
      <c r="J117" s="59"/>
      <c r="K117" s="59"/>
    </row>
    <row r="118" spans="1:11" ht="12.75" customHeight="1">
      <c r="A118" s="60"/>
      <c r="B118" s="60"/>
      <c r="C118" s="60"/>
      <c r="D118" s="60"/>
      <c r="E118" s="60"/>
      <c r="F118" s="60"/>
      <c r="G118" s="59"/>
      <c r="H118" s="59"/>
      <c r="I118" s="59"/>
      <c r="J118" s="59"/>
      <c r="K118" s="59"/>
    </row>
    <row r="119" spans="1:11" ht="12.75" customHeight="1">
      <c r="A119" s="60"/>
      <c r="B119" s="60"/>
      <c r="C119" s="60"/>
      <c r="D119" s="60"/>
      <c r="E119" s="60"/>
      <c r="F119" s="60"/>
      <c r="G119" s="59"/>
      <c r="H119" s="59"/>
      <c r="I119" s="59"/>
      <c r="J119" s="59"/>
      <c r="K119" s="59"/>
    </row>
    <row r="120" spans="1:11" ht="12.75" customHeight="1">
      <c r="A120" s="60"/>
      <c r="B120" s="60"/>
      <c r="C120" s="60"/>
      <c r="D120" s="60"/>
      <c r="E120" s="60"/>
      <c r="F120" s="60"/>
      <c r="G120" s="59"/>
      <c r="H120" s="59"/>
      <c r="I120" s="59"/>
      <c r="J120" s="59"/>
      <c r="K120" s="59"/>
    </row>
    <row r="121" spans="1:11" ht="12.75" customHeight="1">
      <c r="A121" s="60"/>
      <c r="B121" s="60"/>
      <c r="C121" s="60"/>
      <c r="D121" s="60"/>
      <c r="E121" s="60"/>
      <c r="F121" s="60"/>
      <c r="G121" s="59"/>
      <c r="H121" s="59"/>
      <c r="I121" s="59"/>
      <c r="J121" s="59"/>
      <c r="K121" s="59"/>
    </row>
    <row r="122" spans="1:11" ht="12.75" customHeight="1">
      <c r="A122" s="60"/>
      <c r="B122" s="60"/>
      <c r="C122" s="60"/>
      <c r="D122" s="60"/>
      <c r="E122" s="60"/>
      <c r="F122" s="60"/>
      <c r="G122" s="59"/>
      <c r="H122" s="59"/>
      <c r="I122" s="59"/>
      <c r="J122" s="59"/>
      <c r="K122" s="59"/>
    </row>
    <row r="123" spans="1:11" ht="12.75" customHeight="1">
      <c r="A123" s="60"/>
      <c r="B123" s="60"/>
      <c r="C123" s="60"/>
      <c r="D123" s="60"/>
      <c r="E123" s="60"/>
      <c r="F123" s="60"/>
      <c r="G123" s="59"/>
      <c r="H123" s="59"/>
      <c r="I123" s="59"/>
      <c r="J123" s="59"/>
      <c r="K123" s="59"/>
    </row>
    <row r="124" spans="1:11" ht="12.75" customHeight="1">
      <c r="A124" s="60"/>
      <c r="B124" s="60"/>
      <c r="C124" s="60"/>
      <c r="D124" s="60"/>
      <c r="E124" s="60"/>
      <c r="F124" s="60"/>
      <c r="G124" s="59"/>
      <c r="H124" s="59"/>
      <c r="I124" s="59"/>
      <c r="J124" s="59"/>
      <c r="K124" s="59"/>
    </row>
    <row r="125" spans="1:11" ht="12.75" customHeight="1">
      <c r="A125" s="60"/>
      <c r="B125" s="60"/>
      <c r="C125" s="60"/>
      <c r="D125" s="60"/>
      <c r="E125" s="60"/>
      <c r="F125" s="60"/>
      <c r="G125" s="59"/>
      <c r="H125" s="59"/>
      <c r="I125" s="59"/>
      <c r="J125" s="59"/>
      <c r="K125" s="59"/>
    </row>
    <row r="126" spans="1:11" ht="12.75" customHeight="1">
      <c r="A126" s="60"/>
      <c r="B126" s="60"/>
      <c r="C126" s="60"/>
      <c r="D126" s="60"/>
      <c r="E126" s="60"/>
      <c r="F126" s="60"/>
      <c r="G126" s="59"/>
      <c r="H126" s="59"/>
      <c r="I126" s="59"/>
      <c r="J126" s="59"/>
      <c r="K126" s="59"/>
    </row>
    <row r="127" spans="1:11" ht="12.75" customHeight="1">
      <c r="A127" s="60"/>
      <c r="B127" s="60"/>
      <c r="C127" s="60"/>
      <c r="D127" s="60"/>
      <c r="E127" s="60"/>
      <c r="F127" s="60"/>
      <c r="G127" s="59"/>
      <c r="H127" s="59"/>
      <c r="I127" s="59"/>
      <c r="J127" s="59"/>
      <c r="K127" s="59"/>
    </row>
    <row r="128" spans="1:11" ht="12.75" customHeight="1">
      <c r="A128" s="60"/>
      <c r="B128" s="60"/>
      <c r="C128" s="60"/>
      <c r="D128" s="60"/>
      <c r="E128" s="60"/>
      <c r="F128" s="60"/>
      <c r="G128" s="59"/>
      <c r="H128" s="59"/>
      <c r="I128" s="59"/>
      <c r="J128" s="59"/>
      <c r="K128" s="59"/>
    </row>
    <row r="129" spans="1:11" ht="12.75" customHeight="1">
      <c r="A129" s="60"/>
      <c r="B129" s="60"/>
      <c r="C129" s="60"/>
      <c r="D129" s="60"/>
      <c r="E129" s="60"/>
      <c r="F129" s="60"/>
      <c r="G129" s="59"/>
      <c r="H129" s="59"/>
      <c r="I129" s="59"/>
      <c r="J129" s="59"/>
      <c r="K129" s="59"/>
    </row>
    <row r="130" spans="1:11" ht="12.75" customHeight="1">
      <c r="A130" s="60"/>
      <c r="B130" s="60"/>
      <c r="C130" s="60"/>
      <c r="D130" s="60"/>
      <c r="E130" s="60"/>
      <c r="F130" s="60"/>
      <c r="G130" s="59"/>
      <c r="H130" s="59"/>
      <c r="I130" s="59"/>
      <c r="J130" s="59"/>
      <c r="K130" s="59"/>
    </row>
    <row r="131" spans="1:11" ht="12.75" customHeight="1">
      <c r="A131" s="60"/>
      <c r="B131" s="60"/>
      <c r="C131" s="60"/>
      <c r="D131" s="60"/>
      <c r="E131" s="60"/>
      <c r="F131" s="60"/>
      <c r="G131" s="59"/>
      <c r="H131" s="59"/>
      <c r="I131" s="59"/>
      <c r="J131" s="59"/>
      <c r="K131" s="59"/>
    </row>
    <row r="132" spans="1:11" ht="12.75" customHeight="1">
      <c r="A132" s="60"/>
      <c r="B132" s="60"/>
      <c r="C132" s="60"/>
      <c r="D132" s="60"/>
      <c r="E132" s="60"/>
      <c r="F132" s="60"/>
      <c r="G132" s="59"/>
      <c r="H132" s="59"/>
      <c r="I132" s="59"/>
      <c r="J132" s="59"/>
      <c r="K132" s="59"/>
    </row>
    <row r="133" spans="1:11" ht="12.75" customHeight="1">
      <c r="A133" s="60"/>
      <c r="B133" s="60"/>
      <c r="C133" s="60"/>
      <c r="D133" s="60"/>
      <c r="E133" s="60"/>
      <c r="F133" s="60"/>
      <c r="G133" s="59"/>
      <c r="H133" s="59"/>
      <c r="I133" s="59"/>
      <c r="J133" s="59"/>
      <c r="K133" s="59"/>
    </row>
    <row r="134" spans="1:11" ht="12.75" customHeight="1">
      <c r="A134" s="60"/>
      <c r="B134" s="60"/>
      <c r="C134" s="60"/>
      <c r="D134" s="60"/>
      <c r="E134" s="60"/>
      <c r="F134" s="60"/>
      <c r="G134" s="59"/>
      <c r="H134" s="59"/>
      <c r="I134" s="59"/>
      <c r="J134" s="59"/>
      <c r="K134" s="59"/>
    </row>
    <row r="135" spans="1:11" ht="12.75" customHeight="1">
      <c r="A135" s="60"/>
      <c r="B135" s="60"/>
      <c r="C135" s="60"/>
      <c r="D135" s="60"/>
      <c r="E135" s="60"/>
      <c r="F135" s="60"/>
      <c r="G135" s="59"/>
      <c r="H135" s="59"/>
      <c r="I135" s="59"/>
      <c r="J135" s="59"/>
      <c r="K135" s="59"/>
    </row>
    <row r="136" spans="1:11" ht="12.75" customHeight="1">
      <c r="A136" s="60"/>
      <c r="B136" s="60"/>
      <c r="C136" s="60"/>
      <c r="D136" s="60"/>
      <c r="E136" s="60"/>
      <c r="F136" s="60"/>
      <c r="G136" s="59"/>
      <c r="H136" s="59"/>
      <c r="I136" s="59"/>
      <c r="J136" s="59"/>
      <c r="K136" s="59"/>
    </row>
    <row r="137" spans="1:11" ht="12.75" customHeight="1">
      <c r="A137" s="60"/>
      <c r="B137" s="60"/>
      <c r="C137" s="60"/>
      <c r="D137" s="60"/>
      <c r="E137" s="60"/>
      <c r="F137" s="60"/>
      <c r="G137" s="59"/>
      <c r="H137" s="59"/>
      <c r="I137" s="59"/>
      <c r="J137" s="59"/>
      <c r="K137" s="59"/>
    </row>
    <row r="138" spans="1:11" ht="12.75" customHeight="1">
      <c r="A138" s="60"/>
      <c r="B138" s="60"/>
      <c r="C138" s="60"/>
      <c r="D138" s="60"/>
      <c r="E138" s="60"/>
      <c r="F138" s="60"/>
      <c r="G138" s="59"/>
      <c r="H138" s="59"/>
      <c r="I138" s="59"/>
      <c r="J138" s="59"/>
      <c r="K138" s="59"/>
    </row>
    <row r="139" spans="1:11" ht="12.75" customHeight="1">
      <c r="A139" s="60"/>
      <c r="B139" s="60"/>
      <c r="C139" s="60"/>
      <c r="D139" s="60"/>
      <c r="E139" s="60"/>
      <c r="F139" s="60"/>
      <c r="G139" s="59"/>
      <c r="H139" s="59"/>
      <c r="I139" s="59"/>
      <c r="J139" s="59"/>
      <c r="K139" s="59"/>
    </row>
    <row r="140" spans="1:11" ht="12.75" customHeight="1">
      <c r="A140" s="60"/>
      <c r="B140" s="60"/>
      <c r="C140" s="60"/>
      <c r="D140" s="60"/>
      <c r="E140" s="60"/>
      <c r="F140" s="60"/>
      <c r="G140" s="59"/>
      <c r="H140" s="59"/>
      <c r="I140" s="59"/>
      <c r="J140" s="59"/>
      <c r="K140" s="59"/>
    </row>
    <row r="141" spans="1:11" ht="12.75" customHeight="1">
      <c r="A141" s="60"/>
      <c r="B141" s="60"/>
      <c r="C141" s="60"/>
      <c r="D141" s="60"/>
      <c r="E141" s="60"/>
      <c r="F141" s="60"/>
      <c r="G141" s="59"/>
      <c r="H141" s="59"/>
      <c r="I141" s="59"/>
      <c r="J141" s="59"/>
      <c r="K141" s="59"/>
    </row>
    <row r="142" spans="1:11" ht="12.75" customHeight="1">
      <c r="A142" s="60"/>
      <c r="B142" s="60"/>
      <c r="C142" s="60"/>
      <c r="D142" s="60"/>
      <c r="E142" s="60"/>
      <c r="F142" s="60"/>
      <c r="G142" s="59"/>
      <c r="H142" s="59"/>
      <c r="I142" s="59"/>
      <c r="J142" s="59"/>
      <c r="K142" s="59"/>
    </row>
    <row r="143" spans="1:11" ht="12.75" customHeight="1">
      <c r="A143" s="60"/>
      <c r="B143" s="60"/>
      <c r="C143" s="60"/>
      <c r="D143" s="60"/>
      <c r="E143" s="60"/>
      <c r="F143" s="60"/>
      <c r="G143" s="59"/>
      <c r="H143" s="59"/>
      <c r="I143" s="59"/>
      <c r="J143" s="59"/>
      <c r="K143" s="59"/>
    </row>
    <row r="144" spans="1:11" ht="12.75" customHeight="1">
      <c r="A144" s="60"/>
      <c r="B144" s="60"/>
      <c r="C144" s="60"/>
      <c r="D144" s="60"/>
      <c r="E144" s="60"/>
      <c r="F144" s="60"/>
      <c r="G144" s="59"/>
      <c r="H144" s="59"/>
      <c r="I144" s="59"/>
      <c r="J144" s="59"/>
      <c r="K144" s="59"/>
    </row>
    <row r="145" spans="1:11" ht="12.75" customHeight="1">
      <c r="A145" s="60"/>
      <c r="B145" s="60"/>
      <c r="C145" s="60"/>
      <c r="D145" s="60"/>
      <c r="E145" s="60"/>
      <c r="F145" s="60"/>
      <c r="G145" s="59"/>
      <c r="H145" s="59"/>
      <c r="I145" s="59"/>
      <c r="J145" s="59"/>
      <c r="K145" s="59"/>
    </row>
    <row r="146" spans="1:11" ht="12.75" customHeight="1">
      <c r="A146" s="60"/>
      <c r="B146" s="60"/>
      <c r="C146" s="60"/>
      <c r="D146" s="60"/>
      <c r="E146" s="60"/>
      <c r="F146" s="60"/>
      <c r="G146" s="59"/>
      <c r="H146" s="59"/>
      <c r="I146" s="59"/>
      <c r="J146" s="59"/>
      <c r="K146" s="59"/>
    </row>
    <row r="147" spans="1:11" ht="12.75" customHeight="1">
      <c r="A147" s="60"/>
      <c r="B147" s="60"/>
      <c r="C147" s="60"/>
      <c r="D147" s="60"/>
      <c r="E147" s="60"/>
      <c r="F147" s="60"/>
      <c r="G147" s="59"/>
      <c r="H147" s="59"/>
      <c r="I147" s="59"/>
      <c r="J147" s="59"/>
      <c r="K147" s="59"/>
    </row>
    <row r="148" spans="1:11" ht="12.75" customHeight="1">
      <c r="A148" s="60"/>
      <c r="B148" s="60"/>
      <c r="C148" s="60"/>
      <c r="D148" s="60"/>
      <c r="E148" s="60"/>
      <c r="F148" s="60"/>
      <c r="G148" s="59"/>
      <c r="H148" s="59"/>
      <c r="I148" s="59"/>
      <c r="J148" s="59"/>
      <c r="K148" s="59"/>
    </row>
    <row r="149" spans="1:11" ht="12.75" customHeight="1">
      <c r="A149" s="60"/>
      <c r="B149" s="60"/>
      <c r="C149" s="60"/>
      <c r="D149" s="60"/>
      <c r="E149" s="60"/>
      <c r="F149" s="60"/>
      <c r="G149" s="59"/>
      <c r="H149" s="59"/>
      <c r="I149" s="59"/>
      <c r="J149" s="59"/>
      <c r="K149" s="59"/>
    </row>
    <row r="150" spans="1:11" ht="12.75" customHeight="1">
      <c r="A150" s="60"/>
      <c r="B150" s="60"/>
      <c r="C150" s="60"/>
      <c r="D150" s="60"/>
      <c r="E150" s="60"/>
      <c r="F150" s="60"/>
      <c r="G150" s="59"/>
      <c r="H150" s="59"/>
      <c r="I150" s="59"/>
      <c r="J150" s="59"/>
      <c r="K150" s="59"/>
    </row>
    <row r="151" spans="1:11" ht="12.75" customHeight="1">
      <c r="A151" s="60"/>
      <c r="B151" s="60"/>
      <c r="C151" s="60"/>
      <c r="D151" s="60"/>
      <c r="E151" s="60"/>
      <c r="F151" s="60"/>
      <c r="G151" s="59"/>
      <c r="H151" s="59"/>
      <c r="I151" s="59"/>
      <c r="J151" s="59"/>
      <c r="K151" s="59"/>
    </row>
    <row r="152" spans="1:11" ht="12.75" customHeight="1">
      <c r="A152" s="60"/>
      <c r="B152" s="60"/>
      <c r="C152" s="60"/>
      <c r="D152" s="60"/>
      <c r="E152" s="60"/>
      <c r="F152" s="60"/>
      <c r="G152" s="59"/>
      <c r="H152" s="59"/>
      <c r="I152" s="59"/>
      <c r="J152" s="59"/>
      <c r="K152" s="59"/>
    </row>
    <row r="153" spans="1:11" ht="12.75" customHeight="1">
      <c r="A153" s="60"/>
      <c r="B153" s="60"/>
      <c r="C153" s="60"/>
      <c r="D153" s="60"/>
      <c r="E153" s="60"/>
      <c r="F153" s="60"/>
      <c r="G153" s="59"/>
      <c r="H153" s="59"/>
      <c r="I153" s="59"/>
      <c r="J153" s="59"/>
      <c r="K153" s="59"/>
    </row>
    <row r="154" spans="1:11" ht="12.75" customHeight="1">
      <c r="A154" s="60"/>
      <c r="B154" s="60"/>
      <c r="C154" s="60"/>
      <c r="D154" s="60"/>
      <c r="E154" s="60"/>
      <c r="F154" s="60"/>
      <c r="G154" s="59"/>
      <c r="H154" s="59"/>
      <c r="I154" s="59"/>
      <c r="J154" s="59"/>
      <c r="K154" s="59"/>
    </row>
    <row r="155" spans="1:11" ht="12.75" customHeight="1">
      <c r="A155" s="60"/>
      <c r="B155" s="60"/>
      <c r="C155" s="60"/>
      <c r="D155" s="60"/>
      <c r="E155" s="60"/>
      <c r="F155" s="60"/>
      <c r="G155" s="59"/>
      <c r="H155" s="59"/>
      <c r="I155" s="59"/>
      <c r="J155" s="59"/>
      <c r="K155" s="59"/>
    </row>
    <row r="156" spans="1:11" ht="12.75" customHeight="1">
      <c r="A156" s="60"/>
      <c r="B156" s="60"/>
      <c r="C156" s="60"/>
      <c r="D156" s="60"/>
      <c r="E156" s="60"/>
      <c r="F156" s="60"/>
      <c r="G156" s="59"/>
      <c r="H156" s="59"/>
      <c r="I156" s="59"/>
      <c r="J156" s="59"/>
      <c r="K156" s="59"/>
    </row>
    <row r="157" spans="1:11" ht="12.75" customHeight="1">
      <c r="A157" s="60"/>
      <c r="B157" s="60"/>
      <c r="C157" s="60"/>
      <c r="D157" s="60"/>
      <c r="E157" s="60"/>
      <c r="F157" s="60"/>
      <c r="G157" s="59"/>
      <c r="H157" s="59"/>
      <c r="I157" s="59"/>
      <c r="J157" s="59"/>
      <c r="K157" s="59"/>
    </row>
    <row r="158" spans="1:11" ht="12.75" customHeight="1">
      <c r="A158" s="60"/>
      <c r="B158" s="60"/>
      <c r="C158" s="60"/>
      <c r="D158" s="60"/>
      <c r="E158" s="60"/>
      <c r="F158" s="60"/>
      <c r="G158" s="59"/>
      <c r="H158" s="59"/>
      <c r="I158" s="59"/>
      <c r="J158" s="59"/>
      <c r="K158" s="59"/>
    </row>
    <row r="159" spans="1:11" ht="12.75" customHeight="1">
      <c r="A159" s="60"/>
      <c r="B159" s="60"/>
      <c r="C159" s="60"/>
      <c r="D159" s="60"/>
      <c r="E159" s="60"/>
      <c r="F159" s="60"/>
      <c r="G159" s="59"/>
      <c r="H159" s="59"/>
      <c r="I159" s="59"/>
      <c r="J159" s="59"/>
      <c r="K159" s="59"/>
    </row>
    <row r="160" spans="1:11" ht="12.75" customHeight="1">
      <c r="A160" s="60"/>
      <c r="B160" s="60"/>
      <c r="C160" s="60"/>
      <c r="D160" s="60"/>
      <c r="E160" s="60"/>
      <c r="F160" s="60"/>
      <c r="G160" s="59"/>
      <c r="H160" s="59"/>
      <c r="I160" s="59"/>
      <c r="J160" s="59"/>
      <c r="K160" s="59"/>
    </row>
    <row r="161" spans="1:11" ht="12.75" customHeight="1">
      <c r="A161" s="60"/>
      <c r="B161" s="60"/>
      <c r="C161" s="60"/>
      <c r="D161" s="60"/>
      <c r="E161" s="60"/>
      <c r="F161" s="60"/>
      <c r="G161" s="59"/>
      <c r="H161" s="59"/>
      <c r="I161" s="59"/>
      <c r="J161" s="59"/>
      <c r="K161" s="59"/>
    </row>
    <row r="162" spans="1:11" ht="12.75" customHeight="1">
      <c r="A162" s="60"/>
      <c r="B162" s="60"/>
      <c r="C162" s="60"/>
      <c r="D162" s="60"/>
      <c r="E162" s="60"/>
      <c r="F162" s="60"/>
      <c r="G162" s="59"/>
      <c r="H162" s="59"/>
      <c r="I162" s="59"/>
      <c r="J162" s="59"/>
      <c r="K162" s="59"/>
    </row>
    <row r="163" spans="1:11" ht="12.75" customHeight="1">
      <c r="A163" s="60"/>
      <c r="B163" s="60"/>
      <c r="C163" s="60"/>
      <c r="D163" s="60"/>
      <c r="E163" s="60"/>
      <c r="F163" s="60"/>
      <c r="G163" s="59"/>
      <c r="H163" s="59"/>
      <c r="I163" s="59"/>
      <c r="J163" s="59"/>
      <c r="K163" s="59"/>
    </row>
    <row r="164" spans="1:11" ht="12.75" customHeight="1">
      <c r="A164" s="60"/>
      <c r="B164" s="60"/>
      <c r="C164" s="60"/>
      <c r="D164" s="60"/>
      <c r="E164" s="60"/>
      <c r="F164" s="60"/>
      <c r="G164" s="59"/>
      <c r="H164" s="59"/>
      <c r="I164" s="59"/>
      <c r="J164" s="59"/>
      <c r="K164" s="59"/>
    </row>
    <row r="165" spans="1:11" ht="12.75" customHeight="1">
      <c r="A165" s="60"/>
      <c r="B165" s="60"/>
      <c r="C165" s="60"/>
      <c r="D165" s="60"/>
      <c r="E165" s="60"/>
      <c r="F165" s="60"/>
      <c r="G165" s="59"/>
      <c r="H165" s="59"/>
      <c r="I165" s="59"/>
      <c r="J165" s="59"/>
      <c r="K165" s="59"/>
    </row>
    <row r="166" spans="1:11" ht="12.75" customHeight="1">
      <c r="A166" s="60"/>
      <c r="B166" s="60"/>
      <c r="C166" s="60"/>
      <c r="D166" s="60"/>
      <c r="E166" s="60"/>
      <c r="F166" s="60"/>
      <c r="G166" s="59"/>
      <c r="H166" s="59"/>
      <c r="I166" s="59"/>
      <c r="J166" s="59"/>
      <c r="K166" s="59"/>
    </row>
    <row r="167" spans="1:11" ht="12.75" customHeight="1">
      <c r="A167" s="60"/>
      <c r="B167" s="60"/>
      <c r="C167" s="60"/>
      <c r="D167" s="60"/>
      <c r="E167" s="60"/>
      <c r="F167" s="60"/>
      <c r="G167" s="59"/>
      <c r="H167" s="59"/>
      <c r="I167" s="59"/>
      <c r="J167" s="59"/>
      <c r="K167" s="59"/>
    </row>
    <row r="168" spans="1:11" ht="12.75" customHeight="1">
      <c r="A168" s="60"/>
      <c r="B168" s="60"/>
      <c r="C168" s="60"/>
      <c r="D168" s="60"/>
      <c r="E168" s="60"/>
      <c r="F168" s="60"/>
      <c r="G168" s="59"/>
      <c r="H168" s="59"/>
      <c r="I168" s="59"/>
      <c r="J168" s="59"/>
      <c r="K168" s="59"/>
    </row>
    <row r="169" spans="1:11" ht="12.75" customHeight="1">
      <c r="A169" s="60"/>
      <c r="B169" s="60"/>
      <c r="C169" s="60"/>
      <c r="D169" s="60"/>
      <c r="E169" s="60"/>
      <c r="F169" s="60"/>
      <c r="G169" s="59"/>
      <c r="H169" s="59"/>
      <c r="I169" s="59"/>
      <c r="J169" s="59"/>
      <c r="K169" s="59"/>
    </row>
    <row r="170" spans="1:11" ht="12.75" customHeight="1">
      <c r="A170" s="60"/>
      <c r="B170" s="60"/>
      <c r="C170" s="60"/>
      <c r="D170" s="60"/>
      <c r="E170" s="60"/>
      <c r="F170" s="60"/>
      <c r="G170" s="59"/>
      <c r="H170" s="59"/>
      <c r="I170" s="59"/>
      <c r="J170" s="59"/>
      <c r="K170" s="59"/>
    </row>
    <row r="171" spans="1:11" ht="12.75" customHeight="1">
      <c r="A171" s="60"/>
      <c r="B171" s="60"/>
      <c r="C171" s="60"/>
      <c r="D171" s="60"/>
      <c r="E171" s="60"/>
      <c r="F171" s="60"/>
      <c r="G171" s="59"/>
      <c r="H171" s="59"/>
      <c r="I171" s="59"/>
      <c r="J171" s="59"/>
      <c r="K171" s="59"/>
    </row>
    <row r="172" spans="1:11" ht="12.75" customHeight="1">
      <c r="A172" s="60"/>
      <c r="B172" s="60"/>
      <c r="C172" s="60"/>
      <c r="D172" s="60"/>
      <c r="E172" s="60"/>
      <c r="F172" s="60"/>
      <c r="G172" s="59"/>
      <c r="H172" s="59"/>
      <c r="I172" s="59"/>
      <c r="J172" s="59"/>
      <c r="K172" s="59"/>
    </row>
    <row r="173" spans="1:11" ht="12.75" customHeight="1">
      <c r="A173" s="60"/>
      <c r="B173" s="60"/>
      <c r="C173" s="60"/>
      <c r="D173" s="60"/>
      <c r="E173" s="60"/>
      <c r="F173" s="60"/>
      <c r="G173" s="59"/>
      <c r="H173" s="59"/>
      <c r="I173" s="59"/>
      <c r="J173" s="59"/>
      <c r="K173" s="59"/>
    </row>
    <row r="174" spans="1:11" ht="12.75" customHeight="1">
      <c r="A174" s="60"/>
      <c r="B174" s="60"/>
      <c r="C174" s="60"/>
      <c r="D174" s="60"/>
      <c r="E174" s="60"/>
      <c r="F174" s="60"/>
      <c r="G174" s="59"/>
      <c r="H174" s="59"/>
      <c r="I174" s="59"/>
      <c r="J174" s="59"/>
      <c r="K174" s="59"/>
    </row>
    <row r="175" spans="1:11" ht="12.75" customHeight="1">
      <c r="A175" s="60"/>
      <c r="B175" s="60"/>
      <c r="C175" s="60"/>
      <c r="D175" s="60"/>
      <c r="E175" s="60"/>
      <c r="F175" s="60"/>
      <c r="G175" s="59"/>
      <c r="H175" s="59"/>
      <c r="I175" s="59"/>
      <c r="J175" s="59"/>
      <c r="K175" s="59"/>
    </row>
    <row r="176" spans="1:11" ht="12.75" customHeight="1">
      <c r="A176" s="60"/>
      <c r="B176" s="60"/>
      <c r="C176" s="60"/>
      <c r="D176" s="60"/>
      <c r="E176" s="60"/>
      <c r="F176" s="60"/>
      <c r="G176" s="59"/>
      <c r="H176" s="59"/>
      <c r="I176" s="59"/>
      <c r="J176" s="59"/>
      <c r="K176" s="59"/>
    </row>
    <row r="177" spans="1:11" ht="12.75" customHeight="1">
      <c r="A177" s="60"/>
      <c r="B177" s="60"/>
      <c r="C177" s="60"/>
      <c r="D177" s="60"/>
      <c r="E177" s="60"/>
      <c r="F177" s="60"/>
      <c r="G177" s="59"/>
      <c r="H177" s="59"/>
      <c r="I177" s="59"/>
      <c r="J177" s="59"/>
      <c r="K177" s="59"/>
    </row>
    <row r="178" spans="1:11" ht="12.75" customHeight="1">
      <c r="A178" s="60"/>
      <c r="B178" s="60"/>
      <c r="C178" s="60"/>
      <c r="D178" s="60"/>
      <c r="E178" s="60"/>
      <c r="F178" s="60"/>
      <c r="G178" s="59"/>
      <c r="H178" s="59"/>
      <c r="I178" s="59"/>
      <c r="J178" s="59"/>
      <c r="K178" s="59"/>
    </row>
    <row r="179" spans="1:11" ht="12.75" customHeight="1">
      <c r="A179" s="60"/>
      <c r="B179" s="60"/>
      <c r="C179" s="60"/>
      <c r="D179" s="60"/>
      <c r="E179" s="60"/>
      <c r="F179" s="60"/>
      <c r="G179" s="59"/>
      <c r="H179" s="59"/>
      <c r="I179" s="59"/>
      <c r="J179" s="59"/>
      <c r="K179" s="59"/>
    </row>
    <row r="180" spans="1:11" ht="12.75" customHeight="1">
      <c r="A180" s="60"/>
      <c r="B180" s="60"/>
      <c r="C180" s="60"/>
      <c r="D180" s="60"/>
      <c r="E180" s="60"/>
      <c r="F180" s="60"/>
      <c r="G180" s="59"/>
      <c r="H180" s="59"/>
      <c r="I180" s="59"/>
      <c r="J180" s="59"/>
      <c r="K180" s="59"/>
    </row>
    <row r="181" spans="1:11" ht="12.75" customHeight="1">
      <c r="A181" s="60"/>
      <c r="B181" s="60"/>
      <c r="C181" s="60"/>
      <c r="D181" s="60"/>
      <c r="E181" s="60"/>
      <c r="F181" s="60"/>
      <c r="G181" s="59"/>
      <c r="H181" s="59"/>
      <c r="I181" s="59"/>
      <c r="J181" s="59"/>
      <c r="K181" s="59"/>
    </row>
    <row r="182" spans="1:11" ht="12.75" customHeight="1">
      <c r="A182" s="60"/>
      <c r="B182" s="60"/>
      <c r="C182" s="60"/>
      <c r="D182" s="60"/>
      <c r="E182" s="60"/>
      <c r="F182" s="60"/>
      <c r="G182" s="59"/>
      <c r="H182" s="59"/>
      <c r="I182" s="59"/>
      <c r="J182" s="59"/>
      <c r="K182" s="59"/>
    </row>
    <row r="183" spans="1:11" ht="12.75" customHeight="1">
      <c r="A183" s="60"/>
      <c r="B183" s="60"/>
      <c r="C183" s="60"/>
      <c r="D183" s="60"/>
      <c r="E183" s="60"/>
      <c r="F183" s="60"/>
      <c r="G183" s="59"/>
      <c r="H183" s="59"/>
      <c r="I183" s="59"/>
      <c r="J183" s="59"/>
      <c r="K183" s="59"/>
    </row>
    <row r="184" spans="1:11" ht="12.75" customHeight="1">
      <c r="A184" s="60"/>
      <c r="B184" s="60"/>
      <c r="C184" s="60"/>
      <c r="D184" s="60"/>
      <c r="E184" s="60"/>
      <c r="F184" s="60"/>
      <c r="G184" s="59"/>
      <c r="H184" s="59"/>
      <c r="I184" s="59"/>
      <c r="J184" s="59"/>
      <c r="K184" s="59"/>
    </row>
    <row r="185" spans="1:11" ht="12.75" customHeight="1">
      <c r="A185" s="60"/>
      <c r="B185" s="60"/>
      <c r="C185" s="60"/>
      <c r="D185" s="60"/>
      <c r="E185" s="60"/>
      <c r="F185" s="60"/>
      <c r="G185" s="59"/>
      <c r="H185" s="59"/>
      <c r="I185" s="59"/>
      <c r="J185" s="59"/>
      <c r="K185" s="59"/>
    </row>
    <row r="186" spans="1:11" ht="12.75" customHeight="1">
      <c r="A186" s="60"/>
      <c r="B186" s="60"/>
      <c r="C186" s="60"/>
      <c r="D186" s="60"/>
      <c r="E186" s="60"/>
      <c r="F186" s="60"/>
      <c r="G186" s="59"/>
      <c r="H186" s="59"/>
      <c r="I186" s="59"/>
      <c r="J186" s="59"/>
      <c r="K186" s="59"/>
    </row>
    <row r="187" spans="1:11" ht="12.75" customHeight="1">
      <c r="A187" s="60"/>
      <c r="B187" s="60"/>
      <c r="C187" s="60"/>
      <c r="D187" s="60"/>
      <c r="E187" s="60"/>
      <c r="F187" s="60"/>
      <c r="G187" s="59"/>
      <c r="H187" s="59"/>
      <c r="I187" s="59"/>
      <c r="J187" s="59"/>
      <c r="K187" s="59"/>
    </row>
    <row r="188" spans="1:11" ht="12.75" customHeight="1">
      <c r="A188" s="60"/>
      <c r="B188" s="60"/>
      <c r="C188" s="60"/>
      <c r="D188" s="60"/>
      <c r="E188" s="60"/>
      <c r="F188" s="60"/>
      <c r="G188" s="59"/>
      <c r="H188" s="59"/>
      <c r="I188" s="59"/>
      <c r="J188" s="59"/>
      <c r="K188" s="59"/>
    </row>
    <row r="189" spans="1:11" ht="12.75" customHeight="1">
      <c r="A189" s="60"/>
      <c r="B189" s="60"/>
      <c r="C189" s="60"/>
      <c r="D189" s="60"/>
      <c r="E189" s="60"/>
      <c r="F189" s="60"/>
      <c r="G189" s="59"/>
      <c r="H189" s="59"/>
      <c r="I189" s="59"/>
      <c r="J189" s="59"/>
      <c r="K189" s="59"/>
    </row>
    <row r="190" spans="1:11" ht="12.75" customHeight="1">
      <c r="A190" s="60"/>
      <c r="B190" s="60"/>
      <c r="C190" s="60"/>
      <c r="D190" s="60"/>
      <c r="E190" s="60"/>
      <c r="F190" s="60"/>
      <c r="G190" s="59"/>
      <c r="H190" s="59"/>
      <c r="I190" s="59"/>
      <c r="J190" s="59"/>
      <c r="K190" s="59"/>
    </row>
    <row r="191" spans="1:11" ht="12.75" customHeight="1">
      <c r="A191" s="60"/>
      <c r="B191" s="60"/>
      <c r="C191" s="60"/>
      <c r="D191" s="60"/>
      <c r="E191" s="60"/>
      <c r="F191" s="60"/>
      <c r="G191" s="59"/>
      <c r="H191" s="59"/>
      <c r="I191" s="59"/>
      <c r="J191" s="59"/>
      <c r="K191" s="59"/>
    </row>
    <row r="192" spans="1:11" ht="12.75" customHeight="1">
      <c r="A192" s="60"/>
      <c r="B192" s="60"/>
      <c r="C192" s="60"/>
      <c r="D192" s="60"/>
      <c r="E192" s="60"/>
      <c r="F192" s="60"/>
      <c r="G192" s="59"/>
      <c r="H192" s="59"/>
      <c r="I192" s="59"/>
      <c r="J192" s="59"/>
      <c r="K192" s="59"/>
    </row>
    <row r="193" spans="1:11" ht="12.75" customHeight="1">
      <c r="A193" s="60"/>
      <c r="B193" s="60"/>
      <c r="C193" s="60"/>
      <c r="D193" s="60"/>
      <c r="E193" s="60"/>
      <c r="F193" s="60"/>
      <c r="G193" s="59"/>
      <c r="H193" s="59"/>
      <c r="I193" s="59"/>
      <c r="J193" s="59"/>
      <c r="K193" s="59"/>
    </row>
    <row r="194" spans="1:11" ht="12.75" customHeight="1">
      <c r="A194" s="60"/>
      <c r="B194" s="60"/>
      <c r="C194" s="60"/>
      <c r="D194" s="60"/>
      <c r="E194" s="60"/>
      <c r="F194" s="60"/>
      <c r="G194" s="59"/>
      <c r="H194" s="59"/>
      <c r="I194" s="59"/>
      <c r="J194" s="59"/>
      <c r="K194" s="59"/>
    </row>
    <row r="195" spans="1:11" ht="12.75" customHeight="1">
      <c r="A195" s="60"/>
      <c r="B195" s="60"/>
      <c r="C195" s="60"/>
      <c r="D195" s="60"/>
      <c r="E195" s="60"/>
      <c r="F195" s="60"/>
      <c r="G195" s="59"/>
      <c r="H195" s="59"/>
      <c r="I195" s="59"/>
      <c r="J195" s="59"/>
      <c r="K195" s="59"/>
    </row>
    <row r="196" spans="1:11" ht="12.75" customHeight="1">
      <c r="A196" s="60"/>
      <c r="B196" s="60"/>
      <c r="C196" s="60"/>
      <c r="D196" s="60"/>
      <c r="E196" s="60"/>
      <c r="F196" s="60"/>
      <c r="G196" s="59"/>
      <c r="H196" s="59"/>
      <c r="I196" s="59"/>
      <c r="J196" s="59"/>
      <c r="K196" s="59"/>
    </row>
    <row r="197" spans="1:11" ht="12.75" customHeight="1">
      <c r="A197" s="60"/>
      <c r="B197" s="60"/>
      <c r="C197" s="60"/>
      <c r="D197" s="60"/>
      <c r="E197" s="60"/>
      <c r="F197" s="60"/>
      <c r="G197" s="59"/>
      <c r="H197" s="59"/>
      <c r="I197" s="59"/>
      <c r="J197" s="59"/>
      <c r="K197" s="59"/>
    </row>
    <row r="198" spans="1:11" ht="12.75" customHeight="1">
      <c r="A198" s="60"/>
      <c r="B198" s="60"/>
      <c r="C198" s="60"/>
      <c r="D198" s="60"/>
      <c r="E198" s="60"/>
      <c r="F198" s="60"/>
      <c r="G198" s="59"/>
      <c r="H198" s="59"/>
      <c r="I198" s="59"/>
      <c r="J198" s="59"/>
      <c r="K198" s="59"/>
    </row>
    <row r="199" spans="1:11" ht="12.75" customHeight="1">
      <c r="A199" s="60"/>
      <c r="B199" s="60"/>
      <c r="C199" s="60"/>
      <c r="D199" s="60"/>
      <c r="E199" s="60"/>
      <c r="F199" s="60"/>
      <c r="G199" s="59"/>
      <c r="H199" s="59"/>
      <c r="I199" s="59"/>
      <c r="J199" s="59"/>
      <c r="K199" s="59"/>
    </row>
    <row r="200" spans="1:11" ht="12.75" customHeight="1">
      <c r="A200" s="60"/>
      <c r="B200" s="60"/>
      <c r="C200" s="60"/>
      <c r="D200" s="60"/>
      <c r="E200" s="60"/>
      <c r="F200" s="60"/>
      <c r="G200" s="59"/>
      <c r="H200" s="59"/>
      <c r="I200" s="59"/>
      <c r="J200" s="59"/>
      <c r="K200" s="59"/>
    </row>
    <row r="201" spans="1:11" ht="12.75" customHeight="1">
      <c r="A201" s="60"/>
      <c r="B201" s="60"/>
      <c r="C201" s="60"/>
      <c r="D201" s="60"/>
      <c r="E201" s="60"/>
      <c r="F201" s="60"/>
      <c r="G201" s="59"/>
      <c r="H201" s="59"/>
      <c r="I201" s="59"/>
      <c r="J201" s="59"/>
      <c r="K201" s="59"/>
    </row>
    <row r="202" spans="1:11" ht="12.75" customHeight="1">
      <c r="A202" s="60"/>
      <c r="B202" s="60"/>
      <c r="C202" s="60"/>
      <c r="D202" s="60"/>
      <c r="E202" s="60"/>
      <c r="F202" s="60"/>
      <c r="G202" s="59"/>
      <c r="H202" s="59"/>
      <c r="I202" s="59"/>
      <c r="J202" s="59"/>
      <c r="K202" s="59"/>
    </row>
    <row r="203" spans="1:11" ht="12.75" customHeight="1">
      <c r="A203" s="60"/>
      <c r="B203" s="60"/>
      <c r="C203" s="60"/>
      <c r="D203" s="60"/>
      <c r="E203" s="60"/>
      <c r="F203" s="60"/>
      <c r="G203" s="59"/>
      <c r="H203" s="59"/>
      <c r="I203" s="59"/>
      <c r="J203" s="59"/>
      <c r="K203" s="59"/>
    </row>
    <row r="204" spans="1:11" ht="12.75" customHeight="1">
      <c r="A204" s="60"/>
      <c r="B204" s="60"/>
      <c r="C204" s="60"/>
      <c r="D204" s="60"/>
      <c r="E204" s="60"/>
      <c r="F204" s="60"/>
      <c r="G204" s="59"/>
      <c r="H204" s="59"/>
      <c r="I204" s="59"/>
      <c r="J204" s="59"/>
      <c r="K204" s="59"/>
    </row>
    <row r="205" spans="1:11" ht="12.75" customHeight="1">
      <c r="A205" s="60"/>
      <c r="B205" s="60"/>
      <c r="C205" s="60"/>
      <c r="D205" s="60"/>
      <c r="E205" s="60"/>
      <c r="F205" s="60"/>
      <c r="G205" s="59"/>
      <c r="H205" s="59"/>
      <c r="I205" s="59"/>
      <c r="J205" s="59"/>
      <c r="K205" s="59"/>
    </row>
    <row r="206" spans="1:11" ht="12.75" customHeight="1">
      <c r="A206" s="60"/>
      <c r="B206" s="60"/>
      <c r="C206" s="60"/>
      <c r="D206" s="60"/>
      <c r="E206" s="60"/>
      <c r="F206" s="60"/>
      <c r="G206" s="59"/>
      <c r="H206" s="59"/>
      <c r="I206" s="59"/>
      <c r="J206" s="59"/>
      <c r="K206" s="59"/>
    </row>
    <row r="207" spans="1:11" ht="12.75" customHeight="1">
      <c r="A207" s="60"/>
      <c r="B207" s="60"/>
      <c r="C207" s="60"/>
      <c r="D207" s="60"/>
      <c r="E207" s="60"/>
      <c r="F207" s="60"/>
      <c r="G207" s="59"/>
      <c r="H207" s="59"/>
      <c r="I207" s="59"/>
      <c r="J207" s="59"/>
      <c r="K207" s="59"/>
    </row>
    <row r="208" spans="1:11" ht="12.75" customHeight="1">
      <c r="A208" s="60"/>
      <c r="B208" s="60"/>
      <c r="C208" s="60"/>
      <c r="D208" s="60"/>
      <c r="E208" s="60"/>
      <c r="F208" s="60"/>
      <c r="G208" s="59"/>
      <c r="H208" s="59"/>
      <c r="I208" s="59"/>
      <c r="J208" s="59"/>
      <c r="K208" s="59"/>
    </row>
    <row r="209" spans="1:11" ht="12.75" customHeight="1">
      <c r="A209" s="60"/>
      <c r="B209" s="60"/>
      <c r="C209" s="60"/>
      <c r="D209" s="60"/>
      <c r="E209" s="60"/>
      <c r="F209" s="60"/>
      <c r="G209" s="59"/>
      <c r="H209" s="59"/>
      <c r="I209" s="59"/>
      <c r="J209" s="59"/>
      <c r="K209" s="59"/>
    </row>
    <row r="210" spans="1:11" ht="12.75" customHeight="1">
      <c r="A210" s="60"/>
      <c r="B210" s="60"/>
      <c r="C210" s="60"/>
      <c r="D210" s="60"/>
      <c r="E210" s="60"/>
      <c r="F210" s="60"/>
      <c r="G210" s="59"/>
      <c r="H210" s="59"/>
      <c r="I210" s="59"/>
      <c r="J210" s="59"/>
      <c r="K210" s="59"/>
    </row>
    <row r="211" spans="1:11" ht="12.75" customHeight="1">
      <c r="A211" s="60"/>
      <c r="B211" s="60"/>
      <c r="C211" s="60"/>
      <c r="D211" s="60"/>
      <c r="E211" s="60"/>
      <c r="F211" s="60"/>
      <c r="G211" s="59"/>
      <c r="H211" s="59"/>
      <c r="I211" s="59"/>
      <c r="J211" s="59"/>
      <c r="K211" s="59"/>
    </row>
    <row r="212" spans="1:11" ht="12.75" customHeight="1">
      <c r="A212" s="60"/>
      <c r="B212" s="60"/>
      <c r="C212" s="60"/>
      <c r="D212" s="60"/>
      <c r="E212" s="60"/>
      <c r="F212" s="60"/>
      <c r="G212" s="59"/>
      <c r="H212" s="59"/>
      <c r="I212" s="59"/>
      <c r="J212" s="59"/>
      <c r="K212" s="59"/>
    </row>
    <row r="213" spans="1:11" ht="12.75" customHeight="1">
      <c r="A213" s="60"/>
      <c r="B213" s="60"/>
      <c r="C213" s="60"/>
      <c r="D213" s="60"/>
      <c r="E213" s="60"/>
      <c r="F213" s="60"/>
      <c r="G213" s="59"/>
      <c r="H213" s="59"/>
      <c r="I213" s="59"/>
      <c r="J213" s="59"/>
      <c r="K213" s="59"/>
    </row>
    <row r="214" spans="1:11" ht="12.75" customHeight="1">
      <c r="A214" s="60"/>
      <c r="B214" s="60"/>
      <c r="C214" s="60"/>
      <c r="D214" s="60"/>
      <c r="E214" s="60"/>
      <c r="F214" s="60"/>
      <c r="G214" s="59"/>
      <c r="H214" s="59"/>
      <c r="I214" s="59"/>
      <c r="J214" s="59"/>
      <c r="K214" s="59"/>
    </row>
    <row r="215" spans="1:11" ht="12.75" customHeight="1">
      <c r="A215" s="60"/>
      <c r="B215" s="60"/>
      <c r="C215" s="60"/>
      <c r="D215" s="60"/>
      <c r="E215" s="60"/>
      <c r="F215" s="60"/>
      <c r="G215" s="59"/>
      <c r="H215" s="59"/>
      <c r="I215" s="59"/>
      <c r="J215" s="59"/>
      <c r="K215" s="59"/>
    </row>
    <row r="216" spans="1:11" ht="12.75" customHeight="1">
      <c r="A216" s="60"/>
      <c r="B216" s="60"/>
      <c r="C216" s="60"/>
      <c r="D216" s="60"/>
      <c r="E216" s="60"/>
      <c r="F216" s="60"/>
      <c r="G216" s="59"/>
      <c r="H216" s="59"/>
      <c r="I216" s="59"/>
      <c r="J216" s="59"/>
      <c r="K216" s="59"/>
    </row>
  </sheetData>
  <mergeCells count="8">
    <mergeCell ref="B6:B7"/>
    <mergeCell ref="B13:F13"/>
    <mergeCell ref="A1:F1"/>
    <mergeCell ref="A2:F2"/>
    <mergeCell ref="A3:F3"/>
    <mergeCell ref="F6:F7"/>
    <mergeCell ref="D6:D7"/>
    <mergeCell ref="B4:F4"/>
  </mergeCells>
  <printOptions horizontalCentered="1"/>
  <pageMargins left="0.70866141732283472" right="0.70866141732283472" top="0.74803149606299213" bottom="0.74803149606299213" header="0" footer="0"/>
  <pageSetup scale="67" fitToHeight="0" pageOrder="overThenDown" orientation="landscape" cellComments="atEnd"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0"/>
  <sheetViews>
    <sheetView topLeftCell="D4" workbookViewId="0">
      <selection activeCell="I14" sqref="I14"/>
    </sheetView>
  </sheetViews>
  <sheetFormatPr baseColWidth="10" defaultColWidth="14.42578125" defaultRowHeight="15"/>
  <cols>
    <col min="1" max="1" width="10.7109375" style="463" customWidth="1"/>
    <col min="2" max="2" width="29.5703125" style="463" customWidth="1"/>
    <col min="3" max="3" width="18.42578125" style="463" bestFit="1" customWidth="1"/>
    <col min="4" max="4" width="18.7109375" style="463" bestFit="1" customWidth="1"/>
    <col min="5" max="5" width="17.28515625" style="463" bestFit="1" customWidth="1"/>
    <col min="6" max="6" width="22" style="463" bestFit="1" customWidth="1"/>
    <col min="7" max="7" width="37.7109375" style="463" customWidth="1"/>
    <col min="8" max="8" width="22.5703125" style="463" customWidth="1"/>
    <col min="9" max="9" width="33.42578125" style="679" customWidth="1"/>
    <col min="10" max="10" width="15.5703125" style="463" bestFit="1" customWidth="1"/>
    <col min="11" max="11" width="5.5703125" style="463" bestFit="1" customWidth="1"/>
    <col min="12" max="12" width="14.42578125" style="463"/>
    <col min="13" max="13" width="16" style="463" customWidth="1"/>
    <col min="14" max="16384" width="14.42578125" style="463"/>
  </cols>
  <sheetData>
    <row r="1" spans="1:13">
      <c r="A1" s="889"/>
      <c r="B1" s="840"/>
      <c r="C1" s="840"/>
      <c r="D1" s="840"/>
      <c r="E1" s="840"/>
      <c r="F1" s="840"/>
      <c r="G1" s="680"/>
      <c r="H1" s="680"/>
      <c r="I1" s="681"/>
      <c r="J1" s="680"/>
      <c r="K1" s="680"/>
      <c r="L1" s="682"/>
      <c r="M1" s="682"/>
    </row>
    <row r="2" spans="1:13" ht="22.5">
      <c r="A2" s="890" t="s">
        <v>3643</v>
      </c>
      <c r="B2" s="890"/>
      <c r="C2" s="890"/>
      <c r="D2" s="890"/>
      <c r="E2" s="890"/>
      <c r="F2" s="890"/>
      <c r="G2" s="890"/>
      <c r="H2" s="890"/>
      <c r="I2" s="890"/>
      <c r="J2" s="890"/>
      <c r="K2" s="890"/>
      <c r="L2" s="890"/>
      <c r="M2" s="890"/>
    </row>
    <row r="3" spans="1:13">
      <c r="A3" s="889" t="s">
        <v>3644</v>
      </c>
      <c r="B3" s="889"/>
      <c r="C3" s="889"/>
      <c r="D3" s="889"/>
      <c r="E3" s="889"/>
      <c r="F3" s="889"/>
      <c r="G3" s="889"/>
      <c r="H3" s="889"/>
      <c r="I3" s="889"/>
      <c r="J3" s="889"/>
      <c r="K3" s="889"/>
      <c r="L3" s="889"/>
      <c r="M3" s="889"/>
    </row>
    <row r="4" spans="1:13" ht="15.75" thickBot="1">
      <c r="A4" s="891" t="s">
        <v>3645</v>
      </c>
      <c r="B4" s="892"/>
      <c r="C4" s="892"/>
      <c r="D4" s="892"/>
      <c r="E4" s="892"/>
      <c r="F4" s="892"/>
      <c r="G4" s="892"/>
      <c r="H4" s="892"/>
      <c r="I4" s="892"/>
      <c r="J4" s="892"/>
      <c r="K4" s="892"/>
      <c r="L4" s="892"/>
      <c r="M4" s="892"/>
    </row>
    <row r="5" spans="1:13" ht="147.75" customHeight="1" thickBot="1">
      <c r="A5" s="655" t="s">
        <v>408</v>
      </c>
      <c r="B5" s="656" t="s">
        <v>3646</v>
      </c>
      <c r="C5" s="657" t="s">
        <v>3647</v>
      </c>
      <c r="D5" s="657" t="s">
        <v>3648</v>
      </c>
      <c r="E5" s="657" t="s">
        <v>3649</v>
      </c>
      <c r="F5" s="658" t="s">
        <v>3650</v>
      </c>
      <c r="G5" s="659" t="s">
        <v>3651</v>
      </c>
      <c r="H5" s="660" t="s">
        <v>3652</v>
      </c>
      <c r="I5" s="661" t="s">
        <v>3653</v>
      </c>
      <c r="J5" s="659" t="s">
        <v>3654</v>
      </c>
      <c r="K5" s="662" t="s">
        <v>3655</v>
      </c>
      <c r="L5" s="659" t="s">
        <v>3656</v>
      </c>
      <c r="M5" s="663" t="s">
        <v>3657</v>
      </c>
    </row>
    <row r="6" spans="1:13" ht="51.75">
      <c r="A6" s="664">
        <v>1</v>
      </c>
      <c r="B6" s="665" t="s">
        <v>3664</v>
      </c>
      <c r="C6" s="709" t="s">
        <v>3665</v>
      </c>
      <c r="D6" s="710">
        <v>43312</v>
      </c>
      <c r="E6" s="710">
        <v>43704</v>
      </c>
      <c r="F6" s="709" t="s">
        <v>3666</v>
      </c>
      <c r="G6" s="709" t="s">
        <v>3667</v>
      </c>
      <c r="H6" s="713">
        <v>428525</v>
      </c>
      <c r="I6" s="709" t="s">
        <v>3668</v>
      </c>
      <c r="J6" s="709" t="s">
        <v>3669</v>
      </c>
      <c r="K6" s="709"/>
      <c r="L6" s="709" t="s">
        <v>3670</v>
      </c>
      <c r="M6" s="711" t="s">
        <v>3671</v>
      </c>
    </row>
    <row r="7" spans="1:13" ht="51.75">
      <c r="A7" s="664">
        <v>2</v>
      </c>
      <c r="B7" s="665" t="s">
        <v>3672</v>
      </c>
      <c r="C7" s="709" t="s">
        <v>3673</v>
      </c>
      <c r="D7" s="710">
        <v>43501</v>
      </c>
      <c r="E7" s="710">
        <v>43518</v>
      </c>
      <c r="F7" s="669" t="s">
        <v>3674</v>
      </c>
      <c r="G7" s="669" t="s">
        <v>3675</v>
      </c>
      <c r="H7" s="713">
        <v>163989.07</v>
      </c>
      <c r="I7" s="669" t="s">
        <v>3676</v>
      </c>
      <c r="J7" s="669" t="s">
        <v>3677</v>
      </c>
      <c r="K7" s="669"/>
      <c r="L7" s="669" t="s">
        <v>3678</v>
      </c>
      <c r="M7" s="712"/>
    </row>
    <row r="8" spans="1:13" ht="102.75">
      <c r="A8" s="664">
        <v>3</v>
      </c>
      <c r="B8" s="665" t="s">
        <v>3679</v>
      </c>
      <c r="C8" s="666" t="s">
        <v>3680</v>
      </c>
      <c r="D8" s="667">
        <v>43280</v>
      </c>
      <c r="E8" s="668">
        <v>43294</v>
      </c>
      <c r="F8" s="669" t="s">
        <v>3674</v>
      </c>
      <c r="G8" s="669" t="s">
        <v>3681</v>
      </c>
      <c r="H8" s="713">
        <v>82542.710000000006</v>
      </c>
      <c r="I8" s="669" t="s">
        <v>3658</v>
      </c>
      <c r="J8" s="669" t="s">
        <v>3682</v>
      </c>
      <c r="K8" s="669"/>
      <c r="L8" s="669" t="s">
        <v>3683</v>
      </c>
      <c r="M8" s="712"/>
    </row>
    <row r="9" spans="1:13" ht="15.75" thickBot="1">
      <c r="A9" s="670"/>
      <c r="B9" s="671"/>
      <c r="C9" s="672"/>
      <c r="D9" s="672"/>
      <c r="E9" s="672"/>
      <c r="F9" s="673"/>
      <c r="G9" s="674"/>
      <c r="H9" s="674"/>
      <c r="I9" s="675"/>
      <c r="J9" s="674"/>
      <c r="K9" s="674"/>
      <c r="L9" s="676"/>
      <c r="M9" s="677"/>
    </row>
    <row r="10" spans="1:13">
      <c r="A10" s="678"/>
      <c r="B10" s="678"/>
      <c r="C10" s="678"/>
      <c r="D10" s="678"/>
      <c r="E10" s="678"/>
      <c r="F10" s="678"/>
      <c r="G10" s="59"/>
      <c r="H10" s="59"/>
      <c r="I10" s="654"/>
      <c r="J10" s="59"/>
      <c r="K10" s="59"/>
    </row>
    <row r="11" spans="1:13">
      <c r="A11" s="678"/>
      <c r="B11" s="678"/>
      <c r="C11" s="678"/>
      <c r="D11" s="678"/>
      <c r="E11" s="678"/>
      <c r="F11" s="678"/>
      <c r="G11" s="59"/>
      <c r="H11" s="59"/>
      <c r="I11" s="654"/>
      <c r="J11" s="59"/>
      <c r="K11" s="59"/>
    </row>
    <row r="12" spans="1:13">
      <c r="A12" s="678"/>
      <c r="B12" s="678"/>
      <c r="C12" s="678"/>
      <c r="D12" s="678"/>
      <c r="E12" s="678"/>
      <c r="F12" s="678"/>
      <c r="G12" s="59"/>
      <c r="H12" s="59"/>
      <c r="I12" s="654"/>
      <c r="J12" s="59"/>
      <c r="K12" s="59"/>
    </row>
    <row r="13" spans="1:13">
      <c r="A13" s="678"/>
      <c r="B13" s="678"/>
      <c r="C13" s="678"/>
      <c r="D13" s="678"/>
      <c r="E13" s="678"/>
      <c r="F13" s="678"/>
      <c r="G13" s="59"/>
      <c r="H13" s="59"/>
      <c r="I13" s="654"/>
      <c r="J13" s="59"/>
      <c r="K13" s="59"/>
    </row>
    <row r="14" spans="1:13">
      <c r="A14" s="678"/>
      <c r="B14" s="678"/>
      <c r="C14" s="678"/>
      <c r="D14" s="678"/>
      <c r="E14" s="678"/>
      <c r="F14" s="678"/>
      <c r="G14" s="59"/>
      <c r="H14" s="59"/>
      <c r="I14" s="654"/>
      <c r="J14" s="59"/>
      <c r="K14" s="59"/>
    </row>
    <row r="15" spans="1:13">
      <c r="A15" s="678"/>
      <c r="B15" s="678"/>
      <c r="C15" s="678"/>
      <c r="D15" s="678"/>
      <c r="E15" s="678"/>
      <c r="F15" s="678"/>
      <c r="G15" s="59"/>
      <c r="H15" s="59"/>
      <c r="I15" s="654"/>
      <c r="J15" s="59"/>
      <c r="K15" s="59"/>
    </row>
    <row r="16" spans="1:13">
      <c r="A16" s="678"/>
      <c r="B16" s="678"/>
      <c r="C16" s="678"/>
      <c r="D16" s="678"/>
      <c r="E16" s="678"/>
      <c r="F16" s="678"/>
      <c r="G16" s="59"/>
      <c r="H16" s="59"/>
      <c r="I16" s="654"/>
      <c r="J16" s="59"/>
      <c r="K16" s="59"/>
    </row>
    <row r="17" spans="1:11">
      <c r="A17" s="678"/>
      <c r="B17" s="678"/>
      <c r="C17" s="678"/>
      <c r="D17" s="678"/>
      <c r="E17" s="678"/>
      <c r="F17" s="678"/>
      <c r="G17" s="59"/>
      <c r="H17" s="59"/>
      <c r="I17" s="654"/>
      <c r="J17" s="59"/>
      <c r="K17" s="59"/>
    </row>
    <row r="18" spans="1:11">
      <c r="A18" s="678"/>
      <c r="B18" s="678"/>
      <c r="C18" s="678"/>
      <c r="D18" s="678"/>
      <c r="E18" s="678"/>
      <c r="F18" s="678"/>
      <c r="G18" s="59"/>
      <c r="H18" s="59"/>
      <c r="I18" s="654"/>
      <c r="J18" s="59"/>
      <c r="K18" s="59"/>
    </row>
    <row r="19" spans="1:11">
      <c r="A19" s="678"/>
      <c r="B19" s="678"/>
      <c r="C19" s="678"/>
      <c r="D19" s="678"/>
      <c r="E19" s="678"/>
      <c r="F19" s="678"/>
      <c r="G19" s="59"/>
      <c r="H19" s="59"/>
      <c r="I19" s="654"/>
      <c r="J19" s="59"/>
      <c r="K19" s="59"/>
    </row>
    <row r="20" spans="1:11">
      <c r="A20" s="678"/>
      <c r="B20" s="678"/>
      <c r="C20" s="678"/>
      <c r="D20" s="678"/>
      <c r="E20" s="678"/>
      <c r="F20" s="678"/>
      <c r="G20" s="59"/>
      <c r="H20" s="59"/>
      <c r="I20" s="654"/>
      <c r="J20" s="59"/>
      <c r="K20" s="59"/>
    </row>
    <row r="21" spans="1:11">
      <c r="A21" s="678"/>
      <c r="B21" s="678"/>
      <c r="C21" s="678"/>
      <c r="D21" s="678"/>
      <c r="E21" s="678"/>
      <c r="F21" s="678"/>
      <c r="G21" s="59"/>
      <c r="H21" s="59"/>
      <c r="I21" s="654"/>
      <c r="J21" s="59"/>
      <c r="K21" s="59"/>
    </row>
    <row r="22" spans="1:11">
      <c r="A22" s="678"/>
      <c r="B22" s="678"/>
      <c r="C22" s="678"/>
      <c r="D22" s="678"/>
      <c r="E22" s="678"/>
      <c r="F22" s="678"/>
      <c r="G22" s="59"/>
      <c r="H22" s="59"/>
      <c r="I22" s="654"/>
      <c r="J22" s="59"/>
      <c r="K22" s="59"/>
    </row>
    <row r="23" spans="1:11">
      <c r="A23" s="678"/>
      <c r="B23" s="678"/>
      <c r="C23" s="678"/>
      <c r="D23" s="678"/>
      <c r="E23" s="678"/>
      <c r="F23" s="678"/>
      <c r="G23" s="59"/>
      <c r="H23" s="59"/>
      <c r="I23" s="654"/>
      <c r="J23" s="59"/>
      <c r="K23" s="59"/>
    </row>
    <row r="24" spans="1:11">
      <c r="A24" s="678"/>
      <c r="B24" s="678"/>
      <c r="C24" s="678"/>
      <c r="D24" s="678"/>
      <c r="E24" s="678"/>
      <c r="F24" s="678"/>
      <c r="G24" s="59"/>
      <c r="H24" s="59"/>
      <c r="I24" s="654"/>
      <c r="J24" s="59"/>
      <c r="K24" s="59"/>
    </row>
    <row r="25" spans="1:11">
      <c r="A25" s="678"/>
      <c r="B25" s="678"/>
      <c r="C25" s="678"/>
      <c r="D25" s="678"/>
      <c r="E25" s="678"/>
      <c r="F25" s="678"/>
      <c r="G25" s="59"/>
      <c r="H25" s="59"/>
      <c r="I25" s="654"/>
      <c r="J25" s="59"/>
      <c r="K25" s="59"/>
    </row>
    <row r="26" spans="1:11">
      <c r="A26" s="678"/>
      <c r="B26" s="678"/>
      <c r="C26" s="678"/>
      <c r="D26" s="678"/>
      <c r="E26" s="678"/>
      <c r="F26" s="678"/>
      <c r="G26" s="59"/>
      <c r="H26" s="59"/>
      <c r="I26" s="654"/>
      <c r="J26" s="59"/>
      <c r="K26" s="59"/>
    </row>
    <row r="27" spans="1:11">
      <c r="A27" s="678"/>
      <c r="B27" s="678"/>
      <c r="C27" s="678"/>
      <c r="D27" s="678"/>
      <c r="E27" s="678"/>
      <c r="F27" s="678"/>
      <c r="G27" s="59"/>
      <c r="H27" s="59"/>
      <c r="I27" s="654"/>
      <c r="J27" s="59"/>
      <c r="K27" s="59"/>
    </row>
    <row r="28" spans="1:11">
      <c r="A28" s="678"/>
      <c r="B28" s="678"/>
      <c r="C28" s="678"/>
      <c r="D28" s="678"/>
      <c r="E28" s="678"/>
      <c r="F28" s="678"/>
      <c r="G28" s="59"/>
      <c r="H28" s="59"/>
      <c r="I28" s="654"/>
      <c r="J28" s="59"/>
      <c r="K28" s="59"/>
    </row>
    <row r="29" spans="1:11">
      <c r="A29" s="678"/>
      <c r="B29" s="678"/>
      <c r="C29" s="678"/>
      <c r="D29" s="678"/>
      <c r="E29" s="678"/>
      <c r="F29" s="678"/>
      <c r="G29" s="59"/>
      <c r="H29" s="59"/>
      <c r="I29" s="654"/>
      <c r="J29" s="59"/>
      <c r="K29" s="59"/>
    </row>
    <row r="30" spans="1:11">
      <c r="A30" s="678"/>
      <c r="B30" s="678"/>
      <c r="C30" s="678"/>
      <c r="D30" s="678"/>
      <c r="E30" s="678"/>
      <c r="F30" s="678"/>
      <c r="G30" s="59"/>
      <c r="H30" s="59"/>
      <c r="I30" s="654"/>
      <c r="J30" s="59"/>
      <c r="K30" s="59"/>
    </row>
    <row r="31" spans="1:11">
      <c r="A31" s="678"/>
      <c r="B31" s="678"/>
      <c r="C31" s="678"/>
      <c r="D31" s="678"/>
      <c r="E31" s="678"/>
      <c r="F31" s="678"/>
      <c r="G31" s="59"/>
      <c r="H31" s="59"/>
      <c r="I31" s="654"/>
      <c r="J31" s="59"/>
      <c r="K31" s="59"/>
    </row>
    <row r="32" spans="1:11">
      <c r="A32" s="678"/>
      <c r="B32" s="678"/>
      <c r="C32" s="678"/>
      <c r="D32" s="678"/>
      <c r="E32" s="678"/>
      <c r="F32" s="678"/>
      <c r="G32" s="59"/>
      <c r="H32" s="59"/>
      <c r="I32" s="654"/>
      <c r="J32" s="59"/>
      <c r="K32" s="59"/>
    </row>
    <row r="33" spans="1:11">
      <c r="A33" s="678"/>
      <c r="B33" s="678"/>
      <c r="C33" s="678"/>
      <c r="D33" s="678"/>
      <c r="E33" s="678"/>
      <c r="F33" s="678"/>
      <c r="G33" s="59"/>
      <c r="H33" s="59"/>
      <c r="I33" s="654"/>
      <c r="J33" s="59"/>
      <c r="K33" s="59"/>
    </row>
    <row r="34" spans="1:11">
      <c r="A34" s="678"/>
      <c r="B34" s="678"/>
      <c r="C34" s="678"/>
      <c r="D34" s="678"/>
      <c r="E34" s="678"/>
      <c r="F34" s="678"/>
      <c r="G34" s="59"/>
      <c r="H34" s="59"/>
      <c r="I34" s="654"/>
      <c r="J34" s="59"/>
      <c r="K34" s="59"/>
    </row>
    <row r="35" spans="1:11">
      <c r="A35" s="678"/>
      <c r="B35" s="678"/>
      <c r="C35" s="678"/>
      <c r="D35" s="678"/>
      <c r="E35" s="678"/>
      <c r="F35" s="678"/>
      <c r="G35" s="59"/>
      <c r="H35" s="59"/>
      <c r="I35" s="654"/>
      <c r="J35" s="59"/>
      <c r="K35" s="59"/>
    </row>
    <row r="36" spans="1:11">
      <c r="A36" s="678"/>
      <c r="B36" s="678"/>
      <c r="C36" s="678"/>
      <c r="D36" s="678"/>
      <c r="E36" s="678"/>
      <c r="F36" s="678"/>
      <c r="G36" s="59"/>
      <c r="H36" s="59"/>
      <c r="I36" s="654"/>
      <c r="J36" s="59"/>
      <c r="K36" s="59"/>
    </row>
    <row r="37" spans="1:11">
      <c r="A37" s="678"/>
      <c r="B37" s="678"/>
      <c r="C37" s="678"/>
      <c r="D37" s="678"/>
      <c r="E37" s="678"/>
      <c r="F37" s="678"/>
      <c r="G37" s="59"/>
      <c r="H37" s="59"/>
      <c r="I37" s="654"/>
      <c r="J37" s="59"/>
      <c r="K37" s="59"/>
    </row>
    <row r="38" spans="1:11">
      <c r="A38" s="678"/>
      <c r="B38" s="678"/>
      <c r="C38" s="678"/>
      <c r="D38" s="678"/>
      <c r="E38" s="678"/>
      <c r="F38" s="678"/>
      <c r="G38" s="59"/>
      <c r="H38" s="59"/>
      <c r="I38" s="654"/>
      <c r="J38" s="59"/>
      <c r="K38" s="59"/>
    </row>
    <row r="39" spans="1:11">
      <c r="A39" s="678"/>
      <c r="B39" s="678"/>
      <c r="C39" s="678"/>
      <c r="D39" s="678"/>
      <c r="E39" s="678"/>
      <c r="F39" s="678"/>
      <c r="G39" s="59"/>
      <c r="H39" s="59"/>
      <c r="I39" s="654"/>
      <c r="J39" s="59"/>
      <c r="K39" s="59"/>
    </row>
    <row r="40" spans="1:11">
      <c r="A40" s="678"/>
      <c r="B40" s="678"/>
      <c r="C40" s="678"/>
      <c r="D40" s="678"/>
      <c r="E40" s="678"/>
      <c r="F40" s="678"/>
      <c r="G40" s="59"/>
      <c r="H40" s="59"/>
      <c r="I40" s="654"/>
      <c r="J40" s="59"/>
      <c r="K40" s="59"/>
    </row>
    <row r="41" spans="1:11">
      <c r="A41" s="678"/>
      <c r="B41" s="678"/>
      <c r="C41" s="678"/>
      <c r="D41" s="678"/>
      <c r="E41" s="678"/>
      <c r="F41" s="678"/>
      <c r="G41" s="59"/>
      <c r="H41" s="59"/>
      <c r="I41" s="654"/>
      <c r="J41" s="59"/>
      <c r="K41" s="59"/>
    </row>
    <row r="42" spans="1:11">
      <c r="A42" s="678"/>
      <c r="B42" s="678"/>
      <c r="C42" s="678"/>
      <c r="D42" s="678"/>
      <c r="E42" s="678"/>
      <c r="F42" s="678"/>
      <c r="G42" s="59"/>
      <c r="H42" s="59"/>
      <c r="I42" s="654"/>
      <c r="J42" s="59"/>
      <c r="K42" s="59"/>
    </row>
    <row r="43" spans="1:11">
      <c r="A43" s="678"/>
      <c r="B43" s="678"/>
      <c r="C43" s="678"/>
      <c r="D43" s="678"/>
      <c r="E43" s="678"/>
      <c r="F43" s="678"/>
      <c r="G43" s="59"/>
      <c r="H43" s="59"/>
      <c r="I43" s="654"/>
      <c r="J43" s="59"/>
      <c r="K43" s="59"/>
    </row>
    <row r="44" spans="1:11">
      <c r="A44" s="678"/>
      <c r="B44" s="678"/>
      <c r="C44" s="678"/>
      <c r="D44" s="678"/>
      <c r="E44" s="678"/>
      <c r="F44" s="678"/>
      <c r="G44" s="59"/>
      <c r="H44" s="59"/>
      <c r="I44" s="654"/>
      <c r="J44" s="59"/>
      <c r="K44" s="59"/>
    </row>
    <row r="45" spans="1:11">
      <c r="A45" s="678"/>
      <c r="B45" s="678"/>
      <c r="C45" s="678"/>
      <c r="D45" s="678"/>
      <c r="E45" s="678"/>
      <c r="F45" s="678"/>
      <c r="G45" s="59"/>
      <c r="H45" s="59"/>
      <c r="I45" s="654"/>
      <c r="J45" s="59"/>
      <c r="K45" s="59"/>
    </row>
    <row r="46" spans="1:11">
      <c r="A46" s="678"/>
      <c r="B46" s="678"/>
      <c r="C46" s="678"/>
      <c r="D46" s="678"/>
      <c r="E46" s="678"/>
      <c r="F46" s="678"/>
      <c r="G46" s="59"/>
      <c r="H46" s="59"/>
      <c r="I46" s="654"/>
      <c r="J46" s="59"/>
      <c r="K46" s="59"/>
    </row>
    <row r="47" spans="1:11">
      <c r="A47" s="678"/>
      <c r="B47" s="678"/>
      <c r="C47" s="678"/>
      <c r="D47" s="678"/>
      <c r="E47" s="678"/>
      <c r="F47" s="678"/>
      <c r="G47" s="59"/>
      <c r="H47" s="59"/>
      <c r="I47" s="654"/>
      <c r="J47" s="59"/>
      <c r="K47" s="59"/>
    </row>
    <row r="48" spans="1:11">
      <c r="A48" s="678"/>
      <c r="B48" s="678"/>
      <c r="C48" s="678"/>
      <c r="D48" s="678"/>
      <c r="E48" s="678"/>
      <c r="F48" s="678"/>
      <c r="G48" s="59"/>
      <c r="H48" s="59"/>
      <c r="I48" s="654"/>
      <c r="J48" s="59"/>
      <c r="K48" s="59"/>
    </row>
    <row r="49" spans="1:11">
      <c r="A49" s="678"/>
      <c r="B49" s="678"/>
      <c r="C49" s="678"/>
      <c r="D49" s="678"/>
      <c r="E49" s="678"/>
      <c r="F49" s="678"/>
      <c r="G49" s="59"/>
      <c r="H49" s="59"/>
      <c r="I49" s="654"/>
      <c r="J49" s="59"/>
      <c r="K49" s="59"/>
    </row>
    <row r="50" spans="1:11">
      <c r="A50" s="678"/>
      <c r="B50" s="678"/>
      <c r="C50" s="678"/>
      <c r="D50" s="678"/>
      <c r="E50" s="678"/>
      <c r="F50" s="678"/>
      <c r="G50" s="59"/>
      <c r="H50" s="59"/>
      <c r="I50" s="654"/>
      <c r="J50" s="59"/>
      <c r="K50" s="59"/>
    </row>
    <row r="51" spans="1:11">
      <c r="A51" s="678"/>
      <c r="B51" s="678"/>
      <c r="C51" s="678"/>
      <c r="D51" s="678"/>
      <c r="E51" s="678"/>
      <c r="F51" s="678"/>
      <c r="G51" s="59"/>
      <c r="H51" s="59"/>
      <c r="I51" s="654"/>
      <c r="J51" s="59"/>
      <c r="K51" s="59"/>
    </row>
    <row r="52" spans="1:11">
      <c r="A52" s="678"/>
      <c r="B52" s="678"/>
      <c r="C52" s="678"/>
      <c r="D52" s="678"/>
      <c r="E52" s="678"/>
      <c r="F52" s="678"/>
      <c r="G52" s="59"/>
      <c r="H52" s="59"/>
      <c r="I52" s="654"/>
      <c r="J52" s="59"/>
      <c r="K52" s="59"/>
    </row>
    <row r="53" spans="1:11">
      <c r="A53" s="678"/>
      <c r="B53" s="678"/>
      <c r="C53" s="678"/>
      <c r="D53" s="678"/>
      <c r="E53" s="678"/>
      <c r="F53" s="678"/>
      <c r="G53" s="59"/>
      <c r="H53" s="59"/>
      <c r="I53" s="654"/>
      <c r="J53" s="59"/>
      <c r="K53" s="59"/>
    </row>
    <row r="54" spans="1:11">
      <c r="A54" s="678"/>
      <c r="B54" s="678"/>
      <c r="C54" s="678"/>
      <c r="D54" s="678"/>
      <c r="E54" s="678"/>
      <c r="F54" s="678"/>
      <c r="G54" s="59"/>
      <c r="H54" s="59"/>
      <c r="I54" s="654"/>
      <c r="J54" s="59"/>
      <c r="K54" s="59"/>
    </row>
    <row r="55" spans="1:11">
      <c r="A55" s="678"/>
      <c r="B55" s="678"/>
      <c r="C55" s="678"/>
      <c r="D55" s="678"/>
      <c r="E55" s="678"/>
      <c r="F55" s="678"/>
      <c r="G55" s="59"/>
      <c r="H55" s="59"/>
      <c r="I55" s="654"/>
      <c r="J55" s="59"/>
      <c r="K55" s="59"/>
    </row>
    <row r="56" spans="1:11">
      <c r="A56" s="678"/>
      <c r="B56" s="678"/>
      <c r="C56" s="678"/>
      <c r="D56" s="678"/>
      <c r="E56" s="678"/>
      <c r="F56" s="678"/>
      <c r="G56" s="59"/>
      <c r="H56" s="59"/>
      <c r="I56" s="654"/>
      <c r="J56" s="59"/>
      <c r="K56" s="59"/>
    </row>
    <row r="57" spans="1:11">
      <c r="A57" s="678"/>
      <c r="B57" s="678"/>
      <c r="C57" s="678"/>
      <c r="D57" s="678"/>
      <c r="E57" s="678"/>
      <c r="F57" s="678"/>
      <c r="G57" s="59"/>
      <c r="H57" s="59"/>
      <c r="I57" s="654"/>
      <c r="J57" s="59"/>
      <c r="K57" s="59"/>
    </row>
    <row r="58" spans="1:11">
      <c r="A58" s="678"/>
      <c r="B58" s="678"/>
      <c r="C58" s="678"/>
      <c r="D58" s="678"/>
      <c r="E58" s="678"/>
      <c r="F58" s="678"/>
      <c r="G58" s="59"/>
      <c r="H58" s="59"/>
      <c r="I58" s="654"/>
      <c r="J58" s="59"/>
      <c r="K58" s="59"/>
    </row>
    <row r="59" spans="1:11">
      <c r="A59" s="678"/>
      <c r="B59" s="678"/>
      <c r="C59" s="678"/>
      <c r="D59" s="678"/>
      <c r="E59" s="678"/>
      <c r="F59" s="678"/>
      <c r="G59" s="59"/>
      <c r="H59" s="59"/>
      <c r="I59" s="654"/>
      <c r="J59" s="59"/>
      <c r="K59" s="59"/>
    </row>
    <row r="60" spans="1:11">
      <c r="A60" s="678"/>
      <c r="B60" s="678"/>
      <c r="C60" s="678"/>
      <c r="D60" s="678"/>
      <c r="E60" s="678"/>
      <c r="F60" s="678"/>
      <c r="G60" s="59"/>
      <c r="H60" s="59"/>
      <c r="I60" s="654"/>
      <c r="J60" s="59"/>
      <c r="K60" s="59"/>
    </row>
    <row r="61" spans="1:11">
      <c r="A61" s="678"/>
      <c r="B61" s="678"/>
      <c r="C61" s="678"/>
      <c r="D61" s="678"/>
      <c r="E61" s="678"/>
      <c r="F61" s="678"/>
      <c r="G61" s="59"/>
      <c r="H61" s="59"/>
      <c r="I61" s="654"/>
      <c r="J61" s="59"/>
      <c r="K61" s="59"/>
    </row>
    <row r="62" spans="1:11">
      <c r="A62" s="678"/>
      <c r="B62" s="678"/>
      <c r="C62" s="678"/>
      <c r="D62" s="678"/>
      <c r="E62" s="678"/>
      <c r="F62" s="678"/>
      <c r="G62" s="59"/>
      <c r="H62" s="59"/>
      <c r="I62" s="654"/>
      <c r="J62" s="59"/>
      <c r="K62" s="59"/>
    </row>
    <row r="63" spans="1:11">
      <c r="A63" s="678"/>
      <c r="B63" s="678"/>
      <c r="C63" s="678"/>
      <c r="D63" s="678"/>
      <c r="E63" s="678"/>
      <c r="F63" s="678"/>
      <c r="G63" s="59"/>
      <c r="H63" s="59"/>
      <c r="I63" s="654"/>
      <c r="J63" s="59"/>
      <c r="K63" s="59"/>
    </row>
    <row r="64" spans="1:11">
      <c r="A64" s="678"/>
      <c r="B64" s="678"/>
      <c r="C64" s="678"/>
      <c r="D64" s="678"/>
      <c r="E64" s="678"/>
      <c r="F64" s="678"/>
      <c r="G64" s="59"/>
      <c r="H64" s="59"/>
      <c r="I64" s="654"/>
      <c r="J64" s="59"/>
      <c r="K64" s="59"/>
    </row>
    <row r="65" spans="1:11">
      <c r="A65" s="678"/>
      <c r="B65" s="678"/>
      <c r="C65" s="678"/>
      <c r="D65" s="678"/>
      <c r="E65" s="678"/>
      <c r="F65" s="678"/>
      <c r="G65" s="59"/>
      <c r="H65" s="59"/>
      <c r="I65" s="654"/>
      <c r="J65" s="59"/>
      <c r="K65" s="59"/>
    </row>
    <row r="66" spans="1:11">
      <c r="A66" s="678"/>
      <c r="B66" s="678"/>
      <c r="C66" s="678"/>
      <c r="D66" s="678"/>
      <c r="E66" s="678"/>
      <c r="F66" s="678"/>
      <c r="G66" s="59"/>
      <c r="H66" s="59"/>
      <c r="I66" s="654"/>
      <c r="J66" s="59"/>
      <c r="K66" s="59"/>
    </row>
    <row r="67" spans="1:11">
      <c r="A67" s="678"/>
      <c r="B67" s="678"/>
      <c r="C67" s="678"/>
      <c r="D67" s="678"/>
      <c r="E67" s="678"/>
      <c r="F67" s="678"/>
      <c r="G67" s="59"/>
      <c r="H67" s="59"/>
      <c r="I67" s="654"/>
      <c r="J67" s="59"/>
      <c r="K67" s="59"/>
    </row>
    <row r="68" spans="1:11">
      <c r="A68" s="678"/>
      <c r="B68" s="678"/>
      <c r="C68" s="678"/>
      <c r="D68" s="678"/>
      <c r="E68" s="678"/>
      <c r="F68" s="678"/>
      <c r="G68" s="59"/>
      <c r="H68" s="59"/>
      <c r="I68" s="654"/>
      <c r="J68" s="59"/>
      <c r="K68" s="59"/>
    </row>
    <row r="69" spans="1:11">
      <c r="A69" s="678"/>
      <c r="B69" s="678"/>
      <c r="C69" s="678"/>
      <c r="D69" s="678"/>
      <c r="E69" s="678"/>
      <c r="F69" s="678"/>
      <c r="G69" s="59"/>
      <c r="H69" s="59"/>
      <c r="I69" s="654"/>
      <c r="J69" s="59"/>
      <c r="K69" s="59"/>
    </row>
    <row r="70" spans="1:11">
      <c r="A70" s="678"/>
      <c r="B70" s="678"/>
      <c r="C70" s="678"/>
      <c r="D70" s="678"/>
      <c r="E70" s="678"/>
      <c r="F70" s="678"/>
      <c r="G70" s="59"/>
      <c r="H70" s="59"/>
      <c r="I70" s="654"/>
      <c r="J70" s="59"/>
      <c r="K70" s="59"/>
    </row>
    <row r="71" spans="1:11">
      <c r="A71" s="678"/>
      <c r="B71" s="678"/>
      <c r="C71" s="678"/>
      <c r="D71" s="678"/>
      <c r="E71" s="678"/>
      <c r="F71" s="678"/>
      <c r="G71" s="59"/>
      <c r="H71" s="59"/>
      <c r="I71" s="654"/>
      <c r="J71" s="59"/>
      <c r="K71" s="59"/>
    </row>
    <row r="72" spans="1:11">
      <c r="A72" s="678"/>
      <c r="B72" s="678"/>
      <c r="C72" s="678"/>
      <c r="D72" s="678"/>
      <c r="E72" s="678"/>
      <c r="F72" s="678"/>
      <c r="G72" s="59"/>
      <c r="H72" s="59"/>
      <c r="I72" s="654"/>
      <c r="J72" s="59"/>
      <c r="K72" s="59"/>
    </row>
    <row r="73" spans="1:11">
      <c r="A73" s="678"/>
      <c r="B73" s="678"/>
      <c r="C73" s="678"/>
      <c r="D73" s="678"/>
      <c r="E73" s="678"/>
      <c r="F73" s="678"/>
      <c r="G73" s="59"/>
      <c r="H73" s="59"/>
      <c r="I73" s="654"/>
      <c r="J73" s="59"/>
      <c r="K73" s="59"/>
    </row>
    <row r="74" spans="1:11">
      <c r="A74" s="678"/>
      <c r="B74" s="678"/>
      <c r="C74" s="678"/>
      <c r="D74" s="678"/>
      <c r="E74" s="678"/>
      <c r="F74" s="678"/>
      <c r="G74" s="59"/>
      <c r="H74" s="59"/>
      <c r="I74" s="654"/>
      <c r="J74" s="59"/>
      <c r="K74" s="59"/>
    </row>
    <row r="75" spans="1:11">
      <c r="A75" s="678"/>
      <c r="B75" s="678"/>
      <c r="C75" s="678"/>
      <c r="D75" s="678"/>
      <c r="E75" s="678"/>
      <c r="F75" s="678"/>
      <c r="G75" s="59"/>
      <c r="H75" s="59"/>
      <c r="I75" s="654"/>
      <c r="J75" s="59"/>
      <c r="K75" s="59"/>
    </row>
    <row r="76" spans="1:11">
      <c r="A76" s="678"/>
      <c r="B76" s="678"/>
      <c r="C76" s="678"/>
      <c r="D76" s="678"/>
      <c r="E76" s="678"/>
      <c r="F76" s="678"/>
      <c r="G76" s="59"/>
      <c r="H76" s="59"/>
      <c r="I76" s="654"/>
      <c r="J76" s="59"/>
      <c r="K76" s="59"/>
    </row>
    <row r="77" spans="1:11">
      <c r="A77" s="678"/>
      <c r="B77" s="678"/>
      <c r="C77" s="678"/>
      <c r="D77" s="678"/>
      <c r="E77" s="678"/>
      <c r="F77" s="678"/>
      <c r="G77" s="59"/>
      <c r="H77" s="59"/>
      <c r="I77" s="654"/>
      <c r="J77" s="59"/>
      <c r="K77" s="59"/>
    </row>
    <row r="78" spans="1:11">
      <c r="A78" s="678"/>
      <c r="B78" s="678"/>
      <c r="C78" s="678"/>
      <c r="D78" s="678"/>
      <c r="E78" s="678"/>
      <c r="F78" s="678"/>
      <c r="G78" s="59"/>
      <c r="H78" s="59"/>
      <c r="I78" s="654"/>
      <c r="J78" s="59"/>
      <c r="K78" s="59"/>
    </row>
    <row r="79" spans="1:11">
      <c r="A79" s="678"/>
      <c r="B79" s="678"/>
      <c r="C79" s="678"/>
      <c r="D79" s="678"/>
      <c r="E79" s="678"/>
      <c r="F79" s="678"/>
      <c r="G79" s="59"/>
      <c r="H79" s="59"/>
      <c r="I79" s="654"/>
      <c r="J79" s="59"/>
      <c r="K79" s="59"/>
    </row>
    <row r="80" spans="1:11">
      <c r="A80" s="678"/>
      <c r="B80" s="678"/>
      <c r="C80" s="678"/>
      <c r="D80" s="678"/>
      <c r="E80" s="678"/>
      <c r="F80" s="678"/>
      <c r="G80" s="59"/>
      <c r="H80" s="59"/>
      <c r="I80" s="654"/>
      <c r="J80" s="59"/>
      <c r="K80" s="59"/>
    </row>
    <row r="81" spans="1:11">
      <c r="A81" s="678"/>
      <c r="B81" s="678"/>
      <c r="C81" s="678"/>
      <c r="D81" s="678"/>
      <c r="E81" s="678"/>
      <c r="F81" s="678"/>
      <c r="G81" s="59"/>
      <c r="H81" s="59"/>
      <c r="I81" s="654"/>
      <c r="J81" s="59"/>
      <c r="K81" s="59"/>
    </row>
    <row r="82" spans="1:11">
      <c r="A82" s="678"/>
      <c r="B82" s="678"/>
      <c r="C82" s="678"/>
      <c r="D82" s="678"/>
      <c r="E82" s="678"/>
      <c r="F82" s="678"/>
      <c r="G82" s="59"/>
      <c r="H82" s="59"/>
      <c r="I82" s="654"/>
      <c r="J82" s="59"/>
      <c r="K82" s="59"/>
    </row>
    <row r="83" spans="1:11">
      <c r="A83" s="678"/>
      <c r="B83" s="678"/>
      <c r="C83" s="678"/>
      <c r="D83" s="678"/>
      <c r="E83" s="678"/>
      <c r="F83" s="678"/>
      <c r="G83" s="59"/>
      <c r="H83" s="59"/>
      <c r="I83" s="654"/>
      <c r="J83" s="59"/>
      <c r="K83" s="59"/>
    </row>
    <row r="84" spans="1:11">
      <c r="A84" s="678"/>
      <c r="B84" s="678"/>
      <c r="C84" s="678"/>
      <c r="D84" s="678"/>
      <c r="E84" s="678"/>
      <c r="F84" s="678"/>
      <c r="G84" s="59"/>
      <c r="H84" s="59"/>
      <c r="I84" s="654"/>
      <c r="J84" s="59"/>
      <c r="K84" s="59"/>
    </row>
    <row r="85" spans="1:11">
      <c r="A85" s="678"/>
      <c r="B85" s="678"/>
      <c r="C85" s="678"/>
      <c r="D85" s="678"/>
      <c r="E85" s="678"/>
      <c r="F85" s="678"/>
      <c r="G85" s="59"/>
      <c r="H85" s="59"/>
      <c r="I85" s="654"/>
      <c r="J85" s="59"/>
      <c r="K85" s="59"/>
    </row>
    <row r="86" spans="1:11">
      <c r="A86" s="678"/>
      <c r="B86" s="678"/>
      <c r="C86" s="678"/>
      <c r="D86" s="678"/>
      <c r="E86" s="678"/>
      <c r="F86" s="678"/>
      <c r="G86" s="59"/>
      <c r="H86" s="59"/>
      <c r="I86" s="654"/>
      <c r="J86" s="59"/>
      <c r="K86" s="59"/>
    </row>
    <row r="87" spans="1:11">
      <c r="A87" s="678"/>
      <c r="B87" s="678"/>
      <c r="C87" s="678"/>
      <c r="D87" s="678"/>
      <c r="E87" s="678"/>
      <c r="F87" s="678"/>
      <c r="G87" s="59"/>
      <c r="H87" s="59"/>
      <c r="I87" s="654"/>
      <c r="J87" s="59"/>
      <c r="K87" s="59"/>
    </row>
    <row r="88" spans="1:11">
      <c r="A88" s="678"/>
      <c r="B88" s="678"/>
      <c r="C88" s="678"/>
      <c r="D88" s="678"/>
      <c r="E88" s="678"/>
      <c r="F88" s="678"/>
      <c r="G88" s="59"/>
      <c r="H88" s="59"/>
      <c r="I88" s="654"/>
      <c r="J88" s="59"/>
      <c r="K88" s="59"/>
    </row>
    <row r="89" spans="1:11">
      <c r="A89" s="678"/>
      <c r="B89" s="678"/>
      <c r="C89" s="678"/>
      <c r="D89" s="678"/>
      <c r="E89" s="678"/>
      <c r="F89" s="678"/>
      <c r="G89" s="59"/>
      <c r="H89" s="59"/>
      <c r="I89" s="654"/>
      <c r="J89" s="59"/>
      <c r="K89" s="59"/>
    </row>
    <row r="90" spans="1:11">
      <c r="A90" s="678"/>
      <c r="B90" s="678"/>
      <c r="C90" s="678"/>
      <c r="D90" s="678"/>
      <c r="E90" s="678"/>
      <c r="F90" s="678"/>
      <c r="G90" s="59"/>
      <c r="H90" s="59"/>
      <c r="I90" s="654"/>
      <c r="J90" s="59"/>
      <c r="K90" s="59"/>
    </row>
    <row r="91" spans="1:11">
      <c r="A91" s="678"/>
      <c r="B91" s="678"/>
      <c r="C91" s="678"/>
      <c r="D91" s="678"/>
      <c r="E91" s="678"/>
      <c r="F91" s="678"/>
      <c r="G91" s="59"/>
      <c r="H91" s="59"/>
      <c r="I91" s="654"/>
      <c r="J91" s="59"/>
      <c r="K91" s="59"/>
    </row>
    <row r="92" spans="1:11">
      <c r="A92" s="678"/>
      <c r="B92" s="678"/>
      <c r="C92" s="678"/>
      <c r="D92" s="678"/>
      <c r="E92" s="678"/>
      <c r="F92" s="678"/>
      <c r="G92" s="59"/>
      <c r="H92" s="59"/>
      <c r="I92" s="654"/>
      <c r="J92" s="59"/>
      <c r="K92" s="59"/>
    </row>
    <row r="93" spans="1:11">
      <c r="A93" s="678"/>
      <c r="B93" s="678"/>
      <c r="C93" s="678"/>
      <c r="D93" s="678"/>
      <c r="E93" s="678"/>
      <c r="F93" s="678"/>
      <c r="G93" s="59"/>
      <c r="H93" s="59"/>
      <c r="I93" s="654"/>
      <c r="J93" s="59"/>
      <c r="K93" s="59"/>
    </row>
    <row r="94" spans="1:11">
      <c r="A94" s="678"/>
      <c r="B94" s="678"/>
      <c r="C94" s="678"/>
      <c r="D94" s="678"/>
      <c r="E94" s="678"/>
      <c r="F94" s="678"/>
      <c r="G94" s="59"/>
      <c r="H94" s="59"/>
      <c r="I94" s="654"/>
      <c r="J94" s="59"/>
      <c r="K94" s="59"/>
    </row>
    <row r="95" spans="1:11">
      <c r="A95" s="678"/>
      <c r="B95" s="678"/>
      <c r="C95" s="678"/>
      <c r="D95" s="678"/>
      <c r="E95" s="678"/>
      <c r="F95" s="678"/>
      <c r="G95" s="59"/>
      <c r="H95" s="59"/>
      <c r="I95" s="654"/>
      <c r="J95" s="59"/>
      <c r="K95" s="59"/>
    </row>
    <row r="96" spans="1:11">
      <c r="A96" s="678"/>
      <c r="B96" s="678"/>
      <c r="C96" s="678"/>
      <c r="D96" s="678"/>
      <c r="E96" s="678"/>
      <c r="F96" s="678"/>
      <c r="G96" s="59"/>
      <c r="H96" s="59"/>
      <c r="I96" s="654"/>
      <c r="J96" s="59"/>
      <c r="K96" s="59"/>
    </row>
    <row r="97" spans="1:11">
      <c r="A97" s="678"/>
      <c r="B97" s="678"/>
      <c r="C97" s="678"/>
      <c r="D97" s="678"/>
      <c r="E97" s="678"/>
      <c r="F97" s="678"/>
      <c r="G97" s="59"/>
      <c r="H97" s="59"/>
      <c r="I97" s="654"/>
      <c r="J97" s="59"/>
      <c r="K97" s="59"/>
    </row>
    <row r="98" spans="1:11">
      <c r="A98" s="678"/>
      <c r="B98" s="678"/>
      <c r="C98" s="678"/>
      <c r="D98" s="678"/>
      <c r="E98" s="678"/>
      <c r="F98" s="678"/>
      <c r="G98" s="59"/>
      <c r="H98" s="59"/>
      <c r="I98" s="654"/>
      <c r="J98" s="59"/>
      <c r="K98" s="59"/>
    </row>
    <row r="99" spans="1:11">
      <c r="A99" s="678"/>
      <c r="B99" s="678"/>
      <c r="C99" s="678"/>
      <c r="D99" s="678"/>
      <c r="E99" s="678"/>
      <c r="F99" s="678"/>
      <c r="G99" s="59"/>
      <c r="H99" s="59"/>
      <c r="I99" s="654"/>
      <c r="J99" s="59"/>
      <c r="K99" s="59"/>
    </row>
    <row r="100" spans="1:11">
      <c r="A100" s="678"/>
      <c r="B100" s="678"/>
      <c r="C100" s="678"/>
      <c r="D100" s="678"/>
      <c r="E100" s="678"/>
      <c r="F100" s="678"/>
      <c r="G100" s="59"/>
      <c r="H100" s="59"/>
      <c r="I100" s="654"/>
      <c r="J100" s="59"/>
      <c r="K100" s="59"/>
    </row>
    <row r="101" spans="1:11">
      <c r="A101" s="678"/>
      <c r="B101" s="678"/>
      <c r="C101" s="678"/>
      <c r="D101" s="678"/>
      <c r="E101" s="678"/>
      <c r="F101" s="678"/>
      <c r="G101" s="59"/>
      <c r="H101" s="59"/>
      <c r="I101" s="654"/>
      <c r="J101" s="59"/>
      <c r="K101" s="59"/>
    </row>
    <row r="102" spans="1:11">
      <c r="A102" s="678"/>
      <c r="B102" s="678"/>
      <c r="C102" s="678"/>
      <c r="D102" s="678"/>
      <c r="E102" s="678"/>
      <c r="F102" s="678"/>
      <c r="G102" s="59"/>
      <c r="H102" s="59"/>
      <c r="I102" s="654"/>
      <c r="J102" s="59"/>
      <c r="K102" s="59"/>
    </row>
    <row r="103" spans="1:11">
      <c r="A103" s="678"/>
      <c r="B103" s="678"/>
      <c r="C103" s="678"/>
      <c r="D103" s="678"/>
      <c r="E103" s="678"/>
      <c r="F103" s="678"/>
      <c r="G103" s="59"/>
      <c r="H103" s="59"/>
      <c r="I103" s="654"/>
      <c r="J103" s="59"/>
      <c r="K103" s="59"/>
    </row>
    <row r="104" spans="1:11">
      <c r="A104" s="678"/>
      <c r="B104" s="678"/>
      <c r="C104" s="678"/>
      <c r="D104" s="678"/>
      <c r="E104" s="678"/>
      <c r="F104" s="678"/>
      <c r="G104" s="59"/>
      <c r="H104" s="59"/>
      <c r="I104" s="654"/>
      <c r="J104" s="59"/>
      <c r="K104" s="59"/>
    </row>
    <row r="105" spans="1:11">
      <c r="A105" s="678"/>
      <c r="B105" s="678"/>
      <c r="C105" s="678"/>
      <c r="D105" s="678"/>
      <c r="E105" s="678"/>
      <c r="F105" s="678"/>
      <c r="G105" s="59"/>
      <c r="H105" s="59"/>
      <c r="I105" s="654"/>
      <c r="J105" s="59"/>
      <c r="K105" s="59"/>
    </row>
    <row r="106" spans="1:11">
      <c r="A106" s="678"/>
      <c r="B106" s="678"/>
      <c r="C106" s="678"/>
      <c r="D106" s="678"/>
      <c r="E106" s="678"/>
      <c r="F106" s="678"/>
      <c r="G106" s="59"/>
      <c r="H106" s="59"/>
      <c r="I106" s="654"/>
      <c r="J106" s="59"/>
      <c r="K106" s="59"/>
    </row>
    <row r="107" spans="1:11">
      <c r="A107" s="678"/>
      <c r="B107" s="678"/>
      <c r="C107" s="678"/>
      <c r="D107" s="678"/>
      <c r="E107" s="678"/>
      <c r="F107" s="678"/>
      <c r="G107" s="59"/>
      <c r="H107" s="59"/>
      <c r="I107" s="654"/>
      <c r="J107" s="59"/>
      <c r="K107" s="59"/>
    </row>
    <row r="108" spans="1:11">
      <c r="A108" s="678"/>
      <c r="B108" s="678"/>
      <c r="C108" s="678"/>
      <c r="D108" s="678"/>
      <c r="E108" s="678"/>
      <c r="F108" s="678"/>
      <c r="G108" s="59"/>
      <c r="H108" s="59"/>
      <c r="I108" s="654"/>
      <c r="J108" s="59"/>
      <c r="K108" s="59"/>
    </row>
    <row r="109" spans="1:11">
      <c r="A109" s="678"/>
      <c r="B109" s="678"/>
      <c r="C109" s="678"/>
      <c r="D109" s="678"/>
      <c r="E109" s="678"/>
      <c r="F109" s="678"/>
      <c r="G109" s="59"/>
      <c r="H109" s="59"/>
      <c r="I109" s="654"/>
      <c r="J109" s="59"/>
      <c r="K109" s="59"/>
    </row>
    <row r="110" spans="1:11">
      <c r="A110" s="678"/>
      <c r="B110" s="678"/>
      <c r="C110" s="678"/>
      <c r="D110" s="678"/>
      <c r="E110" s="678"/>
      <c r="F110" s="678"/>
      <c r="G110" s="59"/>
      <c r="H110" s="59"/>
      <c r="I110" s="654"/>
      <c r="J110" s="59"/>
      <c r="K110" s="59"/>
    </row>
    <row r="111" spans="1:11">
      <c r="A111" s="678"/>
      <c r="B111" s="678"/>
      <c r="C111" s="678"/>
      <c r="D111" s="678"/>
      <c r="E111" s="678"/>
      <c r="F111" s="678"/>
      <c r="G111" s="59"/>
      <c r="H111" s="59"/>
      <c r="I111" s="654"/>
      <c r="J111" s="59"/>
      <c r="K111" s="59"/>
    </row>
    <row r="112" spans="1:11">
      <c r="A112" s="678"/>
      <c r="B112" s="678"/>
      <c r="C112" s="678"/>
      <c r="D112" s="678"/>
      <c r="E112" s="678"/>
      <c r="F112" s="678"/>
      <c r="G112" s="59"/>
      <c r="H112" s="59"/>
      <c r="I112" s="654"/>
      <c r="J112" s="59"/>
      <c r="K112" s="59"/>
    </row>
    <row r="113" spans="1:11">
      <c r="A113" s="678"/>
      <c r="B113" s="678"/>
      <c r="C113" s="678"/>
      <c r="D113" s="678"/>
      <c r="E113" s="678"/>
      <c r="F113" s="678"/>
      <c r="G113" s="59"/>
      <c r="H113" s="59"/>
      <c r="I113" s="654"/>
      <c r="J113" s="59"/>
      <c r="K113" s="59"/>
    </row>
    <row r="114" spans="1:11">
      <c r="A114" s="678"/>
      <c r="B114" s="678"/>
      <c r="C114" s="678"/>
      <c r="D114" s="678"/>
      <c r="E114" s="678"/>
      <c r="F114" s="678"/>
      <c r="G114" s="59"/>
      <c r="H114" s="59"/>
      <c r="I114" s="654"/>
      <c r="J114" s="59"/>
      <c r="K114" s="59"/>
    </row>
    <row r="115" spans="1:11">
      <c r="A115" s="678"/>
      <c r="B115" s="678"/>
      <c r="C115" s="678"/>
      <c r="D115" s="678"/>
      <c r="E115" s="678"/>
      <c r="F115" s="678"/>
      <c r="G115" s="59"/>
      <c r="H115" s="59"/>
      <c r="I115" s="654"/>
      <c r="J115" s="59"/>
      <c r="K115" s="59"/>
    </row>
    <row r="116" spans="1:11">
      <c r="A116" s="678"/>
      <c r="B116" s="678"/>
      <c r="C116" s="678"/>
      <c r="D116" s="678"/>
      <c r="E116" s="678"/>
      <c r="F116" s="678"/>
      <c r="G116" s="59"/>
      <c r="H116" s="59"/>
      <c r="I116" s="654"/>
      <c r="J116" s="59"/>
      <c r="K116" s="59"/>
    </row>
    <row r="117" spans="1:11">
      <c r="A117" s="678"/>
      <c r="B117" s="678"/>
      <c r="C117" s="678"/>
      <c r="D117" s="678"/>
      <c r="E117" s="678"/>
      <c r="F117" s="678"/>
      <c r="G117" s="59"/>
      <c r="H117" s="59"/>
      <c r="I117" s="654"/>
      <c r="J117" s="59"/>
      <c r="K117" s="59"/>
    </row>
    <row r="118" spans="1:11">
      <c r="A118" s="678"/>
      <c r="B118" s="678"/>
      <c r="C118" s="678"/>
      <c r="D118" s="678"/>
      <c r="E118" s="678"/>
      <c r="F118" s="678"/>
      <c r="G118" s="59"/>
      <c r="H118" s="59"/>
      <c r="I118" s="654"/>
      <c r="J118" s="59"/>
      <c r="K118" s="59"/>
    </row>
    <row r="119" spans="1:11">
      <c r="A119" s="678"/>
      <c r="B119" s="678"/>
      <c r="C119" s="678"/>
      <c r="D119" s="678"/>
      <c r="E119" s="678"/>
      <c r="F119" s="678"/>
      <c r="G119" s="59"/>
      <c r="H119" s="59"/>
      <c r="I119" s="654"/>
      <c r="J119" s="59"/>
      <c r="K119" s="59"/>
    </row>
    <row r="120" spans="1:11">
      <c r="A120" s="678"/>
      <c r="B120" s="678"/>
      <c r="C120" s="678"/>
      <c r="D120" s="678"/>
      <c r="E120" s="678"/>
      <c r="F120" s="678"/>
      <c r="G120" s="59"/>
      <c r="H120" s="59"/>
      <c r="I120" s="654"/>
      <c r="J120" s="59"/>
      <c r="K120" s="59"/>
    </row>
    <row r="121" spans="1:11">
      <c r="A121" s="678"/>
      <c r="B121" s="678"/>
      <c r="C121" s="678"/>
      <c r="D121" s="678"/>
      <c r="E121" s="678"/>
      <c r="F121" s="678"/>
      <c r="G121" s="59"/>
      <c r="H121" s="59"/>
      <c r="I121" s="654"/>
      <c r="J121" s="59"/>
      <c r="K121" s="59"/>
    </row>
    <row r="122" spans="1:11">
      <c r="A122" s="678"/>
      <c r="B122" s="678"/>
      <c r="C122" s="678"/>
      <c r="D122" s="678"/>
      <c r="E122" s="678"/>
      <c r="F122" s="678"/>
      <c r="G122" s="59"/>
      <c r="H122" s="59"/>
      <c r="I122" s="654"/>
      <c r="J122" s="59"/>
      <c r="K122" s="59"/>
    </row>
    <row r="123" spans="1:11">
      <c r="A123" s="678"/>
      <c r="B123" s="678"/>
      <c r="C123" s="678"/>
      <c r="D123" s="678"/>
      <c r="E123" s="678"/>
      <c r="F123" s="678"/>
      <c r="G123" s="59"/>
      <c r="H123" s="59"/>
      <c r="I123" s="654"/>
      <c r="J123" s="59"/>
      <c r="K123" s="59"/>
    </row>
    <row r="124" spans="1:11">
      <c r="A124" s="678"/>
      <c r="B124" s="678"/>
      <c r="C124" s="678"/>
      <c r="D124" s="678"/>
      <c r="E124" s="678"/>
      <c r="F124" s="678"/>
      <c r="G124" s="59"/>
      <c r="H124" s="59"/>
      <c r="I124" s="654"/>
      <c r="J124" s="59"/>
      <c r="K124" s="59"/>
    </row>
    <row r="125" spans="1:11">
      <c r="A125" s="678"/>
      <c r="B125" s="678"/>
      <c r="C125" s="678"/>
      <c r="D125" s="678"/>
      <c r="E125" s="678"/>
      <c r="F125" s="678"/>
      <c r="G125" s="59"/>
      <c r="H125" s="59"/>
      <c r="I125" s="654"/>
      <c r="J125" s="59"/>
      <c r="K125" s="59"/>
    </row>
    <row r="126" spans="1:11">
      <c r="A126" s="678"/>
      <c r="B126" s="678"/>
      <c r="C126" s="678"/>
      <c r="D126" s="678"/>
      <c r="E126" s="678"/>
      <c r="F126" s="678"/>
      <c r="G126" s="59"/>
      <c r="H126" s="59"/>
      <c r="I126" s="654"/>
      <c r="J126" s="59"/>
      <c r="K126" s="59"/>
    </row>
    <row r="127" spans="1:11">
      <c r="A127" s="678"/>
      <c r="B127" s="678"/>
      <c r="C127" s="678"/>
      <c r="D127" s="678"/>
      <c r="E127" s="678"/>
      <c r="F127" s="678"/>
      <c r="G127" s="59"/>
      <c r="H127" s="59"/>
      <c r="I127" s="654"/>
      <c r="J127" s="59"/>
      <c r="K127" s="59"/>
    </row>
    <row r="128" spans="1:11">
      <c r="A128" s="678"/>
      <c r="B128" s="678"/>
      <c r="C128" s="678"/>
      <c r="D128" s="678"/>
      <c r="E128" s="678"/>
      <c r="F128" s="678"/>
      <c r="G128" s="59"/>
      <c r="H128" s="59"/>
      <c r="I128" s="654"/>
      <c r="J128" s="59"/>
      <c r="K128" s="59"/>
    </row>
    <row r="129" spans="1:11">
      <c r="A129" s="678"/>
      <c r="B129" s="678"/>
      <c r="C129" s="678"/>
      <c r="D129" s="678"/>
      <c r="E129" s="678"/>
      <c r="F129" s="678"/>
      <c r="G129" s="59"/>
      <c r="H129" s="59"/>
      <c r="I129" s="654"/>
      <c r="J129" s="59"/>
      <c r="K129" s="59"/>
    </row>
    <row r="130" spans="1:11">
      <c r="A130" s="678"/>
      <c r="B130" s="678"/>
      <c r="C130" s="678"/>
      <c r="D130" s="678"/>
      <c r="E130" s="678"/>
      <c r="F130" s="678"/>
      <c r="G130" s="59"/>
      <c r="H130" s="59"/>
      <c r="I130" s="654"/>
      <c r="J130" s="59"/>
      <c r="K130" s="59"/>
    </row>
    <row r="131" spans="1:11">
      <c r="A131" s="678"/>
      <c r="B131" s="678"/>
      <c r="C131" s="678"/>
      <c r="D131" s="678"/>
      <c r="E131" s="678"/>
      <c r="F131" s="678"/>
      <c r="G131" s="59"/>
      <c r="H131" s="59"/>
      <c r="I131" s="654"/>
      <c r="J131" s="59"/>
      <c r="K131" s="59"/>
    </row>
    <row r="132" spans="1:11">
      <c r="A132" s="678"/>
      <c r="B132" s="678"/>
      <c r="C132" s="678"/>
      <c r="D132" s="678"/>
      <c r="E132" s="678"/>
      <c r="F132" s="678"/>
      <c r="G132" s="59"/>
      <c r="H132" s="59"/>
      <c r="I132" s="654"/>
      <c r="J132" s="59"/>
      <c r="K132" s="59"/>
    </row>
    <row r="133" spans="1:11">
      <c r="A133" s="678"/>
      <c r="B133" s="678"/>
      <c r="C133" s="678"/>
      <c r="D133" s="678"/>
      <c r="E133" s="678"/>
      <c r="F133" s="678"/>
      <c r="G133" s="59"/>
      <c r="H133" s="59"/>
      <c r="I133" s="654"/>
      <c r="J133" s="59"/>
      <c r="K133" s="59"/>
    </row>
    <row r="134" spans="1:11" ht="12.75" customHeight="1">
      <c r="A134" s="678"/>
      <c r="B134" s="678"/>
      <c r="C134" s="678"/>
      <c r="D134" s="678"/>
      <c r="E134" s="678"/>
      <c r="F134" s="678"/>
      <c r="G134" s="59"/>
      <c r="H134" s="59"/>
      <c r="I134" s="654"/>
      <c r="J134" s="59"/>
      <c r="K134" s="59"/>
    </row>
    <row r="135" spans="1:11" ht="12.75" customHeight="1">
      <c r="A135" s="678"/>
      <c r="B135" s="678"/>
      <c r="C135" s="678"/>
      <c r="D135" s="678"/>
      <c r="E135" s="678"/>
      <c r="F135" s="678"/>
      <c r="G135" s="59"/>
      <c r="H135" s="59"/>
      <c r="I135" s="654"/>
      <c r="J135" s="59"/>
      <c r="K135" s="59"/>
    </row>
    <row r="136" spans="1:11" ht="12.75" customHeight="1">
      <c r="A136" s="678"/>
      <c r="B136" s="678"/>
      <c r="C136" s="678"/>
      <c r="D136" s="678"/>
      <c r="E136" s="678"/>
      <c r="F136" s="678"/>
      <c r="G136" s="59"/>
      <c r="H136" s="59"/>
      <c r="I136" s="654"/>
      <c r="J136" s="59"/>
      <c r="K136" s="59"/>
    </row>
    <row r="137" spans="1:11" ht="12.75" customHeight="1">
      <c r="A137" s="678"/>
      <c r="B137" s="678"/>
      <c r="C137" s="678"/>
      <c r="D137" s="678"/>
      <c r="E137" s="678"/>
      <c r="F137" s="678"/>
      <c r="G137" s="59"/>
      <c r="H137" s="59"/>
      <c r="I137" s="654"/>
      <c r="J137" s="59"/>
      <c r="K137" s="59"/>
    </row>
    <row r="138" spans="1:11" ht="12.75" customHeight="1">
      <c r="A138" s="678"/>
      <c r="B138" s="678"/>
      <c r="C138" s="678"/>
      <c r="D138" s="678"/>
      <c r="E138" s="678"/>
      <c r="F138" s="678"/>
      <c r="G138" s="59"/>
      <c r="H138" s="59"/>
      <c r="I138" s="654"/>
      <c r="J138" s="59"/>
      <c r="K138" s="59"/>
    </row>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sheetData>
  <mergeCells count="4">
    <mergeCell ref="A1:F1"/>
    <mergeCell ref="A2:M2"/>
    <mergeCell ref="A3:M3"/>
    <mergeCell ref="A4:M4"/>
  </mergeCells>
  <dataValidations count="1">
    <dataValidation type="custom" allowBlank="1" showDropDown="1" showErrorMessage="1" sqref="D8:E8">
      <formula1>OR(NOT(ISERROR(DATEVALUE(D8))), AND(ISNUMBER(D8), LEFT(CELL("format", D8))="D"))</formula1>
    </dataValidation>
  </dataValidations>
  <pageMargins left="0.70866141732283472" right="0.70866141732283472" top="0.74803149606299213" bottom="0.74803149606299213" header="0.31496062992125984" footer="0.31496062992125984"/>
  <pageSetup scale="46"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9594"/>
  </sheetPr>
  <dimension ref="A1:J100"/>
  <sheetViews>
    <sheetView view="pageBreakPreview" zoomScale="60" zoomScaleNormal="100" workbookViewId="0">
      <selection sqref="A1:XFD1048576"/>
    </sheetView>
  </sheetViews>
  <sheetFormatPr baseColWidth="10" defaultColWidth="14.42578125" defaultRowHeight="15" customHeight="1"/>
  <cols>
    <col min="1" max="11" width="10.7109375" style="295" customWidth="1"/>
    <col min="12" max="16384" width="14.42578125" style="295"/>
  </cols>
  <sheetData>
    <row r="1" spans="1:10" ht="15" customHeight="1">
      <c r="A1" s="296"/>
      <c r="B1" s="296"/>
      <c r="C1" s="296"/>
      <c r="D1" s="296"/>
      <c r="E1" s="296"/>
      <c r="F1" s="296"/>
      <c r="G1" s="296"/>
      <c r="H1" s="296"/>
      <c r="I1" s="296"/>
      <c r="J1" s="296"/>
    </row>
    <row r="2" spans="1:10" ht="15" customHeight="1">
      <c r="A2" s="296"/>
      <c r="B2" s="296"/>
      <c r="C2" s="296"/>
      <c r="D2" s="296"/>
      <c r="E2" s="296"/>
      <c r="F2" s="296"/>
      <c r="G2" s="296"/>
      <c r="H2" s="296"/>
      <c r="I2" s="296"/>
      <c r="J2" s="296"/>
    </row>
    <row r="3" spans="1:10" ht="15" customHeight="1">
      <c r="A3" s="296"/>
      <c r="B3" s="296"/>
      <c r="C3" s="296"/>
      <c r="D3" s="296"/>
      <c r="E3" s="296"/>
      <c r="F3" s="296"/>
      <c r="G3" s="296"/>
      <c r="H3" s="296"/>
      <c r="I3" s="296"/>
      <c r="J3" s="296"/>
    </row>
    <row r="4" spans="1:10" ht="15" customHeight="1">
      <c r="A4" s="296"/>
      <c r="B4" s="296"/>
      <c r="C4" s="296"/>
      <c r="D4" s="296"/>
      <c r="E4" s="296"/>
      <c r="F4" s="296"/>
      <c r="G4" s="296"/>
      <c r="H4" s="296"/>
      <c r="I4" s="296"/>
      <c r="J4" s="296"/>
    </row>
    <row r="5" spans="1:10" ht="15" customHeight="1">
      <c r="A5" s="296"/>
      <c r="B5" s="296"/>
      <c r="C5" s="296"/>
      <c r="D5" s="296"/>
      <c r="E5" s="296"/>
      <c r="F5" s="296"/>
      <c r="G5" s="296"/>
      <c r="H5" s="296"/>
      <c r="I5" s="296"/>
      <c r="J5" s="296"/>
    </row>
    <row r="6" spans="1:10" ht="15" customHeight="1">
      <c r="A6" s="296"/>
      <c r="B6" s="296"/>
      <c r="C6" s="296"/>
      <c r="D6" s="296"/>
      <c r="E6" s="296"/>
      <c r="F6" s="296"/>
      <c r="G6" s="296"/>
      <c r="H6" s="296"/>
      <c r="I6" s="296"/>
      <c r="J6" s="296"/>
    </row>
    <row r="7" spans="1:10" ht="15" customHeight="1">
      <c r="A7" s="296"/>
      <c r="B7" s="296"/>
      <c r="C7" s="296"/>
      <c r="D7" s="296"/>
      <c r="E7" s="296"/>
      <c r="F7" s="296"/>
      <c r="G7" s="296"/>
      <c r="H7" s="296"/>
      <c r="I7" s="296"/>
      <c r="J7" s="296"/>
    </row>
    <row r="8" spans="1:10" ht="15" customHeight="1">
      <c r="A8" s="296"/>
      <c r="B8" s="296"/>
      <c r="C8" s="296"/>
      <c r="D8" s="296"/>
      <c r="E8" s="296"/>
      <c r="F8" s="296"/>
      <c r="G8" s="296"/>
      <c r="H8" s="296"/>
      <c r="I8" s="296"/>
      <c r="J8" s="296"/>
    </row>
    <row r="9" spans="1:10" ht="47.25" customHeight="1">
      <c r="A9" s="296"/>
      <c r="B9" s="296"/>
      <c r="C9" s="296"/>
      <c r="D9" s="715" t="s">
        <v>1658</v>
      </c>
      <c r="E9" s="715"/>
      <c r="F9" s="715"/>
      <c r="G9" s="715"/>
      <c r="H9" s="715"/>
      <c r="I9" s="715"/>
      <c r="J9" s="715"/>
    </row>
    <row r="10" spans="1:10" ht="15" customHeight="1">
      <c r="A10" s="296"/>
      <c r="B10" s="296"/>
      <c r="C10" s="296"/>
      <c r="D10" s="296"/>
      <c r="E10" s="296"/>
      <c r="F10" s="296"/>
      <c r="G10" s="296"/>
      <c r="H10" s="296"/>
      <c r="I10" s="296"/>
      <c r="J10" s="296"/>
    </row>
    <row r="11" spans="1:10" ht="15" customHeight="1">
      <c r="A11" s="296"/>
      <c r="B11" s="296"/>
      <c r="C11" s="296"/>
      <c r="D11" s="296"/>
      <c r="E11" s="296"/>
      <c r="F11" s="296"/>
      <c r="G11" s="296"/>
      <c r="H11" s="296"/>
      <c r="I11" s="296"/>
      <c r="J11" s="296"/>
    </row>
    <row r="12" spans="1:10" ht="24" customHeight="1">
      <c r="A12" s="296"/>
      <c r="B12" s="296"/>
      <c r="C12" s="296"/>
      <c r="D12" s="296"/>
      <c r="E12" s="296"/>
      <c r="F12" s="296"/>
      <c r="G12" s="296"/>
      <c r="H12" s="296"/>
      <c r="I12" s="296"/>
      <c r="J12" s="296"/>
    </row>
    <row r="13" spans="1:10" ht="26.25" customHeight="1">
      <c r="A13" s="296"/>
      <c r="B13" s="296"/>
      <c r="C13" s="296"/>
      <c r="D13" s="296"/>
      <c r="E13" s="296"/>
      <c r="F13" s="296"/>
      <c r="G13" s="296"/>
      <c r="H13" s="296"/>
      <c r="I13" s="296"/>
      <c r="J13" s="296"/>
    </row>
    <row r="14" spans="1:10" ht="15" customHeight="1">
      <c r="A14" s="296"/>
      <c r="B14" s="296"/>
      <c r="C14" s="296"/>
      <c r="D14" s="296"/>
      <c r="E14" s="296"/>
      <c r="F14" s="296"/>
      <c r="G14" s="296"/>
      <c r="H14" s="296"/>
      <c r="I14" s="296"/>
      <c r="J14" s="296"/>
    </row>
    <row r="15" spans="1:10" ht="15" customHeight="1">
      <c r="A15" s="296"/>
      <c r="B15" s="296"/>
      <c r="C15" s="296"/>
      <c r="D15" s="296"/>
      <c r="E15" s="296"/>
      <c r="F15" s="296"/>
      <c r="G15" s="296"/>
      <c r="H15" s="296"/>
      <c r="I15" s="296"/>
      <c r="J15" s="296"/>
    </row>
    <row r="16" spans="1:10" ht="35.25" customHeight="1">
      <c r="A16" s="296"/>
      <c r="B16" s="296"/>
      <c r="C16" s="296"/>
      <c r="D16" s="715" t="s">
        <v>1678</v>
      </c>
      <c r="E16" s="715"/>
      <c r="F16" s="715"/>
      <c r="G16" s="715"/>
      <c r="H16" s="715"/>
      <c r="I16" s="715"/>
      <c r="J16" s="715"/>
    </row>
    <row r="17" spans="1:10" ht="21" customHeight="1">
      <c r="A17" s="296"/>
      <c r="B17" s="296"/>
      <c r="C17" s="296"/>
      <c r="D17" s="296"/>
      <c r="E17" s="297"/>
      <c r="F17" s="297"/>
      <c r="G17" s="297"/>
      <c r="H17" s="297"/>
      <c r="I17" s="297"/>
      <c r="J17" s="297"/>
    </row>
    <row r="18" spans="1:10" ht="39.75" customHeight="1">
      <c r="A18" s="296"/>
      <c r="B18" s="296"/>
      <c r="C18" s="296"/>
      <c r="D18" s="296"/>
      <c r="E18" s="716" t="s">
        <v>1677</v>
      </c>
      <c r="F18" s="717"/>
      <c r="G18" s="717"/>
      <c r="H18" s="717"/>
      <c r="I18" s="717"/>
      <c r="J18" s="717"/>
    </row>
    <row r="19" spans="1:10" ht="28.5" hidden="1" customHeight="1">
      <c r="A19" s="296"/>
      <c r="B19" s="296"/>
      <c r="C19" s="296"/>
      <c r="D19" s="296"/>
      <c r="E19" s="296"/>
      <c r="F19" s="296"/>
      <c r="G19" s="296"/>
      <c r="H19" s="296"/>
      <c r="I19" s="296"/>
      <c r="J19" s="296"/>
    </row>
    <row r="20" spans="1:10" ht="15" customHeight="1">
      <c r="A20" s="296"/>
      <c r="B20" s="296"/>
      <c r="C20" s="296"/>
      <c r="D20" s="296"/>
      <c r="E20" s="296"/>
      <c r="F20" s="296"/>
      <c r="G20" s="296"/>
      <c r="H20" s="296"/>
      <c r="I20" s="296"/>
      <c r="J20" s="296"/>
    </row>
    <row r="21" spans="1:10" ht="15.75" customHeight="1">
      <c r="A21" s="296"/>
      <c r="B21" s="296"/>
      <c r="C21" s="296"/>
      <c r="D21" s="296"/>
      <c r="E21" s="296"/>
      <c r="F21" s="296"/>
      <c r="G21" s="296"/>
      <c r="H21" s="296"/>
      <c r="I21" s="296"/>
      <c r="J21" s="296"/>
    </row>
    <row r="22" spans="1:10" ht="15.75" customHeight="1">
      <c r="A22" s="296"/>
      <c r="B22" s="296"/>
      <c r="C22" s="296"/>
      <c r="D22" s="296"/>
      <c r="E22" s="296"/>
      <c r="F22" s="296"/>
      <c r="G22" s="296"/>
      <c r="H22" s="296"/>
      <c r="I22" s="296"/>
      <c r="J22" s="296"/>
    </row>
    <row r="23" spans="1:10" ht="15.75" customHeight="1">
      <c r="A23" s="296"/>
      <c r="B23" s="296"/>
      <c r="C23" s="296"/>
      <c r="D23" s="296"/>
      <c r="E23" s="296"/>
      <c r="F23" s="296"/>
      <c r="G23" s="296"/>
      <c r="H23" s="296"/>
      <c r="I23" s="296"/>
      <c r="J23" s="296"/>
    </row>
    <row r="24" spans="1:10" ht="15.75" customHeight="1">
      <c r="A24" s="296"/>
      <c r="B24" s="296"/>
      <c r="C24" s="296"/>
      <c r="D24" s="296"/>
      <c r="E24" s="296"/>
      <c r="F24" s="296"/>
      <c r="G24" s="296"/>
      <c r="H24" s="296"/>
      <c r="I24" s="296"/>
      <c r="J24" s="296"/>
    </row>
    <row r="25" spans="1:10" ht="15.75" customHeight="1">
      <c r="A25" s="296"/>
      <c r="B25" s="296"/>
      <c r="C25" s="296"/>
      <c r="D25" s="296"/>
      <c r="E25" s="296"/>
      <c r="F25" s="296"/>
      <c r="G25" s="296"/>
      <c r="H25" s="296"/>
      <c r="I25" s="718"/>
      <c r="J25" s="718"/>
    </row>
    <row r="26" spans="1:10" ht="15.75" customHeight="1"/>
    <row r="27" spans="1:10" ht="15.75" customHeight="1"/>
    <row r="28" spans="1:10" ht="15.75" customHeight="1"/>
    <row r="29" spans="1:10" ht="15.75" customHeight="1"/>
    <row r="30" spans="1:10" ht="15.75" customHeight="1"/>
    <row r="31" spans="1:10" ht="15.75" customHeight="1"/>
    <row r="32" spans="1: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4">
    <mergeCell ref="D9:J9"/>
    <mergeCell ref="D16:J16"/>
    <mergeCell ref="E18:J18"/>
    <mergeCell ref="I25:J25"/>
  </mergeCells>
  <printOptions horizontalCentered="1" verticalCentered="1"/>
  <pageMargins left="0.70866141732283472" right="0.70866141732283472" top="0.74803149606299213" bottom="0.74803149606299213" header="0" footer="0"/>
  <pageSetup scale="9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99"/>
  <sheetViews>
    <sheetView view="pageBreakPreview" zoomScaleNormal="100" zoomScaleSheetLayoutView="100" workbookViewId="0">
      <selection activeCell="E36" sqref="E36"/>
    </sheetView>
  </sheetViews>
  <sheetFormatPr baseColWidth="10" defaultColWidth="14.42578125" defaultRowHeight="15" customHeight="1"/>
  <cols>
    <col min="1" max="2" width="11.42578125" style="295" customWidth="1"/>
    <col min="3" max="3" width="17.28515625" style="295" customWidth="1"/>
    <col min="4" max="5" width="13" style="451" customWidth="1"/>
    <col min="6" max="7" width="14.42578125" style="451" customWidth="1"/>
    <col min="8" max="8" width="14" style="451" customWidth="1"/>
    <col min="9" max="9" width="13" style="451" customWidth="1"/>
    <col min="10" max="20" width="11.42578125" style="295" customWidth="1"/>
    <col min="21" max="16384" width="14.42578125" style="295"/>
  </cols>
  <sheetData>
    <row r="1" spans="1:20" ht="15" customHeight="1">
      <c r="A1" s="737" t="s">
        <v>1659</v>
      </c>
      <c r="B1" s="738"/>
      <c r="C1" s="738"/>
      <c r="D1" s="738"/>
      <c r="E1" s="738"/>
      <c r="F1" s="738"/>
      <c r="G1" s="738"/>
      <c r="H1" s="738"/>
      <c r="I1" s="739"/>
      <c r="J1" s="331"/>
      <c r="K1" s="331"/>
      <c r="L1" s="331"/>
      <c r="M1" s="331"/>
      <c r="N1" s="331"/>
      <c r="O1" s="331"/>
      <c r="P1" s="331"/>
      <c r="Q1" s="331"/>
      <c r="R1" s="331"/>
      <c r="S1" s="331"/>
      <c r="T1" s="331"/>
    </row>
    <row r="2" spans="1:20" ht="15" customHeight="1">
      <c r="A2" s="737" t="s">
        <v>206</v>
      </c>
      <c r="B2" s="738"/>
      <c r="C2" s="738"/>
      <c r="D2" s="738"/>
      <c r="E2" s="738"/>
      <c r="F2" s="738"/>
      <c r="G2" s="738"/>
      <c r="H2" s="738"/>
      <c r="I2" s="739"/>
      <c r="J2" s="331"/>
      <c r="K2" s="331"/>
      <c r="L2" s="331"/>
      <c r="M2" s="331"/>
      <c r="N2" s="331"/>
      <c r="O2" s="331"/>
      <c r="P2" s="331"/>
      <c r="Q2" s="331"/>
      <c r="R2" s="331"/>
      <c r="S2" s="331"/>
      <c r="T2" s="331"/>
    </row>
    <row r="3" spans="1:20" ht="9" customHeight="1">
      <c r="A3" s="730" t="s">
        <v>1664</v>
      </c>
      <c r="B3" s="731"/>
      <c r="C3" s="731"/>
      <c r="D3" s="731"/>
      <c r="E3" s="731"/>
      <c r="F3" s="731"/>
      <c r="G3" s="731"/>
      <c r="H3" s="731"/>
      <c r="I3" s="732"/>
      <c r="J3" s="331"/>
      <c r="K3" s="331"/>
      <c r="L3" s="331"/>
      <c r="M3" s="331"/>
      <c r="N3" s="331"/>
      <c r="O3" s="331"/>
      <c r="P3" s="331"/>
      <c r="Q3" s="331"/>
      <c r="R3" s="331"/>
      <c r="S3" s="331"/>
      <c r="T3" s="331"/>
    </row>
    <row r="4" spans="1:20" ht="21.75" customHeight="1">
      <c r="A4" s="921"/>
      <c r="B4" s="915"/>
      <c r="C4" s="915"/>
      <c r="D4" s="915"/>
      <c r="E4" s="915"/>
      <c r="F4" s="915"/>
      <c r="G4" s="915"/>
      <c r="H4" s="915"/>
      <c r="I4" s="922"/>
      <c r="J4" s="331"/>
      <c r="K4" s="331"/>
      <c r="L4" s="331"/>
      <c r="M4" s="331"/>
      <c r="N4" s="331"/>
      <c r="O4" s="331"/>
      <c r="P4" s="331"/>
      <c r="Q4" s="331"/>
      <c r="R4" s="331"/>
      <c r="S4" s="331"/>
      <c r="T4" s="331"/>
    </row>
    <row r="5" spans="1:20" ht="9" customHeight="1">
      <c r="A5" s="913" t="s">
        <v>207</v>
      </c>
      <c r="B5" s="898"/>
      <c r="C5" s="787"/>
      <c r="D5" s="919" t="s">
        <v>208</v>
      </c>
      <c r="E5" s="920"/>
      <c r="F5" s="920"/>
      <c r="G5" s="920"/>
      <c r="H5" s="910"/>
      <c r="I5" s="911" t="s">
        <v>209</v>
      </c>
      <c r="J5" s="331"/>
      <c r="K5" s="331"/>
      <c r="L5" s="331"/>
      <c r="M5" s="331"/>
      <c r="N5" s="331"/>
      <c r="O5" s="331"/>
      <c r="P5" s="331"/>
      <c r="Q5" s="331"/>
      <c r="R5" s="331"/>
      <c r="S5" s="331"/>
      <c r="T5" s="331"/>
    </row>
    <row r="6" spans="1:20" ht="9" customHeight="1">
      <c r="A6" s="914"/>
      <c r="B6" s="894"/>
      <c r="C6" s="797"/>
      <c r="D6" s="435" t="s">
        <v>210</v>
      </c>
      <c r="E6" s="436" t="s">
        <v>211</v>
      </c>
      <c r="F6" s="435" t="s">
        <v>212</v>
      </c>
      <c r="G6" s="435" t="s">
        <v>213</v>
      </c>
      <c r="H6" s="435" t="s">
        <v>214</v>
      </c>
      <c r="I6" s="912"/>
      <c r="J6" s="331"/>
      <c r="K6" s="331"/>
      <c r="L6" s="331"/>
      <c r="M6" s="331"/>
      <c r="N6" s="331"/>
      <c r="O6" s="331"/>
      <c r="P6" s="331"/>
      <c r="Q6" s="331"/>
      <c r="R6" s="331"/>
      <c r="S6" s="331"/>
      <c r="T6" s="331"/>
    </row>
    <row r="7" spans="1:20" ht="9" customHeight="1">
      <c r="A7" s="788"/>
      <c r="B7" s="915"/>
      <c r="C7" s="789"/>
      <c r="D7" s="435">
        <v>1</v>
      </c>
      <c r="E7" s="435">
        <v>2</v>
      </c>
      <c r="F7" s="435" t="s">
        <v>215</v>
      </c>
      <c r="G7" s="435">
        <v>4</v>
      </c>
      <c r="H7" s="435">
        <v>5</v>
      </c>
      <c r="I7" s="435" t="s">
        <v>216</v>
      </c>
      <c r="J7" s="331"/>
      <c r="K7" s="331"/>
      <c r="L7" s="331"/>
      <c r="M7" s="331"/>
      <c r="N7" s="331"/>
      <c r="O7" s="331"/>
      <c r="P7" s="331"/>
      <c r="Q7" s="331"/>
      <c r="R7" s="331"/>
      <c r="S7" s="331"/>
      <c r="T7" s="331"/>
    </row>
    <row r="8" spans="1:20" ht="9" customHeight="1">
      <c r="A8" s="916" t="s">
        <v>24</v>
      </c>
      <c r="B8" s="898"/>
      <c r="C8" s="787"/>
      <c r="D8" s="391">
        <v>0</v>
      </c>
      <c r="E8" s="391">
        <v>0</v>
      </c>
      <c r="F8" s="391">
        <f t="shared" ref="F8:F18" si="0">D8+E8</f>
        <v>0</v>
      </c>
      <c r="G8" s="391">
        <v>0</v>
      </c>
      <c r="H8" s="391">
        <v>0</v>
      </c>
      <c r="I8" s="391">
        <f t="shared" ref="I8:I18" si="1">H8-D8</f>
        <v>0</v>
      </c>
      <c r="J8" s="331"/>
      <c r="K8" s="331"/>
      <c r="L8" s="331"/>
      <c r="M8" s="331"/>
      <c r="N8" s="331"/>
      <c r="O8" s="331"/>
      <c r="P8" s="331"/>
      <c r="Q8" s="331"/>
      <c r="R8" s="331"/>
      <c r="S8" s="331"/>
      <c r="T8" s="331"/>
    </row>
    <row r="9" spans="1:20" ht="9" customHeight="1">
      <c r="A9" s="893" t="s">
        <v>25</v>
      </c>
      <c r="B9" s="894"/>
      <c r="C9" s="797"/>
      <c r="D9" s="391">
        <v>0</v>
      </c>
      <c r="E9" s="391">
        <v>0</v>
      </c>
      <c r="F9" s="391">
        <f t="shared" si="0"/>
        <v>0</v>
      </c>
      <c r="G9" s="391">
        <v>0</v>
      </c>
      <c r="H9" s="391">
        <v>0</v>
      </c>
      <c r="I9" s="391">
        <f t="shared" si="1"/>
        <v>0</v>
      </c>
      <c r="J9" s="331"/>
      <c r="K9" s="331"/>
      <c r="L9" s="331"/>
      <c r="M9" s="331"/>
      <c r="N9" s="331"/>
      <c r="O9" s="331"/>
      <c r="P9" s="331"/>
      <c r="Q9" s="331"/>
      <c r="R9" s="331"/>
      <c r="S9" s="331"/>
      <c r="T9" s="331"/>
    </row>
    <row r="10" spans="1:20" ht="9" customHeight="1">
      <c r="A10" s="893" t="s">
        <v>217</v>
      </c>
      <c r="B10" s="894"/>
      <c r="C10" s="797"/>
      <c r="D10" s="391">
        <v>0</v>
      </c>
      <c r="E10" s="391">
        <v>0</v>
      </c>
      <c r="F10" s="391">
        <f t="shared" si="0"/>
        <v>0</v>
      </c>
      <c r="G10" s="391">
        <v>0</v>
      </c>
      <c r="H10" s="391">
        <v>0</v>
      </c>
      <c r="I10" s="391">
        <f t="shared" si="1"/>
        <v>0</v>
      </c>
      <c r="J10" s="331"/>
      <c r="K10" s="331"/>
      <c r="L10" s="331"/>
      <c r="M10" s="331"/>
      <c r="N10" s="331"/>
      <c r="O10" s="331"/>
      <c r="P10" s="331"/>
      <c r="Q10" s="331"/>
      <c r="R10" s="331"/>
      <c r="S10" s="331"/>
      <c r="T10" s="331"/>
    </row>
    <row r="11" spans="1:20" ht="9" customHeight="1">
      <c r="A11" s="893" t="s">
        <v>27</v>
      </c>
      <c r="B11" s="894"/>
      <c r="C11" s="797"/>
      <c r="D11" s="391">
        <v>0</v>
      </c>
      <c r="E11" s="391">
        <v>0</v>
      </c>
      <c r="F11" s="391">
        <f t="shared" si="0"/>
        <v>0</v>
      </c>
      <c r="G11" s="391">
        <v>0</v>
      </c>
      <c r="H11" s="391">
        <v>0</v>
      </c>
      <c r="I11" s="391">
        <f t="shared" si="1"/>
        <v>0</v>
      </c>
      <c r="J11" s="331"/>
      <c r="K11" s="331"/>
      <c r="L11" s="331"/>
      <c r="M11" s="331"/>
      <c r="N11" s="331"/>
      <c r="O11" s="331"/>
      <c r="P11" s="331"/>
      <c r="Q11" s="331"/>
      <c r="R11" s="331"/>
      <c r="S11" s="331"/>
      <c r="T11" s="331"/>
    </row>
    <row r="12" spans="1:20" ht="9" customHeight="1">
      <c r="A12" s="917" t="s">
        <v>28</v>
      </c>
      <c r="B12" s="894"/>
      <c r="C12" s="797"/>
      <c r="D12" s="437">
        <v>0</v>
      </c>
      <c r="E12" s="391">
        <v>0</v>
      </c>
      <c r="F12" s="391">
        <f t="shared" si="0"/>
        <v>0</v>
      </c>
      <c r="G12" s="391">
        <v>0</v>
      </c>
      <c r="H12" s="391">
        <v>0</v>
      </c>
      <c r="I12" s="391">
        <f t="shared" si="1"/>
        <v>0</v>
      </c>
      <c r="J12" s="331"/>
      <c r="K12" s="331"/>
      <c r="L12" s="331"/>
      <c r="M12" s="331"/>
      <c r="N12" s="331"/>
      <c r="O12" s="331"/>
      <c r="P12" s="331"/>
      <c r="Q12" s="331"/>
      <c r="R12" s="331"/>
      <c r="S12" s="331"/>
      <c r="T12" s="331"/>
    </row>
    <row r="13" spans="1:20" ht="9" customHeight="1">
      <c r="A13" s="893" t="s">
        <v>29</v>
      </c>
      <c r="B13" s="894"/>
      <c r="C13" s="797"/>
      <c r="D13" s="391">
        <v>0</v>
      </c>
      <c r="E13" s="391">
        <v>0</v>
      </c>
      <c r="F13" s="391">
        <f t="shared" si="0"/>
        <v>0</v>
      </c>
      <c r="G13" s="391">
        <v>0</v>
      </c>
      <c r="H13" s="391">
        <v>0</v>
      </c>
      <c r="I13" s="391">
        <f t="shared" si="1"/>
        <v>0</v>
      </c>
      <c r="J13" s="331"/>
      <c r="K13" s="331"/>
      <c r="L13" s="331"/>
      <c r="M13" s="331"/>
      <c r="N13" s="331"/>
      <c r="O13" s="331"/>
      <c r="P13" s="331"/>
      <c r="Q13" s="331"/>
      <c r="R13" s="331"/>
      <c r="S13" s="331"/>
      <c r="T13" s="331"/>
    </row>
    <row r="14" spans="1:20" ht="24" customHeight="1">
      <c r="A14" s="893" t="s">
        <v>218</v>
      </c>
      <c r="B14" s="894"/>
      <c r="C14" s="797"/>
      <c r="D14" s="391">
        <v>0</v>
      </c>
      <c r="E14" s="391">
        <f>+'[1]ADECUACIÓN PRESUPUESTAL-INGRESO'!$G$14:$G$15</f>
        <v>8268028.5199999996</v>
      </c>
      <c r="F14" s="391">
        <f t="shared" si="0"/>
        <v>8268028.5199999996</v>
      </c>
      <c r="G14" s="391">
        <f>+F14</f>
        <v>8268028.5199999996</v>
      </c>
      <c r="H14" s="391">
        <f>+G14</f>
        <v>8268028.5199999996</v>
      </c>
      <c r="I14" s="391">
        <f t="shared" si="1"/>
        <v>8268028.5199999996</v>
      </c>
      <c r="J14" s="392"/>
      <c r="K14" s="331"/>
      <c r="L14" s="331"/>
      <c r="M14" s="331"/>
      <c r="N14" s="331"/>
      <c r="O14" s="331"/>
      <c r="P14" s="331"/>
      <c r="Q14" s="331"/>
      <c r="R14" s="331"/>
      <c r="S14" s="331"/>
      <c r="T14" s="331"/>
    </row>
    <row r="15" spans="1:20" ht="36" customHeight="1">
      <c r="A15" s="893" t="s">
        <v>33</v>
      </c>
      <c r="B15" s="894"/>
      <c r="C15" s="797"/>
      <c r="D15" s="391">
        <v>0</v>
      </c>
      <c r="E15" s="391"/>
      <c r="F15" s="391">
        <f t="shared" si="0"/>
        <v>0</v>
      </c>
      <c r="G15" s="391">
        <v>0</v>
      </c>
      <c r="H15" s="391">
        <v>0</v>
      </c>
      <c r="I15" s="391">
        <f t="shared" si="1"/>
        <v>0</v>
      </c>
      <c r="J15" s="331"/>
      <c r="K15" s="331"/>
      <c r="L15" s="331"/>
      <c r="M15" s="331"/>
      <c r="N15" s="331"/>
      <c r="O15" s="331"/>
      <c r="P15" s="331"/>
      <c r="Q15" s="331"/>
      <c r="R15" s="331"/>
      <c r="S15" s="331"/>
      <c r="T15" s="331"/>
    </row>
    <row r="16" spans="1:20" ht="24.75" customHeight="1">
      <c r="A16" s="893" t="s">
        <v>34</v>
      </c>
      <c r="B16" s="894"/>
      <c r="C16" s="797"/>
      <c r="D16" s="391">
        <v>805040465.84095478</v>
      </c>
      <c r="E16" s="391">
        <v>49169179.730000004</v>
      </c>
      <c r="F16" s="391">
        <f t="shared" si="0"/>
        <v>854209645.5709548</v>
      </c>
      <c r="G16" s="391">
        <f>+F16</f>
        <v>854209645.5709548</v>
      </c>
      <c r="H16" s="391">
        <f>+G16</f>
        <v>854209645.5709548</v>
      </c>
      <c r="I16" s="391">
        <f t="shared" si="1"/>
        <v>49169179.730000019</v>
      </c>
      <c r="J16" s="331"/>
      <c r="K16" s="331"/>
      <c r="L16" s="331"/>
      <c r="M16" s="331"/>
      <c r="N16" s="331"/>
      <c r="O16" s="331"/>
      <c r="P16" s="331"/>
      <c r="Q16" s="331"/>
      <c r="R16" s="331"/>
      <c r="S16" s="331"/>
      <c r="T16" s="331"/>
    </row>
    <row r="17" spans="1:20" ht="9" customHeight="1">
      <c r="A17" s="893" t="s">
        <v>219</v>
      </c>
      <c r="B17" s="894"/>
      <c r="C17" s="797"/>
      <c r="D17" s="391">
        <v>0</v>
      </c>
      <c r="E17" s="391">
        <v>0</v>
      </c>
      <c r="F17" s="391">
        <f t="shared" si="0"/>
        <v>0</v>
      </c>
      <c r="G17" s="391">
        <v>0</v>
      </c>
      <c r="H17" s="391">
        <v>0</v>
      </c>
      <c r="I17" s="391">
        <f t="shared" si="1"/>
        <v>0</v>
      </c>
      <c r="J17" s="331"/>
      <c r="K17" s="331"/>
      <c r="L17" s="331"/>
      <c r="M17" s="331"/>
      <c r="N17" s="331"/>
      <c r="O17" s="331"/>
      <c r="P17" s="331"/>
      <c r="Q17" s="331"/>
      <c r="R17" s="331"/>
      <c r="S17" s="331"/>
      <c r="T17" s="331"/>
    </row>
    <row r="18" spans="1:20" ht="9" customHeight="1">
      <c r="A18" s="362"/>
      <c r="B18" s="363"/>
      <c r="C18" s="364"/>
      <c r="D18" s="438">
        <v>0</v>
      </c>
      <c r="E18" s="438">
        <v>0</v>
      </c>
      <c r="F18" s="391">
        <f t="shared" si="0"/>
        <v>0</v>
      </c>
      <c r="G18" s="391">
        <v>0</v>
      </c>
      <c r="H18" s="391">
        <v>0</v>
      </c>
      <c r="I18" s="391">
        <f t="shared" si="1"/>
        <v>0</v>
      </c>
      <c r="J18" s="331"/>
      <c r="K18" s="331"/>
      <c r="L18" s="331"/>
      <c r="M18" s="331"/>
      <c r="N18" s="331"/>
      <c r="O18" s="331"/>
      <c r="P18" s="331"/>
      <c r="Q18" s="331"/>
      <c r="R18" s="331"/>
      <c r="S18" s="331"/>
      <c r="T18" s="331"/>
    </row>
    <row r="19" spans="1:20" ht="9" customHeight="1">
      <c r="A19" s="365"/>
      <c r="B19" s="366"/>
      <c r="C19" s="367" t="s">
        <v>181</v>
      </c>
      <c r="D19" s="439">
        <f t="shared" ref="D19:H19" si="2">D8+D9+D10+D11+D12+D13+D14+D15+D16+D17</f>
        <v>805040465.84095478</v>
      </c>
      <c r="E19" s="439">
        <f t="shared" si="2"/>
        <v>57437208.25</v>
      </c>
      <c r="F19" s="440">
        <f t="shared" si="2"/>
        <v>862477674.09095478</v>
      </c>
      <c r="G19" s="440">
        <f t="shared" si="2"/>
        <v>862477674.09095478</v>
      </c>
      <c r="H19" s="440">
        <f t="shared" si="2"/>
        <v>862477674.09095478</v>
      </c>
      <c r="I19" s="907">
        <f>I8+I11+I12+I13+I14+I16</f>
        <v>57437208.250000015</v>
      </c>
      <c r="J19" s="331"/>
      <c r="K19" s="331"/>
      <c r="L19" s="331"/>
      <c r="M19" s="331"/>
      <c r="N19" s="331"/>
      <c r="O19" s="331"/>
      <c r="P19" s="331"/>
      <c r="Q19" s="331"/>
      <c r="R19" s="331"/>
      <c r="S19" s="331"/>
      <c r="T19" s="331"/>
    </row>
    <row r="20" spans="1:20" ht="9" customHeight="1">
      <c r="A20" s="368"/>
      <c r="B20" s="368"/>
      <c r="C20" s="368"/>
      <c r="D20" s="441"/>
      <c r="E20" s="441"/>
      <c r="F20" s="441"/>
      <c r="G20" s="909" t="s">
        <v>220</v>
      </c>
      <c r="H20" s="910"/>
      <c r="I20" s="908"/>
      <c r="J20" s="331"/>
      <c r="K20" s="331"/>
      <c r="L20" s="331"/>
      <c r="M20" s="331"/>
      <c r="N20" s="331"/>
      <c r="O20" s="331"/>
      <c r="P20" s="331"/>
      <c r="Q20" s="331"/>
      <c r="R20" s="331"/>
      <c r="S20" s="331"/>
      <c r="T20" s="331"/>
    </row>
    <row r="21" spans="1:20" ht="9" customHeight="1">
      <c r="A21" s="918" t="s">
        <v>221</v>
      </c>
      <c r="B21" s="898"/>
      <c r="C21" s="787"/>
      <c r="D21" s="919" t="s">
        <v>208</v>
      </c>
      <c r="E21" s="920"/>
      <c r="F21" s="920"/>
      <c r="G21" s="920"/>
      <c r="H21" s="910"/>
      <c r="I21" s="911" t="s">
        <v>209</v>
      </c>
      <c r="J21" s="331"/>
      <c r="K21" s="331"/>
      <c r="L21" s="331"/>
      <c r="M21" s="331"/>
      <c r="N21" s="331"/>
      <c r="O21" s="331"/>
      <c r="P21" s="331"/>
      <c r="Q21" s="331"/>
      <c r="R21" s="331"/>
      <c r="S21" s="331"/>
      <c r="T21" s="331"/>
    </row>
    <row r="22" spans="1:20" ht="9" customHeight="1">
      <c r="A22" s="914"/>
      <c r="B22" s="894"/>
      <c r="C22" s="797"/>
      <c r="D22" s="435" t="s">
        <v>210</v>
      </c>
      <c r="E22" s="436" t="s">
        <v>211</v>
      </c>
      <c r="F22" s="435" t="s">
        <v>212</v>
      </c>
      <c r="G22" s="435" t="s">
        <v>213</v>
      </c>
      <c r="H22" s="435" t="s">
        <v>214</v>
      </c>
      <c r="I22" s="912"/>
      <c r="J22" s="331"/>
      <c r="K22" s="331"/>
      <c r="L22" s="331"/>
      <c r="M22" s="331"/>
      <c r="N22" s="331"/>
      <c r="O22" s="331"/>
      <c r="P22" s="331"/>
      <c r="Q22" s="331"/>
      <c r="R22" s="331"/>
      <c r="S22" s="331"/>
      <c r="T22" s="331"/>
    </row>
    <row r="23" spans="1:20" ht="9" customHeight="1">
      <c r="A23" s="788"/>
      <c r="B23" s="915"/>
      <c r="C23" s="789"/>
      <c r="D23" s="435">
        <v>1</v>
      </c>
      <c r="E23" s="435">
        <v>2</v>
      </c>
      <c r="F23" s="435" t="s">
        <v>215</v>
      </c>
      <c r="G23" s="435">
        <v>4</v>
      </c>
      <c r="H23" s="435">
        <v>5</v>
      </c>
      <c r="I23" s="435" t="s">
        <v>216</v>
      </c>
      <c r="J23" s="331"/>
      <c r="K23" s="331"/>
      <c r="L23" s="331"/>
      <c r="M23" s="331"/>
      <c r="N23" s="331"/>
      <c r="O23" s="331"/>
      <c r="P23" s="331"/>
      <c r="Q23" s="331"/>
      <c r="R23" s="331"/>
      <c r="S23" s="331"/>
      <c r="T23" s="331"/>
    </row>
    <row r="24" spans="1:20" ht="21" customHeight="1">
      <c r="A24" s="897" t="s">
        <v>222</v>
      </c>
      <c r="B24" s="898"/>
      <c r="C24" s="787"/>
      <c r="D24" s="442">
        <f>D25+D26+D27+D28+D29+D30+D31+D32+D33</f>
        <v>0</v>
      </c>
      <c r="E24" s="442">
        <f>E25+E26+E27+E28+E29+E30+E31+E32+E33</f>
        <v>0</v>
      </c>
      <c r="F24" s="391">
        <f t="shared" ref="F24:F47" si="3">D24+E24</f>
        <v>0</v>
      </c>
      <c r="G24" s="442">
        <f>G25+G26+G27+G28+G29+G30+G31+G32</f>
        <v>0</v>
      </c>
      <c r="H24" s="442">
        <f>H25+H26+H27+H28+H29+H30+H31+H32</f>
        <v>0</v>
      </c>
      <c r="I24" s="391">
        <f t="shared" ref="I24:I48" si="4">H24-D24</f>
        <v>0</v>
      </c>
      <c r="J24" s="331"/>
      <c r="K24" s="331"/>
      <c r="L24" s="331"/>
      <c r="M24" s="331"/>
      <c r="N24" s="331"/>
      <c r="O24" s="331"/>
      <c r="P24" s="331"/>
      <c r="Q24" s="331"/>
      <c r="R24" s="331"/>
      <c r="S24" s="331"/>
      <c r="T24" s="331"/>
    </row>
    <row r="25" spans="1:20" ht="9" customHeight="1">
      <c r="A25" s="893" t="s">
        <v>24</v>
      </c>
      <c r="B25" s="894"/>
      <c r="C25" s="797"/>
      <c r="D25" s="443">
        <v>0</v>
      </c>
      <c r="E25" s="391">
        <v>0</v>
      </c>
      <c r="F25" s="391">
        <f t="shared" si="3"/>
        <v>0</v>
      </c>
      <c r="G25" s="391">
        <v>0</v>
      </c>
      <c r="H25" s="391">
        <v>0</v>
      </c>
      <c r="I25" s="391">
        <f t="shared" si="4"/>
        <v>0</v>
      </c>
      <c r="J25" s="331"/>
      <c r="K25" s="331"/>
      <c r="L25" s="331"/>
      <c r="M25" s="331"/>
      <c r="N25" s="331"/>
      <c r="O25" s="331"/>
      <c r="P25" s="331"/>
      <c r="Q25" s="331"/>
      <c r="R25" s="331"/>
      <c r="S25" s="331"/>
      <c r="T25" s="331"/>
    </row>
    <row r="26" spans="1:20" ht="16.5" customHeight="1">
      <c r="A26" s="893" t="s">
        <v>25</v>
      </c>
      <c r="B26" s="894"/>
      <c r="C26" s="797"/>
      <c r="D26" s="443">
        <v>0</v>
      </c>
      <c r="E26" s="391">
        <v>0</v>
      </c>
      <c r="F26" s="391">
        <f t="shared" si="3"/>
        <v>0</v>
      </c>
      <c r="G26" s="391">
        <v>0</v>
      </c>
      <c r="H26" s="391">
        <v>0</v>
      </c>
      <c r="I26" s="391">
        <f t="shared" si="4"/>
        <v>0</v>
      </c>
      <c r="J26" s="331"/>
      <c r="K26" s="331"/>
      <c r="L26" s="331"/>
      <c r="M26" s="331"/>
      <c r="N26" s="331"/>
      <c r="O26" s="331"/>
      <c r="P26" s="331"/>
      <c r="Q26" s="331"/>
      <c r="R26" s="331"/>
      <c r="S26" s="331"/>
      <c r="T26" s="331"/>
    </row>
    <row r="27" spans="1:20" ht="9" customHeight="1">
      <c r="A27" s="893" t="s">
        <v>217</v>
      </c>
      <c r="B27" s="894"/>
      <c r="C27" s="797"/>
      <c r="D27" s="443"/>
      <c r="E27" s="391"/>
      <c r="F27" s="391">
        <f t="shared" si="3"/>
        <v>0</v>
      </c>
      <c r="G27" s="391"/>
      <c r="H27" s="391"/>
      <c r="I27" s="391">
        <f t="shared" si="4"/>
        <v>0</v>
      </c>
      <c r="J27" s="331"/>
      <c r="K27" s="331"/>
      <c r="L27" s="331"/>
      <c r="M27" s="331"/>
      <c r="N27" s="331"/>
      <c r="O27" s="331"/>
      <c r="P27" s="331"/>
      <c r="Q27" s="331"/>
      <c r="R27" s="331"/>
      <c r="S27" s="331"/>
      <c r="T27" s="331"/>
    </row>
    <row r="28" spans="1:20" ht="9" customHeight="1">
      <c r="A28" s="893" t="s">
        <v>27</v>
      </c>
      <c r="B28" s="894"/>
      <c r="C28" s="797"/>
      <c r="D28" s="443">
        <v>0</v>
      </c>
      <c r="E28" s="391">
        <v>0</v>
      </c>
      <c r="F28" s="391">
        <f t="shared" si="3"/>
        <v>0</v>
      </c>
      <c r="G28" s="391">
        <v>0</v>
      </c>
      <c r="H28" s="391">
        <v>0</v>
      </c>
      <c r="I28" s="391">
        <f t="shared" si="4"/>
        <v>0</v>
      </c>
      <c r="J28" s="331"/>
      <c r="K28" s="331"/>
      <c r="L28" s="331"/>
      <c r="M28" s="331"/>
      <c r="N28" s="331"/>
      <c r="O28" s="331"/>
      <c r="P28" s="331"/>
      <c r="Q28" s="331"/>
      <c r="R28" s="331"/>
      <c r="S28" s="331"/>
      <c r="T28" s="331"/>
    </row>
    <row r="29" spans="1:20" ht="15" hidden="1" customHeight="1">
      <c r="A29" s="899" t="s">
        <v>223</v>
      </c>
      <c r="B29" s="900"/>
      <c r="C29" s="901"/>
      <c r="D29" s="443">
        <v>0</v>
      </c>
      <c r="E29" s="391">
        <v>0</v>
      </c>
      <c r="F29" s="391">
        <f t="shared" si="3"/>
        <v>0</v>
      </c>
      <c r="G29" s="391">
        <v>0</v>
      </c>
      <c r="H29" s="391">
        <v>0</v>
      </c>
      <c r="I29" s="391">
        <f t="shared" si="4"/>
        <v>0</v>
      </c>
      <c r="J29" s="331"/>
      <c r="K29" s="331"/>
      <c r="L29" s="331"/>
      <c r="M29" s="331"/>
      <c r="N29" s="331"/>
      <c r="O29" s="331"/>
      <c r="P29" s="331"/>
      <c r="Q29" s="331"/>
      <c r="R29" s="331"/>
      <c r="S29" s="331"/>
      <c r="T29" s="331"/>
    </row>
    <row r="30" spans="1:20" ht="15" hidden="1" customHeight="1">
      <c r="A30" s="899" t="s">
        <v>224</v>
      </c>
      <c r="B30" s="900"/>
      <c r="C30" s="901"/>
      <c r="D30" s="443">
        <v>0</v>
      </c>
      <c r="E30" s="391">
        <v>0</v>
      </c>
      <c r="F30" s="391">
        <f t="shared" si="3"/>
        <v>0</v>
      </c>
      <c r="G30" s="391">
        <v>0</v>
      </c>
      <c r="H30" s="391">
        <v>0</v>
      </c>
      <c r="I30" s="391">
        <f t="shared" si="4"/>
        <v>0</v>
      </c>
      <c r="J30" s="331"/>
      <c r="K30" s="331"/>
      <c r="L30" s="331"/>
      <c r="M30" s="331"/>
      <c r="N30" s="331"/>
      <c r="O30" s="331"/>
      <c r="P30" s="331"/>
      <c r="Q30" s="331"/>
      <c r="R30" s="331"/>
      <c r="S30" s="331"/>
      <c r="T30" s="331"/>
    </row>
    <row r="31" spans="1:20" ht="37.5" customHeight="1">
      <c r="A31" s="893" t="s">
        <v>33</v>
      </c>
      <c r="B31" s="894"/>
      <c r="C31" s="797"/>
      <c r="D31" s="443">
        <v>0</v>
      </c>
      <c r="E31" s="391">
        <v>0</v>
      </c>
      <c r="F31" s="391">
        <f t="shared" si="3"/>
        <v>0</v>
      </c>
      <c r="G31" s="391">
        <v>0</v>
      </c>
      <c r="H31" s="391">
        <v>0</v>
      </c>
      <c r="I31" s="391">
        <f t="shared" si="4"/>
        <v>0</v>
      </c>
      <c r="J31" s="331"/>
      <c r="K31" s="331"/>
      <c r="L31" s="331"/>
      <c r="M31" s="331"/>
      <c r="N31" s="331"/>
      <c r="O31" s="331"/>
      <c r="P31" s="331"/>
      <c r="Q31" s="331"/>
      <c r="R31" s="331"/>
      <c r="S31" s="331"/>
      <c r="T31" s="331"/>
    </row>
    <row r="32" spans="1:20" ht="21.75" customHeight="1">
      <c r="A32" s="893" t="s">
        <v>34</v>
      </c>
      <c r="B32" s="894"/>
      <c r="C32" s="797"/>
      <c r="D32" s="443">
        <v>0</v>
      </c>
      <c r="E32" s="391">
        <v>0</v>
      </c>
      <c r="F32" s="391">
        <f t="shared" si="3"/>
        <v>0</v>
      </c>
      <c r="G32" s="391">
        <v>0</v>
      </c>
      <c r="H32" s="391">
        <v>0</v>
      </c>
      <c r="I32" s="391">
        <f t="shared" si="4"/>
        <v>0</v>
      </c>
      <c r="J32" s="331"/>
      <c r="K32" s="331"/>
      <c r="L32" s="331"/>
      <c r="M32" s="331"/>
      <c r="N32" s="331"/>
      <c r="O32" s="331"/>
      <c r="P32" s="331"/>
      <c r="Q32" s="331"/>
      <c r="R32" s="331"/>
      <c r="S32" s="331"/>
      <c r="T32" s="331"/>
    </row>
    <row r="33" spans="1:20" ht="9" customHeight="1">
      <c r="A33" s="369"/>
      <c r="B33" s="896"/>
      <c r="C33" s="797"/>
      <c r="D33" s="443">
        <v>0</v>
      </c>
      <c r="E33" s="391">
        <v>0</v>
      </c>
      <c r="F33" s="391">
        <f t="shared" si="3"/>
        <v>0</v>
      </c>
      <c r="G33" s="391">
        <v>0</v>
      </c>
      <c r="H33" s="391">
        <v>0</v>
      </c>
      <c r="I33" s="391">
        <f t="shared" si="4"/>
        <v>0</v>
      </c>
      <c r="J33" s="331"/>
      <c r="K33" s="331"/>
      <c r="L33" s="331"/>
      <c r="M33" s="331"/>
      <c r="N33" s="331"/>
      <c r="O33" s="331"/>
      <c r="P33" s="331"/>
      <c r="Q33" s="331"/>
      <c r="R33" s="331"/>
      <c r="S33" s="331"/>
      <c r="T33" s="331"/>
    </row>
    <row r="34" spans="1:20" ht="40.5" customHeight="1">
      <c r="A34" s="895" t="s">
        <v>225</v>
      </c>
      <c r="B34" s="894"/>
      <c r="C34" s="797"/>
      <c r="D34" s="443">
        <f>D35+D36+D37+D43</f>
        <v>805040465.84095478</v>
      </c>
      <c r="E34" s="443">
        <f>E35+E36+E37+E43</f>
        <v>57437208.25</v>
      </c>
      <c r="F34" s="391">
        <f t="shared" si="3"/>
        <v>862477674.09095478</v>
      </c>
      <c r="G34" s="443">
        <f>G35+G36+G37+G43</f>
        <v>862477674.09095478</v>
      </c>
      <c r="H34" s="443">
        <f>H35+H36+H37+H43</f>
        <v>862477674.09095478</v>
      </c>
      <c r="I34" s="391">
        <f>H34-D34</f>
        <v>57437208.25</v>
      </c>
      <c r="J34" s="331"/>
      <c r="K34" s="331"/>
      <c r="L34" s="331"/>
      <c r="M34" s="331"/>
      <c r="N34" s="331"/>
      <c r="O34" s="331"/>
      <c r="P34" s="331"/>
      <c r="Q34" s="331"/>
      <c r="R34" s="331"/>
      <c r="S34" s="331"/>
      <c r="T34" s="331"/>
    </row>
    <row r="35" spans="1:20" ht="16.5" customHeight="1">
      <c r="A35" s="893" t="s">
        <v>25</v>
      </c>
      <c r="B35" s="894"/>
      <c r="C35" s="797"/>
      <c r="D35" s="443">
        <v>0</v>
      </c>
      <c r="E35" s="391">
        <v>0</v>
      </c>
      <c r="F35" s="391">
        <f t="shared" si="3"/>
        <v>0</v>
      </c>
      <c r="G35" s="391">
        <v>0</v>
      </c>
      <c r="H35" s="391">
        <v>0</v>
      </c>
      <c r="I35" s="391">
        <f t="shared" si="4"/>
        <v>0</v>
      </c>
      <c r="J35" s="331"/>
      <c r="K35" s="331"/>
      <c r="L35" s="331"/>
      <c r="M35" s="331"/>
      <c r="N35" s="331"/>
      <c r="O35" s="331"/>
      <c r="P35" s="331"/>
      <c r="Q35" s="331"/>
      <c r="R35" s="331"/>
      <c r="S35" s="331"/>
      <c r="T35" s="331"/>
    </row>
    <row r="36" spans="1:20" ht="9" customHeight="1">
      <c r="A36" s="893" t="s">
        <v>1674</v>
      </c>
      <c r="B36" s="894"/>
      <c r="C36" s="797"/>
      <c r="D36" s="444">
        <v>0</v>
      </c>
      <c r="E36" s="445">
        <v>8268028.5199999996</v>
      </c>
      <c r="F36" s="445">
        <v>8268028.5199999996</v>
      </c>
      <c r="G36" s="437">
        <v>8268028.5199999996</v>
      </c>
      <c r="H36" s="437">
        <v>8268028.5199999996</v>
      </c>
      <c r="I36" s="391">
        <f>H36-D36</f>
        <v>8268028.5199999996</v>
      </c>
      <c r="J36" s="331"/>
      <c r="K36" s="331"/>
      <c r="L36" s="331"/>
      <c r="M36" s="331"/>
      <c r="N36" s="331"/>
      <c r="O36" s="331"/>
      <c r="P36" s="331"/>
      <c r="Q36" s="331"/>
      <c r="R36" s="331"/>
      <c r="S36" s="331"/>
      <c r="T36" s="331"/>
    </row>
    <row r="37" spans="1:20" ht="19.5" hidden="1" customHeight="1">
      <c r="A37" s="902" t="s">
        <v>226</v>
      </c>
      <c r="B37" s="894"/>
      <c r="C37" s="797"/>
      <c r="D37" s="446">
        <f>SUM(D38:D42)</f>
        <v>0</v>
      </c>
      <c r="E37" s="446">
        <f>SUM(E38:E42)</f>
        <v>0</v>
      </c>
      <c r="F37" s="445">
        <f t="shared" si="3"/>
        <v>0</v>
      </c>
      <c r="G37" s="437">
        <v>0</v>
      </c>
      <c r="H37" s="437">
        <v>0</v>
      </c>
      <c r="I37" s="391">
        <f t="shared" si="4"/>
        <v>0</v>
      </c>
      <c r="J37" s="331"/>
      <c r="K37" s="331"/>
      <c r="L37" s="331"/>
      <c r="M37" s="331"/>
      <c r="N37" s="331"/>
      <c r="O37" s="331"/>
      <c r="P37" s="331"/>
      <c r="Q37" s="331"/>
      <c r="R37" s="331"/>
      <c r="S37" s="331"/>
      <c r="T37" s="331"/>
    </row>
    <row r="38" spans="1:20" ht="19.5" hidden="1" customHeight="1">
      <c r="A38" s="903" t="s">
        <v>227</v>
      </c>
      <c r="B38" s="904"/>
      <c r="C38" s="905"/>
      <c r="D38" s="446">
        <f>'Ingresos (adecuaciones)'!N25+'Ingresos (adecuaciones)'!N26</f>
        <v>0</v>
      </c>
      <c r="E38" s="437">
        <v>0</v>
      </c>
      <c r="F38" s="445">
        <f t="shared" si="3"/>
        <v>0</v>
      </c>
      <c r="G38" s="437">
        <v>0</v>
      </c>
      <c r="H38" s="437">
        <v>0</v>
      </c>
      <c r="I38" s="391">
        <f t="shared" si="4"/>
        <v>0</v>
      </c>
      <c r="J38" s="331"/>
      <c r="K38" s="331"/>
      <c r="L38" s="331"/>
      <c r="M38" s="331"/>
      <c r="N38" s="331"/>
      <c r="O38" s="331"/>
      <c r="P38" s="331"/>
      <c r="Q38" s="331"/>
      <c r="R38" s="331"/>
      <c r="S38" s="331"/>
      <c r="T38" s="331"/>
    </row>
    <row r="39" spans="1:20" ht="19.5" hidden="1" customHeight="1">
      <c r="A39" s="903" t="s">
        <v>228</v>
      </c>
      <c r="B39" s="904"/>
      <c r="C39" s="905"/>
      <c r="D39" s="446">
        <f>'Ingresos (adecuaciones)'!N30</f>
        <v>0</v>
      </c>
      <c r="E39" s="437">
        <v>0</v>
      </c>
      <c r="F39" s="445">
        <f t="shared" si="3"/>
        <v>0</v>
      </c>
      <c r="G39" s="437">
        <v>0</v>
      </c>
      <c r="H39" s="437">
        <v>0</v>
      </c>
      <c r="I39" s="391">
        <f t="shared" si="4"/>
        <v>0</v>
      </c>
      <c r="J39" s="331"/>
      <c r="K39" s="331"/>
      <c r="L39" s="331"/>
      <c r="M39" s="331"/>
      <c r="N39" s="331"/>
      <c r="O39" s="331"/>
      <c r="P39" s="331"/>
      <c r="Q39" s="331"/>
      <c r="R39" s="331"/>
      <c r="S39" s="331"/>
      <c r="T39" s="331"/>
    </row>
    <row r="40" spans="1:20" ht="19.5" hidden="1" customHeight="1">
      <c r="A40" s="903" t="s">
        <v>229</v>
      </c>
      <c r="B40" s="904"/>
      <c r="C40" s="905"/>
      <c r="D40" s="446">
        <f>'Ingresos (adecuaciones)'!N28</f>
        <v>0</v>
      </c>
      <c r="E40" s="437">
        <v>0</v>
      </c>
      <c r="F40" s="445">
        <f t="shared" si="3"/>
        <v>0</v>
      </c>
      <c r="G40" s="437">
        <v>0</v>
      </c>
      <c r="H40" s="437">
        <v>0</v>
      </c>
      <c r="I40" s="391">
        <f t="shared" si="4"/>
        <v>0</v>
      </c>
      <c r="J40" s="331"/>
      <c r="K40" s="331"/>
      <c r="L40" s="331"/>
      <c r="M40" s="331"/>
      <c r="N40" s="331"/>
      <c r="O40" s="331"/>
      <c r="P40" s="331"/>
      <c r="Q40" s="331"/>
      <c r="R40" s="331"/>
      <c r="S40" s="331"/>
      <c r="T40" s="331"/>
    </row>
    <row r="41" spans="1:20" ht="19.5" hidden="1" customHeight="1">
      <c r="A41" s="903" t="s">
        <v>230</v>
      </c>
      <c r="B41" s="904"/>
      <c r="C41" s="905"/>
      <c r="D41" s="446">
        <f>'Ingresos (adecuaciones)'!N29</f>
        <v>0</v>
      </c>
      <c r="E41" s="437">
        <v>0</v>
      </c>
      <c r="F41" s="445">
        <f t="shared" si="3"/>
        <v>0</v>
      </c>
      <c r="G41" s="437">
        <v>0</v>
      </c>
      <c r="H41" s="437">
        <v>0</v>
      </c>
      <c r="I41" s="391">
        <f t="shared" si="4"/>
        <v>0</v>
      </c>
      <c r="J41" s="331"/>
      <c r="K41" s="331"/>
      <c r="L41" s="331"/>
      <c r="M41" s="331"/>
      <c r="N41" s="331"/>
      <c r="O41" s="331"/>
      <c r="P41" s="331"/>
      <c r="Q41" s="331"/>
      <c r="R41" s="331"/>
      <c r="S41" s="331"/>
      <c r="T41" s="331"/>
    </row>
    <row r="42" spans="1:20" ht="19.5" hidden="1" customHeight="1">
      <c r="A42" s="903" t="s">
        <v>231</v>
      </c>
      <c r="B42" s="904"/>
      <c r="C42" s="905"/>
      <c r="D42" s="446">
        <f>'Ingresos (adecuaciones)'!N27</f>
        <v>0</v>
      </c>
      <c r="E42" s="437">
        <v>0</v>
      </c>
      <c r="F42" s="445">
        <f t="shared" si="3"/>
        <v>0</v>
      </c>
      <c r="G42" s="437">
        <v>0</v>
      </c>
      <c r="H42" s="437">
        <v>0</v>
      </c>
      <c r="I42" s="391">
        <f t="shared" si="4"/>
        <v>0</v>
      </c>
      <c r="J42" s="331"/>
      <c r="K42" s="331"/>
      <c r="L42" s="331"/>
      <c r="M42" s="331"/>
      <c r="N42" s="331"/>
      <c r="O42" s="331"/>
      <c r="P42" s="331"/>
      <c r="Q42" s="331"/>
      <c r="R42" s="331"/>
      <c r="S42" s="331"/>
      <c r="T42" s="331"/>
    </row>
    <row r="43" spans="1:20" ht="21.75" customHeight="1">
      <c r="A43" s="893" t="s">
        <v>34</v>
      </c>
      <c r="B43" s="894"/>
      <c r="C43" s="797"/>
      <c r="D43" s="444">
        <v>805040465.84095478</v>
      </c>
      <c r="E43" s="446">
        <v>49169179.730000004</v>
      </c>
      <c r="F43" s="445">
        <v>854209645.5709548</v>
      </c>
      <c r="G43" s="437">
        <v>854209645.5709548</v>
      </c>
      <c r="H43" s="437">
        <v>854209645.5709548</v>
      </c>
      <c r="I43" s="391">
        <f>H43-D43</f>
        <v>49169179.730000019</v>
      </c>
      <c r="J43" s="370"/>
      <c r="K43" s="370"/>
      <c r="L43" s="370"/>
      <c r="M43" s="370"/>
      <c r="N43" s="370"/>
      <c r="O43" s="370"/>
      <c r="P43" s="370"/>
      <c r="Q43" s="370"/>
      <c r="R43" s="370"/>
      <c r="S43" s="370"/>
      <c r="T43" s="370"/>
    </row>
    <row r="44" spans="1:20" ht="16.5" hidden="1" customHeight="1">
      <c r="A44" s="893" t="s">
        <v>232</v>
      </c>
      <c r="B44" s="894"/>
      <c r="C44" s="797"/>
      <c r="D44" s="444">
        <v>0</v>
      </c>
      <c r="E44" s="437">
        <v>0</v>
      </c>
      <c r="F44" s="445">
        <f t="shared" si="3"/>
        <v>0</v>
      </c>
      <c r="G44" s="437">
        <v>0</v>
      </c>
      <c r="H44" s="437">
        <v>0</v>
      </c>
      <c r="I44" s="391">
        <f t="shared" si="4"/>
        <v>0</v>
      </c>
      <c r="J44" s="331"/>
      <c r="K44" s="331"/>
      <c r="L44" s="331"/>
      <c r="M44" s="331"/>
      <c r="N44" s="331"/>
      <c r="O44" s="331"/>
      <c r="P44" s="331"/>
      <c r="Q44" s="331"/>
      <c r="R44" s="331"/>
      <c r="S44" s="331"/>
      <c r="T44" s="331"/>
    </row>
    <row r="45" spans="1:20" ht="16.5" hidden="1" customHeight="1">
      <c r="A45" s="893" t="s">
        <v>233</v>
      </c>
      <c r="B45" s="894"/>
      <c r="C45" s="797"/>
      <c r="D45" s="444">
        <v>0</v>
      </c>
      <c r="E45" s="437">
        <v>0</v>
      </c>
      <c r="F45" s="445">
        <f t="shared" si="3"/>
        <v>0</v>
      </c>
      <c r="G45" s="437">
        <v>0</v>
      </c>
      <c r="H45" s="437">
        <v>0</v>
      </c>
      <c r="I45" s="391">
        <f t="shared" si="4"/>
        <v>0</v>
      </c>
      <c r="J45" s="331"/>
      <c r="K45" s="331"/>
      <c r="L45" s="331"/>
      <c r="M45" s="331"/>
      <c r="N45" s="331"/>
      <c r="O45" s="331"/>
      <c r="P45" s="331"/>
      <c r="Q45" s="331"/>
      <c r="R45" s="331"/>
      <c r="S45" s="331"/>
      <c r="T45" s="331"/>
    </row>
    <row r="46" spans="1:20" ht="9" customHeight="1">
      <c r="A46" s="895" t="s">
        <v>219</v>
      </c>
      <c r="B46" s="894"/>
      <c r="C46" s="797"/>
      <c r="D46" s="447">
        <f>D47+D48</f>
        <v>0</v>
      </c>
      <c r="E46" s="445">
        <v>0</v>
      </c>
      <c r="F46" s="445">
        <f t="shared" si="3"/>
        <v>0</v>
      </c>
      <c r="G46" s="445">
        <v>0</v>
      </c>
      <c r="H46" s="445">
        <v>0</v>
      </c>
      <c r="I46" s="391">
        <f t="shared" si="4"/>
        <v>0</v>
      </c>
      <c r="J46" s="331"/>
      <c r="K46" s="331"/>
      <c r="L46" s="331"/>
      <c r="M46" s="331"/>
      <c r="N46" s="331"/>
      <c r="O46" s="331"/>
      <c r="P46" s="331"/>
      <c r="Q46" s="331"/>
      <c r="R46" s="331"/>
      <c r="S46" s="331"/>
      <c r="T46" s="331"/>
    </row>
    <row r="47" spans="1:20" ht="9" customHeight="1">
      <c r="A47" s="893" t="s">
        <v>219</v>
      </c>
      <c r="B47" s="894"/>
      <c r="C47" s="797"/>
      <c r="D47" s="446">
        <v>0</v>
      </c>
      <c r="E47" s="445">
        <v>0</v>
      </c>
      <c r="F47" s="445">
        <f t="shared" si="3"/>
        <v>0</v>
      </c>
      <c r="G47" s="445">
        <v>0</v>
      </c>
      <c r="H47" s="445">
        <v>0</v>
      </c>
      <c r="I47" s="391">
        <f t="shared" si="4"/>
        <v>0</v>
      </c>
      <c r="J47" s="331"/>
      <c r="K47" s="331"/>
      <c r="L47" s="331"/>
      <c r="M47" s="331"/>
      <c r="N47" s="331"/>
      <c r="O47" s="331"/>
      <c r="P47" s="331"/>
      <c r="Q47" s="331"/>
      <c r="R47" s="331"/>
      <c r="S47" s="331"/>
      <c r="T47" s="331"/>
    </row>
    <row r="48" spans="1:20" ht="9" customHeight="1">
      <c r="A48" s="371"/>
      <c r="B48" s="906"/>
      <c r="C48" s="789"/>
      <c r="D48" s="448">
        <v>0</v>
      </c>
      <c r="E48" s="449">
        <v>0</v>
      </c>
      <c r="F48" s="445">
        <v>0</v>
      </c>
      <c r="G48" s="449">
        <v>0</v>
      </c>
      <c r="H48" s="449">
        <v>0</v>
      </c>
      <c r="I48" s="391">
        <f t="shared" si="4"/>
        <v>0</v>
      </c>
      <c r="J48" s="331"/>
      <c r="K48" s="331"/>
      <c r="L48" s="331"/>
      <c r="M48" s="331"/>
      <c r="N48" s="331"/>
      <c r="O48" s="331"/>
      <c r="P48" s="331"/>
      <c r="Q48" s="331"/>
      <c r="R48" s="331"/>
      <c r="S48" s="331"/>
      <c r="T48" s="331"/>
    </row>
    <row r="49" spans="1:20" ht="21.75" customHeight="1">
      <c r="A49" s="372"/>
      <c r="B49" s="366"/>
      <c r="C49" s="367" t="s">
        <v>181</v>
      </c>
      <c r="D49" s="439">
        <f t="shared" ref="D49:I49" si="5">D24+D34+D46</f>
        <v>805040465.84095478</v>
      </c>
      <c r="E49" s="439">
        <f t="shared" si="5"/>
        <v>57437208.25</v>
      </c>
      <c r="F49" s="440">
        <f t="shared" si="5"/>
        <v>862477674.09095478</v>
      </c>
      <c r="G49" s="439">
        <f t="shared" si="5"/>
        <v>862477674.09095478</v>
      </c>
      <c r="H49" s="439">
        <f t="shared" si="5"/>
        <v>862477674.09095478</v>
      </c>
      <c r="I49" s="907">
        <f t="shared" si="5"/>
        <v>57437208.25</v>
      </c>
      <c r="J49" s="331"/>
      <c r="K49" s="331"/>
      <c r="L49" s="331"/>
      <c r="M49" s="331"/>
      <c r="N49" s="331"/>
      <c r="O49" s="331"/>
      <c r="P49" s="331"/>
      <c r="Q49" s="331"/>
      <c r="R49" s="331"/>
      <c r="S49" s="331"/>
      <c r="T49" s="331"/>
    </row>
    <row r="50" spans="1:20" ht="9" customHeight="1">
      <c r="A50" s="368"/>
      <c r="B50" s="368"/>
      <c r="C50" s="368"/>
      <c r="D50" s="441"/>
      <c r="E50" s="441"/>
      <c r="F50" s="441"/>
      <c r="G50" s="909" t="s">
        <v>220</v>
      </c>
      <c r="H50" s="910"/>
      <c r="I50" s="908"/>
      <c r="J50" s="331"/>
      <c r="K50" s="331"/>
      <c r="L50" s="331"/>
      <c r="M50" s="331"/>
      <c r="N50" s="331"/>
      <c r="O50" s="331"/>
      <c r="P50" s="331"/>
      <c r="Q50" s="331"/>
      <c r="R50" s="331"/>
      <c r="S50" s="331"/>
      <c r="T50" s="331"/>
    </row>
    <row r="51" spans="1:20" ht="9" customHeight="1">
      <c r="A51" s="331"/>
      <c r="B51" s="331"/>
      <c r="C51" s="331"/>
      <c r="D51" s="450"/>
      <c r="E51" s="450"/>
      <c r="F51" s="450"/>
      <c r="G51" s="450"/>
      <c r="H51" s="450"/>
      <c r="I51" s="450"/>
      <c r="J51" s="331"/>
      <c r="K51" s="331"/>
      <c r="L51" s="331"/>
      <c r="M51" s="331"/>
      <c r="N51" s="331"/>
      <c r="O51" s="331"/>
      <c r="P51" s="331"/>
      <c r="Q51" s="331"/>
      <c r="R51" s="331"/>
      <c r="S51" s="331"/>
      <c r="T51" s="331"/>
    </row>
    <row r="52" spans="1:20" ht="10.5" customHeight="1">
      <c r="A52" s="774" t="s">
        <v>78</v>
      </c>
      <c r="B52" s="738"/>
      <c r="C52" s="738"/>
      <c r="D52" s="738"/>
      <c r="E52" s="738"/>
      <c r="F52" s="738"/>
      <c r="G52" s="738"/>
      <c r="H52" s="738"/>
      <c r="I52" s="739"/>
      <c r="J52" s="343"/>
      <c r="K52" s="343"/>
      <c r="L52" s="343"/>
      <c r="M52" s="343"/>
      <c r="N52" s="343"/>
      <c r="O52" s="343"/>
      <c r="P52" s="343"/>
      <c r="Q52" s="343"/>
      <c r="R52" s="343"/>
      <c r="S52" s="343"/>
      <c r="T52" s="343"/>
    </row>
    <row r="53" spans="1:20" ht="9" customHeight="1">
      <c r="A53" s="331"/>
      <c r="B53" s="331"/>
      <c r="C53" s="331"/>
      <c r="D53" s="450"/>
      <c r="E53" s="450"/>
      <c r="F53" s="450"/>
      <c r="G53" s="450"/>
      <c r="H53" s="450"/>
      <c r="I53" s="450"/>
      <c r="J53" s="331"/>
      <c r="K53" s="331"/>
      <c r="L53" s="331"/>
      <c r="M53" s="331"/>
      <c r="N53" s="331"/>
      <c r="O53" s="331"/>
      <c r="P53" s="331"/>
      <c r="Q53" s="331"/>
      <c r="R53" s="331"/>
      <c r="S53" s="331"/>
      <c r="T53" s="331"/>
    </row>
    <row r="54" spans="1:20" ht="9" customHeight="1">
      <c r="A54" s="331"/>
      <c r="B54" s="331"/>
      <c r="C54" s="331"/>
      <c r="D54" s="450"/>
      <c r="E54" s="450"/>
      <c r="F54" s="450"/>
      <c r="G54" s="450"/>
      <c r="H54" s="450"/>
      <c r="I54" s="450"/>
      <c r="J54" s="331"/>
      <c r="K54" s="331"/>
      <c r="L54" s="331"/>
      <c r="M54" s="331"/>
      <c r="N54" s="331"/>
      <c r="O54" s="331"/>
      <c r="P54" s="331"/>
      <c r="Q54" s="331"/>
      <c r="R54" s="331"/>
      <c r="S54" s="331"/>
      <c r="T54" s="331"/>
    </row>
    <row r="55" spans="1:20" ht="9" customHeight="1">
      <c r="A55" s="331"/>
      <c r="B55" s="331"/>
      <c r="C55" s="331"/>
      <c r="D55" s="450"/>
      <c r="E55" s="450"/>
      <c r="F55" s="450"/>
      <c r="G55" s="450"/>
      <c r="H55" s="450"/>
      <c r="I55" s="450"/>
      <c r="J55" s="331"/>
      <c r="K55" s="331"/>
      <c r="L55" s="331"/>
      <c r="M55" s="331"/>
      <c r="N55" s="331"/>
      <c r="O55" s="331"/>
      <c r="P55" s="331"/>
      <c r="Q55" s="331"/>
      <c r="R55" s="331"/>
      <c r="S55" s="331"/>
      <c r="T55" s="331"/>
    </row>
    <row r="56" spans="1:20" ht="9" customHeight="1">
      <c r="A56" s="331"/>
      <c r="B56" s="331"/>
      <c r="C56" s="331"/>
      <c r="D56" s="450"/>
      <c r="E56" s="450"/>
      <c r="F56" s="450"/>
      <c r="G56" s="450"/>
      <c r="H56" s="450"/>
      <c r="I56" s="450"/>
      <c r="J56" s="331"/>
      <c r="K56" s="331"/>
      <c r="L56" s="331"/>
      <c r="M56" s="331"/>
      <c r="N56" s="331"/>
      <c r="O56" s="331"/>
      <c r="P56" s="331"/>
      <c r="Q56" s="331"/>
      <c r="R56" s="331"/>
      <c r="S56" s="331"/>
      <c r="T56" s="331"/>
    </row>
    <row r="57" spans="1:20" ht="9" customHeight="1">
      <c r="A57" s="331"/>
      <c r="B57" s="331"/>
      <c r="C57" s="331"/>
      <c r="D57" s="450"/>
      <c r="E57" s="450"/>
      <c r="F57" s="450"/>
      <c r="G57" s="450"/>
      <c r="H57" s="450"/>
      <c r="I57" s="450"/>
      <c r="J57" s="331"/>
      <c r="K57" s="331"/>
      <c r="L57" s="331"/>
      <c r="M57" s="331"/>
      <c r="N57" s="331"/>
      <c r="O57" s="331"/>
      <c r="P57" s="331"/>
      <c r="Q57" s="331"/>
      <c r="R57" s="331"/>
      <c r="S57" s="331"/>
      <c r="T57" s="331"/>
    </row>
    <row r="58" spans="1:20" ht="9" customHeight="1">
      <c r="A58" s="331"/>
      <c r="B58" s="331"/>
      <c r="C58" s="331"/>
      <c r="D58" s="450"/>
      <c r="E58" s="450"/>
      <c r="F58" s="450"/>
      <c r="G58" s="450"/>
      <c r="H58" s="450"/>
      <c r="I58" s="450"/>
      <c r="J58" s="331"/>
      <c r="K58" s="331"/>
      <c r="L58" s="331"/>
      <c r="M58" s="331"/>
      <c r="N58" s="331"/>
      <c r="O58" s="331"/>
      <c r="P58" s="331"/>
      <c r="Q58" s="331"/>
      <c r="R58" s="331"/>
      <c r="S58" s="331"/>
      <c r="T58" s="331"/>
    </row>
    <row r="59" spans="1:20" ht="9" customHeight="1">
      <c r="A59" s="331"/>
      <c r="B59" s="331"/>
      <c r="C59" s="331"/>
      <c r="D59" s="450"/>
      <c r="E59" s="450"/>
      <c r="F59" s="450"/>
      <c r="G59" s="450"/>
      <c r="H59" s="450"/>
      <c r="I59" s="450"/>
      <c r="J59" s="331"/>
      <c r="K59" s="331"/>
      <c r="L59" s="331"/>
      <c r="M59" s="331"/>
      <c r="N59" s="331"/>
      <c r="O59" s="331"/>
      <c r="P59" s="331"/>
      <c r="Q59" s="331"/>
      <c r="R59" s="331"/>
      <c r="S59" s="331"/>
      <c r="T59" s="331"/>
    </row>
    <row r="60" spans="1:20" ht="9" customHeight="1">
      <c r="A60" s="331"/>
      <c r="B60" s="331"/>
      <c r="C60" s="331"/>
      <c r="D60" s="450"/>
      <c r="E60" s="450"/>
      <c r="F60" s="450"/>
      <c r="G60" s="450"/>
      <c r="H60" s="450"/>
      <c r="I60" s="450"/>
      <c r="J60" s="331"/>
      <c r="K60" s="331"/>
      <c r="L60" s="331"/>
      <c r="M60" s="331"/>
      <c r="N60" s="331"/>
      <c r="O60" s="331"/>
      <c r="P60" s="331"/>
      <c r="Q60" s="331"/>
      <c r="R60" s="331"/>
      <c r="S60" s="331"/>
      <c r="T60" s="331"/>
    </row>
    <row r="61" spans="1:20" ht="9" customHeight="1">
      <c r="A61" s="331"/>
      <c r="B61" s="331"/>
      <c r="C61" s="331"/>
      <c r="D61" s="450"/>
      <c r="E61" s="450"/>
      <c r="F61" s="450"/>
      <c r="G61" s="450"/>
      <c r="H61" s="450"/>
      <c r="I61" s="450"/>
      <c r="J61" s="331"/>
      <c r="K61" s="331"/>
      <c r="L61" s="331"/>
      <c r="M61" s="331"/>
      <c r="N61" s="331"/>
      <c r="O61" s="331"/>
      <c r="P61" s="331"/>
      <c r="Q61" s="331"/>
      <c r="R61" s="331"/>
      <c r="S61" s="331"/>
      <c r="T61" s="331"/>
    </row>
    <row r="62" spans="1:20" ht="9" customHeight="1">
      <c r="A62" s="331"/>
      <c r="B62" s="331"/>
      <c r="C62" s="331"/>
      <c r="D62" s="450"/>
      <c r="E62" s="450"/>
      <c r="F62" s="450"/>
      <c r="G62" s="450"/>
      <c r="H62" s="450"/>
      <c r="I62" s="450"/>
      <c r="J62" s="331"/>
      <c r="K62" s="331"/>
      <c r="L62" s="331"/>
      <c r="M62" s="331"/>
      <c r="N62" s="331"/>
      <c r="O62" s="331"/>
      <c r="P62" s="331"/>
      <c r="Q62" s="331"/>
      <c r="R62" s="331"/>
      <c r="S62" s="331"/>
      <c r="T62" s="331"/>
    </row>
    <row r="63" spans="1:20" ht="9" customHeight="1">
      <c r="A63" s="331"/>
      <c r="B63" s="331"/>
      <c r="C63" s="331"/>
      <c r="D63" s="450"/>
      <c r="E63" s="450"/>
      <c r="F63" s="450"/>
      <c r="G63" s="450"/>
      <c r="H63" s="450"/>
      <c r="I63" s="450"/>
      <c r="J63" s="331"/>
      <c r="K63" s="331"/>
      <c r="L63" s="331"/>
      <c r="M63" s="331"/>
      <c r="N63" s="331"/>
      <c r="O63" s="331"/>
      <c r="P63" s="331"/>
      <c r="Q63" s="331"/>
      <c r="R63" s="331"/>
      <c r="S63" s="331"/>
      <c r="T63" s="331"/>
    </row>
    <row r="64" spans="1:20" ht="9" customHeight="1">
      <c r="A64" s="331"/>
      <c r="B64" s="331"/>
      <c r="C64" s="331"/>
      <c r="D64" s="450"/>
      <c r="E64" s="450"/>
      <c r="F64" s="450"/>
      <c r="G64" s="450"/>
      <c r="H64" s="450"/>
      <c r="I64" s="450"/>
      <c r="J64" s="331"/>
      <c r="K64" s="331"/>
      <c r="L64" s="331"/>
      <c r="M64" s="331"/>
      <c r="N64" s="331"/>
      <c r="O64" s="331"/>
      <c r="P64" s="331"/>
      <c r="Q64" s="331"/>
      <c r="R64" s="331"/>
      <c r="S64" s="331"/>
      <c r="T64" s="331"/>
    </row>
    <row r="65" spans="1:20" ht="9" customHeight="1">
      <c r="A65" s="331"/>
      <c r="B65" s="331"/>
      <c r="C65" s="331"/>
      <c r="D65" s="450"/>
      <c r="E65" s="450"/>
      <c r="F65" s="450"/>
      <c r="G65" s="450"/>
      <c r="H65" s="450"/>
      <c r="I65" s="450"/>
      <c r="J65" s="331"/>
      <c r="K65" s="331"/>
      <c r="L65" s="331"/>
      <c r="M65" s="331"/>
      <c r="N65" s="331"/>
      <c r="O65" s="331"/>
      <c r="P65" s="331"/>
      <c r="Q65" s="331"/>
      <c r="R65" s="331"/>
      <c r="S65" s="331"/>
      <c r="T65" s="331"/>
    </row>
    <row r="66" spans="1:20" ht="9" customHeight="1">
      <c r="A66" s="331"/>
      <c r="B66" s="331"/>
      <c r="C66" s="331"/>
      <c r="D66" s="450"/>
      <c r="E66" s="450"/>
      <c r="F66" s="450"/>
      <c r="G66" s="450"/>
      <c r="H66" s="450"/>
      <c r="I66" s="450"/>
      <c r="J66" s="331"/>
      <c r="K66" s="331"/>
      <c r="L66" s="331"/>
      <c r="M66" s="331"/>
      <c r="N66" s="331"/>
      <c r="O66" s="331"/>
      <c r="P66" s="331"/>
      <c r="Q66" s="331"/>
      <c r="R66" s="331"/>
      <c r="S66" s="331"/>
      <c r="T66" s="331"/>
    </row>
    <row r="67" spans="1:20" ht="9" customHeight="1">
      <c r="A67" s="331"/>
      <c r="B67" s="331"/>
      <c r="C67" s="331"/>
      <c r="D67" s="450"/>
      <c r="E67" s="450"/>
      <c r="F67" s="450"/>
      <c r="G67" s="450"/>
      <c r="H67" s="450"/>
      <c r="I67" s="450"/>
      <c r="J67" s="331"/>
      <c r="K67" s="331"/>
      <c r="L67" s="331"/>
      <c r="M67" s="331"/>
      <c r="N67" s="331"/>
      <c r="O67" s="331"/>
      <c r="P67" s="331"/>
      <c r="Q67" s="331"/>
      <c r="R67" s="331"/>
      <c r="S67" s="331"/>
      <c r="T67" s="331"/>
    </row>
    <row r="68" spans="1:20" ht="9" customHeight="1">
      <c r="A68" s="331"/>
      <c r="B68" s="331"/>
      <c r="C68" s="331"/>
      <c r="D68" s="450"/>
      <c r="E68" s="450"/>
      <c r="F68" s="450"/>
      <c r="G68" s="450"/>
      <c r="H68" s="450"/>
      <c r="I68" s="450"/>
      <c r="J68" s="331"/>
      <c r="K68" s="331"/>
      <c r="L68" s="331"/>
      <c r="M68" s="331"/>
      <c r="N68" s="331"/>
      <c r="O68" s="331"/>
      <c r="P68" s="331"/>
      <c r="Q68" s="331"/>
      <c r="R68" s="331"/>
      <c r="S68" s="331"/>
      <c r="T68" s="331"/>
    </row>
    <row r="69" spans="1:20" ht="9" customHeight="1">
      <c r="A69" s="331"/>
      <c r="B69" s="331"/>
      <c r="C69" s="331"/>
      <c r="D69" s="450"/>
      <c r="E69" s="450"/>
      <c r="F69" s="450"/>
      <c r="G69" s="450"/>
      <c r="H69" s="450"/>
      <c r="I69" s="450"/>
      <c r="J69" s="331"/>
      <c r="K69" s="331"/>
      <c r="L69" s="331"/>
      <c r="M69" s="331"/>
      <c r="N69" s="331"/>
      <c r="O69" s="331"/>
      <c r="P69" s="331"/>
      <c r="Q69" s="331"/>
      <c r="R69" s="331"/>
      <c r="S69" s="331"/>
      <c r="T69" s="331"/>
    </row>
    <row r="70" spans="1:20" ht="9" customHeight="1">
      <c r="A70" s="331"/>
      <c r="B70" s="331"/>
      <c r="C70" s="331"/>
      <c r="D70" s="450"/>
      <c r="E70" s="450"/>
      <c r="F70" s="450"/>
      <c r="G70" s="450"/>
      <c r="H70" s="450"/>
      <c r="I70" s="450"/>
      <c r="J70" s="331"/>
      <c r="K70" s="331"/>
      <c r="L70" s="331"/>
      <c r="M70" s="331"/>
      <c r="N70" s="331"/>
      <c r="O70" s="331"/>
      <c r="P70" s="331"/>
      <c r="Q70" s="331"/>
      <c r="R70" s="331"/>
      <c r="S70" s="331"/>
      <c r="T70" s="331"/>
    </row>
    <row r="71" spans="1:20" ht="9" customHeight="1">
      <c r="A71" s="331"/>
      <c r="B71" s="331"/>
      <c r="C71" s="331"/>
      <c r="D71" s="450"/>
      <c r="E71" s="450"/>
      <c r="F71" s="450"/>
      <c r="G71" s="450"/>
      <c r="H71" s="450"/>
      <c r="I71" s="450"/>
      <c r="J71" s="331"/>
      <c r="K71" s="331"/>
      <c r="L71" s="331"/>
      <c r="M71" s="331"/>
      <c r="N71" s="331"/>
      <c r="O71" s="331"/>
      <c r="P71" s="331"/>
      <c r="Q71" s="331"/>
      <c r="R71" s="331"/>
      <c r="S71" s="331"/>
      <c r="T71" s="331"/>
    </row>
    <row r="72" spans="1:20" ht="9" customHeight="1">
      <c r="A72" s="331"/>
      <c r="B72" s="331"/>
      <c r="C72" s="331"/>
      <c r="D72" s="450"/>
      <c r="E72" s="450"/>
      <c r="F72" s="450"/>
      <c r="G72" s="450"/>
      <c r="H72" s="450"/>
      <c r="I72" s="450"/>
      <c r="J72" s="331"/>
      <c r="K72" s="331"/>
      <c r="L72" s="331"/>
      <c r="M72" s="331"/>
      <c r="N72" s="331"/>
      <c r="O72" s="331"/>
      <c r="P72" s="331"/>
      <c r="Q72" s="331"/>
      <c r="R72" s="331"/>
      <c r="S72" s="331"/>
      <c r="T72" s="331"/>
    </row>
    <row r="73" spans="1:20" ht="9" customHeight="1">
      <c r="A73" s="331"/>
      <c r="B73" s="331"/>
      <c r="C73" s="331"/>
      <c r="D73" s="450"/>
      <c r="E73" s="450"/>
      <c r="F73" s="450"/>
      <c r="G73" s="450"/>
      <c r="H73" s="450"/>
      <c r="I73" s="450"/>
      <c r="J73" s="331"/>
      <c r="K73" s="331"/>
      <c r="L73" s="331"/>
      <c r="M73" s="331"/>
      <c r="N73" s="331"/>
      <c r="O73" s="331"/>
      <c r="P73" s="331"/>
      <c r="Q73" s="331"/>
      <c r="R73" s="331"/>
      <c r="S73" s="331"/>
      <c r="T73" s="331"/>
    </row>
    <row r="74" spans="1:20" ht="9" customHeight="1">
      <c r="A74" s="331"/>
      <c r="B74" s="331"/>
      <c r="C74" s="331"/>
      <c r="D74" s="450"/>
      <c r="E74" s="450"/>
      <c r="F74" s="450"/>
      <c r="G74" s="450"/>
      <c r="H74" s="450"/>
      <c r="I74" s="450"/>
      <c r="J74" s="331"/>
      <c r="K74" s="331"/>
      <c r="L74" s="331"/>
      <c r="M74" s="331"/>
      <c r="N74" s="331"/>
      <c r="O74" s="331"/>
      <c r="P74" s="331"/>
      <c r="Q74" s="331"/>
      <c r="R74" s="331"/>
      <c r="S74" s="331"/>
      <c r="T74" s="331"/>
    </row>
    <row r="75" spans="1:20" ht="9" customHeight="1">
      <c r="A75" s="331"/>
      <c r="B75" s="331"/>
      <c r="C75" s="331"/>
      <c r="D75" s="450"/>
      <c r="E75" s="450"/>
      <c r="F75" s="450"/>
      <c r="G75" s="450"/>
      <c r="H75" s="450"/>
      <c r="I75" s="450"/>
      <c r="J75" s="331"/>
      <c r="K75" s="331"/>
      <c r="L75" s="331"/>
      <c r="M75" s="331"/>
      <c r="N75" s="331"/>
      <c r="O75" s="331"/>
      <c r="P75" s="331"/>
      <c r="Q75" s="331"/>
      <c r="R75" s="331"/>
      <c r="S75" s="331"/>
      <c r="T75" s="331"/>
    </row>
    <row r="76" spans="1:20" ht="9" customHeight="1">
      <c r="A76" s="331"/>
      <c r="B76" s="331"/>
      <c r="C76" s="331"/>
      <c r="D76" s="450"/>
      <c r="E76" s="450"/>
      <c r="F76" s="450"/>
      <c r="G76" s="450"/>
      <c r="H76" s="450"/>
      <c r="I76" s="450"/>
      <c r="J76" s="331"/>
      <c r="K76" s="331"/>
      <c r="L76" s="331"/>
      <c r="M76" s="331"/>
      <c r="N76" s="331"/>
      <c r="O76" s="331"/>
      <c r="P76" s="331"/>
      <c r="Q76" s="331"/>
      <c r="R76" s="331"/>
      <c r="S76" s="331"/>
      <c r="T76" s="331"/>
    </row>
    <row r="77" spans="1:20" ht="9" customHeight="1">
      <c r="A77" s="331"/>
      <c r="B77" s="331"/>
      <c r="C77" s="331"/>
      <c r="D77" s="450"/>
      <c r="E77" s="450"/>
      <c r="F77" s="450"/>
      <c r="G77" s="450"/>
      <c r="H77" s="450"/>
      <c r="I77" s="450"/>
      <c r="J77" s="331"/>
      <c r="K77" s="331"/>
      <c r="L77" s="331"/>
      <c r="M77" s="331"/>
      <c r="N77" s="331"/>
      <c r="O77" s="331"/>
      <c r="P77" s="331"/>
      <c r="Q77" s="331"/>
      <c r="R77" s="331"/>
      <c r="S77" s="331"/>
      <c r="T77" s="331"/>
    </row>
    <row r="78" spans="1:20" ht="9" customHeight="1">
      <c r="A78" s="331"/>
      <c r="B78" s="331"/>
      <c r="C78" s="331"/>
      <c r="D78" s="450"/>
      <c r="E78" s="450"/>
      <c r="F78" s="450"/>
      <c r="G78" s="450"/>
      <c r="H78" s="450"/>
      <c r="I78" s="450"/>
      <c r="J78" s="331"/>
      <c r="K78" s="331"/>
      <c r="L78" s="331"/>
      <c r="M78" s="331"/>
      <c r="N78" s="331"/>
      <c r="O78" s="331"/>
      <c r="P78" s="331"/>
      <c r="Q78" s="331"/>
      <c r="R78" s="331"/>
      <c r="S78" s="331"/>
      <c r="T78" s="331"/>
    </row>
    <row r="79" spans="1:20" ht="9" customHeight="1">
      <c r="A79" s="331"/>
      <c r="B79" s="331"/>
      <c r="C79" s="331"/>
      <c r="D79" s="450"/>
      <c r="E79" s="450"/>
      <c r="F79" s="450"/>
      <c r="G79" s="450"/>
      <c r="H79" s="450"/>
      <c r="I79" s="450"/>
      <c r="J79" s="331"/>
      <c r="K79" s="331"/>
      <c r="L79" s="331"/>
      <c r="M79" s="331"/>
      <c r="N79" s="331"/>
      <c r="O79" s="331"/>
      <c r="P79" s="331"/>
      <c r="Q79" s="331"/>
      <c r="R79" s="331"/>
      <c r="S79" s="331"/>
      <c r="T79" s="331"/>
    </row>
    <row r="80" spans="1:20" ht="9" customHeight="1">
      <c r="A80" s="331"/>
      <c r="B80" s="331"/>
      <c r="C80" s="331"/>
      <c r="D80" s="450"/>
      <c r="E80" s="450"/>
      <c r="F80" s="450"/>
      <c r="G80" s="450"/>
      <c r="H80" s="450"/>
      <c r="I80" s="450"/>
      <c r="J80" s="331"/>
      <c r="K80" s="331"/>
      <c r="L80" s="331"/>
      <c r="M80" s="331"/>
      <c r="N80" s="331"/>
      <c r="O80" s="331"/>
      <c r="P80" s="331"/>
      <c r="Q80" s="331"/>
      <c r="R80" s="331"/>
      <c r="S80" s="331"/>
      <c r="T80" s="331"/>
    </row>
    <row r="81" spans="1:20" ht="9" customHeight="1">
      <c r="A81" s="331"/>
      <c r="B81" s="331"/>
      <c r="C81" s="331"/>
      <c r="D81" s="450"/>
      <c r="E81" s="450"/>
      <c r="F81" s="450"/>
      <c r="G81" s="450"/>
      <c r="H81" s="450"/>
      <c r="I81" s="450"/>
      <c r="J81" s="331"/>
      <c r="K81" s="331"/>
      <c r="L81" s="331"/>
      <c r="M81" s="331"/>
      <c r="N81" s="331"/>
      <c r="O81" s="331"/>
      <c r="P81" s="331"/>
      <c r="Q81" s="331"/>
      <c r="R81" s="331"/>
      <c r="S81" s="331"/>
      <c r="T81" s="331"/>
    </row>
    <row r="82" spans="1:20" ht="9" customHeight="1">
      <c r="A82" s="331"/>
      <c r="B82" s="331"/>
      <c r="C82" s="331"/>
      <c r="D82" s="450"/>
      <c r="E82" s="450"/>
      <c r="F82" s="450"/>
      <c r="G82" s="450"/>
      <c r="H82" s="450"/>
      <c r="I82" s="450"/>
      <c r="J82" s="331"/>
      <c r="K82" s="331"/>
      <c r="L82" s="331"/>
      <c r="M82" s="331"/>
      <c r="N82" s="331"/>
      <c r="O82" s="331"/>
      <c r="P82" s="331"/>
      <c r="Q82" s="331"/>
      <c r="R82" s="331"/>
      <c r="S82" s="331"/>
      <c r="T82" s="331"/>
    </row>
    <row r="83" spans="1:20" ht="9" customHeight="1">
      <c r="A83" s="331"/>
      <c r="B83" s="331"/>
      <c r="C83" s="331"/>
      <c r="D83" s="450"/>
      <c r="E83" s="450"/>
      <c r="F83" s="450"/>
      <c r="G83" s="450"/>
      <c r="H83" s="450"/>
      <c r="I83" s="450"/>
      <c r="J83" s="331"/>
      <c r="K83" s="331"/>
      <c r="L83" s="331"/>
      <c r="M83" s="331"/>
      <c r="N83" s="331"/>
      <c r="O83" s="331"/>
      <c r="P83" s="331"/>
      <c r="Q83" s="331"/>
      <c r="R83" s="331"/>
      <c r="S83" s="331"/>
      <c r="T83" s="331"/>
    </row>
    <row r="84" spans="1:20" ht="9" customHeight="1">
      <c r="A84" s="331"/>
      <c r="B84" s="331"/>
      <c r="C84" s="331"/>
      <c r="D84" s="450"/>
      <c r="E84" s="450"/>
      <c r="F84" s="450"/>
      <c r="G84" s="450"/>
      <c r="H84" s="450"/>
      <c r="I84" s="450"/>
      <c r="J84" s="331"/>
      <c r="K84" s="331"/>
      <c r="L84" s="331"/>
      <c r="M84" s="331"/>
      <c r="N84" s="331"/>
      <c r="O84" s="331"/>
      <c r="P84" s="331"/>
      <c r="Q84" s="331"/>
      <c r="R84" s="331"/>
      <c r="S84" s="331"/>
      <c r="T84" s="331"/>
    </row>
    <row r="85" spans="1:20" ht="9" customHeight="1">
      <c r="A85" s="331"/>
      <c r="B85" s="331"/>
      <c r="C85" s="331"/>
      <c r="D85" s="450"/>
      <c r="E85" s="450"/>
      <c r="F85" s="450"/>
      <c r="G85" s="450"/>
      <c r="H85" s="450"/>
      <c r="I85" s="450"/>
      <c r="J85" s="331"/>
      <c r="K85" s="331"/>
      <c r="L85" s="331"/>
      <c r="M85" s="331"/>
      <c r="N85" s="331"/>
      <c r="O85" s="331"/>
      <c r="P85" s="331"/>
      <c r="Q85" s="331"/>
      <c r="R85" s="331"/>
      <c r="S85" s="331"/>
      <c r="T85" s="331"/>
    </row>
    <row r="86" spans="1:20" ht="9" customHeight="1">
      <c r="A86" s="331"/>
      <c r="B86" s="331"/>
      <c r="C86" s="331"/>
      <c r="D86" s="450"/>
      <c r="E86" s="450"/>
      <c r="F86" s="450"/>
      <c r="G86" s="450"/>
      <c r="H86" s="450"/>
      <c r="I86" s="450"/>
      <c r="J86" s="331"/>
      <c r="K86" s="331"/>
      <c r="L86" s="331"/>
      <c r="M86" s="331"/>
      <c r="N86" s="331"/>
      <c r="O86" s="331"/>
      <c r="P86" s="331"/>
      <c r="Q86" s="331"/>
      <c r="R86" s="331"/>
      <c r="S86" s="331"/>
      <c r="T86" s="331"/>
    </row>
    <row r="87" spans="1:20" ht="9" customHeight="1">
      <c r="A87" s="331"/>
      <c r="B87" s="331"/>
      <c r="C87" s="331"/>
      <c r="D87" s="450"/>
      <c r="E87" s="450"/>
      <c r="F87" s="450"/>
      <c r="G87" s="450"/>
      <c r="H87" s="450"/>
      <c r="I87" s="450"/>
      <c r="J87" s="331"/>
      <c r="K87" s="331"/>
      <c r="L87" s="331"/>
      <c r="M87" s="331"/>
      <c r="N87" s="331"/>
      <c r="O87" s="331"/>
      <c r="P87" s="331"/>
      <c r="Q87" s="331"/>
      <c r="R87" s="331"/>
      <c r="S87" s="331"/>
      <c r="T87" s="331"/>
    </row>
    <row r="88" spans="1:20" ht="9" customHeight="1">
      <c r="A88" s="331"/>
      <c r="B88" s="331"/>
      <c r="C88" s="331"/>
      <c r="D88" s="450"/>
      <c r="E88" s="450"/>
      <c r="F88" s="450"/>
      <c r="G88" s="450"/>
      <c r="H88" s="450"/>
      <c r="I88" s="450"/>
      <c r="J88" s="331"/>
      <c r="K88" s="331"/>
      <c r="L88" s="331"/>
      <c r="M88" s="331"/>
      <c r="N88" s="331"/>
      <c r="O88" s="331"/>
      <c r="P88" s="331"/>
      <c r="Q88" s="331"/>
      <c r="R88" s="331"/>
      <c r="S88" s="331"/>
      <c r="T88" s="331"/>
    </row>
    <row r="89" spans="1:20" ht="9" customHeight="1">
      <c r="A89" s="331"/>
      <c r="B89" s="331"/>
      <c r="C89" s="331"/>
      <c r="D89" s="450"/>
      <c r="E89" s="450"/>
      <c r="F89" s="450"/>
      <c r="G89" s="450"/>
      <c r="H89" s="450"/>
      <c r="I89" s="450"/>
      <c r="J89" s="331"/>
      <c r="K89" s="331"/>
      <c r="L89" s="331"/>
      <c r="M89" s="331"/>
      <c r="N89" s="331"/>
      <c r="O89" s="331"/>
      <c r="P89" s="331"/>
      <c r="Q89" s="331"/>
      <c r="R89" s="331"/>
      <c r="S89" s="331"/>
      <c r="T89" s="331"/>
    </row>
    <row r="90" spans="1:20" ht="9" customHeight="1">
      <c r="A90" s="331"/>
      <c r="B90" s="331"/>
      <c r="C90" s="331"/>
      <c r="D90" s="450"/>
      <c r="E90" s="450"/>
      <c r="F90" s="450"/>
      <c r="G90" s="450"/>
      <c r="H90" s="450"/>
      <c r="I90" s="450"/>
      <c r="J90" s="331"/>
      <c r="K90" s="331"/>
      <c r="L90" s="331"/>
      <c r="M90" s="331"/>
      <c r="N90" s="331"/>
      <c r="O90" s="331"/>
      <c r="P90" s="331"/>
      <c r="Q90" s="331"/>
      <c r="R90" s="331"/>
      <c r="S90" s="331"/>
      <c r="T90" s="331"/>
    </row>
    <row r="91" spans="1:20" ht="9" customHeight="1">
      <c r="A91" s="331"/>
      <c r="B91" s="331"/>
      <c r="C91" s="331"/>
      <c r="D91" s="450"/>
      <c r="E91" s="450"/>
      <c r="F91" s="450"/>
      <c r="G91" s="450"/>
      <c r="H91" s="450"/>
      <c r="I91" s="450"/>
      <c r="J91" s="331"/>
      <c r="K91" s="331"/>
      <c r="L91" s="331"/>
      <c r="M91" s="331"/>
      <c r="N91" s="331"/>
      <c r="O91" s="331"/>
      <c r="P91" s="331"/>
      <c r="Q91" s="331"/>
      <c r="R91" s="331"/>
      <c r="S91" s="331"/>
      <c r="T91" s="331"/>
    </row>
    <row r="92" spans="1:20" ht="9" customHeight="1">
      <c r="A92" s="331"/>
      <c r="B92" s="331"/>
      <c r="C92" s="331"/>
      <c r="D92" s="450"/>
      <c r="E92" s="450"/>
      <c r="F92" s="450"/>
      <c r="G92" s="450"/>
      <c r="H92" s="450"/>
      <c r="I92" s="450"/>
      <c r="J92" s="331"/>
      <c r="K92" s="331"/>
      <c r="L92" s="331"/>
      <c r="M92" s="331"/>
      <c r="N92" s="331"/>
      <c r="O92" s="331"/>
      <c r="P92" s="331"/>
      <c r="Q92" s="331"/>
      <c r="R92" s="331"/>
      <c r="S92" s="331"/>
      <c r="T92" s="331"/>
    </row>
    <row r="93" spans="1:20" ht="9" customHeight="1">
      <c r="A93" s="331"/>
      <c r="B93" s="331"/>
      <c r="C93" s="331"/>
      <c r="D93" s="450"/>
      <c r="E93" s="450"/>
      <c r="F93" s="450"/>
      <c r="G93" s="450"/>
      <c r="H93" s="450"/>
      <c r="I93" s="450"/>
      <c r="J93" s="331"/>
      <c r="K93" s="331"/>
      <c r="L93" s="331"/>
      <c r="M93" s="331"/>
      <c r="N93" s="331"/>
      <c r="O93" s="331"/>
      <c r="P93" s="331"/>
      <c r="Q93" s="331"/>
      <c r="R93" s="331"/>
      <c r="S93" s="331"/>
      <c r="T93" s="331"/>
    </row>
    <row r="94" spans="1:20" ht="9" customHeight="1">
      <c r="A94" s="331"/>
      <c r="B94" s="331"/>
      <c r="C94" s="331"/>
      <c r="D94" s="450"/>
      <c r="E94" s="450"/>
      <c r="F94" s="450"/>
      <c r="G94" s="450"/>
      <c r="H94" s="450"/>
      <c r="I94" s="450"/>
      <c r="J94" s="331"/>
      <c r="K94" s="331"/>
      <c r="L94" s="331"/>
      <c r="M94" s="331"/>
      <c r="N94" s="331"/>
      <c r="O94" s="331"/>
      <c r="P94" s="331"/>
      <c r="Q94" s="331"/>
      <c r="R94" s="331"/>
      <c r="S94" s="331"/>
      <c r="T94" s="331"/>
    </row>
    <row r="95" spans="1:20" ht="9" customHeight="1">
      <c r="A95" s="331"/>
      <c r="B95" s="331"/>
      <c r="C95" s="331"/>
      <c r="D95" s="450"/>
      <c r="E95" s="450"/>
      <c r="F95" s="450"/>
      <c r="G95" s="450"/>
      <c r="H95" s="450"/>
      <c r="I95" s="450"/>
      <c r="J95" s="331"/>
      <c r="K95" s="331"/>
      <c r="L95" s="331"/>
      <c r="M95" s="331"/>
      <c r="N95" s="331"/>
      <c r="O95" s="331"/>
      <c r="P95" s="331"/>
      <c r="Q95" s="331"/>
      <c r="R95" s="331"/>
      <c r="S95" s="331"/>
      <c r="T95" s="331"/>
    </row>
    <row r="96" spans="1:20" ht="9" customHeight="1">
      <c r="A96" s="331"/>
      <c r="B96" s="331"/>
      <c r="C96" s="331"/>
      <c r="D96" s="450"/>
      <c r="E96" s="450"/>
      <c r="F96" s="450"/>
      <c r="G96" s="450"/>
      <c r="H96" s="450"/>
      <c r="I96" s="450"/>
      <c r="J96" s="331"/>
      <c r="K96" s="331"/>
      <c r="L96" s="331"/>
      <c r="M96" s="331"/>
      <c r="N96" s="331"/>
      <c r="O96" s="331"/>
      <c r="P96" s="331"/>
      <c r="Q96" s="331"/>
      <c r="R96" s="331"/>
      <c r="S96" s="331"/>
      <c r="T96" s="331"/>
    </row>
    <row r="97" spans="1:20" ht="9" customHeight="1">
      <c r="A97" s="331"/>
      <c r="B97" s="331"/>
      <c r="C97" s="331"/>
      <c r="D97" s="450"/>
      <c r="E97" s="450"/>
      <c r="F97" s="450"/>
      <c r="G97" s="450"/>
      <c r="H97" s="450"/>
      <c r="I97" s="450"/>
      <c r="J97" s="331"/>
      <c r="K97" s="331"/>
      <c r="L97" s="331"/>
      <c r="M97" s="331"/>
      <c r="N97" s="331"/>
      <c r="O97" s="331"/>
      <c r="P97" s="331"/>
      <c r="Q97" s="331"/>
      <c r="R97" s="331"/>
      <c r="S97" s="331"/>
      <c r="T97" s="331"/>
    </row>
    <row r="98" spans="1:20" ht="9" customHeight="1">
      <c r="A98" s="331"/>
      <c r="B98" s="331"/>
      <c r="C98" s="331"/>
      <c r="D98" s="450"/>
      <c r="E98" s="450"/>
      <c r="F98" s="450"/>
      <c r="G98" s="450"/>
      <c r="H98" s="450"/>
      <c r="I98" s="450"/>
      <c r="J98" s="331"/>
      <c r="K98" s="331"/>
      <c r="L98" s="331"/>
      <c r="M98" s="331"/>
      <c r="N98" s="331"/>
      <c r="O98" s="331"/>
      <c r="P98" s="331"/>
      <c r="Q98" s="331"/>
      <c r="R98" s="331"/>
      <c r="S98" s="331"/>
      <c r="T98" s="331"/>
    </row>
    <row r="99" spans="1:20" ht="9" customHeight="1">
      <c r="A99" s="331"/>
      <c r="B99" s="331"/>
      <c r="C99" s="331"/>
      <c r="D99" s="450"/>
      <c r="E99" s="450"/>
      <c r="F99" s="450"/>
      <c r="G99" s="450"/>
      <c r="H99" s="450"/>
      <c r="I99" s="450"/>
      <c r="J99" s="331"/>
      <c r="K99" s="331"/>
      <c r="L99" s="331"/>
      <c r="M99" s="331"/>
      <c r="N99" s="331"/>
      <c r="O99" s="331"/>
      <c r="P99" s="331"/>
      <c r="Q99" s="331"/>
      <c r="R99" s="331"/>
      <c r="S99" s="331"/>
      <c r="T99" s="331"/>
    </row>
  </sheetData>
  <mergeCells count="49">
    <mergeCell ref="I19:I20"/>
    <mergeCell ref="A1:I1"/>
    <mergeCell ref="A3:I4"/>
    <mergeCell ref="D5:H5"/>
    <mergeCell ref="A2:I2"/>
    <mergeCell ref="I21:I22"/>
    <mergeCell ref="A5:C7"/>
    <mergeCell ref="A8:C8"/>
    <mergeCell ref="A9:C9"/>
    <mergeCell ref="A10:C10"/>
    <mergeCell ref="A11:C11"/>
    <mergeCell ref="A12:C12"/>
    <mergeCell ref="A13:C13"/>
    <mergeCell ref="I5:I6"/>
    <mergeCell ref="A16:C16"/>
    <mergeCell ref="A17:C17"/>
    <mergeCell ref="G20:H20"/>
    <mergeCell ref="A21:C23"/>
    <mergeCell ref="D21:H21"/>
    <mergeCell ref="A14:C14"/>
    <mergeCell ref="A15:C15"/>
    <mergeCell ref="A52:I52"/>
    <mergeCell ref="A36:C36"/>
    <mergeCell ref="A37:C37"/>
    <mergeCell ref="A47:C47"/>
    <mergeCell ref="A42:C42"/>
    <mergeCell ref="A41:C41"/>
    <mergeCell ref="A46:C46"/>
    <mergeCell ref="A45:C45"/>
    <mergeCell ref="A43:C43"/>
    <mergeCell ref="A44:C44"/>
    <mergeCell ref="B48:C48"/>
    <mergeCell ref="I49:I50"/>
    <mergeCell ref="A40:C40"/>
    <mergeCell ref="A39:C39"/>
    <mergeCell ref="A38:C38"/>
    <mergeCell ref="G50:H50"/>
    <mergeCell ref="A35:C35"/>
    <mergeCell ref="A34:C34"/>
    <mergeCell ref="B33:C33"/>
    <mergeCell ref="A24:C24"/>
    <mergeCell ref="A31:C31"/>
    <mergeCell ref="A32:C32"/>
    <mergeCell ref="A25:C25"/>
    <mergeCell ref="A26:C26"/>
    <mergeCell ref="A27:C27"/>
    <mergeCell ref="A28:C28"/>
    <mergeCell ref="A29:C29"/>
    <mergeCell ref="A30:C30"/>
  </mergeCells>
  <printOptions horizontalCentered="1"/>
  <pageMargins left="0.70866141732283472" right="0.70866141732283472" top="0.74803149606299213" bottom="0.74803149606299213" header="0" footer="0"/>
  <pageSetup scale="72" orientation="landscape" r:id="rId1"/>
  <colBreaks count="1" manualBreakCount="1">
    <brk id="10"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94"/>
  <sheetViews>
    <sheetView view="pageBreakPreview" zoomScale="96" zoomScaleNormal="100" zoomScaleSheetLayoutView="96" workbookViewId="0">
      <selection activeCell="E24" sqref="E24"/>
    </sheetView>
  </sheetViews>
  <sheetFormatPr baseColWidth="10" defaultColWidth="14.42578125" defaultRowHeight="16.5" customHeight="1"/>
  <cols>
    <col min="1" max="1" width="32.140625" style="295" customWidth="1"/>
    <col min="2" max="2" width="14.140625" style="295" customWidth="1"/>
    <col min="3" max="3" width="17.28515625" style="295" customWidth="1"/>
    <col min="4" max="4" width="15.28515625" style="295" customWidth="1"/>
    <col min="5" max="5" width="14.28515625" style="295" customWidth="1"/>
    <col min="6" max="6" width="14.140625" style="295" customWidth="1"/>
    <col min="7" max="7" width="15" style="295" customWidth="1"/>
    <col min="8" max="8" width="6.28515625" style="295" customWidth="1"/>
    <col min="9" max="9" width="3" style="295" customWidth="1"/>
    <col min="10" max="20" width="11.42578125" style="295" customWidth="1"/>
    <col min="21" max="16384" width="14.42578125" style="295"/>
  </cols>
  <sheetData>
    <row r="1" spans="1:20" ht="16.5" customHeight="1">
      <c r="A1" s="737" t="s">
        <v>1659</v>
      </c>
      <c r="B1" s="738"/>
      <c r="C1" s="738"/>
      <c r="D1" s="738"/>
      <c r="E1" s="738"/>
      <c r="F1" s="738"/>
      <c r="G1" s="738"/>
      <c r="H1" s="739"/>
      <c r="I1" s="407"/>
      <c r="J1" s="331"/>
      <c r="K1" s="331"/>
      <c r="L1" s="331"/>
      <c r="M1" s="331"/>
      <c r="N1" s="331"/>
      <c r="O1" s="331"/>
      <c r="P1" s="331"/>
      <c r="Q1" s="331"/>
      <c r="R1" s="331"/>
      <c r="S1" s="331"/>
      <c r="T1" s="331"/>
    </row>
    <row r="2" spans="1:20" ht="16.5" customHeight="1">
      <c r="A2" s="737" t="s">
        <v>234</v>
      </c>
      <c r="B2" s="738"/>
      <c r="C2" s="738"/>
      <c r="D2" s="738"/>
      <c r="E2" s="738"/>
      <c r="F2" s="738"/>
      <c r="G2" s="738"/>
      <c r="H2" s="739"/>
      <c r="I2" s="407"/>
      <c r="J2" s="331"/>
      <c r="K2" s="331"/>
      <c r="L2" s="331"/>
      <c r="M2" s="331"/>
      <c r="N2" s="331"/>
      <c r="O2" s="331"/>
      <c r="P2" s="331"/>
      <c r="Q2" s="331"/>
      <c r="R2" s="331"/>
      <c r="S2" s="331"/>
      <c r="T2" s="331"/>
    </row>
    <row r="3" spans="1:20" ht="16.5" customHeight="1">
      <c r="A3" s="777" t="s">
        <v>1664</v>
      </c>
      <c r="B3" s="738"/>
      <c r="C3" s="738"/>
      <c r="D3" s="738"/>
      <c r="E3" s="738"/>
      <c r="F3" s="738"/>
      <c r="G3" s="738"/>
      <c r="H3" s="739"/>
      <c r="I3" s="332"/>
      <c r="J3" s="331"/>
      <c r="K3" s="331"/>
      <c r="L3" s="331"/>
      <c r="M3" s="331"/>
      <c r="N3" s="331"/>
      <c r="O3" s="331"/>
      <c r="P3" s="331"/>
      <c r="Q3" s="331"/>
      <c r="R3" s="331"/>
      <c r="S3" s="331"/>
      <c r="T3" s="331"/>
    </row>
    <row r="4" spans="1:20" ht="16.5" customHeight="1">
      <c r="A4" s="332"/>
      <c r="B4" s="332"/>
      <c r="C4" s="332"/>
      <c r="D4" s="332"/>
      <c r="E4" s="332"/>
      <c r="F4" s="332"/>
      <c r="G4" s="332"/>
      <c r="H4" s="332"/>
      <c r="I4" s="332"/>
      <c r="J4" s="331"/>
      <c r="K4" s="331"/>
      <c r="L4" s="331"/>
      <c r="M4" s="331"/>
      <c r="N4" s="331"/>
      <c r="O4" s="331"/>
      <c r="P4" s="331"/>
      <c r="Q4" s="331"/>
      <c r="R4" s="331"/>
      <c r="S4" s="331"/>
      <c r="T4" s="331"/>
    </row>
    <row r="5" spans="1:20" ht="16.5" customHeight="1">
      <c r="A5" s="924"/>
      <c r="B5" s="915"/>
      <c r="C5" s="915"/>
      <c r="D5" s="915"/>
      <c r="E5" s="915"/>
      <c r="F5" s="915"/>
      <c r="G5" s="915"/>
      <c r="H5" s="404"/>
      <c r="I5" s="404"/>
      <c r="J5" s="331"/>
      <c r="K5" s="331"/>
      <c r="L5" s="331"/>
      <c r="M5" s="331"/>
      <c r="N5" s="331"/>
      <c r="O5" s="331"/>
      <c r="P5" s="331"/>
      <c r="Q5" s="331"/>
      <c r="R5" s="331"/>
      <c r="S5" s="331"/>
      <c r="T5" s="331"/>
    </row>
    <row r="6" spans="1:20" ht="16.5" customHeight="1">
      <c r="A6" s="923" t="s">
        <v>145</v>
      </c>
      <c r="B6" s="926" t="s">
        <v>235</v>
      </c>
      <c r="C6" s="927"/>
      <c r="D6" s="927"/>
      <c r="E6" s="927"/>
      <c r="F6" s="800"/>
      <c r="G6" s="923" t="s">
        <v>209</v>
      </c>
      <c r="H6" s="404"/>
      <c r="I6" s="404"/>
      <c r="J6" s="331"/>
      <c r="K6" s="331"/>
      <c r="L6" s="331"/>
      <c r="M6" s="331"/>
      <c r="N6" s="331"/>
      <c r="O6" s="331"/>
      <c r="P6" s="331"/>
      <c r="Q6" s="331"/>
      <c r="R6" s="331"/>
      <c r="S6" s="331"/>
      <c r="T6" s="331"/>
    </row>
    <row r="7" spans="1:20" ht="33.75" customHeight="1">
      <c r="A7" s="925"/>
      <c r="B7" s="396" t="s">
        <v>237</v>
      </c>
      <c r="C7" s="408" t="s">
        <v>238</v>
      </c>
      <c r="D7" s="408" t="s">
        <v>212</v>
      </c>
      <c r="E7" s="408" t="s">
        <v>213</v>
      </c>
      <c r="F7" s="408" t="s">
        <v>239</v>
      </c>
      <c r="G7" s="791"/>
      <c r="H7" s="404"/>
      <c r="I7" s="404"/>
      <c r="J7" s="331"/>
      <c r="K7" s="331"/>
      <c r="L7" s="331"/>
      <c r="M7" s="331"/>
      <c r="N7" s="331"/>
      <c r="O7" s="331"/>
      <c r="P7" s="331"/>
      <c r="Q7" s="331"/>
      <c r="R7" s="331"/>
      <c r="S7" s="331"/>
      <c r="T7" s="331"/>
    </row>
    <row r="8" spans="1:20" ht="16.5" customHeight="1">
      <c r="A8" s="791"/>
      <c r="B8" s="396">
        <v>1</v>
      </c>
      <c r="C8" s="396">
        <v>2</v>
      </c>
      <c r="D8" s="396" t="s">
        <v>240</v>
      </c>
      <c r="E8" s="396">
        <v>4</v>
      </c>
      <c r="F8" s="396">
        <v>5</v>
      </c>
      <c r="G8" s="396" t="s">
        <v>241</v>
      </c>
      <c r="H8" s="404"/>
      <c r="I8" s="404"/>
      <c r="J8" s="331"/>
      <c r="K8" s="331"/>
      <c r="L8" s="331"/>
      <c r="M8" s="331"/>
      <c r="N8" s="331"/>
      <c r="O8" s="331"/>
      <c r="P8" s="331"/>
      <c r="Q8" s="331"/>
      <c r="R8" s="331"/>
      <c r="S8" s="331"/>
      <c r="T8" s="331"/>
    </row>
    <row r="9" spans="1:20" ht="16.5" customHeight="1">
      <c r="A9" s="409"/>
      <c r="B9" s="398"/>
      <c r="C9" s="398"/>
      <c r="D9" s="398"/>
      <c r="E9" s="398"/>
      <c r="F9" s="398"/>
      <c r="G9" s="398"/>
      <c r="H9" s="404"/>
      <c r="I9" s="404"/>
      <c r="J9" s="331"/>
      <c r="K9" s="331"/>
      <c r="L9" s="331"/>
      <c r="M9" s="331"/>
      <c r="N9" s="331"/>
      <c r="O9" s="331"/>
      <c r="P9" s="331"/>
      <c r="Q9" s="331"/>
      <c r="R9" s="331"/>
      <c r="S9" s="331"/>
      <c r="T9" s="331"/>
    </row>
    <row r="10" spans="1:20" ht="16.5" customHeight="1">
      <c r="A10" s="928" t="s">
        <v>1659</v>
      </c>
      <c r="B10" s="410">
        <v>805040465.84095502</v>
      </c>
      <c r="C10" s="399">
        <v>57437208.372282133</v>
      </c>
      <c r="D10" s="399">
        <f>+B10+C10</f>
        <v>862477674.21323717</v>
      </c>
      <c r="E10" s="399">
        <v>803227649</v>
      </c>
      <c r="F10" s="410">
        <v>800987636.04999995</v>
      </c>
      <c r="G10" s="399">
        <f>+D10-E10</f>
        <v>59250025.213237166</v>
      </c>
      <c r="H10" s="404"/>
      <c r="I10" s="404"/>
      <c r="J10" s="331"/>
      <c r="K10" s="331"/>
      <c r="L10" s="331"/>
      <c r="M10" s="331"/>
      <c r="N10" s="331"/>
      <c r="O10" s="331"/>
      <c r="P10" s="331"/>
      <c r="Q10" s="331"/>
      <c r="R10" s="331"/>
      <c r="S10" s="331"/>
      <c r="T10" s="331"/>
    </row>
    <row r="11" spans="1:20" ht="16.5" customHeight="1">
      <c r="A11" s="928"/>
      <c r="B11" s="398"/>
      <c r="C11" s="398"/>
      <c r="D11" s="398"/>
      <c r="E11" s="398"/>
      <c r="F11" s="398"/>
      <c r="G11" s="398"/>
      <c r="H11" s="404"/>
      <c r="I11" s="404"/>
      <c r="J11" s="331"/>
      <c r="K11" s="331"/>
      <c r="L11" s="331"/>
      <c r="M11" s="331"/>
      <c r="N11" s="331"/>
      <c r="O11" s="331"/>
      <c r="P11" s="331"/>
      <c r="Q11" s="331"/>
      <c r="R11" s="331"/>
      <c r="S11" s="331"/>
      <c r="T11" s="331"/>
    </row>
    <row r="12" spans="1:20" ht="16.5" customHeight="1">
      <c r="A12" s="928"/>
      <c r="B12" s="398"/>
      <c r="C12" s="398"/>
      <c r="D12" s="398"/>
      <c r="E12" s="398"/>
      <c r="F12" s="398"/>
      <c r="G12" s="398"/>
      <c r="H12" s="404"/>
      <c r="I12" s="404"/>
      <c r="J12" s="331"/>
      <c r="K12" s="331"/>
      <c r="L12" s="331"/>
      <c r="M12" s="331"/>
      <c r="N12" s="331"/>
      <c r="O12" s="331"/>
      <c r="P12" s="331"/>
      <c r="Q12" s="331"/>
      <c r="R12" s="331"/>
      <c r="S12" s="331"/>
      <c r="T12" s="331"/>
    </row>
    <row r="13" spans="1:20" ht="16.5" customHeight="1">
      <c r="A13" s="928"/>
      <c r="B13" s="398"/>
      <c r="C13" s="398"/>
      <c r="D13" s="398"/>
      <c r="E13" s="398"/>
      <c r="F13" s="398"/>
      <c r="G13" s="398"/>
      <c r="H13" s="404"/>
      <c r="I13" s="404"/>
      <c r="J13" s="331"/>
      <c r="K13" s="331"/>
      <c r="L13" s="331"/>
      <c r="M13" s="331"/>
      <c r="N13" s="331"/>
      <c r="O13" s="331"/>
      <c r="P13" s="331"/>
      <c r="Q13" s="331"/>
      <c r="R13" s="331"/>
      <c r="S13" s="331"/>
      <c r="T13" s="331"/>
    </row>
    <row r="14" spans="1:20" ht="16.5" customHeight="1">
      <c r="A14" s="409"/>
      <c r="B14" s="398"/>
      <c r="C14" s="398"/>
      <c r="D14" s="398"/>
      <c r="E14" s="398"/>
      <c r="F14" s="398"/>
      <c r="G14" s="398"/>
      <c r="H14" s="404"/>
      <c r="I14" s="404"/>
      <c r="J14" s="331"/>
      <c r="K14" s="331"/>
      <c r="L14" s="331"/>
      <c r="M14" s="331"/>
      <c r="N14" s="331"/>
      <c r="O14" s="331"/>
      <c r="P14" s="331"/>
      <c r="Q14" s="331"/>
      <c r="R14" s="331"/>
      <c r="S14" s="331"/>
      <c r="T14" s="331"/>
    </row>
    <row r="15" spans="1:20" ht="16.5" customHeight="1">
      <c r="A15" s="409"/>
      <c r="B15" s="398"/>
      <c r="C15" s="398"/>
      <c r="D15" s="398"/>
      <c r="E15" s="398"/>
      <c r="F15" s="398"/>
      <c r="G15" s="398"/>
      <c r="H15" s="404"/>
      <c r="I15" s="404"/>
      <c r="J15" s="331"/>
      <c r="K15" s="331"/>
      <c r="L15" s="331"/>
      <c r="M15" s="331"/>
      <c r="N15" s="331"/>
      <c r="O15" s="331"/>
      <c r="P15" s="331"/>
      <c r="Q15" s="331"/>
      <c r="R15" s="331"/>
      <c r="S15" s="331"/>
      <c r="T15" s="331"/>
    </row>
    <row r="16" spans="1:20" ht="16.5" customHeight="1">
      <c r="A16" s="409"/>
      <c r="B16" s="398"/>
      <c r="C16" s="398"/>
      <c r="D16" s="398"/>
      <c r="E16" s="398"/>
      <c r="F16" s="398"/>
      <c r="G16" s="398"/>
      <c r="H16" s="404"/>
      <c r="I16" s="404"/>
      <c r="J16" s="331"/>
      <c r="K16" s="331"/>
      <c r="L16" s="331"/>
      <c r="M16" s="331"/>
      <c r="N16" s="331"/>
      <c r="O16" s="331"/>
      <c r="P16" s="331"/>
      <c r="Q16" s="331"/>
      <c r="R16" s="331"/>
      <c r="S16" s="331"/>
      <c r="T16" s="331"/>
    </row>
    <row r="17" spans="1:20" ht="16.5" customHeight="1">
      <c r="A17" s="409"/>
      <c r="B17" s="398"/>
      <c r="C17" s="398"/>
      <c r="D17" s="398"/>
      <c r="E17" s="398"/>
      <c r="F17" s="398"/>
      <c r="G17" s="398"/>
      <c r="H17" s="404"/>
      <c r="I17" s="404"/>
      <c r="J17" s="331"/>
      <c r="K17" s="331"/>
      <c r="L17" s="331"/>
      <c r="M17" s="331"/>
      <c r="N17" s="331"/>
      <c r="O17" s="331"/>
      <c r="P17" s="331"/>
      <c r="Q17" s="331"/>
      <c r="R17" s="331"/>
      <c r="S17" s="331"/>
      <c r="T17" s="331"/>
    </row>
    <row r="18" spans="1:20" ht="16.5" customHeight="1">
      <c r="A18" s="411"/>
      <c r="B18" s="402"/>
      <c r="C18" s="402"/>
      <c r="D18" s="402"/>
      <c r="E18" s="402"/>
      <c r="F18" s="402"/>
      <c r="G18" s="402"/>
      <c r="H18" s="404"/>
      <c r="I18" s="404"/>
      <c r="J18" s="331"/>
      <c r="K18" s="331"/>
      <c r="L18" s="331"/>
      <c r="M18" s="331"/>
      <c r="N18" s="331"/>
      <c r="O18" s="331"/>
      <c r="P18" s="331"/>
      <c r="Q18" s="331"/>
      <c r="R18" s="331"/>
      <c r="S18" s="331"/>
      <c r="T18" s="331"/>
    </row>
    <row r="19" spans="1:20" ht="16.5" customHeight="1">
      <c r="A19" s="412" t="s">
        <v>242</v>
      </c>
      <c r="B19" s="403">
        <f t="shared" ref="B19:G19" si="0">B10</f>
        <v>805040465.84095502</v>
      </c>
      <c r="C19" s="403">
        <f t="shared" si="0"/>
        <v>57437208.372282133</v>
      </c>
      <c r="D19" s="403">
        <f t="shared" si="0"/>
        <v>862477674.21323717</v>
      </c>
      <c r="E19" s="403">
        <f t="shared" si="0"/>
        <v>803227649</v>
      </c>
      <c r="F19" s="403">
        <f t="shared" si="0"/>
        <v>800987636.04999995</v>
      </c>
      <c r="G19" s="403">
        <f t="shared" si="0"/>
        <v>59250025.213237166</v>
      </c>
      <c r="H19" s="404"/>
      <c r="I19" s="404"/>
      <c r="J19" s="331"/>
      <c r="K19" s="331"/>
      <c r="L19" s="331"/>
      <c r="M19" s="331"/>
      <c r="N19" s="331"/>
      <c r="O19" s="331"/>
      <c r="P19" s="331"/>
      <c r="Q19" s="331"/>
      <c r="R19" s="331"/>
      <c r="S19" s="331"/>
      <c r="T19" s="331"/>
    </row>
    <row r="20" spans="1:20" ht="16.5" customHeight="1">
      <c r="A20" s="404"/>
      <c r="B20" s="404"/>
      <c r="C20" s="404"/>
      <c r="D20" s="404"/>
      <c r="E20" s="404"/>
      <c r="F20" s="404"/>
      <c r="G20" s="404"/>
      <c r="H20" s="404"/>
      <c r="I20" s="404"/>
      <c r="J20" s="331"/>
      <c r="K20" s="331"/>
      <c r="L20" s="331"/>
      <c r="M20" s="331"/>
      <c r="N20" s="331"/>
      <c r="O20" s="331"/>
      <c r="P20" s="331"/>
      <c r="Q20" s="331"/>
      <c r="R20" s="331"/>
      <c r="S20" s="331"/>
      <c r="T20" s="331"/>
    </row>
    <row r="21" spans="1:20" ht="16.5" customHeight="1">
      <c r="A21" s="774" t="s">
        <v>78</v>
      </c>
      <c r="B21" s="738"/>
      <c r="C21" s="738"/>
      <c r="D21" s="738"/>
      <c r="E21" s="738"/>
      <c r="F21" s="738"/>
      <c r="G21" s="739"/>
      <c r="H21" s="343"/>
      <c r="I21" s="343"/>
      <c r="J21" s="331"/>
      <c r="K21" s="331"/>
      <c r="L21" s="331"/>
      <c r="M21" s="331"/>
      <c r="N21" s="331"/>
      <c r="O21" s="331"/>
      <c r="P21" s="331"/>
      <c r="Q21" s="331"/>
      <c r="R21" s="331"/>
      <c r="S21" s="331"/>
      <c r="T21" s="331"/>
    </row>
    <row r="22" spans="1:20" ht="3" customHeight="1">
      <c r="A22" s="404"/>
      <c r="B22" s="404"/>
      <c r="C22" s="404"/>
      <c r="D22" s="404"/>
      <c r="E22" s="404"/>
      <c r="F22" s="404"/>
      <c r="G22" s="404"/>
      <c r="H22" s="404"/>
      <c r="I22" s="404"/>
      <c r="J22" s="331"/>
      <c r="K22" s="331"/>
      <c r="L22" s="331"/>
      <c r="M22" s="331"/>
      <c r="N22" s="331"/>
      <c r="O22" s="331"/>
      <c r="P22" s="331"/>
      <c r="Q22" s="331"/>
      <c r="R22" s="331"/>
      <c r="S22" s="331"/>
      <c r="T22" s="331"/>
    </row>
    <row r="23" spans="1:20" ht="16.5" customHeight="1">
      <c r="A23" s="331"/>
      <c r="B23" s="331"/>
      <c r="C23" s="331"/>
      <c r="D23" s="331"/>
      <c r="E23" s="331"/>
      <c r="F23" s="331"/>
      <c r="G23" s="331"/>
      <c r="H23" s="331"/>
      <c r="I23" s="331"/>
      <c r="J23" s="343"/>
      <c r="K23" s="343"/>
      <c r="L23" s="343"/>
      <c r="M23" s="343"/>
      <c r="N23" s="343"/>
      <c r="O23" s="343"/>
      <c r="P23" s="343"/>
      <c r="Q23" s="343"/>
      <c r="R23" s="343"/>
      <c r="S23" s="343"/>
      <c r="T23" s="343"/>
    </row>
    <row r="24" spans="1:20" ht="16.5" customHeight="1">
      <c r="A24" s="331"/>
      <c r="B24" s="331"/>
      <c r="C24" s="331"/>
      <c r="D24" s="331"/>
      <c r="E24" s="331"/>
      <c r="F24" s="331"/>
      <c r="G24" s="331"/>
      <c r="H24" s="331"/>
      <c r="I24" s="331"/>
      <c r="J24" s="343"/>
      <c r="K24" s="343"/>
      <c r="L24" s="343"/>
      <c r="M24" s="343"/>
      <c r="N24" s="343"/>
      <c r="O24" s="343"/>
      <c r="P24" s="343"/>
      <c r="Q24" s="343"/>
      <c r="R24" s="343"/>
      <c r="S24" s="343"/>
      <c r="T24" s="343"/>
    </row>
    <row r="25" spans="1:20" ht="16.5" customHeight="1">
      <c r="A25" s="331"/>
      <c r="B25" s="331"/>
      <c r="C25" s="331"/>
      <c r="D25" s="331"/>
      <c r="E25" s="331"/>
      <c r="F25" s="331"/>
      <c r="G25" s="331"/>
      <c r="H25" s="331"/>
      <c r="I25" s="331"/>
      <c r="J25" s="343"/>
      <c r="K25" s="343"/>
      <c r="L25" s="343"/>
      <c r="M25" s="343"/>
      <c r="N25" s="343"/>
      <c r="O25" s="343"/>
      <c r="P25" s="343"/>
      <c r="Q25" s="343"/>
      <c r="R25" s="343"/>
      <c r="S25" s="343"/>
      <c r="T25" s="343"/>
    </row>
    <row r="26" spans="1:20" ht="16.5" customHeight="1">
      <c r="A26" s="331"/>
      <c r="B26" s="331"/>
      <c r="C26" s="331"/>
      <c r="D26" s="331"/>
      <c r="E26" s="331"/>
      <c r="F26" s="331"/>
      <c r="G26" s="331"/>
      <c r="H26" s="331"/>
      <c r="I26" s="331"/>
      <c r="J26" s="331"/>
      <c r="K26" s="331"/>
      <c r="L26" s="331"/>
      <c r="M26" s="331"/>
      <c r="N26" s="331"/>
      <c r="O26" s="331"/>
      <c r="P26" s="331"/>
      <c r="Q26" s="331"/>
      <c r="R26" s="331"/>
      <c r="S26" s="331"/>
      <c r="T26" s="331"/>
    </row>
    <row r="27" spans="1:20" ht="16.5" customHeight="1">
      <c r="A27" s="331"/>
      <c r="B27" s="331"/>
      <c r="C27" s="331"/>
      <c r="D27" s="331"/>
      <c r="E27" s="331"/>
      <c r="F27" s="331"/>
      <c r="G27" s="331"/>
      <c r="H27" s="331"/>
      <c r="I27" s="331"/>
      <c r="J27" s="331"/>
      <c r="K27" s="331"/>
      <c r="L27" s="331"/>
      <c r="M27" s="331"/>
      <c r="N27" s="331"/>
      <c r="O27" s="331"/>
      <c r="P27" s="331"/>
      <c r="Q27" s="331"/>
      <c r="R27" s="331"/>
      <c r="S27" s="331"/>
      <c r="T27" s="331"/>
    </row>
    <row r="28" spans="1:20" ht="16.5" customHeight="1">
      <c r="A28" s="331"/>
      <c r="B28" s="331"/>
      <c r="C28" s="331"/>
      <c r="D28" s="331"/>
      <c r="E28" s="331"/>
      <c r="F28" s="331"/>
      <c r="G28" s="331"/>
      <c r="H28" s="331"/>
      <c r="I28" s="331"/>
      <c r="J28" s="331"/>
      <c r="K28" s="331"/>
      <c r="L28" s="331"/>
      <c r="M28" s="331"/>
      <c r="N28" s="331"/>
      <c r="O28" s="331"/>
      <c r="P28" s="331"/>
      <c r="Q28" s="331"/>
      <c r="R28" s="331"/>
      <c r="S28" s="331"/>
      <c r="T28" s="331"/>
    </row>
    <row r="29" spans="1:20" ht="16.5" customHeight="1">
      <c r="A29" s="331"/>
      <c r="B29" s="331"/>
      <c r="C29" s="331"/>
      <c r="D29" s="331"/>
      <c r="E29" s="331"/>
      <c r="F29" s="331"/>
      <c r="G29" s="331"/>
      <c r="H29" s="331"/>
      <c r="I29" s="331"/>
      <c r="J29" s="331"/>
      <c r="K29" s="331"/>
      <c r="L29" s="331"/>
      <c r="M29" s="331"/>
      <c r="N29" s="331"/>
      <c r="O29" s="331"/>
      <c r="P29" s="331"/>
      <c r="Q29" s="331"/>
      <c r="R29" s="331"/>
      <c r="S29" s="331"/>
      <c r="T29" s="331"/>
    </row>
    <row r="30" spans="1:20" ht="16.5" customHeight="1">
      <c r="A30" s="331"/>
      <c r="B30" s="331"/>
      <c r="C30" s="331"/>
      <c r="D30" s="331"/>
      <c r="E30" s="331"/>
      <c r="F30" s="331"/>
      <c r="G30" s="331"/>
      <c r="H30" s="331"/>
      <c r="I30" s="331"/>
      <c r="J30" s="331"/>
      <c r="K30" s="331"/>
      <c r="L30" s="331"/>
      <c r="M30" s="331"/>
      <c r="N30" s="331"/>
      <c r="O30" s="331"/>
      <c r="P30" s="331"/>
      <c r="Q30" s="331"/>
      <c r="R30" s="331"/>
      <c r="S30" s="331"/>
      <c r="T30" s="331"/>
    </row>
    <row r="31" spans="1:20" ht="16.5" customHeight="1">
      <c r="A31" s="331"/>
      <c r="B31" s="331"/>
      <c r="C31" s="331"/>
      <c r="D31" s="331"/>
      <c r="E31" s="331"/>
      <c r="F31" s="331"/>
      <c r="G31" s="331"/>
      <c r="H31" s="331"/>
      <c r="I31" s="331"/>
      <c r="J31" s="331"/>
      <c r="K31" s="331"/>
      <c r="L31" s="331"/>
      <c r="M31" s="331"/>
      <c r="N31" s="331"/>
      <c r="O31" s="331"/>
      <c r="P31" s="331"/>
      <c r="Q31" s="331"/>
      <c r="R31" s="331"/>
      <c r="S31" s="331"/>
      <c r="T31" s="331"/>
    </row>
    <row r="32" spans="1:20" ht="16.5" customHeight="1">
      <c r="A32" s="331"/>
      <c r="B32" s="331"/>
      <c r="C32" s="331"/>
      <c r="D32" s="331"/>
      <c r="E32" s="331"/>
      <c r="F32" s="331"/>
      <c r="G32" s="331"/>
      <c r="H32" s="331"/>
      <c r="I32" s="331"/>
      <c r="J32" s="331"/>
      <c r="K32" s="331"/>
      <c r="L32" s="331"/>
      <c r="M32" s="331"/>
      <c r="N32" s="331"/>
      <c r="O32" s="331"/>
      <c r="P32" s="331"/>
      <c r="Q32" s="331"/>
      <c r="R32" s="331"/>
      <c r="S32" s="331"/>
      <c r="T32" s="331"/>
    </row>
    <row r="33" spans="1:20" ht="16.5" customHeight="1">
      <c r="A33" s="331"/>
      <c r="B33" s="331"/>
      <c r="C33" s="331"/>
      <c r="D33" s="331"/>
      <c r="E33" s="331"/>
      <c r="F33" s="331"/>
      <c r="G33" s="331"/>
      <c r="H33" s="331"/>
      <c r="I33" s="331"/>
      <c r="J33" s="331"/>
      <c r="K33" s="331"/>
      <c r="L33" s="331"/>
      <c r="M33" s="331"/>
      <c r="N33" s="331"/>
      <c r="O33" s="331"/>
      <c r="P33" s="331"/>
      <c r="Q33" s="331"/>
      <c r="R33" s="331"/>
      <c r="S33" s="331"/>
      <c r="T33" s="331"/>
    </row>
    <row r="34" spans="1:20" ht="16.5" customHeight="1">
      <c r="A34" s="331"/>
      <c r="B34" s="331"/>
      <c r="C34" s="331"/>
      <c r="D34" s="331"/>
      <c r="E34" s="331"/>
      <c r="F34" s="331"/>
      <c r="G34" s="331"/>
      <c r="H34" s="331"/>
      <c r="I34" s="331"/>
      <c r="J34" s="331"/>
      <c r="K34" s="331"/>
      <c r="L34" s="331"/>
      <c r="M34" s="331"/>
      <c r="N34" s="331"/>
      <c r="O34" s="331"/>
      <c r="P34" s="331"/>
      <c r="Q34" s="331"/>
      <c r="R34" s="331"/>
      <c r="S34" s="331"/>
      <c r="T34" s="331"/>
    </row>
    <row r="35" spans="1:20" ht="16.5" customHeight="1">
      <c r="A35" s="331"/>
      <c r="B35" s="331"/>
      <c r="C35" s="331"/>
      <c r="D35" s="331"/>
      <c r="E35" s="331"/>
      <c r="F35" s="331"/>
      <c r="G35" s="331"/>
      <c r="H35" s="331"/>
      <c r="I35" s="331"/>
      <c r="J35" s="331"/>
      <c r="K35" s="331"/>
      <c r="L35" s="331"/>
      <c r="M35" s="331"/>
      <c r="N35" s="331"/>
      <c r="O35" s="331"/>
      <c r="P35" s="331"/>
      <c r="Q35" s="331"/>
      <c r="R35" s="331"/>
      <c r="S35" s="331"/>
      <c r="T35" s="331"/>
    </row>
    <row r="36" spans="1:20" ht="16.5" customHeight="1">
      <c r="A36" s="331"/>
      <c r="B36" s="331"/>
      <c r="C36" s="331"/>
      <c r="D36" s="331"/>
      <c r="E36" s="331"/>
      <c r="F36" s="331"/>
      <c r="G36" s="331"/>
      <c r="H36" s="331"/>
      <c r="I36" s="331"/>
      <c r="J36" s="331"/>
      <c r="K36" s="331"/>
      <c r="L36" s="331"/>
      <c r="M36" s="331"/>
      <c r="N36" s="331"/>
      <c r="O36" s="331"/>
      <c r="P36" s="331"/>
      <c r="Q36" s="331"/>
      <c r="R36" s="331"/>
      <c r="S36" s="331"/>
      <c r="T36" s="331"/>
    </row>
    <row r="37" spans="1:20" ht="16.5" customHeight="1">
      <c r="A37" s="331"/>
      <c r="B37" s="331"/>
      <c r="C37" s="331"/>
      <c r="D37" s="331"/>
      <c r="E37" s="331"/>
      <c r="F37" s="331"/>
      <c r="G37" s="331"/>
      <c r="H37" s="331"/>
      <c r="I37" s="331"/>
      <c r="J37" s="331"/>
      <c r="K37" s="331"/>
      <c r="L37" s="331"/>
      <c r="M37" s="331"/>
      <c r="N37" s="331"/>
      <c r="O37" s="331"/>
      <c r="P37" s="331"/>
      <c r="Q37" s="331"/>
      <c r="R37" s="331"/>
      <c r="S37" s="331"/>
      <c r="T37" s="331"/>
    </row>
    <row r="38" spans="1:20" ht="16.5" customHeight="1">
      <c r="A38" s="331"/>
      <c r="B38" s="331"/>
      <c r="C38" s="331"/>
      <c r="D38" s="331"/>
      <c r="E38" s="331"/>
      <c r="F38" s="331"/>
      <c r="G38" s="331"/>
      <c r="H38" s="331"/>
      <c r="I38" s="331"/>
      <c r="J38" s="331"/>
      <c r="K38" s="331"/>
      <c r="L38" s="331"/>
      <c r="M38" s="331"/>
      <c r="N38" s="331"/>
      <c r="O38" s="331"/>
      <c r="P38" s="331"/>
      <c r="Q38" s="331"/>
      <c r="R38" s="331"/>
      <c r="S38" s="331"/>
      <c r="T38" s="331"/>
    </row>
    <row r="39" spans="1:20" ht="16.5" customHeight="1">
      <c r="A39" s="331"/>
      <c r="B39" s="331"/>
      <c r="C39" s="331"/>
      <c r="D39" s="331"/>
      <c r="E39" s="331"/>
      <c r="F39" s="331"/>
      <c r="G39" s="331"/>
      <c r="H39" s="331"/>
      <c r="I39" s="331"/>
      <c r="J39" s="331"/>
      <c r="K39" s="331"/>
      <c r="L39" s="331"/>
      <c r="M39" s="331"/>
      <c r="N39" s="331"/>
      <c r="O39" s="331"/>
      <c r="P39" s="331"/>
      <c r="Q39" s="331"/>
      <c r="R39" s="331"/>
      <c r="S39" s="331"/>
      <c r="T39" s="331"/>
    </row>
    <row r="40" spans="1:20" ht="16.5" customHeight="1">
      <c r="A40" s="331"/>
      <c r="B40" s="331"/>
      <c r="C40" s="331"/>
      <c r="D40" s="331"/>
      <c r="E40" s="331"/>
      <c r="F40" s="331"/>
      <c r="G40" s="331"/>
      <c r="H40" s="331"/>
      <c r="I40" s="331"/>
      <c r="J40" s="331"/>
      <c r="K40" s="331"/>
      <c r="L40" s="331"/>
      <c r="M40" s="331"/>
      <c r="N40" s="331"/>
      <c r="O40" s="331"/>
      <c r="P40" s="331"/>
      <c r="Q40" s="331"/>
      <c r="R40" s="331"/>
      <c r="S40" s="331"/>
      <c r="T40" s="331"/>
    </row>
    <row r="41" spans="1:20" ht="16.5" customHeight="1">
      <c r="A41" s="331"/>
      <c r="B41" s="331"/>
      <c r="C41" s="331"/>
      <c r="D41" s="331"/>
      <c r="E41" s="331"/>
      <c r="F41" s="331"/>
      <c r="G41" s="331"/>
      <c r="H41" s="331"/>
      <c r="I41" s="331"/>
      <c r="J41" s="331"/>
      <c r="K41" s="331"/>
      <c r="L41" s="331"/>
      <c r="M41" s="331"/>
      <c r="N41" s="331"/>
      <c r="O41" s="331"/>
      <c r="P41" s="331"/>
      <c r="Q41" s="331"/>
      <c r="R41" s="331"/>
      <c r="S41" s="331"/>
      <c r="T41" s="331"/>
    </row>
    <row r="42" spans="1:20" ht="16.5" customHeight="1">
      <c r="A42" s="331"/>
      <c r="B42" s="331"/>
      <c r="C42" s="331"/>
      <c r="D42" s="331"/>
      <c r="E42" s="331"/>
      <c r="F42" s="331"/>
      <c r="G42" s="331"/>
      <c r="H42" s="331"/>
      <c r="I42" s="331"/>
      <c r="J42" s="331"/>
      <c r="K42" s="331"/>
      <c r="L42" s="331"/>
      <c r="M42" s="331"/>
      <c r="N42" s="331"/>
      <c r="O42" s="331"/>
      <c r="P42" s="331"/>
      <c r="Q42" s="331"/>
      <c r="R42" s="331"/>
      <c r="S42" s="331"/>
      <c r="T42" s="331"/>
    </row>
    <row r="43" spans="1:20" ht="16.5" customHeight="1">
      <c r="A43" s="331"/>
      <c r="B43" s="331"/>
      <c r="C43" s="331"/>
      <c r="D43" s="331"/>
      <c r="E43" s="331"/>
      <c r="F43" s="331"/>
      <c r="G43" s="331"/>
      <c r="H43" s="331"/>
      <c r="I43" s="331"/>
      <c r="J43" s="331"/>
      <c r="K43" s="331"/>
      <c r="L43" s="331"/>
      <c r="M43" s="331"/>
      <c r="N43" s="331"/>
      <c r="O43" s="331"/>
      <c r="P43" s="331"/>
      <c r="Q43" s="331"/>
      <c r="R43" s="331"/>
      <c r="S43" s="331"/>
      <c r="T43" s="331"/>
    </row>
    <row r="44" spans="1:20" ht="16.5" customHeight="1">
      <c r="A44" s="331"/>
      <c r="B44" s="331"/>
      <c r="C44" s="331"/>
      <c r="D44" s="331"/>
      <c r="E44" s="331"/>
      <c r="F44" s="331"/>
      <c r="G44" s="331"/>
      <c r="H44" s="331"/>
      <c r="I44" s="331"/>
      <c r="J44" s="331"/>
      <c r="K44" s="331"/>
      <c r="L44" s="331"/>
      <c r="M44" s="331"/>
      <c r="N44" s="331"/>
      <c r="O44" s="331"/>
      <c r="P44" s="331"/>
      <c r="Q44" s="331"/>
      <c r="R44" s="331"/>
      <c r="S44" s="331"/>
      <c r="T44" s="331"/>
    </row>
    <row r="45" spans="1:20" ht="16.5" customHeight="1">
      <c r="A45" s="331"/>
      <c r="B45" s="331"/>
      <c r="C45" s="331"/>
      <c r="D45" s="331"/>
      <c r="E45" s="331"/>
      <c r="F45" s="331"/>
      <c r="G45" s="331"/>
      <c r="H45" s="331"/>
      <c r="I45" s="331"/>
      <c r="J45" s="331"/>
      <c r="K45" s="331"/>
      <c r="L45" s="331"/>
      <c r="M45" s="331"/>
      <c r="N45" s="331"/>
      <c r="O45" s="331"/>
      <c r="P45" s="331"/>
      <c r="Q45" s="331"/>
      <c r="R45" s="331"/>
      <c r="S45" s="331"/>
      <c r="T45" s="331"/>
    </row>
    <row r="46" spans="1:20" ht="16.5" customHeight="1">
      <c r="A46" s="331"/>
      <c r="B46" s="331"/>
      <c r="C46" s="331"/>
      <c r="D46" s="331"/>
      <c r="E46" s="331"/>
      <c r="F46" s="331"/>
      <c r="G46" s="331"/>
      <c r="H46" s="331"/>
      <c r="I46" s="331"/>
      <c r="J46" s="331"/>
      <c r="K46" s="331"/>
      <c r="L46" s="331"/>
      <c r="M46" s="331"/>
      <c r="N46" s="331"/>
      <c r="O46" s="331"/>
      <c r="P46" s="331"/>
      <c r="Q46" s="331"/>
      <c r="R46" s="331"/>
      <c r="S46" s="331"/>
      <c r="T46" s="331"/>
    </row>
    <row r="47" spans="1:20" ht="16.5" customHeight="1">
      <c r="A47" s="331"/>
      <c r="B47" s="331"/>
      <c r="C47" s="331"/>
      <c r="D47" s="331"/>
      <c r="E47" s="331"/>
      <c r="F47" s="331"/>
      <c r="G47" s="331"/>
      <c r="H47" s="331"/>
      <c r="I47" s="331"/>
      <c r="J47" s="331"/>
      <c r="K47" s="331"/>
      <c r="L47" s="331"/>
      <c r="M47" s="331"/>
      <c r="N47" s="331"/>
      <c r="O47" s="331"/>
      <c r="P47" s="331"/>
      <c r="Q47" s="331"/>
      <c r="R47" s="331"/>
      <c r="S47" s="331"/>
      <c r="T47" s="331"/>
    </row>
    <row r="48" spans="1:20" ht="16.5" customHeight="1">
      <c r="A48" s="331"/>
      <c r="B48" s="331"/>
      <c r="C48" s="331"/>
      <c r="D48" s="331"/>
      <c r="E48" s="331"/>
      <c r="F48" s="331"/>
      <c r="G48" s="331"/>
      <c r="H48" s="331"/>
      <c r="I48" s="331"/>
      <c r="J48" s="331"/>
      <c r="K48" s="331"/>
      <c r="L48" s="331"/>
      <c r="M48" s="331"/>
      <c r="N48" s="331"/>
      <c r="O48" s="331"/>
      <c r="P48" s="331"/>
      <c r="Q48" s="331"/>
      <c r="R48" s="331"/>
      <c r="S48" s="331"/>
      <c r="T48" s="331"/>
    </row>
    <row r="49" spans="1:20" ht="16.5" customHeight="1">
      <c r="A49" s="331"/>
      <c r="B49" s="331"/>
      <c r="C49" s="331"/>
      <c r="D49" s="331"/>
      <c r="E49" s="331"/>
      <c r="F49" s="331"/>
      <c r="G49" s="331"/>
      <c r="H49" s="331"/>
      <c r="I49" s="331"/>
      <c r="J49" s="331"/>
      <c r="K49" s="331"/>
      <c r="L49" s="331"/>
      <c r="M49" s="331"/>
      <c r="N49" s="331"/>
      <c r="O49" s="331"/>
      <c r="P49" s="331"/>
      <c r="Q49" s="331"/>
      <c r="R49" s="331"/>
      <c r="S49" s="331"/>
      <c r="T49" s="331"/>
    </row>
    <row r="50" spans="1:20" ht="16.5" customHeight="1">
      <c r="A50" s="331"/>
      <c r="B50" s="331"/>
      <c r="C50" s="331"/>
      <c r="D50" s="331"/>
      <c r="E50" s="331"/>
      <c r="F50" s="331"/>
      <c r="G50" s="331"/>
      <c r="H50" s="331"/>
      <c r="I50" s="331"/>
      <c r="J50" s="331"/>
      <c r="K50" s="331"/>
      <c r="L50" s="331"/>
      <c r="M50" s="331"/>
      <c r="N50" s="331"/>
      <c r="O50" s="331"/>
      <c r="P50" s="331"/>
      <c r="Q50" s="331"/>
      <c r="R50" s="331"/>
      <c r="S50" s="331"/>
      <c r="T50" s="331"/>
    </row>
    <row r="51" spans="1:20" ht="16.5" customHeight="1">
      <c r="A51" s="331"/>
      <c r="B51" s="331"/>
      <c r="C51" s="331"/>
      <c r="D51" s="331"/>
      <c r="E51" s="331"/>
      <c r="F51" s="331"/>
      <c r="G51" s="331"/>
      <c r="H51" s="331"/>
      <c r="I51" s="331"/>
      <c r="J51" s="331"/>
      <c r="K51" s="331"/>
      <c r="L51" s="331"/>
      <c r="M51" s="331"/>
      <c r="N51" s="331"/>
      <c r="O51" s="331"/>
      <c r="P51" s="331"/>
      <c r="Q51" s="331"/>
      <c r="R51" s="331"/>
      <c r="S51" s="331"/>
      <c r="T51" s="331"/>
    </row>
    <row r="52" spans="1:20" ht="16.5" customHeight="1">
      <c r="A52" s="331"/>
      <c r="B52" s="331"/>
      <c r="C52" s="331"/>
      <c r="D52" s="331"/>
      <c r="E52" s="331"/>
      <c r="F52" s="331"/>
      <c r="G52" s="331"/>
      <c r="H52" s="331"/>
      <c r="I52" s="331"/>
      <c r="J52" s="331"/>
      <c r="K52" s="331"/>
      <c r="L52" s="331"/>
      <c r="M52" s="331"/>
      <c r="N52" s="331"/>
      <c r="O52" s="331"/>
      <c r="P52" s="331"/>
      <c r="Q52" s="331"/>
      <c r="R52" s="331"/>
      <c r="S52" s="331"/>
      <c r="T52" s="331"/>
    </row>
    <row r="53" spans="1:20" ht="16.5" customHeight="1">
      <c r="A53" s="331"/>
      <c r="B53" s="331"/>
      <c r="C53" s="331"/>
      <c r="D53" s="331"/>
      <c r="E53" s="331"/>
      <c r="F53" s="331"/>
      <c r="G53" s="331"/>
      <c r="H53" s="331"/>
      <c r="I53" s="331"/>
      <c r="J53" s="331"/>
      <c r="K53" s="331"/>
      <c r="L53" s="331"/>
      <c r="M53" s="331"/>
      <c r="N53" s="331"/>
      <c r="O53" s="331"/>
      <c r="P53" s="331"/>
      <c r="Q53" s="331"/>
      <c r="R53" s="331"/>
      <c r="S53" s="331"/>
      <c r="T53" s="331"/>
    </row>
    <row r="54" spans="1:20" ht="16.5" customHeight="1">
      <c r="A54" s="331"/>
      <c r="B54" s="331"/>
      <c r="C54" s="331"/>
      <c r="D54" s="331"/>
      <c r="E54" s="331"/>
      <c r="F54" s="331"/>
      <c r="G54" s="331"/>
      <c r="H54" s="331"/>
      <c r="I54" s="331"/>
      <c r="J54" s="331"/>
      <c r="K54" s="331"/>
      <c r="L54" s="331"/>
      <c r="M54" s="331"/>
      <c r="N54" s="331"/>
      <c r="O54" s="331"/>
      <c r="P54" s="331"/>
      <c r="Q54" s="331"/>
      <c r="R54" s="331"/>
      <c r="S54" s="331"/>
      <c r="T54" s="331"/>
    </row>
    <row r="55" spans="1:20" ht="16.5" customHeight="1">
      <c r="A55" s="331"/>
      <c r="B55" s="331"/>
      <c r="C55" s="331"/>
      <c r="D55" s="331"/>
      <c r="E55" s="331"/>
      <c r="F55" s="331"/>
      <c r="G55" s="331"/>
      <c r="H55" s="331"/>
      <c r="I55" s="331"/>
      <c r="J55" s="331"/>
      <c r="K55" s="331"/>
      <c r="L55" s="331"/>
      <c r="M55" s="331"/>
      <c r="N55" s="331"/>
      <c r="O55" s="331"/>
      <c r="P55" s="331"/>
      <c r="Q55" s="331"/>
      <c r="R55" s="331"/>
      <c r="S55" s="331"/>
      <c r="T55" s="331"/>
    </row>
    <row r="56" spans="1:20" ht="16.5" customHeight="1">
      <c r="A56" s="331"/>
      <c r="B56" s="331"/>
      <c r="C56" s="331"/>
      <c r="D56" s="331"/>
      <c r="E56" s="331"/>
      <c r="F56" s="331"/>
      <c r="G56" s="331"/>
      <c r="H56" s="331"/>
      <c r="I56" s="331"/>
      <c r="J56" s="331"/>
      <c r="K56" s="331"/>
      <c r="L56" s="331"/>
      <c r="M56" s="331"/>
      <c r="N56" s="331"/>
      <c r="O56" s="331"/>
      <c r="P56" s="331"/>
      <c r="Q56" s="331"/>
      <c r="R56" s="331"/>
      <c r="S56" s="331"/>
      <c r="T56" s="331"/>
    </row>
    <row r="57" spans="1:20" ht="16.5" customHeight="1">
      <c r="A57" s="331"/>
      <c r="B57" s="331"/>
      <c r="C57" s="331"/>
      <c r="D57" s="331"/>
      <c r="E57" s="331"/>
      <c r="F57" s="331"/>
      <c r="G57" s="331"/>
      <c r="H57" s="331"/>
      <c r="I57" s="331"/>
      <c r="J57" s="331"/>
      <c r="K57" s="331"/>
      <c r="L57" s="331"/>
      <c r="M57" s="331"/>
      <c r="N57" s="331"/>
      <c r="O57" s="331"/>
      <c r="P57" s="331"/>
      <c r="Q57" s="331"/>
      <c r="R57" s="331"/>
      <c r="S57" s="331"/>
      <c r="T57" s="331"/>
    </row>
    <row r="58" spans="1:20" ht="16.5" customHeight="1">
      <c r="A58" s="331"/>
      <c r="B58" s="331"/>
      <c r="C58" s="331"/>
      <c r="D58" s="331"/>
      <c r="E58" s="331"/>
      <c r="F58" s="331"/>
      <c r="G58" s="331"/>
      <c r="H58" s="331"/>
      <c r="I58" s="331"/>
      <c r="J58" s="331"/>
      <c r="K58" s="331"/>
      <c r="L58" s="331"/>
      <c r="M58" s="331"/>
      <c r="N58" s="331"/>
      <c r="O58" s="331"/>
      <c r="P58" s="331"/>
      <c r="Q58" s="331"/>
      <c r="R58" s="331"/>
      <c r="S58" s="331"/>
      <c r="T58" s="331"/>
    </row>
    <row r="59" spans="1:20" ht="16.5" customHeight="1">
      <c r="A59" s="331"/>
      <c r="B59" s="331"/>
      <c r="C59" s="331"/>
      <c r="D59" s="331"/>
      <c r="E59" s="331"/>
      <c r="F59" s="331"/>
      <c r="G59" s="331"/>
      <c r="H59" s="331"/>
      <c r="I59" s="331"/>
      <c r="J59" s="331"/>
      <c r="K59" s="331"/>
      <c r="L59" s="331"/>
      <c r="M59" s="331"/>
      <c r="N59" s="331"/>
      <c r="O59" s="331"/>
      <c r="P59" s="331"/>
      <c r="Q59" s="331"/>
      <c r="R59" s="331"/>
      <c r="S59" s="331"/>
      <c r="T59" s="331"/>
    </row>
    <row r="60" spans="1:20" ht="16.5" customHeight="1">
      <c r="A60" s="331"/>
      <c r="B60" s="331"/>
      <c r="C60" s="331"/>
      <c r="D60" s="331"/>
      <c r="E60" s="331"/>
      <c r="F60" s="331"/>
      <c r="G60" s="331"/>
      <c r="H60" s="331"/>
      <c r="I60" s="331"/>
      <c r="J60" s="331"/>
      <c r="K60" s="331"/>
      <c r="L60" s="331"/>
      <c r="M60" s="331"/>
      <c r="N60" s="331"/>
      <c r="O60" s="331"/>
      <c r="P60" s="331"/>
      <c r="Q60" s="331"/>
      <c r="R60" s="331"/>
      <c r="S60" s="331"/>
      <c r="T60" s="331"/>
    </row>
    <row r="61" spans="1:20" ht="16.5" customHeight="1">
      <c r="A61" s="331"/>
      <c r="B61" s="331"/>
      <c r="C61" s="331"/>
      <c r="D61" s="331"/>
      <c r="E61" s="331"/>
      <c r="F61" s="331"/>
      <c r="G61" s="331"/>
      <c r="H61" s="331"/>
      <c r="I61" s="331"/>
      <c r="J61" s="331"/>
      <c r="K61" s="331"/>
      <c r="L61" s="331"/>
      <c r="M61" s="331"/>
      <c r="N61" s="331"/>
      <c r="O61" s="331"/>
      <c r="P61" s="331"/>
      <c r="Q61" s="331"/>
      <c r="R61" s="331"/>
      <c r="S61" s="331"/>
      <c r="T61" s="331"/>
    </row>
    <row r="62" spans="1:20" ht="16.5" customHeight="1">
      <c r="A62" s="331"/>
      <c r="B62" s="331"/>
      <c r="C62" s="331"/>
      <c r="D62" s="331"/>
      <c r="E62" s="331"/>
      <c r="F62" s="331"/>
      <c r="G62" s="331"/>
      <c r="H62" s="331"/>
      <c r="I62" s="331"/>
      <c r="J62" s="331"/>
      <c r="K62" s="331"/>
      <c r="L62" s="331"/>
      <c r="M62" s="331"/>
      <c r="N62" s="331"/>
      <c r="O62" s="331"/>
      <c r="P62" s="331"/>
      <c r="Q62" s="331"/>
      <c r="R62" s="331"/>
      <c r="S62" s="331"/>
      <c r="T62" s="331"/>
    </row>
    <row r="63" spans="1:20" ht="16.5" customHeight="1">
      <c r="A63" s="331"/>
      <c r="B63" s="331"/>
      <c r="C63" s="331"/>
      <c r="D63" s="331"/>
      <c r="E63" s="331"/>
      <c r="F63" s="331"/>
      <c r="G63" s="331"/>
      <c r="H63" s="331"/>
      <c r="I63" s="331"/>
      <c r="J63" s="331"/>
      <c r="K63" s="331"/>
      <c r="L63" s="331"/>
      <c r="M63" s="331"/>
      <c r="N63" s="331"/>
      <c r="O63" s="331"/>
      <c r="P63" s="331"/>
      <c r="Q63" s="331"/>
      <c r="R63" s="331"/>
      <c r="S63" s="331"/>
      <c r="T63" s="331"/>
    </row>
    <row r="64" spans="1:20" ht="16.5" customHeight="1">
      <c r="A64" s="331"/>
      <c r="B64" s="331"/>
      <c r="C64" s="331"/>
      <c r="D64" s="331"/>
      <c r="E64" s="331"/>
      <c r="F64" s="331"/>
      <c r="G64" s="331"/>
      <c r="H64" s="331"/>
      <c r="I64" s="331"/>
      <c r="J64" s="331"/>
      <c r="K64" s="331"/>
      <c r="L64" s="331"/>
      <c r="M64" s="331"/>
      <c r="N64" s="331"/>
      <c r="O64" s="331"/>
      <c r="P64" s="331"/>
      <c r="Q64" s="331"/>
      <c r="R64" s="331"/>
      <c r="S64" s="331"/>
      <c r="T64" s="331"/>
    </row>
    <row r="65" spans="1:20" ht="16.5" customHeight="1">
      <c r="A65" s="331"/>
      <c r="B65" s="331"/>
      <c r="C65" s="331"/>
      <c r="D65" s="331"/>
      <c r="E65" s="331"/>
      <c r="F65" s="331"/>
      <c r="G65" s="331"/>
      <c r="H65" s="331"/>
      <c r="I65" s="331"/>
      <c r="J65" s="331"/>
      <c r="K65" s="331"/>
      <c r="L65" s="331"/>
      <c r="M65" s="331"/>
      <c r="N65" s="331"/>
      <c r="O65" s="331"/>
      <c r="P65" s="331"/>
      <c r="Q65" s="331"/>
      <c r="R65" s="331"/>
      <c r="S65" s="331"/>
      <c r="T65" s="331"/>
    </row>
    <row r="66" spans="1:20" ht="16.5" customHeight="1">
      <c r="A66" s="331"/>
      <c r="B66" s="331"/>
      <c r="C66" s="331"/>
      <c r="D66" s="331"/>
      <c r="E66" s="331"/>
      <c r="F66" s="331"/>
      <c r="G66" s="331"/>
      <c r="H66" s="331"/>
      <c r="I66" s="331"/>
      <c r="J66" s="331"/>
      <c r="K66" s="331"/>
      <c r="L66" s="331"/>
      <c r="M66" s="331"/>
      <c r="N66" s="331"/>
      <c r="O66" s="331"/>
      <c r="P66" s="331"/>
      <c r="Q66" s="331"/>
      <c r="R66" s="331"/>
      <c r="S66" s="331"/>
      <c r="T66" s="331"/>
    </row>
    <row r="67" spans="1:20" ht="16.5" customHeight="1">
      <c r="A67" s="331"/>
      <c r="B67" s="331"/>
      <c r="C67" s="331"/>
      <c r="D67" s="331"/>
      <c r="E67" s="331"/>
      <c r="F67" s="331"/>
      <c r="G67" s="331"/>
      <c r="H67" s="331"/>
      <c r="I67" s="331"/>
      <c r="J67" s="331"/>
      <c r="K67" s="331"/>
      <c r="L67" s="331"/>
      <c r="M67" s="331"/>
      <c r="N67" s="331"/>
      <c r="O67" s="331"/>
      <c r="P67" s="331"/>
      <c r="Q67" s="331"/>
      <c r="R67" s="331"/>
      <c r="S67" s="331"/>
      <c r="T67" s="331"/>
    </row>
    <row r="68" spans="1:20" ht="16.5" customHeight="1">
      <c r="A68" s="331"/>
      <c r="B68" s="331"/>
      <c r="C68" s="331"/>
      <c r="D68" s="331"/>
      <c r="E68" s="331"/>
      <c r="F68" s="331"/>
      <c r="G68" s="331"/>
      <c r="H68" s="331"/>
      <c r="I68" s="331"/>
      <c r="J68" s="331"/>
      <c r="K68" s="331"/>
      <c r="L68" s="331"/>
      <c r="M68" s="331"/>
      <c r="N68" s="331"/>
      <c r="O68" s="331"/>
      <c r="P68" s="331"/>
      <c r="Q68" s="331"/>
      <c r="R68" s="331"/>
      <c r="S68" s="331"/>
      <c r="T68" s="331"/>
    </row>
    <row r="69" spans="1:20" ht="16.5" customHeight="1">
      <c r="A69" s="331"/>
      <c r="B69" s="331"/>
      <c r="C69" s="331"/>
      <c r="D69" s="331"/>
      <c r="E69" s="331"/>
      <c r="F69" s="331"/>
      <c r="G69" s="331"/>
      <c r="H69" s="331"/>
      <c r="I69" s="331"/>
      <c r="J69" s="331"/>
      <c r="K69" s="331"/>
      <c r="L69" s="331"/>
      <c r="M69" s="331"/>
      <c r="N69" s="331"/>
      <c r="O69" s="331"/>
      <c r="P69" s="331"/>
      <c r="Q69" s="331"/>
      <c r="R69" s="331"/>
      <c r="S69" s="331"/>
      <c r="T69" s="331"/>
    </row>
    <row r="70" spans="1:20" ht="16.5" customHeight="1">
      <c r="A70" s="331"/>
      <c r="B70" s="331"/>
      <c r="C70" s="331"/>
      <c r="D70" s="331"/>
      <c r="E70" s="331"/>
      <c r="F70" s="331"/>
      <c r="G70" s="331"/>
      <c r="H70" s="331"/>
      <c r="I70" s="331"/>
      <c r="J70" s="331"/>
      <c r="K70" s="331"/>
      <c r="L70" s="331"/>
      <c r="M70" s="331"/>
      <c r="N70" s="331"/>
      <c r="O70" s="331"/>
      <c r="P70" s="331"/>
      <c r="Q70" s="331"/>
      <c r="R70" s="331"/>
      <c r="S70" s="331"/>
      <c r="T70" s="331"/>
    </row>
    <row r="71" spans="1:20" ht="16.5" customHeight="1">
      <c r="A71" s="331"/>
      <c r="B71" s="331"/>
      <c r="C71" s="331"/>
      <c r="D71" s="331"/>
      <c r="E71" s="331"/>
      <c r="F71" s="331"/>
      <c r="G71" s="331"/>
      <c r="H71" s="331"/>
      <c r="I71" s="331"/>
      <c r="J71" s="331"/>
      <c r="K71" s="331"/>
      <c r="L71" s="331"/>
      <c r="M71" s="331"/>
      <c r="N71" s="331"/>
      <c r="O71" s="331"/>
      <c r="P71" s="331"/>
      <c r="Q71" s="331"/>
      <c r="R71" s="331"/>
      <c r="S71" s="331"/>
      <c r="T71" s="331"/>
    </row>
    <row r="72" spans="1:20" ht="16.5" customHeight="1">
      <c r="A72" s="331"/>
      <c r="B72" s="331"/>
      <c r="C72" s="331"/>
      <c r="D72" s="331"/>
      <c r="E72" s="331"/>
      <c r="F72" s="331"/>
      <c r="G72" s="331"/>
      <c r="H72" s="331"/>
      <c r="I72" s="331"/>
      <c r="J72" s="331"/>
      <c r="K72" s="331"/>
      <c r="L72" s="331"/>
      <c r="M72" s="331"/>
      <c r="N72" s="331"/>
      <c r="O72" s="331"/>
      <c r="P72" s="331"/>
      <c r="Q72" s="331"/>
      <c r="R72" s="331"/>
      <c r="S72" s="331"/>
      <c r="T72" s="331"/>
    </row>
    <row r="73" spans="1:20" ht="16.5" customHeight="1">
      <c r="A73" s="331"/>
      <c r="B73" s="331"/>
      <c r="C73" s="331"/>
      <c r="D73" s="331"/>
      <c r="E73" s="331"/>
      <c r="F73" s="331"/>
      <c r="G73" s="331"/>
      <c r="H73" s="331"/>
      <c r="I73" s="331"/>
      <c r="J73" s="331"/>
      <c r="K73" s="331"/>
      <c r="L73" s="331"/>
      <c r="M73" s="331"/>
      <c r="N73" s="331"/>
      <c r="O73" s="331"/>
      <c r="P73" s="331"/>
      <c r="Q73" s="331"/>
      <c r="R73" s="331"/>
      <c r="S73" s="331"/>
      <c r="T73" s="331"/>
    </row>
    <row r="74" spans="1:20" ht="16.5" customHeight="1">
      <c r="A74" s="331"/>
      <c r="B74" s="331"/>
      <c r="C74" s="331"/>
      <c r="D74" s="331"/>
      <c r="E74" s="331"/>
      <c r="F74" s="331"/>
      <c r="G74" s="331"/>
      <c r="H74" s="331"/>
      <c r="I74" s="331"/>
      <c r="J74" s="331"/>
      <c r="K74" s="331"/>
      <c r="L74" s="331"/>
      <c r="M74" s="331"/>
      <c r="N74" s="331"/>
      <c r="O74" s="331"/>
      <c r="P74" s="331"/>
      <c r="Q74" s="331"/>
      <c r="R74" s="331"/>
      <c r="S74" s="331"/>
      <c r="T74" s="331"/>
    </row>
    <row r="75" spans="1:20" ht="16.5" customHeight="1">
      <c r="A75" s="331"/>
      <c r="B75" s="331"/>
      <c r="C75" s="331"/>
      <c r="D75" s="331"/>
      <c r="E75" s="331"/>
      <c r="F75" s="331"/>
      <c r="G75" s="331"/>
      <c r="H75" s="331"/>
      <c r="I75" s="331"/>
      <c r="J75" s="331"/>
      <c r="K75" s="331"/>
      <c r="L75" s="331"/>
      <c r="M75" s="331"/>
      <c r="N75" s="331"/>
      <c r="O75" s="331"/>
      <c r="P75" s="331"/>
      <c r="Q75" s="331"/>
      <c r="R75" s="331"/>
      <c r="S75" s="331"/>
      <c r="T75" s="331"/>
    </row>
    <row r="76" spans="1:20" ht="16.5" customHeight="1">
      <c r="A76" s="331"/>
      <c r="B76" s="331"/>
      <c r="C76" s="331"/>
      <c r="D76" s="331"/>
      <c r="E76" s="331"/>
      <c r="F76" s="331"/>
      <c r="G76" s="331"/>
      <c r="H76" s="331"/>
      <c r="I76" s="331"/>
      <c r="J76" s="331"/>
      <c r="K76" s="331"/>
      <c r="L76" s="331"/>
      <c r="M76" s="331"/>
      <c r="N76" s="331"/>
      <c r="O76" s="331"/>
      <c r="P76" s="331"/>
      <c r="Q76" s="331"/>
      <c r="R76" s="331"/>
      <c r="S76" s="331"/>
      <c r="T76" s="331"/>
    </row>
    <row r="77" spans="1:20" ht="16.5" customHeight="1">
      <c r="A77" s="331"/>
      <c r="B77" s="331"/>
      <c r="C77" s="331"/>
      <c r="D77" s="331"/>
      <c r="E77" s="331"/>
      <c r="F77" s="331"/>
      <c r="G77" s="331"/>
      <c r="H77" s="331"/>
      <c r="I77" s="331"/>
      <c r="J77" s="331"/>
      <c r="K77" s="331"/>
      <c r="L77" s="331"/>
      <c r="M77" s="331"/>
      <c r="N77" s="331"/>
      <c r="O77" s="331"/>
      <c r="P77" s="331"/>
      <c r="Q77" s="331"/>
      <c r="R77" s="331"/>
      <c r="S77" s="331"/>
      <c r="T77" s="331"/>
    </row>
    <row r="78" spans="1:20" ht="16.5" customHeight="1">
      <c r="A78" s="331"/>
      <c r="B78" s="331"/>
      <c r="C78" s="331"/>
      <c r="D78" s="331"/>
      <c r="E78" s="331"/>
      <c r="F78" s="331"/>
      <c r="G78" s="331"/>
      <c r="H78" s="331"/>
      <c r="I78" s="331"/>
      <c r="J78" s="331"/>
      <c r="K78" s="331"/>
      <c r="L78" s="331"/>
      <c r="M78" s="331"/>
      <c r="N78" s="331"/>
      <c r="O78" s="331"/>
      <c r="P78" s="331"/>
      <c r="Q78" s="331"/>
      <c r="R78" s="331"/>
      <c r="S78" s="331"/>
      <c r="T78" s="331"/>
    </row>
    <row r="79" spans="1:20" ht="16.5" customHeight="1">
      <c r="A79" s="331"/>
      <c r="B79" s="331"/>
      <c r="C79" s="331"/>
      <c r="D79" s="331"/>
      <c r="E79" s="331"/>
      <c r="F79" s="331"/>
      <c r="G79" s="331"/>
      <c r="H79" s="331"/>
      <c r="I79" s="331"/>
      <c r="J79" s="331"/>
      <c r="K79" s="331"/>
      <c r="L79" s="331"/>
      <c r="M79" s="331"/>
      <c r="N79" s="331"/>
      <c r="O79" s="331"/>
      <c r="P79" s="331"/>
      <c r="Q79" s="331"/>
      <c r="R79" s="331"/>
      <c r="S79" s="331"/>
      <c r="T79" s="331"/>
    </row>
    <row r="80" spans="1:20" ht="16.5" customHeight="1">
      <c r="A80" s="331"/>
      <c r="B80" s="331"/>
      <c r="C80" s="331"/>
      <c r="D80" s="331"/>
      <c r="E80" s="331"/>
      <c r="F80" s="331"/>
      <c r="G80" s="331"/>
      <c r="H80" s="331"/>
      <c r="I80" s="331"/>
      <c r="J80" s="331"/>
      <c r="K80" s="331"/>
      <c r="L80" s="331"/>
      <c r="M80" s="331"/>
      <c r="N80" s="331"/>
      <c r="O80" s="331"/>
      <c r="P80" s="331"/>
      <c r="Q80" s="331"/>
      <c r="R80" s="331"/>
      <c r="S80" s="331"/>
      <c r="T80" s="331"/>
    </row>
    <row r="81" spans="1:20" ht="16.5" customHeight="1">
      <c r="A81" s="331"/>
      <c r="B81" s="331"/>
      <c r="C81" s="331"/>
      <c r="D81" s="331"/>
      <c r="E81" s="331"/>
      <c r="F81" s="331"/>
      <c r="G81" s="331"/>
      <c r="H81" s="331"/>
      <c r="I81" s="331"/>
      <c r="J81" s="331"/>
      <c r="K81" s="331"/>
      <c r="L81" s="331"/>
      <c r="M81" s="331"/>
      <c r="N81" s="331"/>
      <c r="O81" s="331"/>
      <c r="P81" s="331"/>
      <c r="Q81" s="331"/>
      <c r="R81" s="331"/>
      <c r="S81" s="331"/>
      <c r="T81" s="331"/>
    </row>
    <row r="82" spans="1:20" ht="16.5" customHeight="1">
      <c r="A82" s="331"/>
      <c r="B82" s="331"/>
      <c r="C82" s="331"/>
      <c r="D82" s="331"/>
      <c r="E82" s="331"/>
      <c r="F82" s="331"/>
      <c r="G82" s="331"/>
      <c r="H82" s="331"/>
      <c r="I82" s="331"/>
      <c r="J82" s="331"/>
      <c r="K82" s="331"/>
      <c r="L82" s="331"/>
      <c r="M82" s="331"/>
      <c r="N82" s="331"/>
      <c r="O82" s="331"/>
      <c r="P82" s="331"/>
      <c r="Q82" s="331"/>
      <c r="R82" s="331"/>
      <c r="S82" s="331"/>
      <c r="T82" s="331"/>
    </row>
    <row r="83" spans="1:20" ht="16.5" customHeight="1">
      <c r="A83" s="331"/>
      <c r="B83" s="331"/>
      <c r="C83" s="331"/>
      <c r="D83" s="331"/>
      <c r="E83" s="331"/>
      <c r="F83" s="331"/>
      <c r="G83" s="331"/>
      <c r="H83" s="331"/>
      <c r="I83" s="331"/>
      <c r="J83" s="331"/>
      <c r="K83" s="331"/>
      <c r="L83" s="331"/>
      <c r="M83" s="331"/>
      <c r="N83" s="331"/>
      <c r="O83" s="331"/>
      <c r="P83" s="331"/>
      <c r="Q83" s="331"/>
      <c r="R83" s="331"/>
      <c r="S83" s="331"/>
      <c r="T83" s="331"/>
    </row>
    <row r="84" spans="1:20" ht="16.5" customHeight="1">
      <c r="A84" s="331"/>
      <c r="B84" s="331"/>
      <c r="C84" s="331"/>
      <c r="D84" s="331"/>
      <c r="E84" s="331"/>
      <c r="F84" s="331"/>
      <c r="G84" s="331"/>
      <c r="H84" s="331"/>
      <c r="I84" s="331"/>
      <c r="J84" s="331"/>
      <c r="K84" s="331"/>
      <c r="L84" s="331"/>
      <c r="M84" s="331"/>
      <c r="N84" s="331"/>
      <c r="O84" s="331"/>
      <c r="P84" s="331"/>
      <c r="Q84" s="331"/>
      <c r="R84" s="331"/>
      <c r="S84" s="331"/>
      <c r="T84" s="331"/>
    </row>
    <row r="85" spans="1:20" ht="16.5" customHeight="1">
      <c r="A85" s="331"/>
      <c r="B85" s="331"/>
      <c r="C85" s="331"/>
      <c r="D85" s="331"/>
      <c r="E85" s="331"/>
      <c r="F85" s="331"/>
      <c r="G85" s="331"/>
      <c r="H85" s="331"/>
      <c r="I85" s="331"/>
      <c r="J85" s="331"/>
      <c r="K85" s="331"/>
      <c r="L85" s="331"/>
      <c r="M85" s="331"/>
      <c r="N85" s="331"/>
      <c r="O85" s="331"/>
      <c r="P85" s="331"/>
      <c r="Q85" s="331"/>
      <c r="R85" s="331"/>
      <c r="S85" s="331"/>
      <c r="T85" s="331"/>
    </row>
    <row r="86" spans="1:20" ht="16.5" customHeight="1">
      <c r="A86" s="331"/>
      <c r="B86" s="331"/>
      <c r="C86" s="331"/>
      <c r="D86" s="331"/>
      <c r="E86" s="331"/>
      <c r="F86" s="331"/>
      <c r="G86" s="331"/>
      <c r="H86" s="331"/>
      <c r="I86" s="331"/>
      <c r="J86" s="331"/>
      <c r="K86" s="331"/>
      <c r="L86" s="331"/>
      <c r="M86" s="331"/>
      <c r="N86" s="331"/>
      <c r="O86" s="331"/>
      <c r="P86" s="331"/>
      <c r="Q86" s="331"/>
      <c r="R86" s="331"/>
      <c r="S86" s="331"/>
      <c r="T86" s="331"/>
    </row>
    <row r="87" spans="1:20" ht="16.5" customHeight="1">
      <c r="A87" s="331"/>
      <c r="B87" s="331"/>
      <c r="C87" s="331"/>
      <c r="D87" s="331"/>
      <c r="E87" s="331"/>
      <c r="F87" s="331"/>
      <c r="G87" s="331"/>
      <c r="H87" s="331"/>
      <c r="I87" s="331"/>
      <c r="J87" s="331"/>
      <c r="K87" s="331"/>
      <c r="L87" s="331"/>
      <c r="M87" s="331"/>
      <c r="N87" s="331"/>
      <c r="O87" s="331"/>
      <c r="P87" s="331"/>
      <c r="Q87" s="331"/>
      <c r="R87" s="331"/>
      <c r="S87" s="331"/>
      <c r="T87" s="331"/>
    </row>
    <row r="88" spans="1:20" ht="16.5" customHeight="1">
      <c r="A88" s="331"/>
      <c r="B88" s="331"/>
      <c r="C88" s="331"/>
      <c r="D88" s="331"/>
      <c r="E88" s="331"/>
      <c r="F88" s="331"/>
      <c r="G88" s="331"/>
      <c r="H88" s="331"/>
      <c r="I88" s="331"/>
      <c r="J88" s="331"/>
      <c r="K88" s="331"/>
      <c r="L88" s="331"/>
      <c r="M88" s="331"/>
      <c r="N88" s="331"/>
      <c r="O88" s="331"/>
      <c r="P88" s="331"/>
      <c r="Q88" s="331"/>
      <c r="R88" s="331"/>
      <c r="S88" s="331"/>
      <c r="T88" s="331"/>
    </row>
    <row r="89" spans="1:20" ht="16.5" customHeight="1">
      <c r="A89" s="331"/>
      <c r="B89" s="331"/>
      <c r="C89" s="331"/>
      <c r="D89" s="331"/>
      <c r="E89" s="331"/>
      <c r="F89" s="331"/>
      <c r="G89" s="331"/>
      <c r="H89" s="331"/>
      <c r="I89" s="331"/>
      <c r="J89" s="331"/>
      <c r="K89" s="331"/>
      <c r="L89" s="331"/>
      <c r="M89" s="331"/>
      <c r="N89" s="331"/>
      <c r="O89" s="331"/>
      <c r="P89" s="331"/>
      <c r="Q89" s="331"/>
      <c r="R89" s="331"/>
      <c r="S89" s="331"/>
      <c r="T89" s="331"/>
    </row>
    <row r="90" spans="1:20" ht="16.5" customHeight="1">
      <c r="A90" s="331"/>
      <c r="B90" s="331"/>
      <c r="C90" s="331"/>
      <c r="D90" s="331"/>
      <c r="E90" s="331"/>
      <c r="F90" s="331"/>
      <c r="G90" s="331"/>
      <c r="H90" s="331"/>
      <c r="I90" s="331"/>
      <c r="J90" s="331"/>
      <c r="K90" s="331"/>
      <c r="L90" s="331"/>
      <c r="M90" s="331"/>
      <c r="N90" s="331"/>
      <c r="O90" s="331"/>
      <c r="P90" s="331"/>
      <c r="Q90" s="331"/>
      <c r="R90" s="331"/>
      <c r="S90" s="331"/>
      <c r="T90" s="331"/>
    </row>
    <row r="91" spans="1:20" ht="16.5" customHeight="1">
      <c r="A91" s="331"/>
      <c r="B91" s="331"/>
      <c r="C91" s="331"/>
      <c r="D91" s="331"/>
      <c r="E91" s="331"/>
      <c r="F91" s="331"/>
      <c r="G91" s="331"/>
      <c r="H91" s="331"/>
      <c r="I91" s="331"/>
      <c r="J91" s="331"/>
      <c r="K91" s="331"/>
      <c r="L91" s="331"/>
      <c r="M91" s="331"/>
      <c r="N91" s="331"/>
      <c r="O91" s="331"/>
      <c r="P91" s="331"/>
      <c r="Q91" s="331"/>
      <c r="R91" s="331"/>
      <c r="S91" s="331"/>
      <c r="T91" s="331"/>
    </row>
    <row r="92" spans="1:20" ht="16.5" customHeight="1">
      <c r="A92" s="331"/>
      <c r="B92" s="331"/>
      <c r="C92" s="331"/>
      <c r="D92" s="331"/>
      <c r="E92" s="331"/>
      <c r="F92" s="331"/>
      <c r="G92" s="331"/>
      <c r="H92" s="331"/>
      <c r="I92" s="331"/>
      <c r="J92" s="331"/>
      <c r="K92" s="331"/>
      <c r="L92" s="331"/>
      <c r="M92" s="331"/>
      <c r="N92" s="331"/>
      <c r="O92" s="331"/>
      <c r="P92" s="331"/>
      <c r="Q92" s="331"/>
      <c r="R92" s="331"/>
      <c r="S92" s="331"/>
      <c r="T92" s="331"/>
    </row>
    <row r="93" spans="1:20" ht="16.5" customHeight="1">
      <c r="A93" s="331"/>
      <c r="B93" s="331"/>
      <c r="C93" s="331"/>
      <c r="D93" s="331"/>
      <c r="E93" s="331"/>
      <c r="F93" s="331"/>
      <c r="G93" s="331"/>
      <c r="H93" s="331"/>
      <c r="I93" s="331"/>
      <c r="J93" s="331"/>
      <c r="K93" s="331"/>
      <c r="L93" s="331"/>
      <c r="M93" s="331"/>
      <c r="N93" s="331"/>
      <c r="O93" s="331"/>
      <c r="P93" s="331"/>
      <c r="Q93" s="331"/>
      <c r="R93" s="331"/>
      <c r="S93" s="331"/>
      <c r="T93" s="331"/>
    </row>
    <row r="94" spans="1:20" ht="16.5" customHeight="1">
      <c r="A94" s="331"/>
      <c r="B94" s="331"/>
      <c r="C94" s="331"/>
      <c r="D94" s="331"/>
      <c r="E94" s="331"/>
      <c r="F94" s="331"/>
      <c r="G94" s="331"/>
      <c r="H94" s="331"/>
      <c r="I94" s="331"/>
      <c r="J94" s="331"/>
      <c r="K94" s="331"/>
      <c r="L94" s="331"/>
      <c r="M94" s="331"/>
      <c r="N94" s="331"/>
      <c r="O94" s="331"/>
      <c r="P94" s="331"/>
      <c r="Q94" s="331"/>
      <c r="R94" s="331"/>
      <c r="S94" s="331"/>
      <c r="T94" s="331"/>
    </row>
  </sheetData>
  <mergeCells count="9">
    <mergeCell ref="A1:H1"/>
    <mergeCell ref="A2:H2"/>
    <mergeCell ref="A3:H3"/>
    <mergeCell ref="G6:G7"/>
    <mergeCell ref="A21:G21"/>
    <mergeCell ref="A5:G5"/>
    <mergeCell ref="A6:A8"/>
    <mergeCell ref="B6:F6"/>
    <mergeCell ref="A10:A13"/>
  </mergeCells>
  <printOptions horizontalCentered="1"/>
  <pageMargins left="0.70866141732283472" right="0.70866141732283472" top="0.74803149606299213" bottom="0.74803149606299213" header="0" footer="0"/>
  <pageSetup scale="92" orientation="landscape" r:id="rId1"/>
  <colBreaks count="1" manualBreakCount="1">
    <brk id="9"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K100"/>
  <sheetViews>
    <sheetView view="pageBreakPreview" topLeftCell="A55" zoomScale="89" zoomScaleNormal="100" zoomScaleSheetLayoutView="89" workbookViewId="0">
      <selection sqref="A1:H88"/>
    </sheetView>
  </sheetViews>
  <sheetFormatPr baseColWidth="10" defaultColWidth="14.42578125" defaultRowHeight="15" customHeight="1"/>
  <cols>
    <col min="1" max="1" width="3.28515625" style="434" customWidth="1"/>
    <col min="2" max="2" width="46.42578125" style="418" customWidth="1"/>
    <col min="3" max="3" width="15.140625" style="418" customWidth="1"/>
    <col min="4" max="4" width="14.42578125" style="418" customWidth="1"/>
    <col min="5" max="7" width="15.140625" style="418" customWidth="1"/>
    <col min="8" max="8" width="14.42578125" style="418" customWidth="1"/>
    <col min="9" max="11" width="10.7109375" style="418" customWidth="1"/>
    <col min="12" max="16384" width="14.42578125" style="418"/>
  </cols>
  <sheetData>
    <row r="1" spans="1:11" ht="15" customHeight="1">
      <c r="A1" s="929" t="s">
        <v>1659</v>
      </c>
      <c r="B1" s="720"/>
      <c r="C1" s="720"/>
      <c r="D1" s="720"/>
      <c r="E1" s="720"/>
      <c r="F1" s="720"/>
      <c r="G1" s="720"/>
      <c r="H1" s="720"/>
    </row>
    <row r="2" spans="1:11" ht="15" customHeight="1">
      <c r="A2" s="929" t="s">
        <v>243</v>
      </c>
      <c r="B2" s="720"/>
      <c r="C2" s="720"/>
      <c r="D2" s="720"/>
      <c r="E2" s="720"/>
      <c r="F2" s="720"/>
      <c r="G2" s="720"/>
      <c r="H2" s="720"/>
    </row>
    <row r="3" spans="1:11" ht="15" customHeight="1">
      <c r="A3" s="929" t="s">
        <v>244</v>
      </c>
      <c r="B3" s="720"/>
      <c r="C3" s="720"/>
      <c r="D3" s="720"/>
      <c r="E3" s="720"/>
      <c r="F3" s="720"/>
      <c r="G3" s="720"/>
      <c r="H3" s="720"/>
    </row>
    <row r="4" spans="1:11" ht="16.5">
      <c r="A4" s="723" t="s">
        <v>1664</v>
      </c>
      <c r="B4" s="720"/>
      <c r="C4" s="720"/>
      <c r="D4" s="720"/>
      <c r="E4" s="720"/>
      <c r="F4" s="720"/>
      <c r="G4" s="720"/>
      <c r="H4" s="720"/>
    </row>
    <row r="5" spans="1:11" ht="17.25" thickBot="1">
      <c r="A5" s="430"/>
      <c r="B5" s="417"/>
      <c r="C5" s="421"/>
      <c r="D5" s="421"/>
      <c r="E5" s="421"/>
      <c r="F5" s="421"/>
      <c r="G5" s="421"/>
      <c r="H5" s="421"/>
      <c r="I5" s="419"/>
      <c r="J5" s="419"/>
      <c r="K5" s="419"/>
    </row>
    <row r="6" spans="1:11" ht="17.25" thickBot="1">
      <c r="A6" s="935" t="s">
        <v>145</v>
      </c>
      <c r="B6" s="794"/>
      <c r="C6" s="930" t="s">
        <v>235</v>
      </c>
      <c r="D6" s="931"/>
      <c r="E6" s="931"/>
      <c r="F6" s="931"/>
      <c r="G6" s="932"/>
      <c r="H6" s="933" t="s">
        <v>209</v>
      </c>
    </row>
    <row r="7" spans="1:11" ht="30.75" thickBot="1">
      <c r="A7" s="936"/>
      <c r="B7" s="797"/>
      <c r="C7" s="422" t="s">
        <v>237</v>
      </c>
      <c r="D7" s="422" t="s">
        <v>238</v>
      </c>
      <c r="E7" s="422" t="s">
        <v>212</v>
      </c>
      <c r="F7" s="422" t="s">
        <v>213</v>
      </c>
      <c r="G7" s="422" t="s">
        <v>239</v>
      </c>
      <c r="H7" s="934"/>
    </row>
    <row r="8" spans="1:11" ht="17.25" thickBot="1">
      <c r="A8" s="937"/>
      <c r="B8" s="789"/>
      <c r="C8" s="422">
        <v>1</v>
      </c>
      <c r="D8" s="422">
        <v>2</v>
      </c>
      <c r="E8" s="422" t="s">
        <v>240</v>
      </c>
      <c r="F8" s="422">
        <v>4</v>
      </c>
      <c r="G8" s="422">
        <v>5</v>
      </c>
      <c r="H8" s="422" t="s">
        <v>241</v>
      </c>
    </row>
    <row r="9" spans="1:11" ht="16.5">
      <c r="A9" s="939" t="s">
        <v>44</v>
      </c>
      <c r="B9" s="794"/>
      <c r="C9" s="423">
        <f t="shared" ref="C9:D9" si="0">SUM(C10:C16)</f>
        <v>289236661.68637538</v>
      </c>
      <c r="D9" s="423">
        <f t="shared" si="0"/>
        <v>11505397.003157653</v>
      </c>
      <c r="E9" s="424">
        <f t="shared" ref="E9:E80" si="1">C9+D9</f>
        <v>300742058.68953305</v>
      </c>
      <c r="F9" s="423">
        <f>SUM(F10:F16)</f>
        <v>280386749</v>
      </c>
      <c r="G9" s="423">
        <f t="shared" ref="G9" si="2">SUM(G10:G16)</f>
        <v>280386749</v>
      </c>
      <c r="H9" s="424">
        <f>+E9-F9</f>
        <v>20355309.689533055</v>
      </c>
    </row>
    <row r="10" spans="1:11" ht="16.5">
      <c r="A10" s="431">
        <v>1131</v>
      </c>
      <c r="B10" s="405" t="s">
        <v>245</v>
      </c>
      <c r="C10" s="425">
        <v>39563378.879999995</v>
      </c>
      <c r="D10" s="425"/>
      <c r="E10" s="426">
        <v>39563378.879999995</v>
      </c>
      <c r="F10" s="426">
        <v>39488079</v>
      </c>
      <c r="G10" s="426">
        <v>39488079</v>
      </c>
      <c r="H10" s="426">
        <f t="shared" ref="H10:H58" si="3">+E10-F10</f>
        <v>75299.879999995232</v>
      </c>
    </row>
    <row r="11" spans="1:11" ht="16.5">
      <c r="A11" s="431">
        <v>1221</v>
      </c>
      <c r="B11" s="405" t="s">
        <v>246</v>
      </c>
      <c r="C11" s="425">
        <v>131195322.07897793</v>
      </c>
      <c r="D11" s="425">
        <v>5198045.6857909411</v>
      </c>
      <c r="E11" s="426">
        <v>136393367.76476887</v>
      </c>
      <c r="F11" s="426">
        <v>132094987</v>
      </c>
      <c r="G11" s="426">
        <v>132094987</v>
      </c>
      <c r="H11" s="426">
        <f t="shared" si="3"/>
        <v>4298380.7647688687</v>
      </c>
    </row>
    <row r="12" spans="1:11" ht="16.5">
      <c r="A12" s="431">
        <v>1300</v>
      </c>
      <c r="B12" s="405" t="s">
        <v>247</v>
      </c>
      <c r="C12" s="425">
        <v>94070187.150597453</v>
      </c>
      <c r="D12" s="425">
        <v>5151818.9062145054</v>
      </c>
      <c r="E12" s="426">
        <v>99222006.056811959</v>
      </c>
      <c r="F12" s="426">
        <v>84618453</v>
      </c>
      <c r="G12" s="426">
        <v>84618453</v>
      </c>
      <c r="H12" s="426">
        <f t="shared" si="3"/>
        <v>14603553.056811959</v>
      </c>
    </row>
    <row r="13" spans="1:11" ht="16.5">
      <c r="A13" s="431">
        <v>1400</v>
      </c>
      <c r="B13" s="405" t="s">
        <v>248</v>
      </c>
      <c r="C13" s="425">
        <v>20598922</v>
      </c>
      <c r="D13" s="425">
        <v>1155532.4111522064</v>
      </c>
      <c r="E13" s="426">
        <v>21754454.411152206</v>
      </c>
      <c r="F13" s="426">
        <v>20520873</v>
      </c>
      <c r="G13" s="426">
        <v>20520873</v>
      </c>
      <c r="H13" s="426">
        <f t="shared" si="3"/>
        <v>1233581.4111522064</v>
      </c>
    </row>
    <row r="14" spans="1:11" ht="16.5">
      <c r="A14" s="431">
        <v>1500</v>
      </c>
      <c r="B14" s="405" t="s">
        <v>249</v>
      </c>
      <c r="C14" s="425">
        <v>57150.080000000002</v>
      </c>
      <c r="D14" s="425">
        <v>0</v>
      </c>
      <c r="E14" s="426">
        <v>57150.080000000002</v>
      </c>
      <c r="F14" s="426">
        <v>0</v>
      </c>
      <c r="G14" s="426">
        <v>0</v>
      </c>
      <c r="H14" s="426">
        <f t="shared" si="3"/>
        <v>57150.080000000002</v>
      </c>
    </row>
    <row r="15" spans="1:11" ht="16.5">
      <c r="A15" s="431">
        <v>1600</v>
      </c>
      <c r="B15" s="405" t="s">
        <v>250</v>
      </c>
      <c r="C15" s="425">
        <v>0</v>
      </c>
      <c r="D15" s="425">
        <v>0</v>
      </c>
      <c r="E15" s="426">
        <v>0</v>
      </c>
      <c r="F15" s="426">
        <v>0</v>
      </c>
      <c r="G15" s="426">
        <v>0</v>
      </c>
      <c r="H15" s="426">
        <f t="shared" si="3"/>
        <v>0</v>
      </c>
    </row>
    <row r="16" spans="1:11" ht="16.5">
      <c r="A16" s="431">
        <v>1700</v>
      </c>
      <c r="B16" s="405" t="s">
        <v>251</v>
      </c>
      <c r="C16" s="425">
        <v>3751701.4968000003</v>
      </c>
      <c r="D16" s="425">
        <v>0</v>
      </c>
      <c r="E16" s="426">
        <v>3751701.4968000003</v>
      </c>
      <c r="F16" s="426">
        <v>3664357</v>
      </c>
      <c r="G16" s="426">
        <v>3664357</v>
      </c>
      <c r="H16" s="426">
        <f t="shared" si="3"/>
        <v>87344.496800000314</v>
      </c>
    </row>
    <row r="17" spans="1:8" ht="16.5">
      <c r="A17" s="938" t="s">
        <v>45</v>
      </c>
      <c r="B17" s="797"/>
      <c r="C17" s="423">
        <f>SUM(C18:C26)</f>
        <v>90714243</v>
      </c>
      <c r="D17" s="423"/>
      <c r="E17" s="424">
        <f t="shared" si="1"/>
        <v>90714243</v>
      </c>
      <c r="F17" s="423">
        <f>SUM(F18:F26)</f>
        <v>89463417</v>
      </c>
      <c r="G17" s="423">
        <f t="shared" ref="G17" si="4">SUM(G18:G26)</f>
        <v>89369344.709999993</v>
      </c>
      <c r="H17" s="424">
        <f t="shared" si="3"/>
        <v>1250826</v>
      </c>
    </row>
    <row r="18" spans="1:8" ht="30">
      <c r="A18" s="431">
        <v>2100</v>
      </c>
      <c r="B18" s="405" t="s">
        <v>252</v>
      </c>
      <c r="C18" s="425">
        <v>75585931</v>
      </c>
      <c r="D18" s="425">
        <v>333055.09600000101</v>
      </c>
      <c r="E18" s="426">
        <v>75252876</v>
      </c>
      <c r="F18" s="426">
        <v>74548704</v>
      </c>
      <c r="G18" s="426">
        <v>74454631.709999993</v>
      </c>
      <c r="H18" s="426">
        <f>+E18-F18</f>
        <v>704172</v>
      </c>
    </row>
    <row r="19" spans="1:8" ht="16.5">
      <c r="A19" s="431">
        <v>2200</v>
      </c>
      <c r="B19" s="405" t="s">
        <v>253</v>
      </c>
      <c r="C19" s="425">
        <v>5321441</v>
      </c>
      <c r="D19" s="425">
        <v>-18180</v>
      </c>
      <c r="E19" s="426">
        <v>5303261</v>
      </c>
      <c r="F19" s="426">
        <v>5166162</v>
      </c>
      <c r="G19" s="426">
        <v>5166162</v>
      </c>
      <c r="H19" s="426">
        <f t="shared" si="3"/>
        <v>137099</v>
      </c>
    </row>
    <row r="20" spans="1:8" ht="30">
      <c r="A20" s="431">
        <v>2300</v>
      </c>
      <c r="B20" s="405" t="s">
        <v>254</v>
      </c>
      <c r="C20" s="425">
        <v>0</v>
      </c>
      <c r="D20" s="425">
        <v>0</v>
      </c>
      <c r="E20" s="426">
        <v>0</v>
      </c>
      <c r="F20" s="426">
        <v>0</v>
      </c>
      <c r="G20" s="426">
        <v>0</v>
      </c>
      <c r="H20" s="426">
        <f t="shared" si="3"/>
        <v>0</v>
      </c>
    </row>
    <row r="21" spans="1:8" ht="15.75" customHeight="1">
      <c r="A21" s="431">
        <v>2400</v>
      </c>
      <c r="B21" s="405" t="s">
        <v>255</v>
      </c>
      <c r="C21" s="425">
        <v>353500</v>
      </c>
      <c r="D21" s="425">
        <v>10000</v>
      </c>
      <c r="E21" s="426">
        <v>363500</v>
      </c>
      <c r="F21" s="426">
        <v>311876</v>
      </c>
      <c r="G21" s="426">
        <v>311876</v>
      </c>
      <c r="H21" s="426">
        <f t="shared" si="3"/>
        <v>51624</v>
      </c>
    </row>
    <row r="22" spans="1:8" ht="15.75" customHeight="1">
      <c r="A22" s="431">
        <v>2500</v>
      </c>
      <c r="B22" s="405" t="s">
        <v>256</v>
      </c>
      <c r="C22" s="425">
        <v>1617500</v>
      </c>
      <c r="D22" s="425">
        <v>-143750</v>
      </c>
      <c r="E22" s="426">
        <v>1473750</v>
      </c>
      <c r="F22" s="426">
        <v>1374534</v>
      </c>
      <c r="G22" s="426">
        <v>1374534</v>
      </c>
      <c r="H22" s="426">
        <f t="shared" si="3"/>
        <v>99216</v>
      </c>
    </row>
    <row r="23" spans="1:8" ht="15.75" customHeight="1">
      <c r="A23" s="431">
        <v>2600</v>
      </c>
      <c r="B23" s="405" t="s">
        <v>257</v>
      </c>
      <c r="C23" s="425">
        <v>4118260</v>
      </c>
      <c r="D23" s="425">
        <v>1104190.7999999998</v>
      </c>
      <c r="E23" s="426">
        <v>5222450.8</v>
      </c>
      <c r="F23" s="426">
        <v>5124204</v>
      </c>
      <c r="G23" s="426">
        <v>5124204</v>
      </c>
      <c r="H23" s="426">
        <f t="shared" si="3"/>
        <v>98246.799999999814</v>
      </c>
    </row>
    <row r="24" spans="1:8" ht="31.5" customHeight="1">
      <c r="A24" s="431">
        <v>2700</v>
      </c>
      <c r="B24" s="405" t="s">
        <v>258</v>
      </c>
      <c r="C24" s="425">
        <v>1161570</v>
      </c>
      <c r="D24" s="425">
        <v>0</v>
      </c>
      <c r="E24" s="426">
        <v>1161570</v>
      </c>
      <c r="F24" s="426">
        <v>998043</v>
      </c>
      <c r="G24" s="426">
        <v>998043</v>
      </c>
      <c r="H24" s="426">
        <f t="shared" si="3"/>
        <v>163527</v>
      </c>
    </row>
    <row r="25" spans="1:8" ht="15.75" customHeight="1">
      <c r="A25" s="431">
        <v>2800</v>
      </c>
      <c r="B25" s="405" t="s">
        <v>259</v>
      </c>
      <c r="C25" s="425">
        <v>0</v>
      </c>
      <c r="D25" s="425">
        <v>0</v>
      </c>
      <c r="E25" s="426">
        <v>0</v>
      </c>
      <c r="F25" s="426">
        <v>0</v>
      </c>
      <c r="G25" s="426">
        <v>0</v>
      </c>
      <c r="H25" s="426">
        <f t="shared" si="3"/>
        <v>0</v>
      </c>
    </row>
    <row r="26" spans="1:8" ht="15.75" customHeight="1">
      <c r="A26" s="431">
        <v>2900</v>
      </c>
      <c r="B26" s="405" t="s">
        <v>260</v>
      </c>
      <c r="C26" s="425">
        <v>2556041</v>
      </c>
      <c r="D26" s="425">
        <v>-51782</v>
      </c>
      <c r="E26" s="426">
        <v>2504259</v>
      </c>
      <c r="F26" s="426">
        <v>1939894</v>
      </c>
      <c r="G26" s="426">
        <v>1939894</v>
      </c>
      <c r="H26" s="426">
        <f t="shared" si="3"/>
        <v>564365</v>
      </c>
    </row>
    <row r="27" spans="1:8" ht="15.75" customHeight="1">
      <c r="A27" s="938" t="s">
        <v>46</v>
      </c>
      <c r="B27" s="797"/>
      <c r="C27" s="423">
        <f>SUM(C28:C36)</f>
        <v>127328019</v>
      </c>
      <c r="D27" s="423">
        <f>SUM(D28:D36)</f>
        <v>3240178.0769809228</v>
      </c>
      <c r="E27" s="424">
        <f t="shared" si="1"/>
        <v>130568197.07698092</v>
      </c>
      <c r="F27" s="423">
        <f>SUM(F28:F36)</f>
        <v>115394675</v>
      </c>
      <c r="G27" s="423">
        <f>SUM(G28:G36)</f>
        <v>113834126.94999999</v>
      </c>
      <c r="H27" s="424">
        <f t="shared" si="3"/>
        <v>15173522.076980919</v>
      </c>
    </row>
    <row r="28" spans="1:8" ht="15.75" customHeight="1">
      <c r="A28" s="431">
        <v>3100</v>
      </c>
      <c r="B28" s="405" t="s">
        <v>261</v>
      </c>
      <c r="C28" s="425">
        <v>5416874</v>
      </c>
      <c r="D28" s="425">
        <v>251199</v>
      </c>
      <c r="E28" s="426">
        <v>5668073</v>
      </c>
      <c r="F28" s="426">
        <v>4325781</v>
      </c>
      <c r="G28" s="426">
        <v>4206315.0599999996</v>
      </c>
      <c r="H28" s="426">
        <f t="shared" si="3"/>
        <v>1342292</v>
      </c>
    </row>
    <row r="29" spans="1:8" ht="15.75" customHeight="1">
      <c r="A29" s="431">
        <v>3200</v>
      </c>
      <c r="B29" s="405" t="s">
        <v>262</v>
      </c>
      <c r="C29" s="425">
        <v>17920511</v>
      </c>
      <c r="D29" s="425">
        <v>823615</v>
      </c>
      <c r="E29" s="426">
        <v>18744126</v>
      </c>
      <c r="F29" s="426">
        <v>17229102</v>
      </c>
      <c r="G29" s="426">
        <v>17229102</v>
      </c>
      <c r="H29" s="426">
        <f t="shared" si="3"/>
        <v>1515024</v>
      </c>
    </row>
    <row r="30" spans="1:8" ht="33.75" customHeight="1">
      <c r="A30" s="431">
        <v>3300</v>
      </c>
      <c r="B30" s="405" t="s">
        <v>263</v>
      </c>
      <c r="C30" s="425">
        <v>65088810</v>
      </c>
      <c r="D30" s="425">
        <v>90600</v>
      </c>
      <c r="E30" s="426">
        <v>65179410</v>
      </c>
      <c r="F30" s="426">
        <v>63998330</v>
      </c>
      <c r="G30" s="426">
        <v>63388810.299999997</v>
      </c>
      <c r="H30" s="426">
        <f t="shared" si="3"/>
        <v>1181080</v>
      </c>
    </row>
    <row r="31" spans="1:8" ht="15.75" customHeight="1">
      <c r="A31" s="431">
        <v>3400</v>
      </c>
      <c r="B31" s="405" t="s">
        <v>264</v>
      </c>
      <c r="C31" s="425">
        <v>524596</v>
      </c>
      <c r="D31" s="425">
        <v>0</v>
      </c>
      <c r="E31" s="426">
        <v>524596</v>
      </c>
      <c r="F31" s="426">
        <v>354659</v>
      </c>
      <c r="G31" s="426">
        <v>354659</v>
      </c>
      <c r="H31" s="426">
        <f t="shared" si="3"/>
        <v>169937</v>
      </c>
    </row>
    <row r="32" spans="1:8" ht="30" customHeight="1">
      <c r="A32" s="431">
        <v>3500</v>
      </c>
      <c r="B32" s="405" t="s">
        <v>265</v>
      </c>
      <c r="C32" s="425">
        <v>3563484</v>
      </c>
      <c r="D32" s="425">
        <v>-136139.39999999991</v>
      </c>
      <c r="E32" s="426">
        <v>3427345</v>
      </c>
      <c r="F32" s="426">
        <v>2796447</v>
      </c>
      <c r="G32" s="426">
        <v>2758294.99</v>
      </c>
      <c r="H32" s="426">
        <f t="shared" si="3"/>
        <v>630898</v>
      </c>
    </row>
    <row r="33" spans="1:9" ht="15.75" customHeight="1">
      <c r="A33" s="431">
        <v>3600</v>
      </c>
      <c r="B33" s="405" t="s">
        <v>266</v>
      </c>
      <c r="C33" s="425">
        <v>19036510</v>
      </c>
      <c r="D33" s="425">
        <v>438000</v>
      </c>
      <c r="E33" s="426">
        <v>19474510</v>
      </c>
      <c r="F33" s="426">
        <v>15460382</v>
      </c>
      <c r="G33" s="426">
        <v>14666971.6</v>
      </c>
      <c r="H33" s="426">
        <f t="shared" si="3"/>
        <v>4014128</v>
      </c>
    </row>
    <row r="34" spans="1:9" ht="15.75" customHeight="1">
      <c r="A34" s="431">
        <v>3700</v>
      </c>
      <c r="B34" s="405" t="s">
        <v>267</v>
      </c>
      <c r="C34" s="425">
        <v>5155440</v>
      </c>
      <c r="D34" s="425">
        <v>33290</v>
      </c>
      <c r="E34" s="426">
        <v>5188730</v>
      </c>
      <c r="F34" s="426">
        <v>4625248</v>
      </c>
      <c r="G34" s="426">
        <v>4625248</v>
      </c>
      <c r="H34" s="426">
        <f t="shared" si="3"/>
        <v>563482</v>
      </c>
    </row>
    <row r="35" spans="1:9" ht="15.75" customHeight="1">
      <c r="A35" s="431">
        <v>3800</v>
      </c>
      <c r="B35" s="405" t="s">
        <v>268</v>
      </c>
      <c r="C35" s="425">
        <v>1324904</v>
      </c>
      <c r="D35" s="425">
        <v>-99300</v>
      </c>
      <c r="E35" s="426">
        <v>1225604</v>
      </c>
      <c r="F35" s="426">
        <v>1102270</v>
      </c>
      <c r="G35" s="426">
        <v>1102270</v>
      </c>
      <c r="H35" s="426">
        <f t="shared" si="3"/>
        <v>123334</v>
      </c>
    </row>
    <row r="36" spans="1:9" ht="15.75" customHeight="1">
      <c r="A36" s="431">
        <v>3900</v>
      </c>
      <c r="B36" s="405" t="s">
        <v>269</v>
      </c>
      <c r="C36" s="425">
        <v>9296890</v>
      </c>
      <c r="D36" s="425">
        <v>1838913.4769809227</v>
      </c>
      <c r="E36" s="426">
        <v>11135804</v>
      </c>
      <c r="F36" s="426">
        <v>5502456</v>
      </c>
      <c r="G36" s="426">
        <v>5502456</v>
      </c>
      <c r="H36" s="426">
        <f t="shared" si="3"/>
        <v>5633348</v>
      </c>
    </row>
    <row r="37" spans="1:9" ht="15.75" customHeight="1">
      <c r="A37" s="938" t="s">
        <v>47</v>
      </c>
      <c r="B37" s="797"/>
      <c r="C37" s="423">
        <f>SUM(C38:C46)</f>
        <v>285116835</v>
      </c>
      <c r="D37" s="423">
        <f>SUM(D38:D46)</f>
        <v>37730816.25</v>
      </c>
      <c r="E37" s="424">
        <f>C37+D37</f>
        <v>322847651.25</v>
      </c>
      <c r="F37" s="423">
        <f>SUM(F38:F46)</f>
        <v>317935411</v>
      </c>
      <c r="G37" s="423">
        <f>SUM(G38:G46)</f>
        <v>317311866</v>
      </c>
      <c r="H37" s="424">
        <f t="shared" si="3"/>
        <v>4912240.25</v>
      </c>
    </row>
    <row r="38" spans="1:9" ht="15.75" customHeight="1">
      <c r="A38" s="431"/>
      <c r="B38" s="405" t="s">
        <v>48</v>
      </c>
      <c r="C38" s="425">
        <v>285066835</v>
      </c>
      <c r="D38" s="425">
        <v>37730816.25</v>
      </c>
      <c r="E38" s="426">
        <v>322156227</v>
      </c>
      <c r="F38" s="426">
        <v>317885411</v>
      </c>
      <c r="G38" s="426">
        <v>317261866</v>
      </c>
      <c r="H38" s="426">
        <f t="shared" si="3"/>
        <v>4270816</v>
      </c>
      <c r="I38" s="544"/>
    </row>
    <row r="39" spans="1:9" ht="15.75" customHeight="1">
      <c r="A39" s="431"/>
      <c r="B39" s="405" t="s">
        <v>49</v>
      </c>
      <c r="C39" s="425"/>
      <c r="D39" s="425"/>
      <c r="E39" s="426">
        <v>0</v>
      </c>
      <c r="F39" s="426">
        <v>0</v>
      </c>
      <c r="G39" s="426">
        <v>0</v>
      </c>
      <c r="H39" s="426">
        <f t="shared" si="3"/>
        <v>0</v>
      </c>
    </row>
    <row r="40" spans="1:9" ht="15.75" customHeight="1">
      <c r="A40" s="431"/>
      <c r="B40" s="405" t="s">
        <v>50</v>
      </c>
      <c r="C40" s="425"/>
      <c r="D40" s="425"/>
      <c r="E40" s="426">
        <v>0</v>
      </c>
      <c r="F40" s="426">
        <v>0</v>
      </c>
      <c r="G40" s="426">
        <v>0</v>
      </c>
      <c r="H40" s="426">
        <f t="shared" si="3"/>
        <v>0</v>
      </c>
    </row>
    <row r="41" spans="1:9" ht="15.75" customHeight="1">
      <c r="A41" s="431"/>
      <c r="B41" s="406" t="s">
        <v>51</v>
      </c>
      <c r="C41" s="425">
        <v>50000</v>
      </c>
      <c r="D41" s="425">
        <v>0</v>
      </c>
      <c r="E41" s="426">
        <v>50000</v>
      </c>
      <c r="F41" s="426">
        <v>50000</v>
      </c>
      <c r="G41" s="426">
        <v>50000</v>
      </c>
      <c r="H41" s="426">
        <f t="shared" si="3"/>
        <v>0</v>
      </c>
    </row>
    <row r="42" spans="1:9" ht="15.75" customHeight="1">
      <c r="A42" s="431"/>
      <c r="B42" s="405" t="s">
        <v>52</v>
      </c>
      <c r="C42" s="425"/>
      <c r="D42" s="425"/>
      <c r="E42" s="426">
        <v>0</v>
      </c>
      <c r="F42" s="426">
        <v>0</v>
      </c>
      <c r="G42" s="426">
        <v>0</v>
      </c>
      <c r="H42" s="426">
        <f t="shared" si="3"/>
        <v>0</v>
      </c>
    </row>
    <row r="43" spans="1:9" ht="15.75" customHeight="1">
      <c r="A43" s="431"/>
      <c r="B43" s="405" t="s">
        <v>270</v>
      </c>
      <c r="C43" s="425"/>
      <c r="D43" s="425"/>
      <c r="E43" s="426">
        <v>0</v>
      </c>
      <c r="F43" s="426">
        <v>0</v>
      </c>
      <c r="G43" s="426">
        <v>0</v>
      </c>
      <c r="H43" s="426">
        <f t="shared" si="3"/>
        <v>0</v>
      </c>
    </row>
    <row r="44" spans="1:9" ht="15.75" customHeight="1">
      <c r="A44" s="431"/>
      <c r="B44" s="405" t="s">
        <v>54</v>
      </c>
      <c r="C44" s="425"/>
      <c r="D44" s="425"/>
      <c r="E44" s="426">
        <v>0</v>
      </c>
      <c r="F44" s="426">
        <f>IFERROR(SUMIF('Transferencias finales FF'!$AH$9:$AH$305,B44,'Transferencias finales FF'!$AJ$9:$AJ$305),0)</f>
        <v>0</v>
      </c>
      <c r="G44" s="426">
        <v>0</v>
      </c>
      <c r="H44" s="426">
        <f t="shared" si="3"/>
        <v>0</v>
      </c>
    </row>
    <row r="45" spans="1:9" ht="15.75" customHeight="1">
      <c r="A45" s="431"/>
      <c r="B45" s="405" t="s">
        <v>55</v>
      </c>
      <c r="C45" s="425"/>
      <c r="D45" s="425"/>
      <c r="E45" s="426">
        <v>0</v>
      </c>
      <c r="F45" s="426">
        <f>IFERROR(SUMIF('Transferencias finales FF'!$AH$9:$AH$305,B45,'Transferencias finales FF'!$AJ$9:$AJ$305),0)</f>
        <v>0</v>
      </c>
      <c r="G45" s="426">
        <v>0</v>
      </c>
      <c r="H45" s="426">
        <f t="shared" si="3"/>
        <v>0</v>
      </c>
    </row>
    <row r="46" spans="1:9" ht="15.75" customHeight="1">
      <c r="A46" s="431"/>
      <c r="B46" s="405" t="s">
        <v>56</v>
      </c>
      <c r="C46" s="425"/>
      <c r="D46" s="425"/>
      <c r="E46" s="426">
        <v>0</v>
      </c>
      <c r="F46" s="426">
        <f>IFERROR(SUMIF('Transferencias finales FF'!$AH$9:$AH$305,B46,'Transferencias finales FF'!$AJ$9:$AJ$305),0)</f>
        <v>0</v>
      </c>
      <c r="G46" s="426">
        <v>0</v>
      </c>
      <c r="H46" s="426">
        <f t="shared" si="3"/>
        <v>0</v>
      </c>
    </row>
    <row r="47" spans="1:9" ht="15.75" customHeight="1">
      <c r="A47" s="938" t="s">
        <v>271</v>
      </c>
      <c r="B47" s="797"/>
      <c r="C47" s="423">
        <f>SUM(C48:C56)</f>
        <v>12644708</v>
      </c>
      <c r="D47" s="423">
        <f>SUM(D48:D56)</f>
        <v>4960816.1119999997</v>
      </c>
      <c r="E47" s="424">
        <f t="shared" si="1"/>
        <v>17605524.112</v>
      </c>
      <c r="F47" s="423">
        <f>SUM(F48:F56)</f>
        <v>47397</v>
      </c>
      <c r="G47" s="423">
        <f t="shared" ref="G47" si="5">SUM(G48:G56)</f>
        <v>47397</v>
      </c>
      <c r="H47" s="424">
        <f t="shared" si="3"/>
        <v>17558127.112</v>
      </c>
    </row>
    <row r="48" spans="1:9" ht="15.75" customHeight="1">
      <c r="A48" s="431"/>
      <c r="B48" s="405" t="s">
        <v>272</v>
      </c>
      <c r="C48" s="425">
        <v>12570708</v>
      </c>
      <c r="D48" s="425">
        <v>4960816.1119999997</v>
      </c>
      <c r="E48" s="426">
        <v>17531525.112</v>
      </c>
      <c r="F48" s="426">
        <v>47397</v>
      </c>
      <c r="G48" s="426">
        <v>47397</v>
      </c>
      <c r="H48" s="426">
        <f t="shared" si="3"/>
        <v>17484128.112</v>
      </c>
    </row>
    <row r="49" spans="1:8" ht="15.75" customHeight="1">
      <c r="A49" s="431"/>
      <c r="B49" s="405" t="s">
        <v>273</v>
      </c>
      <c r="C49" s="425">
        <v>74000</v>
      </c>
      <c r="D49" s="425">
        <v>0</v>
      </c>
      <c r="E49" s="426">
        <v>74000</v>
      </c>
      <c r="F49" s="426">
        <v>0</v>
      </c>
      <c r="G49" s="425">
        <v>0</v>
      </c>
      <c r="H49" s="426">
        <f t="shared" si="3"/>
        <v>74000</v>
      </c>
    </row>
    <row r="50" spans="1:8" ht="15.75" customHeight="1">
      <c r="A50" s="431"/>
      <c r="B50" s="405" t="s">
        <v>274</v>
      </c>
      <c r="C50" s="425"/>
      <c r="D50" s="425"/>
      <c r="E50" s="426">
        <v>0</v>
      </c>
      <c r="F50" s="426">
        <v>0</v>
      </c>
      <c r="G50" s="425">
        <v>0</v>
      </c>
      <c r="H50" s="426">
        <f t="shared" si="3"/>
        <v>0</v>
      </c>
    </row>
    <row r="51" spans="1:8" ht="15.75" customHeight="1">
      <c r="A51" s="431"/>
      <c r="B51" s="405" t="s">
        <v>275</v>
      </c>
      <c r="C51" s="425"/>
      <c r="D51" s="425"/>
      <c r="E51" s="426">
        <v>0</v>
      </c>
      <c r="F51" s="426">
        <v>0</v>
      </c>
      <c r="G51" s="425">
        <v>0</v>
      </c>
      <c r="H51" s="426">
        <f t="shared" si="3"/>
        <v>0</v>
      </c>
    </row>
    <row r="52" spans="1:8" ht="15.75" customHeight="1">
      <c r="A52" s="431"/>
      <c r="B52" s="405" t="s">
        <v>276</v>
      </c>
      <c r="C52" s="425"/>
      <c r="D52" s="425"/>
      <c r="E52" s="426">
        <v>0</v>
      </c>
      <c r="F52" s="426">
        <f>IFERROR(SUMIF('Transferencias finales FF'!$AH$9:$AH$305,B52,'Transferencias finales FF'!$AJ$9:$AJ$305),0)</f>
        <v>0</v>
      </c>
      <c r="G52" s="425">
        <v>0</v>
      </c>
      <c r="H52" s="426">
        <f t="shared" si="3"/>
        <v>0</v>
      </c>
    </row>
    <row r="53" spans="1:8" ht="15.75" customHeight="1">
      <c r="A53" s="431"/>
      <c r="B53" s="405" t="s">
        <v>277</v>
      </c>
      <c r="C53" s="425"/>
      <c r="D53" s="425"/>
      <c r="E53" s="426">
        <v>0</v>
      </c>
      <c r="F53" s="426">
        <f>IFERROR(SUMIF('Transferencias finales FF'!$AH$9:$AH$305,B53,'Transferencias finales FF'!$AJ$9:$AJ$305),0)</f>
        <v>0</v>
      </c>
      <c r="G53" s="425">
        <v>0</v>
      </c>
      <c r="H53" s="426">
        <f t="shared" si="3"/>
        <v>0</v>
      </c>
    </row>
    <row r="54" spans="1:8" ht="15.75" customHeight="1">
      <c r="A54" s="431"/>
      <c r="B54" s="405" t="s">
        <v>278</v>
      </c>
      <c r="C54" s="425"/>
      <c r="D54" s="425"/>
      <c r="E54" s="426">
        <v>0</v>
      </c>
      <c r="F54" s="426">
        <f>IFERROR(SUMIF('Transferencias finales FF'!$AH$9:$AH$305,B54,'Transferencias finales FF'!$AJ$9:$AJ$305),0)</f>
        <v>0</v>
      </c>
      <c r="G54" s="425">
        <v>0</v>
      </c>
      <c r="H54" s="426">
        <f t="shared" si="3"/>
        <v>0</v>
      </c>
    </row>
    <row r="55" spans="1:8" ht="15.75" customHeight="1">
      <c r="A55" s="431"/>
      <c r="B55" s="405" t="s">
        <v>279</v>
      </c>
      <c r="C55" s="425"/>
      <c r="D55" s="425"/>
      <c r="E55" s="426">
        <v>0</v>
      </c>
      <c r="F55" s="426">
        <f>IFERROR(SUMIF('Transferencias finales FF'!$AH$9:$AH$305,B55,'Transferencias finales FF'!$AJ$9:$AJ$305),0)</f>
        <v>0</v>
      </c>
      <c r="G55" s="425">
        <v>0</v>
      </c>
      <c r="H55" s="426">
        <f t="shared" si="3"/>
        <v>0</v>
      </c>
    </row>
    <row r="56" spans="1:8" ht="15.75" customHeight="1">
      <c r="A56" s="431"/>
      <c r="B56" s="405" t="s">
        <v>112</v>
      </c>
      <c r="C56" s="425"/>
      <c r="D56" s="425"/>
      <c r="E56" s="426">
        <f t="shared" si="1"/>
        <v>0</v>
      </c>
      <c r="F56" s="426">
        <f>IFERROR(SUMIF('Transferencias finales FF'!$AH$9:$AH$305,B56,'Transferencias finales FF'!$AJ$9:$AJ$305),0)</f>
        <v>0</v>
      </c>
      <c r="G56" s="425">
        <v>0</v>
      </c>
      <c r="H56" s="426">
        <f t="shared" si="3"/>
        <v>0</v>
      </c>
    </row>
    <row r="57" spans="1:8" ht="16.5">
      <c r="A57" s="938" t="s">
        <v>74</v>
      </c>
      <c r="B57" s="797"/>
      <c r="C57" s="423">
        <v>0</v>
      </c>
      <c r="D57" s="423"/>
      <c r="E57" s="424">
        <f t="shared" si="1"/>
        <v>0</v>
      </c>
      <c r="F57" s="423">
        <f>SUM(F58:F60)</f>
        <v>0</v>
      </c>
      <c r="G57" s="423">
        <v>0</v>
      </c>
      <c r="H57" s="424">
        <f t="shared" si="3"/>
        <v>0</v>
      </c>
    </row>
    <row r="58" spans="1:8" ht="16.5">
      <c r="A58" s="431"/>
      <c r="B58" s="405" t="s">
        <v>280</v>
      </c>
      <c r="C58" s="425"/>
      <c r="D58" s="425"/>
      <c r="E58" s="426">
        <f t="shared" si="1"/>
        <v>0</v>
      </c>
      <c r="F58" s="426">
        <f>IFERROR(SUMIF('Transferencias finales FF'!$AH$9:$AH$305,B58,'Transferencias finales FF'!$AJ$9:$AJ$305),0)</f>
        <v>0</v>
      </c>
      <c r="G58" s="425">
        <v>0</v>
      </c>
      <c r="H58" s="426">
        <f t="shared" si="3"/>
        <v>0</v>
      </c>
    </row>
    <row r="59" spans="1:8" ht="16.5">
      <c r="A59" s="431"/>
      <c r="B59" s="405" t="s">
        <v>281</v>
      </c>
      <c r="C59" s="425"/>
      <c r="D59" s="425"/>
      <c r="E59" s="426">
        <f t="shared" si="1"/>
        <v>0</v>
      </c>
      <c r="F59" s="426">
        <f>IFERROR(SUMIF('Transferencias finales FF'!$AH$9:$AH$305,B59,'Transferencias finales FF'!$AJ$9:$AJ$305),0)</f>
        <v>0</v>
      </c>
      <c r="G59" s="425">
        <v>0</v>
      </c>
      <c r="H59" s="426">
        <f t="shared" ref="H59:H78" si="6">+E59-F59</f>
        <v>0</v>
      </c>
    </row>
    <row r="60" spans="1:8" ht="16.5">
      <c r="A60" s="431"/>
      <c r="B60" s="405" t="s">
        <v>282</v>
      </c>
      <c r="C60" s="425"/>
      <c r="D60" s="425"/>
      <c r="E60" s="426">
        <f t="shared" si="1"/>
        <v>0</v>
      </c>
      <c r="F60" s="426">
        <f>IFERROR(SUMIF('Transferencias finales FF'!$AH$9:$AH$305,B60,'Transferencias finales FF'!$AJ$9:$AJ$305),0)</f>
        <v>0</v>
      </c>
      <c r="G60" s="425">
        <v>0</v>
      </c>
      <c r="H60" s="426">
        <f t="shared" si="6"/>
        <v>0</v>
      </c>
    </row>
    <row r="61" spans="1:8" ht="16.5">
      <c r="A61" s="938" t="s">
        <v>283</v>
      </c>
      <c r="B61" s="797"/>
      <c r="C61" s="423">
        <v>0</v>
      </c>
      <c r="D61" s="423"/>
      <c r="E61" s="424">
        <f t="shared" si="1"/>
        <v>0</v>
      </c>
      <c r="F61" s="423">
        <f>SUM(F62:F68)</f>
        <v>0</v>
      </c>
      <c r="G61" s="423">
        <v>0</v>
      </c>
      <c r="H61" s="424">
        <f t="shared" si="6"/>
        <v>0</v>
      </c>
    </row>
    <row r="62" spans="1:8" ht="16.5">
      <c r="A62" s="431"/>
      <c r="B62" s="405" t="s">
        <v>284</v>
      </c>
      <c r="C62" s="425"/>
      <c r="D62" s="425"/>
      <c r="E62" s="426">
        <f t="shared" si="1"/>
        <v>0</v>
      </c>
      <c r="F62" s="426">
        <f>IFERROR(SUMIF('Transferencias finales FF'!$AH$9:$AH$305,B62,'Transferencias finales FF'!$AJ$9:$AJ$305),0)</f>
        <v>0</v>
      </c>
      <c r="G62" s="425">
        <v>0</v>
      </c>
      <c r="H62" s="426">
        <f t="shared" si="6"/>
        <v>0</v>
      </c>
    </row>
    <row r="63" spans="1:8" ht="16.5">
      <c r="A63" s="431"/>
      <c r="B63" s="405" t="s">
        <v>285</v>
      </c>
      <c r="C63" s="425"/>
      <c r="D63" s="425"/>
      <c r="E63" s="426">
        <f t="shared" si="1"/>
        <v>0</v>
      </c>
      <c r="F63" s="426">
        <f>IFERROR(SUMIF('Transferencias finales FF'!$AH$9:$AH$305,B63,'Transferencias finales FF'!$AJ$9:$AJ$305),0)</f>
        <v>0</v>
      </c>
      <c r="G63" s="425">
        <v>0</v>
      </c>
      <c r="H63" s="426">
        <f t="shared" si="6"/>
        <v>0</v>
      </c>
    </row>
    <row r="64" spans="1:8" ht="16.5">
      <c r="A64" s="431"/>
      <c r="B64" s="405" t="s">
        <v>286</v>
      </c>
      <c r="C64" s="425"/>
      <c r="D64" s="425"/>
      <c r="E64" s="426">
        <f t="shared" si="1"/>
        <v>0</v>
      </c>
      <c r="F64" s="426">
        <f>IFERROR(SUMIF('Transferencias finales FF'!$AH$9:$AH$305,B64,'Transferencias finales FF'!$AJ$9:$AJ$305),0)</f>
        <v>0</v>
      </c>
      <c r="G64" s="425">
        <v>0</v>
      </c>
      <c r="H64" s="426">
        <f t="shared" si="6"/>
        <v>0</v>
      </c>
    </row>
    <row r="65" spans="1:8" ht="16.5">
      <c r="A65" s="431"/>
      <c r="B65" s="405" t="s">
        <v>287</v>
      </c>
      <c r="C65" s="425"/>
      <c r="D65" s="425"/>
      <c r="E65" s="426">
        <f t="shared" si="1"/>
        <v>0</v>
      </c>
      <c r="F65" s="426">
        <f>IFERROR(SUMIF('Transferencias finales FF'!$AH$9:$AH$305,B65,'Transferencias finales FF'!$AJ$9:$AJ$305),0)</f>
        <v>0</v>
      </c>
      <c r="G65" s="425">
        <v>0</v>
      </c>
      <c r="H65" s="426">
        <f t="shared" si="6"/>
        <v>0</v>
      </c>
    </row>
    <row r="66" spans="1:8" ht="16.5">
      <c r="A66" s="431"/>
      <c r="B66" s="405" t="s">
        <v>288</v>
      </c>
      <c r="C66" s="425"/>
      <c r="D66" s="425"/>
      <c r="E66" s="426">
        <f t="shared" si="1"/>
        <v>0</v>
      </c>
      <c r="F66" s="426">
        <f>IFERROR(SUMIF('Transferencias finales FF'!$AH$9:$AH$305,B66,'Transferencias finales FF'!$AJ$9:$AJ$305),0)</f>
        <v>0</v>
      </c>
      <c r="G66" s="425">
        <v>0</v>
      </c>
      <c r="H66" s="426">
        <f t="shared" si="6"/>
        <v>0</v>
      </c>
    </row>
    <row r="67" spans="1:8" ht="16.5">
      <c r="A67" s="431"/>
      <c r="B67" s="405" t="s">
        <v>289</v>
      </c>
      <c r="C67" s="425"/>
      <c r="D67" s="425"/>
      <c r="E67" s="426">
        <f t="shared" si="1"/>
        <v>0</v>
      </c>
      <c r="F67" s="426">
        <f>IFERROR(SUMIF('Transferencias finales FF'!$AH$9:$AH$305,B67,'Transferencias finales FF'!$AJ$9:$AJ$305),0)</f>
        <v>0</v>
      </c>
      <c r="G67" s="425">
        <v>0</v>
      </c>
      <c r="H67" s="426">
        <f t="shared" si="6"/>
        <v>0</v>
      </c>
    </row>
    <row r="68" spans="1:8" ht="30">
      <c r="A68" s="431"/>
      <c r="B68" s="405" t="s">
        <v>290</v>
      </c>
      <c r="C68" s="425"/>
      <c r="D68" s="425"/>
      <c r="E68" s="426">
        <f t="shared" si="1"/>
        <v>0</v>
      </c>
      <c r="F68" s="426">
        <f>IFERROR(SUMIF('Transferencias finales FF'!$AH$9:$AH$305,B68,'Transferencias finales FF'!$AJ$9:$AJ$305),0)</f>
        <v>0</v>
      </c>
      <c r="G68" s="425">
        <v>0</v>
      </c>
      <c r="H68" s="426">
        <f t="shared" si="6"/>
        <v>0</v>
      </c>
    </row>
    <row r="69" spans="1:8" ht="16.5">
      <c r="A69" s="938" t="s">
        <v>291</v>
      </c>
      <c r="B69" s="797"/>
      <c r="C69" s="423">
        <v>0</v>
      </c>
      <c r="D69" s="423"/>
      <c r="E69" s="424">
        <f t="shared" si="1"/>
        <v>0</v>
      </c>
      <c r="F69" s="423">
        <f>SUM(F70:F72)</f>
        <v>0</v>
      </c>
      <c r="G69" s="423">
        <v>0</v>
      </c>
      <c r="H69" s="424">
        <f t="shared" si="6"/>
        <v>0</v>
      </c>
    </row>
    <row r="70" spans="1:8" ht="16.5">
      <c r="A70" s="431"/>
      <c r="B70" s="405" t="s">
        <v>58</v>
      </c>
      <c r="C70" s="425"/>
      <c r="D70" s="425"/>
      <c r="E70" s="426">
        <f t="shared" si="1"/>
        <v>0</v>
      </c>
      <c r="F70" s="426">
        <f>IFERROR(SUMIF('Transferencias finales FF'!$AH$9:$AH$305,B70,'Transferencias finales FF'!$AJ$9:$AJ$305),0)</f>
        <v>0</v>
      </c>
      <c r="G70" s="425">
        <v>0</v>
      </c>
      <c r="H70" s="426">
        <f t="shared" si="6"/>
        <v>0</v>
      </c>
    </row>
    <row r="71" spans="1:8" ht="16.5">
      <c r="A71" s="431"/>
      <c r="B71" s="405" t="s">
        <v>59</v>
      </c>
      <c r="C71" s="425"/>
      <c r="D71" s="425"/>
      <c r="E71" s="426">
        <f t="shared" si="1"/>
        <v>0</v>
      </c>
      <c r="F71" s="426">
        <f>IFERROR(SUMIF('Transferencias finales FF'!$AH$9:$AH$305,B71,'Transferencias finales FF'!$AJ$9:$AJ$305),0)</f>
        <v>0</v>
      </c>
      <c r="G71" s="425">
        <v>0</v>
      </c>
      <c r="H71" s="426">
        <f t="shared" si="6"/>
        <v>0</v>
      </c>
    </row>
    <row r="72" spans="1:8" ht="16.5">
      <c r="A72" s="431"/>
      <c r="B72" s="405" t="s">
        <v>60</v>
      </c>
      <c r="C72" s="425"/>
      <c r="D72" s="425"/>
      <c r="E72" s="426">
        <f t="shared" si="1"/>
        <v>0</v>
      </c>
      <c r="F72" s="426">
        <f>IFERROR(SUMIF('Transferencias finales FF'!$AH$9:$AH$305,B72,'Transferencias finales FF'!$AJ$9:$AJ$305),0)</f>
        <v>0</v>
      </c>
      <c r="G72" s="425">
        <v>0</v>
      </c>
      <c r="H72" s="426">
        <f t="shared" si="6"/>
        <v>0</v>
      </c>
    </row>
    <row r="73" spans="1:8" ht="16.5">
      <c r="A73" s="938" t="s">
        <v>292</v>
      </c>
      <c r="B73" s="797"/>
      <c r="C73" s="423">
        <v>0</v>
      </c>
      <c r="D73" s="423"/>
      <c r="E73" s="424">
        <f t="shared" si="1"/>
        <v>0</v>
      </c>
      <c r="F73" s="423">
        <f>SUM(F74:F80)</f>
        <v>0</v>
      </c>
      <c r="G73" s="423">
        <v>0</v>
      </c>
      <c r="H73" s="424">
        <f t="shared" si="6"/>
        <v>0</v>
      </c>
    </row>
    <row r="74" spans="1:8" ht="16.5">
      <c r="A74" s="431"/>
      <c r="B74" s="405" t="s">
        <v>293</v>
      </c>
      <c r="C74" s="425"/>
      <c r="D74" s="425"/>
      <c r="E74" s="426">
        <f t="shared" si="1"/>
        <v>0</v>
      </c>
      <c r="F74" s="426">
        <f>IFERROR(SUMIF('Transferencias finales FF'!$AH$9:$AH$305,B74,'Transferencias finales FF'!$AJ$9:$AJ$305),0)</f>
        <v>0</v>
      </c>
      <c r="G74" s="425">
        <v>0</v>
      </c>
      <c r="H74" s="426">
        <f t="shared" si="6"/>
        <v>0</v>
      </c>
    </row>
    <row r="75" spans="1:8" ht="16.5">
      <c r="A75" s="431"/>
      <c r="B75" s="405" t="s">
        <v>62</v>
      </c>
      <c r="C75" s="425"/>
      <c r="D75" s="425"/>
      <c r="E75" s="426">
        <f t="shared" si="1"/>
        <v>0</v>
      </c>
      <c r="F75" s="426">
        <f>IFERROR(SUMIF('Transferencias finales FF'!$AH$9:$AH$305,B75,'Transferencias finales FF'!$AJ$9:$AJ$305),0)</f>
        <v>0</v>
      </c>
      <c r="G75" s="425">
        <v>0</v>
      </c>
      <c r="H75" s="426">
        <f t="shared" si="6"/>
        <v>0</v>
      </c>
    </row>
    <row r="76" spans="1:8" ht="16.5">
      <c r="A76" s="431"/>
      <c r="B76" s="405" t="s">
        <v>63</v>
      </c>
      <c r="C76" s="425"/>
      <c r="D76" s="425"/>
      <c r="E76" s="426">
        <f t="shared" si="1"/>
        <v>0</v>
      </c>
      <c r="F76" s="426">
        <f>IFERROR(SUMIF('Transferencias finales FF'!$AH$9:$AH$305,B76,'Transferencias finales FF'!$AJ$9:$AJ$305),0)</f>
        <v>0</v>
      </c>
      <c r="G76" s="425">
        <v>0</v>
      </c>
      <c r="H76" s="426">
        <f t="shared" si="6"/>
        <v>0</v>
      </c>
    </row>
    <row r="77" spans="1:8" ht="16.5">
      <c r="A77" s="431"/>
      <c r="B77" s="405" t="s">
        <v>64</v>
      </c>
      <c r="C77" s="425"/>
      <c r="D77" s="425"/>
      <c r="E77" s="426">
        <f t="shared" si="1"/>
        <v>0</v>
      </c>
      <c r="F77" s="426">
        <f>IFERROR(SUMIF('Transferencias finales FF'!$AH$9:$AH$305,B77,'Transferencias finales FF'!$AJ$9:$AJ$305),0)</f>
        <v>0</v>
      </c>
      <c r="G77" s="425">
        <v>0</v>
      </c>
      <c r="H77" s="426">
        <f t="shared" si="6"/>
        <v>0</v>
      </c>
    </row>
    <row r="78" spans="1:8" ht="16.5">
      <c r="A78" s="431"/>
      <c r="B78" s="405" t="s">
        <v>65</v>
      </c>
      <c r="C78" s="425"/>
      <c r="D78" s="425"/>
      <c r="E78" s="426">
        <f t="shared" si="1"/>
        <v>0</v>
      </c>
      <c r="F78" s="426">
        <f>IFERROR(SUMIF('Transferencias finales FF'!$AH$9:$AH$305,B78,'Transferencias finales FF'!$AJ$9:$AJ$305),0)</f>
        <v>0</v>
      </c>
      <c r="G78" s="425">
        <v>0</v>
      </c>
      <c r="H78" s="426">
        <f t="shared" si="6"/>
        <v>0</v>
      </c>
    </row>
    <row r="79" spans="1:8" ht="16.5">
      <c r="A79" s="431"/>
      <c r="B79" s="405" t="s">
        <v>66</v>
      </c>
      <c r="C79" s="425"/>
      <c r="D79" s="425"/>
      <c r="E79" s="426">
        <f t="shared" si="1"/>
        <v>0</v>
      </c>
      <c r="F79" s="426">
        <f>IFERROR(SUMIF('Transferencias finales FF'!$AH$9:$AH$305,B79,'Transferencias finales FF'!$AJ$9:$AJ$305),0)</f>
        <v>0</v>
      </c>
      <c r="G79" s="425">
        <v>0</v>
      </c>
      <c r="H79" s="426">
        <f t="shared" ref="H79:H80" si="7">E79-F79</f>
        <v>0</v>
      </c>
    </row>
    <row r="80" spans="1:8" ht="17.25" thickBot="1">
      <c r="A80" s="431"/>
      <c r="B80" s="405" t="s">
        <v>294</v>
      </c>
      <c r="C80" s="425"/>
      <c r="D80" s="425"/>
      <c r="E80" s="426">
        <f t="shared" si="1"/>
        <v>0</v>
      </c>
      <c r="F80" s="426">
        <f>IFERROR(SUMIF('Transferencias finales FF'!$AH$9:$AH$305,B80,'Transferencias finales FF'!$AJ$9:$AJ$305),0)</f>
        <v>0</v>
      </c>
      <c r="G80" s="425">
        <v>0</v>
      </c>
      <c r="H80" s="426">
        <f t="shared" si="7"/>
        <v>0</v>
      </c>
    </row>
    <row r="81" spans="1:8" ht="15.75" customHeight="1" thickBot="1">
      <c r="A81" s="432"/>
      <c r="B81" s="427" t="s">
        <v>295</v>
      </c>
      <c r="C81" s="428">
        <f t="shared" ref="C81:H81" si="8">C9+C17+C27+C37+C47+C57+C61+C69+C73</f>
        <v>805040466.68637538</v>
      </c>
      <c r="D81" s="428">
        <f t="shared" si="8"/>
        <v>57437207.442138582</v>
      </c>
      <c r="E81" s="428">
        <f>E9+E17+E27+E37+E47+E57+E61+E69+E73</f>
        <v>862477674.12851393</v>
      </c>
      <c r="F81" s="428">
        <f>F9+F17+F27+F37+F47+F57+F61+F69+F73</f>
        <v>803227649</v>
      </c>
      <c r="G81" s="428">
        <f t="shared" si="8"/>
        <v>800949483.65999997</v>
      </c>
      <c r="H81" s="428">
        <f t="shared" si="8"/>
        <v>59250025.128513977</v>
      </c>
    </row>
    <row r="82" spans="1:8" ht="15.75" customHeight="1">
      <c r="A82" s="433"/>
      <c r="B82" s="416"/>
      <c r="C82" s="429"/>
      <c r="D82" s="429"/>
      <c r="E82" s="429"/>
      <c r="F82" s="429"/>
      <c r="G82" s="429"/>
      <c r="H82" s="429"/>
    </row>
    <row r="83" spans="1:8" ht="15.75" customHeight="1">
      <c r="A83" s="433"/>
      <c r="B83" s="416"/>
      <c r="C83" s="429"/>
      <c r="D83" s="429"/>
      <c r="E83" s="429"/>
      <c r="F83" s="429"/>
      <c r="G83" s="429"/>
      <c r="H83" s="429"/>
    </row>
    <row r="84" spans="1:8" ht="15.75" customHeight="1">
      <c r="A84" s="433"/>
      <c r="B84" s="416"/>
      <c r="C84" s="429"/>
      <c r="D84" s="429"/>
      <c r="E84" s="429"/>
      <c r="F84" s="429"/>
      <c r="G84" s="429"/>
      <c r="H84" s="429"/>
    </row>
    <row r="85" spans="1:8" ht="15.75" customHeight="1">
      <c r="A85" s="433"/>
      <c r="B85" s="416"/>
      <c r="C85" s="429"/>
      <c r="D85" s="429"/>
      <c r="E85" s="429"/>
      <c r="F85" s="429"/>
      <c r="G85" s="429"/>
      <c r="H85" s="429"/>
    </row>
    <row r="86" spans="1:8" ht="15.75" customHeight="1">
      <c r="A86" s="433"/>
      <c r="B86" s="416"/>
      <c r="C86" s="429"/>
      <c r="D86" s="429"/>
      <c r="E86" s="429"/>
      <c r="F86" s="429"/>
      <c r="G86" s="429"/>
      <c r="H86" s="429"/>
    </row>
    <row r="87" spans="1:8" ht="15.75" customHeight="1">
      <c r="A87" s="433"/>
      <c r="B87" s="416"/>
      <c r="C87" s="429"/>
      <c r="D87" s="429"/>
      <c r="E87" s="429"/>
      <c r="F87" s="429"/>
      <c r="G87" s="429"/>
      <c r="H87" s="429"/>
    </row>
    <row r="88" spans="1:8" ht="15.75" customHeight="1">
      <c r="A88" s="433"/>
      <c r="B88" s="416"/>
      <c r="C88" s="429"/>
      <c r="D88" s="429"/>
      <c r="E88" s="429"/>
      <c r="F88" s="429"/>
      <c r="G88" s="429"/>
      <c r="H88" s="429"/>
    </row>
    <row r="89" spans="1:8" ht="15.75" customHeight="1">
      <c r="C89" s="420"/>
      <c r="D89" s="420"/>
      <c r="E89" s="420"/>
      <c r="F89" s="420"/>
      <c r="G89" s="420"/>
      <c r="H89" s="420"/>
    </row>
    <row r="90" spans="1:8" ht="15.75" customHeight="1">
      <c r="C90" s="420"/>
      <c r="D90" s="420"/>
      <c r="E90" s="420"/>
      <c r="F90" s="420"/>
      <c r="G90" s="420"/>
      <c r="H90" s="420"/>
    </row>
    <row r="91" spans="1:8" ht="15.75" customHeight="1">
      <c r="C91" s="420"/>
      <c r="D91" s="420"/>
      <c r="E91" s="420"/>
      <c r="F91" s="420"/>
      <c r="G91" s="420"/>
      <c r="H91" s="420"/>
    </row>
    <row r="92" spans="1:8" ht="15.75" customHeight="1">
      <c r="C92" s="420"/>
      <c r="D92" s="420"/>
      <c r="E92" s="420"/>
      <c r="F92" s="420"/>
      <c r="G92" s="420"/>
      <c r="H92" s="420"/>
    </row>
    <row r="93" spans="1:8" ht="15.75" customHeight="1">
      <c r="C93" s="420"/>
      <c r="D93" s="420"/>
      <c r="E93" s="420"/>
      <c r="F93" s="420"/>
      <c r="G93" s="420"/>
      <c r="H93" s="420"/>
    </row>
    <row r="94" spans="1:8" ht="15.75" customHeight="1">
      <c r="C94" s="420"/>
      <c r="D94" s="420"/>
      <c r="E94" s="420"/>
      <c r="F94" s="420"/>
      <c r="G94" s="420"/>
      <c r="H94" s="420"/>
    </row>
    <row r="95" spans="1:8" ht="15.75" customHeight="1">
      <c r="C95" s="420"/>
      <c r="D95" s="420"/>
      <c r="E95" s="420"/>
      <c r="F95" s="420"/>
      <c r="G95" s="420"/>
      <c r="H95" s="420"/>
    </row>
    <row r="96" spans="1:8" ht="15.75" customHeight="1">
      <c r="C96" s="420"/>
      <c r="D96" s="420"/>
      <c r="E96" s="420"/>
      <c r="F96" s="420"/>
      <c r="G96" s="420"/>
      <c r="H96" s="420"/>
    </row>
    <row r="97" spans="3:8" ht="15.75" customHeight="1">
      <c r="C97" s="420"/>
      <c r="D97" s="420"/>
      <c r="E97" s="420"/>
      <c r="F97" s="420"/>
      <c r="G97" s="420"/>
      <c r="H97" s="420"/>
    </row>
    <row r="98" spans="3:8" ht="15.75" customHeight="1">
      <c r="C98" s="420"/>
      <c r="D98" s="420"/>
      <c r="E98" s="420"/>
      <c r="F98" s="420"/>
      <c r="G98" s="420"/>
      <c r="H98" s="420"/>
    </row>
    <row r="99" spans="3:8" ht="15.75" customHeight="1">
      <c r="C99" s="420"/>
      <c r="D99" s="420"/>
      <c r="E99" s="420"/>
      <c r="F99" s="420"/>
      <c r="G99" s="420"/>
      <c r="H99" s="420"/>
    </row>
    <row r="100" spans="3:8" ht="15.75" customHeight="1">
      <c r="C100" s="420"/>
      <c r="D100" s="420"/>
      <c r="E100" s="420"/>
      <c r="F100" s="420"/>
      <c r="G100" s="420"/>
      <c r="H100" s="420"/>
    </row>
  </sheetData>
  <mergeCells count="16">
    <mergeCell ref="A69:B69"/>
    <mergeCell ref="A73:B73"/>
    <mergeCell ref="A9:B9"/>
    <mergeCell ref="A17:B17"/>
    <mergeCell ref="A27:B27"/>
    <mergeCell ref="A37:B37"/>
    <mergeCell ref="A47:B47"/>
    <mergeCell ref="A61:B61"/>
    <mergeCell ref="A57:B57"/>
    <mergeCell ref="A1:H1"/>
    <mergeCell ref="A2:H2"/>
    <mergeCell ref="A3:H3"/>
    <mergeCell ref="A4:H4"/>
    <mergeCell ref="C6:G6"/>
    <mergeCell ref="H6:H7"/>
    <mergeCell ref="A6:B8"/>
  </mergeCells>
  <printOptions horizontalCentered="1"/>
  <pageMargins left="0.70866141732283472" right="0.70866141732283472" top="0.74803149606299213" bottom="0.74803149606299213" header="0" footer="0"/>
  <pageSetup scale="60" orientation="landscape" r:id="rId1"/>
  <headerFooter>
    <oddFooter>&amp;R&amp;P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view="pageBreakPreview" zoomScaleNormal="100" zoomScaleSheetLayoutView="100" workbookViewId="0">
      <selection activeCell="H6" sqref="H6:H7"/>
    </sheetView>
  </sheetViews>
  <sheetFormatPr baseColWidth="10" defaultColWidth="14.42578125" defaultRowHeight="15" customHeight="1"/>
  <cols>
    <col min="1" max="1" width="12.140625" style="295" customWidth="1"/>
    <col min="2" max="2" width="10.7109375" style="295" customWidth="1"/>
    <col min="3" max="3" width="14.140625" style="295" customWidth="1"/>
    <col min="4" max="4" width="13.28515625" style="295" customWidth="1"/>
    <col min="5" max="7" width="14.140625" style="295" customWidth="1"/>
    <col min="8" max="8" width="14.42578125" style="295" customWidth="1"/>
    <col min="9" max="9" width="14.28515625" style="295" customWidth="1"/>
    <col min="10" max="11" width="10.7109375" style="295" customWidth="1"/>
    <col min="12" max="16384" width="14.42578125" style="295"/>
  </cols>
  <sheetData>
    <row r="1" spans="1:11" ht="16.5">
      <c r="A1" s="737" t="s">
        <v>1659</v>
      </c>
      <c r="B1" s="738"/>
      <c r="C1" s="738"/>
      <c r="D1" s="738"/>
      <c r="E1" s="738"/>
      <c r="F1" s="738"/>
      <c r="G1" s="738"/>
      <c r="H1" s="739"/>
    </row>
    <row r="2" spans="1:11" ht="16.5">
      <c r="A2" s="737" t="s">
        <v>243</v>
      </c>
      <c r="B2" s="738"/>
      <c r="C2" s="738"/>
      <c r="D2" s="738"/>
      <c r="E2" s="738"/>
      <c r="F2" s="738"/>
      <c r="G2" s="738"/>
      <c r="H2" s="739"/>
    </row>
    <row r="3" spans="1:11" ht="16.5">
      <c r="A3" s="737" t="s">
        <v>296</v>
      </c>
      <c r="B3" s="738"/>
      <c r="C3" s="738"/>
      <c r="D3" s="738"/>
      <c r="E3" s="738"/>
      <c r="F3" s="738"/>
      <c r="G3" s="738"/>
      <c r="H3" s="739"/>
    </row>
    <row r="4" spans="1:11" ht="16.5">
      <c r="A4" s="777" t="s">
        <v>1664</v>
      </c>
      <c r="B4" s="738"/>
      <c r="C4" s="738"/>
      <c r="D4" s="738"/>
      <c r="E4" s="738"/>
      <c r="F4" s="738"/>
      <c r="G4" s="738"/>
      <c r="H4" s="739"/>
    </row>
    <row r="5" spans="1:11" ht="16.5">
      <c r="A5" s="395"/>
      <c r="B5" s="395"/>
      <c r="C5" s="395"/>
      <c r="D5" s="395"/>
      <c r="E5" s="395"/>
      <c r="F5" s="395"/>
      <c r="G5" s="395"/>
      <c r="H5" s="395"/>
      <c r="I5" s="361"/>
      <c r="J5" s="361"/>
      <c r="K5" s="361"/>
    </row>
    <row r="6" spans="1:11" ht="16.5">
      <c r="A6" s="935" t="s">
        <v>145</v>
      </c>
      <c r="B6" s="787"/>
      <c r="C6" s="926" t="s">
        <v>235</v>
      </c>
      <c r="D6" s="927"/>
      <c r="E6" s="927"/>
      <c r="F6" s="927"/>
      <c r="G6" s="800"/>
      <c r="H6" s="923" t="s">
        <v>236</v>
      </c>
    </row>
    <row r="7" spans="1:11" ht="30">
      <c r="A7" s="914"/>
      <c r="B7" s="797"/>
      <c r="C7" s="396" t="s">
        <v>237</v>
      </c>
      <c r="D7" s="396" t="s">
        <v>238</v>
      </c>
      <c r="E7" s="396" t="s">
        <v>212</v>
      </c>
      <c r="F7" s="396" t="s">
        <v>213</v>
      </c>
      <c r="G7" s="396" t="s">
        <v>239</v>
      </c>
      <c r="H7" s="791"/>
    </row>
    <row r="8" spans="1:11" ht="16.5">
      <c r="A8" s="788"/>
      <c r="B8" s="789"/>
      <c r="C8" s="396">
        <v>1</v>
      </c>
      <c r="D8" s="396">
        <v>2</v>
      </c>
      <c r="E8" s="396" t="s">
        <v>240</v>
      </c>
      <c r="F8" s="396">
        <v>4</v>
      </c>
      <c r="G8" s="396">
        <v>5</v>
      </c>
      <c r="H8" s="396" t="s">
        <v>241</v>
      </c>
    </row>
    <row r="9" spans="1:11" ht="16.5">
      <c r="A9" s="397"/>
      <c r="B9" s="398"/>
      <c r="C9" s="398"/>
      <c r="D9" s="398"/>
      <c r="E9" s="398"/>
      <c r="F9" s="398"/>
      <c r="G9" s="398"/>
      <c r="H9" s="398"/>
    </row>
    <row r="10" spans="1:11" ht="16.5">
      <c r="A10" s="941" t="s">
        <v>297</v>
      </c>
      <c r="B10" s="785"/>
      <c r="C10" s="399">
        <f>+'11. Presupuesto clasif admva'!$B$10</f>
        <v>805040465.84095502</v>
      </c>
      <c r="D10" s="399">
        <f>+'11. Presupuesto clasif admva'!$C$10</f>
        <v>57437208.372282133</v>
      </c>
      <c r="E10" s="399">
        <f>C10+D10</f>
        <v>862477674.21323717</v>
      </c>
      <c r="F10" s="399">
        <f>+'11. Presupuesto clasif admva'!$E$10</f>
        <v>803227649</v>
      </c>
      <c r="G10" s="399">
        <f>+'11. Presupuesto clasif admva'!$F$10</f>
        <v>800987636.04999995</v>
      </c>
      <c r="H10" s="399">
        <f>+E10-F10</f>
        <v>59250025.213237166</v>
      </c>
    </row>
    <row r="11" spans="1:11" ht="16.5">
      <c r="A11" s="397"/>
      <c r="B11" s="398"/>
      <c r="C11" s="398"/>
      <c r="D11" s="398"/>
      <c r="E11" s="398"/>
      <c r="F11" s="398"/>
      <c r="G11" s="398"/>
      <c r="H11" s="399"/>
    </row>
    <row r="12" spans="1:11" ht="16.5">
      <c r="A12" s="941" t="s">
        <v>298</v>
      </c>
      <c r="B12" s="785"/>
      <c r="C12" s="400">
        <v>0</v>
      </c>
      <c r="D12" s="400">
        <v>0</v>
      </c>
      <c r="E12" s="400">
        <f>C12+D12</f>
        <v>0</v>
      </c>
      <c r="F12" s="400">
        <v>0</v>
      </c>
      <c r="G12" s="400">
        <v>0</v>
      </c>
      <c r="H12" s="399">
        <f>F12+G12</f>
        <v>0</v>
      </c>
    </row>
    <row r="13" spans="1:11" ht="16.5">
      <c r="A13" s="397"/>
      <c r="B13" s="398"/>
      <c r="C13" s="400"/>
      <c r="D13" s="400"/>
      <c r="E13" s="400"/>
      <c r="F13" s="400"/>
      <c r="G13" s="400"/>
      <c r="H13" s="399"/>
    </row>
    <row r="14" spans="1:11" ht="42" customHeight="1">
      <c r="A14" s="941" t="s">
        <v>299</v>
      </c>
      <c r="B14" s="785"/>
      <c r="C14" s="400">
        <v>0</v>
      </c>
      <c r="D14" s="400">
        <v>0</v>
      </c>
      <c r="E14" s="400">
        <f>C14+D14</f>
        <v>0</v>
      </c>
      <c r="F14" s="400">
        <v>0</v>
      </c>
      <c r="G14" s="400">
        <v>0</v>
      </c>
      <c r="H14" s="399">
        <f>F14+G14</f>
        <v>0</v>
      </c>
    </row>
    <row r="15" spans="1:11" ht="16.5">
      <c r="A15" s="397"/>
      <c r="B15" s="398"/>
      <c r="C15" s="400"/>
      <c r="D15" s="400"/>
      <c r="E15" s="400"/>
      <c r="F15" s="400"/>
      <c r="G15" s="400"/>
      <c r="H15" s="399"/>
    </row>
    <row r="16" spans="1:11" ht="21" customHeight="1">
      <c r="A16" s="941" t="s">
        <v>52</v>
      </c>
      <c r="B16" s="785"/>
      <c r="C16" s="400">
        <v>0</v>
      </c>
      <c r="D16" s="400">
        <v>0</v>
      </c>
      <c r="E16" s="400">
        <f>C16+D16</f>
        <v>0</v>
      </c>
      <c r="F16" s="400">
        <v>0</v>
      </c>
      <c r="G16" s="400">
        <v>0</v>
      </c>
      <c r="H16" s="399">
        <f>F16+G16</f>
        <v>0</v>
      </c>
    </row>
    <row r="17" spans="1:8" ht="16.5">
      <c r="A17" s="397"/>
      <c r="B17" s="398"/>
      <c r="C17" s="400"/>
      <c r="D17" s="400"/>
      <c r="E17" s="400"/>
      <c r="F17" s="400"/>
      <c r="G17" s="400"/>
      <c r="H17" s="399"/>
    </row>
    <row r="18" spans="1:8" ht="16.5">
      <c r="A18" s="941" t="s">
        <v>58</v>
      </c>
      <c r="B18" s="785"/>
      <c r="C18" s="400">
        <v>0</v>
      </c>
      <c r="D18" s="400">
        <v>0</v>
      </c>
      <c r="E18" s="400">
        <f>C18+D18</f>
        <v>0</v>
      </c>
      <c r="F18" s="400">
        <v>0</v>
      </c>
      <c r="G18" s="400">
        <v>0</v>
      </c>
      <c r="H18" s="399">
        <f>F18+G18</f>
        <v>0</v>
      </c>
    </row>
    <row r="19" spans="1:8" ht="16.5">
      <c r="A19" s="401"/>
      <c r="B19" s="402"/>
      <c r="C19" s="402"/>
      <c r="D19" s="402"/>
      <c r="E19" s="402"/>
      <c r="F19" s="402"/>
      <c r="G19" s="402"/>
      <c r="H19" s="452"/>
    </row>
    <row r="20" spans="1:8" ht="16.5">
      <c r="A20" s="940" t="s">
        <v>295</v>
      </c>
      <c r="B20" s="800"/>
      <c r="C20" s="403">
        <f t="shared" ref="C20:H20" si="0">C10+C12+C14+C16+C18</f>
        <v>805040465.84095502</v>
      </c>
      <c r="D20" s="403">
        <f t="shared" si="0"/>
        <v>57437208.372282133</v>
      </c>
      <c r="E20" s="403">
        <f t="shared" si="0"/>
        <v>862477674.21323717</v>
      </c>
      <c r="F20" s="403">
        <f t="shared" si="0"/>
        <v>803227649</v>
      </c>
      <c r="G20" s="403">
        <f t="shared" si="0"/>
        <v>800987636.04999995</v>
      </c>
      <c r="H20" s="403">
        <f t="shared" si="0"/>
        <v>59250025.213237166</v>
      </c>
    </row>
    <row r="21" spans="1:8" ht="15.75" customHeight="1"/>
    <row r="22" spans="1:8" s="545" customFormat="1" ht="15.75" customHeight="1"/>
    <row r="23" spans="1:8" s="545" customFormat="1" ht="15.75" customHeight="1"/>
    <row r="24" spans="1:8" s="545" customFormat="1" ht="15.75" customHeight="1"/>
    <row r="25" spans="1:8" s="545" customFormat="1" ht="15.75" customHeight="1"/>
    <row r="26" spans="1:8" s="545" customFormat="1" ht="15.75" customHeight="1"/>
    <row r="27" spans="1:8" s="545" customFormat="1" ht="15.75" customHeight="1"/>
    <row r="28" spans="1:8" ht="15.75" customHeight="1"/>
    <row r="29" spans="1:8" ht="15.75" customHeight="1"/>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sheetData>
  <mergeCells count="13">
    <mergeCell ref="A20:B20"/>
    <mergeCell ref="C6:G6"/>
    <mergeCell ref="H6:H7"/>
    <mergeCell ref="A18:B18"/>
    <mergeCell ref="A1:H1"/>
    <mergeCell ref="A2:H2"/>
    <mergeCell ref="A3:H3"/>
    <mergeCell ref="A4:H4"/>
    <mergeCell ref="A6:B8"/>
    <mergeCell ref="A10:B10"/>
    <mergeCell ref="A12:B12"/>
    <mergeCell ref="A14:B14"/>
    <mergeCell ref="A16:B16"/>
  </mergeCells>
  <printOptions horizontalCentered="1"/>
  <pageMargins left="0.70866141732283472" right="0.70866141732283472" top="0.74803149606299213" bottom="0.74803149606299213" header="0" footer="0"/>
  <pageSetup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6"/>
  <sheetViews>
    <sheetView topLeftCell="A10" workbookViewId="0">
      <selection activeCell="F11" sqref="F11"/>
    </sheetView>
  </sheetViews>
  <sheetFormatPr baseColWidth="10" defaultColWidth="14.42578125" defaultRowHeight="15" customHeight="1"/>
  <cols>
    <col min="1" max="1" width="3" customWidth="1"/>
    <col min="2" max="2" width="10.7109375" customWidth="1"/>
    <col min="3" max="3" width="48.85546875" customWidth="1"/>
    <col min="4" max="5" width="16.28515625" customWidth="1"/>
    <col min="6" max="6" width="14.5703125" customWidth="1"/>
    <col min="7" max="7" width="15" customWidth="1"/>
    <col min="8" max="9" width="15.85546875" customWidth="1"/>
    <col min="10" max="10" width="12.7109375" customWidth="1"/>
    <col min="11" max="12" width="11.42578125" customWidth="1"/>
    <col min="13" max="17" width="13.7109375" customWidth="1"/>
    <col min="18" max="18" width="11.42578125" customWidth="1"/>
    <col min="19" max="19" width="10.7109375" customWidth="1"/>
  </cols>
  <sheetData>
    <row r="1" spans="1:18" ht="12" customHeight="1">
      <c r="C1">
        <v>2021</v>
      </c>
      <c r="J1" s="1"/>
      <c r="K1" s="1"/>
      <c r="L1" s="1"/>
      <c r="M1" s="1"/>
      <c r="N1" s="1"/>
      <c r="O1" s="1"/>
      <c r="P1" s="1"/>
      <c r="Q1" s="1"/>
      <c r="R1" s="1"/>
    </row>
    <row r="2" spans="1:18" ht="12" customHeight="1">
      <c r="B2" s="2" t="s">
        <v>0</v>
      </c>
      <c r="C2" s="2" t="s">
        <v>1</v>
      </c>
      <c r="D2" s="3" t="s">
        <v>2</v>
      </c>
      <c r="E2" s="2" t="s">
        <v>3</v>
      </c>
      <c r="F2" s="4"/>
      <c r="G2" s="4"/>
      <c r="H2" s="3" t="s">
        <v>2</v>
      </c>
      <c r="I2" s="2" t="s">
        <v>4</v>
      </c>
      <c r="J2" s="1"/>
      <c r="K2" s="5"/>
      <c r="L2" s="5"/>
      <c r="M2" s="6"/>
      <c r="N2" s="5"/>
      <c r="O2" s="7"/>
      <c r="P2" s="7"/>
      <c r="Q2" s="6"/>
      <c r="R2" s="5"/>
    </row>
    <row r="3" spans="1:18" ht="12" customHeight="1">
      <c r="B3" s="2"/>
      <c r="C3" s="2"/>
      <c r="D3" s="3"/>
      <c r="E3" s="2"/>
      <c r="F3" s="4"/>
      <c r="G3" s="4"/>
      <c r="H3" s="3"/>
      <c r="I3" s="2"/>
      <c r="J3" s="1"/>
      <c r="K3" s="5"/>
      <c r="L3" s="5"/>
      <c r="M3" s="6"/>
      <c r="N3" s="5"/>
      <c r="O3" s="7"/>
      <c r="P3" s="7"/>
      <c r="Q3" s="6"/>
      <c r="R3" s="5"/>
    </row>
    <row r="4" spans="1:18" ht="12" customHeight="1">
      <c r="B4" s="2"/>
      <c r="C4" s="2"/>
      <c r="D4" s="3"/>
      <c r="E4" s="2"/>
      <c r="F4" s="4"/>
      <c r="G4" s="4"/>
      <c r="H4" s="3"/>
      <c r="I4" s="2"/>
      <c r="J4" s="1"/>
      <c r="K4" s="5"/>
      <c r="L4" s="5"/>
      <c r="M4" s="6"/>
      <c r="N4" s="5"/>
      <c r="O4" s="7"/>
      <c r="P4" s="7"/>
      <c r="Q4" s="6"/>
      <c r="R4" s="5"/>
    </row>
    <row r="5" spans="1:18" ht="12" customHeight="1">
      <c r="A5">
        <v>1</v>
      </c>
      <c r="B5" s="8" t="s">
        <v>1081</v>
      </c>
      <c r="C5" s="250" t="s">
        <v>1080</v>
      </c>
      <c r="D5" s="252">
        <v>85506.21</v>
      </c>
      <c r="E5" s="252" t="s">
        <v>5</v>
      </c>
      <c r="F5" s="252">
        <v>592.05999999999995</v>
      </c>
      <c r="G5" s="252">
        <v>4504.43</v>
      </c>
      <c r="H5" s="252">
        <v>81593.84</v>
      </c>
      <c r="I5" s="252" t="s">
        <v>5</v>
      </c>
      <c r="J5" s="1"/>
      <c r="K5" s="5"/>
      <c r="L5" s="5"/>
      <c r="M5" s="10"/>
      <c r="N5" s="5"/>
      <c r="O5" s="10"/>
      <c r="P5" s="10"/>
      <c r="Q5" s="10"/>
      <c r="R5" s="5"/>
    </row>
    <row r="6" spans="1:18" ht="12" customHeight="1">
      <c r="A6" s="264">
        <v>2</v>
      </c>
      <c r="B6" s="251" t="s">
        <v>1071</v>
      </c>
      <c r="C6" s="250" t="s">
        <v>1070</v>
      </c>
      <c r="D6" s="252">
        <v>105504762.20999999</v>
      </c>
      <c r="E6" s="252" t="s">
        <v>5</v>
      </c>
      <c r="F6" s="252">
        <v>55461861.009999998</v>
      </c>
      <c r="G6" s="252">
        <v>61616614.409999996</v>
      </c>
      <c r="H6" s="252">
        <v>99350008.810000002</v>
      </c>
      <c r="I6" s="252" t="s">
        <v>5</v>
      </c>
      <c r="J6" s="1"/>
      <c r="K6" s="5"/>
      <c r="L6" s="5"/>
      <c r="M6" s="10"/>
      <c r="N6" s="5"/>
      <c r="O6" s="10"/>
      <c r="P6" s="10"/>
      <c r="Q6" s="10"/>
      <c r="R6" s="5"/>
    </row>
    <row r="7" spans="1:18" ht="12" customHeight="1">
      <c r="A7" s="264">
        <v>3</v>
      </c>
      <c r="B7" s="251" t="s">
        <v>1061</v>
      </c>
      <c r="C7" s="250" t="s">
        <v>1060</v>
      </c>
      <c r="D7" s="252">
        <v>4787384.4400000004</v>
      </c>
      <c r="E7" s="252" t="s">
        <v>5</v>
      </c>
      <c r="F7" s="252">
        <v>3491813.45</v>
      </c>
      <c r="G7" s="252">
        <v>7351858.3700000001</v>
      </c>
      <c r="H7" s="252">
        <v>927339.52000000002</v>
      </c>
      <c r="I7" s="252" t="s">
        <v>5</v>
      </c>
      <c r="J7" s="1"/>
      <c r="K7" s="5"/>
      <c r="L7" s="5"/>
      <c r="M7" s="10"/>
      <c r="N7" s="5"/>
      <c r="O7" s="10"/>
      <c r="P7" s="10"/>
      <c r="Q7" s="10"/>
      <c r="R7" s="5"/>
    </row>
    <row r="8" spans="1:18" s="287" customFormat="1" ht="12" customHeight="1">
      <c r="B8" s="373" t="s">
        <v>1139</v>
      </c>
      <c r="C8" s="250" t="s">
        <v>1140</v>
      </c>
      <c r="D8" s="252">
        <v>50945.01</v>
      </c>
      <c r="E8" s="252" t="s">
        <v>5</v>
      </c>
      <c r="F8" s="252">
        <v>35058.26</v>
      </c>
      <c r="G8" s="252">
        <v>50945</v>
      </c>
      <c r="H8" s="252">
        <v>35058.269999999997</v>
      </c>
      <c r="I8" s="252"/>
      <c r="J8" s="1"/>
      <c r="K8" s="5"/>
      <c r="L8" s="5"/>
      <c r="M8" s="10"/>
      <c r="N8" s="5"/>
      <c r="O8" s="10"/>
      <c r="P8" s="10"/>
      <c r="Q8" s="10"/>
      <c r="R8" s="5"/>
    </row>
    <row r="9" spans="1:18" s="287" customFormat="1" ht="12" customHeight="1">
      <c r="B9" s="373" t="s">
        <v>1143</v>
      </c>
      <c r="C9" s="250" t="s">
        <v>1144</v>
      </c>
      <c r="D9" s="252">
        <v>695150.53</v>
      </c>
      <c r="E9" s="252" t="s">
        <v>5</v>
      </c>
      <c r="F9" s="252">
        <v>0</v>
      </c>
      <c r="G9" s="252">
        <v>0</v>
      </c>
      <c r="H9" s="252">
        <v>695150.53</v>
      </c>
      <c r="I9" s="252"/>
      <c r="J9" s="1"/>
      <c r="K9" s="5"/>
      <c r="L9" s="5"/>
      <c r="M9" s="10"/>
      <c r="N9" s="5"/>
      <c r="O9" s="10"/>
      <c r="P9" s="10"/>
      <c r="Q9" s="10"/>
      <c r="R9" s="5"/>
    </row>
    <row r="10" spans="1:18" s="254" customFormat="1" ht="12" customHeight="1">
      <c r="A10" s="264">
        <v>4</v>
      </c>
      <c r="B10" s="265" t="s">
        <v>1657</v>
      </c>
      <c r="C10" s="250" t="s">
        <v>1152</v>
      </c>
      <c r="D10" s="252">
        <v>111406007.92</v>
      </c>
      <c r="E10" s="252" t="s">
        <v>5</v>
      </c>
      <c r="F10" s="252">
        <v>0</v>
      </c>
      <c r="G10" s="252">
        <v>0</v>
      </c>
      <c r="H10" s="252">
        <v>111406007.92</v>
      </c>
      <c r="I10" s="252">
        <f>VLOOKUP($B10,'BC Diciembre'!$A$8:$H$600,8,FALSE)</f>
        <v>183407240.88</v>
      </c>
      <c r="J10" s="1"/>
      <c r="K10" s="5"/>
      <c r="L10" s="5"/>
      <c r="M10" s="10"/>
      <c r="N10" s="5"/>
      <c r="O10" s="10"/>
      <c r="P10" s="10"/>
      <c r="Q10" s="10"/>
      <c r="R10" s="5"/>
    </row>
    <row r="11" spans="1:18" ht="12" customHeight="1">
      <c r="A11" s="264">
        <v>5</v>
      </c>
      <c r="B11" s="251" t="s">
        <v>1048</v>
      </c>
      <c r="C11" s="250" t="s">
        <v>1047</v>
      </c>
      <c r="D11" s="252">
        <f>VLOOKUP($B11,'BC Diciembre'!$A$8:$H$600,3,FALSE)</f>
        <v>4029717.92</v>
      </c>
      <c r="E11" s="252">
        <f>VLOOKUP($B11,'BC Diciembre'!$A$8:$H$600,4,FALSE)</f>
        <v>0</v>
      </c>
      <c r="F11" s="252">
        <f>VLOOKUP($B11,'BC Diciembre'!$A$8:$H$600,5,FALSE)</f>
        <v>197084</v>
      </c>
      <c r="G11" s="252">
        <f>VLOOKUP($B11,'BC Diciembre'!$A$8:$H$600,6,FALSE)</f>
        <v>0</v>
      </c>
      <c r="H11" s="252">
        <f>VLOOKUP($B11,'BC Diciembre'!$A$8:$H$600,7,FALSE)</f>
        <v>4226801.92</v>
      </c>
      <c r="I11" s="252">
        <f>VLOOKUP($B11,'BC Diciembre'!$A$8:$H$600,8,FALSE)</f>
        <v>167860789.20999998</v>
      </c>
      <c r="J11" s="1"/>
      <c r="K11" s="5"/>
      <c r="L11" s="5"/>
      <c r="M11" s="10"/>
      <c r="N11" s="5"/>
      <c r="O11" s="10"/>
      <c r="P11" s="10"/>
      <c r="Q11" s="10"/>
      <c r="R11" s="5"/>
    </row>
    <row r="12" spans="1:18" ht="12" customHeight="1">
      <c r="A12" s="264">
        <v>6</v>
      </c>
      <c r="B12" s="251" t="s">
        <v>1044</v>
      </c>
      <c r="C12" s="250" t="s">
        <v>1043</v>
      </c>
      <c r="D12" s="252">
        <v>-147730859.44999999</v>
      </c>
      <c r="F12" s="252">
        <f>VLOOKUP($B12,'BC Diciembre'!$A$8:$H$600,5,FALSE)</f>
        <v>0</v>
      </c>
      <c r="G12" s="252">
        <f>VLOOKUP($B12,'BC Diciembre'!$A$8:$H$600,6,FALSE)</f>
        <v>0</v>
      </c>
      <c r="H12" s="252">
        <f>VLOOKUP($B12,'BC Diciembre'!$A$8:$H$600,7,FALSE)</f>
        <v>0</v>
      </c>
      <c r="I12" s="252">
        <f>VLOOKUP($B12,'BC Diciembre'!$A$8:$H$600,8,FALSE)</f>
        <v>-6522155.2600000007</v>
      </c>
      <c r="J12" s="1"/>
      <c r="K12" s="5"/>
      <c r="L12" s="5"/>
      <c r="M12" s="10"/>
      <c r="N12" s="5"/>
      <c r="O12" s="10"/>
      <c r="P12" s="10"/>
      <c r="Q12" s="10"/>
      <c r="R12" s="5"/>
    </row>
    <row r="13" spans="1:18" s="254" customFormat="1" ht="12" customHeight="1">
      <c r="A13" s="264">
        <v>7</v>
      </c>
      <c r="B13" s="265" t="s">
        <v>1159</v>
      </c>
      <c r="C13" s="250" t="s">
        <v>1160</v>
      </c>
      <c r="D13" s="252">
        <v>3338393.99</v>
      </c>
      <c r="E13" s="252" t="s">
        <v>5</v>
      </c>
      <c r="F13" s="252">
        <v>0</v>
      </c>
      <c r="G13" s="252">
        <v>0</v>
      </c>
      <c r="H13" s="252">
        <v>3338393.99</v>
      </c>
      <c r="I13" s="252" t="s">
        <v>5</v>
      </c>
      <c r="J13" s="1"/>
      <c r="K13" s="5"/>
      <c r="L13" s="5"/>
      <c r="M13" s="10"/>
      <c r="N13" s="5"/>
      <c r="O13" s="10"/>
      <c r="P13" s="10"/>
      <c r="Q13" s="10"/>
      <c r="R13" s="5"/>
    </row>
    <row r="14" spans="1:18" s="254" customFormat="1" ht="12" customHeight="1">
      <c r="A14" s="264">
        <v>8</v>
      </c>
      <c r="B14" s="265" t="s">
        <v>1165</v>
      </c>
      <c r="C14" s="250" t="s">
        <v>1166</v>
      </c>
      <c r="D14" s="252">
        <v>75725023.700000003</v>
      </c>
      <c r="E14" s="252" t="s">
        <v>5</v>
      </c>
      <c r="F14" s="252">
        <v>0</v>
      </c>
      <c r="G14" s="252">
        <v>0</v>
      </c>
      <c r="H14" s="252">
        <v>75725023.700000003</v>
      </c>
      <c r="I14" s="252">
        <f>VLOOKUP($B14,'BC Diciembre'!$A$8:$H$600,8,FALSE)</f>
        <v>8959.15</v>
      </c>
      <c r="J14" s="1"/>
      <c r="K14" s="5"/>
      <c r="L14" s="5"/>
      <c r="M14" s="10"/>
      <c r="N14" s="5"/>
      <c r="O14" s="10"/>
      <c r="P14" s="10"/>
      <c r="Q14" s="10"/>
      <c r="R14" s="5"/>
    </row>
    <row r="15" spans="1:18" s="254" customFormat="1" ht="12" customHeight="1">
      <c r="A15" s="264">
        <v>9</v>
      </c>
      <c r="B15" s="253" t="s">
        <v>1171</v>
      </c>
      <c r="C15" s="250" t="s">
        <v>1172</v>
      </c>
      <c r="D15" s="252">
        <v>355104.97</v>
      </c>
      <c r="E15" s="252" t="s">
        <v>5</v>
      </c>
      <c r="F15" s="252">
        <v>0</v>
      </c>
      <c r="G15" s="252">
        <v>0</v>
      </c>
      <c r="H15" s="252">
        <v>355104.97</v>
      </c>
      <c r="I15" s="252">
        <f>VLOOKUP($B15,'BC Diciembre'!$A$8:$H$600,8,FALSE)</f>
        <v>6160483.8200000003</v>
      </c>
      <c r="J15" s="1"/>
      <c r="K15" s="5"/>
      <c r="L15" s="5"/>
      <c r="M15" s="10"/>
      <c r="N15" s="5"/>
      <c r="O15" s="10"/>
      <c r="P15" s="10"/>
      <c r="Q15" s="10"/>
      <c r="R15" s="5"/>
    </row>
    <row r="16" spans="1:18" s="254" customFormat="1" ht="12" customHeight="1">
      <c r="A16" s="264">
        <v>10</v>
      </c>
      <c r="B16" s="253" t="s">
        <v>1177</v>
      </c>
      <c r="C16" s="250" t="s">
        <v>1178</v>
      </c>
      <c r="D16" s="252">
        <v>7383468.9100000001</v>
      </c>
      <c r="E16" s="252" t="s">
        <v>5</v>
      </c>
      <c r="F16" s="252">
        <v>0</v>
      </c>
      <c r="G16" s="252">
        <v>0</v>
      </c>
      <c r="H16" s="252">
        <v>7383468.9100000001</v>
      </c>
      <c r="I16" s="252">
        <f>VLOOKUP($B16,'BC Diciembre'!$A$8:$H$600,8,FALSE)</f>
        <v>2884475.1</v>
      </c>
      <c r="J16" s="1"/>
      <c r="K16" s="5"/>
      <c r="L16" s="5"/>
      <c r="M16" s="10"/>
      <c r="N16" s="5"/>
      <c r="O16" s="10"/>
      <c r="P16" s="10"/>
      <c r="Q16" s="10"/>
      <c r="R16" s="5"/>
    </row>
    <row r="17" spans="1:18" ht="12" customHeight="1">
      <c r="A17" s="264">
        <v>11</v>
      </c>
      <c r="B17" s="251" t="s">
        <v>1028</v>
      </c>
      <c r="C17" s="250" t="s">
        <v>1027</v>
      </c>
      <c r="D17" s="252">
        <v>876782.82</v>
      </c>
      <c r="E17" s="252" t="s">
        <v>5</v>
      </c>
      <c r="F17" s="252">
        <v>0</v>
      </c>
      <c r="G17" s="252">
        <v>0</v>
      </c>
      <c r="H17" s="252">
        <v>876782.82</v>
      </c>
      <c r="I17" s="252">
        <f>VLOOKUP($B17,'BC Diciembre'!$A$8:$H$600,8,FALSE)</f>
        <v>7000.51</v>
      </c>
      <c r="J17" s="1"/>
      <c r="K17" s="5"/>
      <c r="L17" s="5"/>
      <c r="M17" s="10"/>
      <c r="N17" s="5"/>
      <c r="O17" s="10"/>
      <c r="P17" s="10"/>
      <c r="Q17" s="10"/>
      <c r="R17" s="5"/>
    </row>
    <row r="18" spans="1:18" s="264" customFormat="1" ht="12" customHeight="1">
      <c r="A18" s="264">
        <v>12</v>
      </c>
      <c r="B18" s="251" t="s">
        <v>1181</v>
      </c>
      <c r="C18" s="250" t="s">
        <v>1182</v>
      </c>
      <c r="D18" s="252">
        <f>VLOOKUP($B18,'BC Diciembre'!$A$8:$H$600,3,FALSE)</f>
        <v>743608.15</v>
      </c>
      <c r="E18" s="252" t="str">
        <f>VLOOKUP($B18,'BC Diciembre'!$A$8:$H$600,4,FALSE)</f>
        <v xml:space="preserve"> </v>
      </c>
      <c r="F18" s="252">
        <f>VLOOKUP($B18,'BC Diciembre'!$A$8:$H$600,5,FALSE)</f>
        <v>0</v>
      </c>
      <c r="G18" s="252">
        <f>VLOOKUP($B18,'BC Diciembre'!$A$8:$H$600,6,FALSE)</f>
        <v>0</v>
      </c>
      <c r="H18" s="252">
        <f>VLOOKUP($B18,'BC Diciembre'!$A$8:$H$600,7,FALSE)</f>
        <v>743608.15</v>
      </c>
      <c r="I18" s="252">
        <f>VLOOKUP($B18,'BC Diciembre'!$A$8:$H$600,8,FALSE)</f>
        <v>40508.199999999997</v>
      </c>
      <c r="J18" s="1"/>
      <c r="K18" s="5"/>
      <c r="L18" s="5"/>
      <c r="M18" s="10"/>
      <c r="N18" s="5"/>
      <c r="O18" s="10"/>
      <c r="P18" s="10"/>
      <c r="Q18" s="10"/>
      <c r="R18" s="5"/>
    </row>
    <row r="19" spans="1:18" s="264" customFormat="1" ht="12" customHeight="1">
      <c r="A19" s="264">
        <v>13</v>
      </c>
      <c r="B19" s="251" t="s">
        <v>1185</v>
      </c>
      <c r="C19" s="250" t="s">
        <v>1186</v>
      </c>
      <c r="D19" s="252">
        <v>-743608</v>
      </c>
      <c r="E19" s="252">
        <v>0</v>
      </c>
      <c r="F19" s="252">
        <f>VLOOKUP($B19,'BC Diciembre'!$A$8:$H$600,5,FALSE)</f>
        <v>0</v>
      </c>
      <c r="G19" s="252">
        <f>VLOOKUP($B19,'BC Diciembre'!$A$8:$H$600,6,FALSE)</f>
        <v>0</v>
      </c>
      <c r="H19" s="252" t="str">
        <f>VLOOKUP($B19,'BC Diciembre'!$A$8:$H$600,7,FALSE)</f>
        <v xml:space="preserve"> </v>
      </c>
      <c r="I19" s="252">
        <f>VLOOKUP($B19,'BC Diciembre'!$A$8:$H$600,8,FALSE)</f>
        <v>464877.45</v>
      </c>
      <c r="J19" s="1"/>
      <c r="K19" s="5"/>
      <c r="L19" s="5"/>
      <c r="M19" s="10"/>
      <c r="N19" s="5"/>
      <c r="O19" s="10"/>
      <c r="P19" s="10"/>
      <c r="Q19" s="10"/>
      <c r="R19" s="5"/>
    </row>
    <row r="20" spans="1:18" ht="12" customHeight="1">
      <c r="A20" s="264">
        <v>14</v>
      </c>
      <c r="B20" s="251" t="s">
        <v>1022</v>
      </c>
      <c r="C20" s="250" t="s">
        <v>1021</v>
      </c>
      <c r="D20" s="252">
        <f>VLOOKUP($B20,'BC Diciembre'!$A$8:$H$600,3,FALSE)</f>
        <v>1242966</v>
      </c>
      <c r="E20" s="252">
        <f>VLOOKUP($B20,'BC Diciembre'!$A$8:$H$600,4,FALSE)</f>
        <v>0</v>
      </c>
      <c r="F20" s="252">
        <f>VLOOKUP($B20,'BC Diciembre'!$A$8:$H$600,5,FALSE)</f>
        <v>0</v>
      </c>
      <c r="G20" s="252">
        <f>VLOOKUP($B20,'BC Diciembre'!$A$8:$H$600,6,FALSE)</f>
        <v>0</v>
      </c>
      <c r="H20" s="252">
        <f>VLOOKUP($B20,'BC Diciembre'!$A$8:$H$600,7,FALSE)</f>
        <v>1242966</v>
      </c>
      <c r="I20" s="252">
        <f>VLOOKUP($B20,'BC Diciembre'!$A$8:$H$600,8,FALSE)</f>
        <v>1667490645.0799999</v>
      </c>
      <c r="J20" s="1"/>
      <c r="K20" s="5"/>
      <c r="L20" s="5"/>
      <c r="M20" s="10"/>
      <c r="N20" s="5"/>
      <c r="O20" s="10"/>
      <c r="P20" s="10"/>
      <c r="Q20" s="10"/>
      <c r="R20" s="5"/>
    </row>
    <row r="21" spans="1:18" s="264" customFormat="1" ht="12" customHeight="1">
      <c r="A21" s="264">
        <v>15</v>
      </c>
      <c r="B21" s="251" t="s">
        <v>1223</v>
      </c>
      <c r="C21" s="250" t="s">
        <v>1224</v>
      </c>
      <c r="D21" s="252">
        <f>VLOOKUP($B21,'BC Diciembre'!$A$8:$H$600,3,FALSE)</f>
        <v>45533.24</v>
      </c>
      <c r="E21" s="252" t="str">
        <f>VLOOKUP($B21,'BC Diciembre'!$A$8:$H$600,4,FALSE)</f>
        <v xml:space="preserve"> </v>
      </c>
      <c r="F21" s="252">
        <f>VLOOKUP($B21,'BC Diciembre'!$A$8:$H$600,5,FALSE)</f>
        <v>0</v>
      </c>
      <c r="G21" s="252">
        <f>VLOOKUP($B21,'BC Diciembre'!$A$8:$H$600,6,FALSE)</f>
        <v>0</v>
      </c>
      <c r="H21" s="252">
        <f>VLOOKUP($B21,'BC Diciembre'!$A$8:$H$600,7,FALSE)</f>
        <v>45533.24</v>
      </c>
      <c r="I21" s="252">
        <f>VLOOKUP($B21,'BC Diciembre'!$A$8:$H$600,8,FALSE)</f>
        <v>1091190.68</v>
      </c>
      <c r="J21" s="1"/>
      <c r="K21" s="5"/>
      <c r="L21" s="5"/>
      <c r="M21" s="10"/>
      <c r="N21" s="5"/>
      <c r="O21" s="10"/>
      <c r="P21" s="10"/>
      <c r="Q21" s="10"/>
      <c r="R21" s="5"/>
    </row>
    <row r="22" spans="1:18" s="264" customFormat="1" ht="12" customHeight="1">
      <c r="A22" s="264">
        <v>16</v>
      </c>
      <c r="B22" s="251" t="s">
        <v>1227</v>
      </c>
      <c r="C22" s="250" t="s">
        <v>1228</v>
      </c>
      <c r="D22" s="252">
        <v>-45533.24</v>
      </c>
      <c r="E22" s="252">
        <v>0</v>
      </c>
      <c r="F22" s="252">
        <f>VLOOKUP($B22,'BC Diciembre'!$A$8:$H$600,5,FALSE)</f>
        <v>0</v>
      </c>
      <c r="G22" s="252">
        <f>VLOOKUP($B22,'BC Diciembre'!$A$8:$H$600,6,FALSE)</f>
        <v>0</v>
      </c>
      <c r="H22" s="252" t="str">
        <f>VLOOKUP($B22,'BC Diciembre'!$A$8:$H$600,7,FALSE)</f>
        <v xml:space="preserve"> </v>
      </c>
      <c r="I22" s="252">
        <f>VLOOKUP($B22,'BC Diciembre'!$A$8:$H$600,8,FALSE)</f>
        <v>0</v>
      </c>
      <c r="J22" s="1"/>
      <c r="K22" s="5"/>
      <c r="L22" s="5"/>
      <c r="M22" s="10"/>
      <c r="N22" s="5"/>
      <c r="O22" s="10"/>
      <c r="P22" s="10"/>
      <c r="Q22" s="10"/>
      <c r="R22" s="5"/>
    </row>
    <row r="23" spans="1:18" ht="12" customHeight="1">
      <c r="A23" s="264">
        <v>17</v>
      </c>
      <c r="B23" s="251" t="s">
        <v>1016</v>
      </c>
      <c r="C23" s="250" t="s">
        <v>1015</v>
      </c>
      <c r="D23" s="252" t="s">
        <v>5</v>
      </c>
      <c r="E23" s="252">
        <v>3090907.36</v>
      </c>
      <c r="F23" s="252">
        <v>5949153.7400000002</v>
      </c>
      <c r="G23" s="252">
        <v>2906613.49</v>
      </c>
      <c r="H23" s="252" t="s">
        <v>5</v>
      </c>
      <c r="I23" s="252">
        <v>48367.11</v>
      </c>
      <c r="J23" s="1"/>
      <c r="K23" s="5"/>
      <c r="L23" s="5"/>
      <c r="M23" s="10"/>
      <c r="N23" s="5"/>
      <c r="O23" s="10"/>
      <c r="P23" s="10"/>
      <c r="Q23" s="10"/>
      <c r="R23" s="5"/>
    </row>
    <row r="24" spans="1:18" ht="12" customHeight="1">
      <c r="A24" s="264">
        <v>18</v>
      </c>
      <c r="B24" s="251" t="s">
        <v>1006</v>
      </c>
      <c r="C24" s="250" t="s">
        <v>1005</v>
      </c>
      <c r="D24" s="252" t="s">
        <v>5</v>
      </c>
      <c r="E24" s="252">
        <v>4854051.62</v>
      </c>
      <c r="F24" s="252">
        <v>4872212.3499999996</v>
      </c>
      <c r="G24" s="252">
        <v>3911358.69</v>
      </c>
      <c r="H24" s="252" t="s">
        <v>5</v>
      </c>
      <c r="I24" s="252">
        <v>3893197.96</v>
      </c>
      <c r="J24" s="1"/>
      <c r="K24" s="5"/>
      <c r="L24" s="5"/>
      <c r="M24" s="10"/>
      <c r="N24" s="5"/>
      <c r="O24" s="10"/>
      <c r="P24" s="10"/>
      <c r="Q24" s="10"/>
      <c r="R24" s="5"/>
    </row>
    <row r="25" spans="1:18" ht="12" customHeight="1">
      <c r="A25" s="264">
        <v>19</v>
      </c>
      <c r="B25" s="251" t="s">
        <v>991</v>
      </c>
      <c r="C25" s="250" t="s">
        <v>990</v>
      </c>
      <c r="D25" s="252" t="s">
        <v>5</v>
      </c>
      <c r="E25" s="252">
        <v>141104.47</v>
      </c>
      <c r="F25" s="252">
        <v>11638344.720000001</v>
      </c>
      <c r="G25" s="252">
        <v>13292965.060000001</v>
      </c>
      <c r="H25" s="252" t="s">
        <v>5</v>
      </c>
      <c r="I25" s="252">
        <v>1795724.81</v>
      </c>
      <c r="J25" s="1"/>
      <c r="K25" s="5"/>
      <c r="L25" s="5"/>
      <c r="M25" s="10"/>
      <c r="N25" s="5"/>
      <c r="O25" s="10"/>
      <c r="P25" s="10"/>
      <c r="Q25" s="10"/>
      <c r="R25" s="5"/>
    </row>
    <row r="26" spans="1:18" ht="12" customHeight="1">
      <c r="A26" s="264">
        <v>20</v>
      </c>
      <c r="B26" s="251" t="s">
        <v>987</v>
      </c>
      <c r="C26" s="250" t="s">
        <v>986</v>
      </c>
      <c r="D26" s="252" t="s">
        <v>5</v>
      </c>
      <c r="E26" s="252">
        <v>232918.38</v>
      </c>
      <c r="F26" s="252">
        <v>7133272.9100000001</v>
      </c>
      <c r="G26" s="252">
        <v>16584978.99</v>
      </c>
      <c r="H26" s="252" t="s">
        <v>5</v>
      </c>
      <c r="I26" s="252">
        <v>9684624.4600000009</v>
      </c>
      <c r="J26" s="1"/>
      <c r="K26" s="5"/>
      <c r="L26" s="5"/>
      <c r="M26" s="10"/>
      <c r="N26" s="5"/>
      <c r="O26" s="10"/>
      <c r="P26" s="10"/>
      <c r="Q26" s="10"/>
      <c r="R26" s="5"/>
    </row>
    <row r="27" spans="1:18" ht="12" customHeight="1">
      <c r="A27" s="264">
        <v>21</v>
      </c>
      <c r="B27" s="251" t="s">
        <v>973</v>
      </c>
      <c r="C27" s="250" t="s">
        <v>972</v>
      </c>
      <c r="D27" s="252" t="s">
        <v>5</v>
      </c>
      <c r="E27" s="252">
        <v>1030959.37</v>
      </c>
      <c r="F27" s="252">
        <v>469362.14</v>
      </c>
      <c r="G27" s="252">
        <v>601154.05000000005</v>
      </c>
      <c r="H27" s="252" t="s">
        <v>5</v>
      </c>
      <c r="I27" s="252">
        <v>1162751.28</v>
      </c>
      <c r="J27" s="1"/>
      <c r="K27" s="5"/>
      <c r="L27" s="5"/>
      <c r="M27" s="10"/>
      <c r="N27" s="5"/>
      <c r="O27" s="10"/>
      <c r="P27" s="10"/>
      <c r="Q27" s="10"/>
      <c r="R27" s="5"/>
    </row>
    <row r="28" spans="1:18" s="264" customFormat="1" ht="12" customHeight="1">
      <c r="A28" s="264">
        <v>22</v>
      </c>
      <c r="B28" s="251" t="s">
        <v>1320</v>
      </c>
      <c r="C28" s="250" t="s">
        <v>1321</v>
      </c>
      <c r="D28" s="252" t="s">
        <v>5</v>
      </c>
      <c r="E28" s="252">
        <v>82036140.909999996</v>
      </c>
      <c r="F28" s="252">
        <v>0</v>
      </c>
      <c r="G28" s="252">
        <v>0</v>
      </c>
      <c r="H28" s="252" t="s">
        <v>5</v>
      </c>
      <c r="I28" s="252">
        <v>82036140.909999996</v>
      </c>
      <c r="J28" s="1"/>
      <c r="K28" s="5"/>
      <c r="L28" s="5"/>
      <c r="M28" s="10"/>
      <c r="N28" s="5"/>
      <c r="O28" s="10"/>
      <c r="P28" s="10"/>
      <c r="Q28" s="10"/>
      <c r="R28" s="5"/>
    </row>
    <row r="29" spans="1:18" s="264" customFormat="1" ht="12" customHeight="1">
      <c r="A29" s="264">
        <v>23</v>
      </c>
      <c r="B29" s="251" t="s">
        <v>1376</v>
      </c>
      <c r="C29" s="250" t="s">
        <v>1377</v>
      </c>
      <c r="D29" s="252" t="s">
        <v>5</v>
      </c>
      <c r="E29" s="252">
        <v>42008.47</v>
      </c>
      <c r="F29" s="252">
        <v>0</v>
      </c>
      <c r="G29" s="252">
        <v>0</v>
      </c>
      <c r="H29" s="252" t="s">
        <v>5</v>
      </c>
      <c r="I29" s="252">
        <v>42008.47</v>
      </c>
      <c r="J29" s="1"/>
      <c r="K29" s="5"/>
      <c r="L29" s="5"/>
      <c r="M29" s="10"/>
      <c r="N29" s="5"/>
      <c r="O29" s="10"/>
      <c r="P29" s="10"/>
      <c r="Q29" s="10"/>
      <c r="R29" s="5"/>
    </row>
    <row r="30" spans="1:18" ht="12" customHeight="1">
      <c r="A30" s="264">
        <v>24</v>
      </c>
      <c r="B30" s="251" t="s">
        <v>959</v>
      </c>
      <c r="C30" s="250" t="s">
        <v>958</v>
      </c>
      <c r="D30" s="252" t="s">
        <v>5</v>
      </c>
      <c r="E30" s="252">
        <v>825243973.95000005</v>
      </c>
      <c r="F30" s="252">
        <v>0</v>
      </c>
      <c r="G30" s="252">
        <v>28965671.399999999</v>
      </c>
      <c r="H30" s="252" t="s">
        <v>5</v>
      </c>
      <c r="I30" s="252">
        <v>854209645.35000002</v>
      </c>
      <c r="J30" s="1"/>
      <c r="K30" s="5"/>
      <c r="L30" s="5"/>
      <c r="M30" s="11"/>
      <c r="N30" s="5"/>
      <c r="O30" s="10"/>
      <c r="P30" s="10"/>
      <c r="Q30" s="11"/>
      <c r="R30" s="5"/>
    </row>
    <row r="31" spans="1:18" ht="12" customHeight="1">
      <c r="A31" s="264">
        <v>25</v>
      </c>
      <c r="B31" s="251" t="s">
        <v>953</v>
      </c>
      <c r="C31" s="250" t="s">
        <v>952</v>
      </c>
      <c r="D31" s="252" t="s">
        <v>5</v>
      </c>
      <c r="E31" s="252">
        <v>1234077.47</v>
      </c>
      <c r="F31" s="252">
        <v>557.62</v>
      </c>
      <c r="G31" s="252">
        <v>82371.38</v>
      </c>
      <c r="H31" s="252" t="s">
        <v>5</v>
      </c>
      <c r="I31" s="252">
        <v>1315891.23</v>
      </c>
      <c r="J31" s="1"/>
      <c r="K31" s="5"/>
      <c r="L31" s="5"/>
      <c r="M31" s="10"/>
      <c r="N31" s="5"/>
      <c r="O31" s="10"/>
      <c r="P31" s="10"/>
      <c r="Q31" s="10"/>
      <c r="R31" s="5"/>
    </row>
    <row r="32" spans="1:18" s="235" customFormat="1" ht="12" customHeight="1">
      <c r="A32" s="264">
        <v>26</v>
      </c>
      <c r="B32" s="251" t="s">
        <v>1388</v>
      </c>
      <c r="C32" s="250" t="s">
        <v>1389</v>
      </c>
      <c r="D32" s="252" t="s">
        <v>5</v>
      </c>
      <c r="E32" s="252">
        <v>0</v>
      </c>
      <c r="F32" s="252">
        <v>0</v>
      </c>
      <c r="G32" s="252">
        <v>6952137.29</v>
      </c>
      <c r="H32" s="252" t="s">
        <v>5</v>
      </c>
      <c r="I32" s="252">
        <v>6952137.29</v>
      </c>
      <c r="J32" s="1"/>
      <c r="K32" s="5"/>
      <c r="L32" s="5"/>
      <c r="M32" s="10"/>
      <c r="N32" s="5"/>
      <c r="O32" s="10"/>
      <c r="P32" s="10"/>
      <c r="Q32" s="10"/>
      <c r="R32" s="5"/>
    </row>
    <row r="33" spans="1:18" s="235" customFormat="1" ht="12" customHeight="1">
      <c r="A33" s="264">
        <v>27</v>
      </c>
      <c r="B33" s="251" t="s">
        <v>945</v>
      </c>
      <c r="C33" s="250" t="s">
        <v>882</v>
      </c>
      <c r="D33" s="252"/>
      <c r="E33" s="252"/>
      <c r="F33" s="252"/>
      <c r="G33" s="252"/>
      <c r="H33" s="252">
        <v>280386748.10000002</v>
      </c>
      <c r="I33" s="252">
        <f>VLOOKUP($B33,'BC Diciembre'!$A$8:$H$600,8,FALSE)</f>
        <v>0</v>
      </c>
      <c r="J33" s="1"/>
      <c r="K33" s="5"/>
      <c r="L33" s="5"/>
      <c r="M33" s="10"/>
      <c r="N33" s="5"/>
      <c r="O33" s="10"/>
      <c r="P33" s="10"/>
      <c r="Q33" s="10"/>
      <c r="R33" s="5"/>
    </row>
    <row r="34" spans="1:18" ht="12" customHeight="1">
      <c r="A34" s="264">
        <v>28</v>
      </c>
      <c r="B34" s="251" t="s">
        <v>930</v>
      </c>
      <c r="C34" s="250" t="s">
        <v>874</v>
      </c>
      <c r="D34" s="252"/>
      <c r="E34" s="252"/>
      <c r="F34" s="252"/>
      <c r="G34" s="252"/>
      <c r="H34" s="252">
        <v>89463414.880000025</v>
      </c>
      <c r="I34" s="252">
        <f>VLOOKUP($B34,'BC Diciembre'!$A$8:$H$600,8,FALSE)</f>
        <v>0</v>
      </c>
      <c r="J34" s="1"/>
      <c r="K34" s="5"/>
      <c r="L34" s="5"/>
      <c r="M34" s="10"/>
      <c r="N34" s="5"/>
      <c r="O34" s="10"/>
      <c r="P34" s="10"/>
      <c r="Q34" s="10"/>
      <c r="R34" s="5"/>
    </row>
    <row r="35" spans="1:18" s="264" customFormat="1" ht="12" customHeight="1">
      <c r="A35" s="264">
        <v>29</v>
      </c>
      <c r="B35" s="251" t="s">
        <v>916</v>
      </c>
      <c r="C35" s="250" t="s">
        <v>860</v>
      </c>
      <c r="D35" s="252"/>
      <c r="E35" s="252"/>
      <c r="F35" s="252"/>
      <c r="G35" s="252"/>
      <c r="H35" s="252">
        <v>115394675.37999998</v>
      </c>
      <c r="I35" s="252">
        <f>VLOOKUP($B35,'BC Diciembre'!$A$8:$H$600,8,FALSE)</f>
        <v>0</v>
      </c>
      <c r="J35" s="1"/>
      <c r="K35" s="5"/>
      <c r="L35" s="5"/>
      <c r="M35" s="10"/>
      <c r="N35" s="5"/>
      <c r="O35" s="10"/>
      <c r="P35" s="10"/>
      <c r="Q35" s="10"/>
      <c r="R35" s="5"/>
    </row>
    <row r="36" spans="1:18" s="264" customFormat="1" ht="12" customHeight="1">
      <c r="A36" s="264">
        <v>30</v>
      </c>
      <c r="B36" s="251" t="s">
        <v>1668</v>
      </c>
      <c r="C36" s="250" t="s">
        <v>1666</v>
      </c>
      <c r="D36" s="252"/>
      <c r="E36" s="252"/>
      <c r="F36" s="252"/>
      <c r="G36" s="252"/>
      <c r="H36" s="252">
        <v>317935410.79522264</v>
      </c>
      <c r="I36" s="252">
        <v>0</v>
      </c>
      <c r="J36" s="1"/>
      <c r="K36" s="5"/>
      <c r="L36" s="5"/>
      <c r="M36" s="10"/>
      <c r="N36" s="5"/>
      <c r="O36" s="10"/>
      <c r="P36" s="10"/>
      <c r="Q36" s="10"/>
      <c r="R36" s="5"/>
    </row>
    <row r="37" spans="1:18" ht="12" customHeight="1">
      <c r="A37" s="264">
        <v>31</v>
      </c>
      <c r="B37" s="251" t="s">
        <v>1669</v>
      </c>
      <c r="C37" s="250" t="s">
        <v>1667</v>
      </c>
      <c r="D37" s="252"/>
      <c r="E37" s="252"/>
      <c r="F37" s="252"/>
      <c r="G37" s="252"/>
      <c r="H37" s="252">
        <v>47398.03</v>
      </c>
      <c r="I37" s="252">
        <v>0</v>
      </c>
      <c r="J37" s="1"/>
      <c r="K37" s="5"/>
      <c r="L37" s="5"/>
      <c r="M37" s="10"/>
      <c r="N37" s="5"/>
      <c r="O37" s="10"/>
      <c r="P37" s="10"/>
      <c r="Q37" s="10"/>
      <c r="R37" s="5"/>
    </row>
    <row r="38" spans="1:18" ht="12" customHeight="1">
      <c r="A38" s="264">
        <v>45</v>
      </c>
      <c r="B38" s="13"/>
      <c r="C38" s="4"/>
      <c r="D38" s="17"/>
      <c r="E38" s="252"/>
      <c r="F38" s="252"/>
      <c r="G38" s="252"/>
      <c r="H38" s="252"/>
      <c r="I38" s="252"/>
      <c r="J38" s="1"/>
      <c r="K38" s="7"/>
      <c r="L38" s="7"/>
      <c r="M38" s="7"/>
      <c r="N38" s="18"/>
      <c r="O38" s="7"/>
      <c r="P38" s="7"/>
      <c r="Q38" s="7"/>
      <c r="R38" s="18"/>
    </row>
    <row r="39" spans="1:18" ht="12" customHeight="1">
      <c r="A39" s="264">
        <v>46</v>
      </c>
      <c r="J39" s="1"/>
      <c r="K39" s="1"/>
      <c r="L39" s="1"/>
      <c r="M39" s="1"/>
      <c r="N39" s="1"/>
      <c r="O39" s="1"/>
      <c r="P39" s="1"/>
      <c r="Q39" s="1"/>
      <c r="R39" s="1"/>
    </row>
    <row r="40" spans="1:18" ht="12" customHeight="1">
      <c r="D40" s="286">
        <f t="shared" ref="D40:I40" si="0">SUM(D5:D38)</f>
        <v>167750355.32999998</v>
      </c>
      <c r="E40" s="286">
        <f t="shared" si="0"/>
        <v>917906142.00000012</v>
      </c>
      <c r="F40" s="286">
        <f t="shared" si="0"/>
        <v>89249312.260000005</v>
      </c>
      <c r="G40" s="286">
        <f t="shared" si="0"/>
        <v>142321172.55999997</v>
      </c>
      <c r="H40" s="286">
        <f t="shared" si="0"/>
        <v>1109660489.7752225</v>
      </c>
      <c r="I40" s="286">
        <f t="shared" si="0"/>
        <v>2984034503.6900001</v>
      </c>
      <c r="J40" s="1"/>
      <c r="K40" s="1"/>
      <c r="L40" s="1"/>
      <c r="M40" s="1"/>
      <c r="N40" s="1"/>
      <c r="O40" s="1"/>
      <c r="P40" s="1"/>
      <c r="Q40" s="1"/>
      <c r="R40" s="1"/>
    </row>
    <row r="41" spans="1:18" ht="12" customHeight="1">
      <c r="J41" s="1"/>
      <c r="K41" s="1"/>
      <c r="L41" s="1"/>
      <c r="M41" s="1"/>
      <c r="N41" s="1"/>
      <c r="O41" s="1"/>
      <c r="P41" s="1"/>
      <c r="Q41" s="1"/>
      <c r="R41" s="1"/>
    </row>
    <row r="42" spans="1:18" ht="12" customHeight="1">
      <c r="J42" s="1"/>
      <c r="K42" s="1"/>
      <c r="L42" s="1"/>
      <c r="M42" s="1"/>
      <c r="N42" s="1"/>
      <c r="O42" s="1"/>
      <c r="P42" s="1"/>
      <c r="Q42" s="1"/>
      <c r="R42" s="1"/>
    </row>
    <row r="43" spans="1:18" ht="12" customHeight="1">
      <c r="J43" s="1"/>
      <c r="K43" s="1"/>
      <c r="L43" s="1"/>
      <c r="M43" s="1"/>
      <c r="N43" s="1"/>
      <c r="O43" s="1"/>
      <c r="P43" s="1"/>
      <c r="Q43" s="1"/>
      <c r="R43" s="1"/>
    </row>
    <row r="44" spans="1:18" ht="12" customHeight="1">
      <c r="J44" s="1"/>
      <c r="K44" s="1"/>
      <c r="L44" s="1"/>
      <c r="M44" s="1"/>
      <c r="N44" s="1"/>
      <c r="O44" s="1"/>
      <c r="P44" s="1"/>
      <c r="Q44" s="1"/>
      <c r="R44" s="1"/>
    </row>
    <row r="45" spans="1:18" ht="12" customHeight="1">
      <c r="J45" s="1"/>
      <c r="K45" s="1"/>
      <c r="L45" s="1"/>
      <c r="M45" s="1"/>
      <c r="N45" s="1"/>
      <c r="O45" s="1"/>
      <c r="P45" s="1"/>
      <c r="Q45" s="1"/>
      <c r="R45" s="1"/>
    </row>
    <row r="46" spans="1:18" ht="12" customHeight="1">
      <c r="J46" s="1"/>
      <c r="K46" s="1"/>
      <c r="L46" s="1"/>
      <c r="M46" s="1"/>
      <c r="N46" s="1"/>
      <c r="O46" s="1"/>
      <c r="P46" s="1"/>
      <c r="Q46" s="1"/>
      <c r="R46" s="1"/>
    </row>
  </sheetData>
  <phoneticPr fontId="61" type="noConversion"/>
  <pageMargins left="0.25" right="0.25" top="0.75" bottom="0.75" header="0" footer="0"/>
  <pageSetup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2"/>
  <sheetViews>
    <sheetView view="pageBreakPreview" zoomScaleNormal="100" zoomScaleSheetLayoutView="100" workbookViewId="0">
      <selection activeCell="H57" sqref="A1:H57"/>
    </sheetView>
  </sheetViews>
  <sheetFormatPr baseColWidth="10" defaultColWidth="14.42578125" defaultRowHeight="15" customHeight="1"/>
  <cols>
    <col min="1" max="1" width="3.85546875" customWidth="1"/>
    <col min="2" max="2" width="36.28515625" customWidth="1"/>
    <col min="3" max="3" width="15.140625" customWidth="1"/>
    <col min="4" max="4" width="14.42578125" customWidth="1"/>
    <col min="5" max="5" width="15.140625" customWidth="1"/>
    <col min="6" max="6" width="13.7109375" customWidth="1"/>
    <col min="7" max="7" width="15.42578125" customWidth="1"/>
    <col min="8" max="8" width="14.42578125" customWidth="1"/>
    <col min="9" max="11" width="10.7109375" customWidth="1"/>
  </cols>
  <sheetData>
    <row r="1" spans="1:11">
      <c r="A1" s="880" t="s">
        <v>1659</v>
      </c>
      <c r="B1" s="804"/>
      <c r="C1" s="804"/>
      <c r="D1" s="804"/>
      <c r="E1" s="804"/>
      <c r="F1" s="804"/>
      <c r="G1" s="804"/>
      <c r="H1" s="805"/>
    </row>
    <row r="2" spans="1:11">
      <c r="A2" s="880" t="s">
        <v>243</v>
      </c>
      <c r="B2" s="804"/>
      <c r="C2" s="804"/>
      <c r="D2" s="804"/>
      <c r="E2" s="804"/>
      <c r="F2" s="804"/>
      <c r="G2" s="804"/>
      <c r="H2" s="805"/>
    </row>
    <row r="3" spans="1:11">
      <c r="A3" s="880" t="s">
        <v>300</v>
      </c>
      <c r="B3" s="804"/>
      <c r="C3" s="804"/>
      <c r="D3" s="804"/>
      <c r="E3" s="804"/>
      <c r="F3" s="804"/>
      <c r="G3" s="804"/>
      <c r="H3" s="805"/>
    </row>
    <row r="4" spans="1:11">
      <c r="A4" s="806" t="s">
        <v>1664</v>
      </c>
      <c r="B4" s="804"/>
      <c r="C4" s="804"/>
      <c r="D4" s="804"/>
      <c r="E4" s="804"/>
      <c r="F4" s="804"/>
      <c r="G4" s="804"/>
      <c r="H4" s="805"/>
    </row>
    <row r="5" spans="1:11">
      <c r="A5" s="66"/>
      <c r="B5" s="66"/>
      <c r="C5" s="66"/>
      <c r="D5" s="66"/>
      <c r="E5" s="66"/>
      <c r="F5" s="66"/>
      <c r="G5" s="66"/>
      <c r="H5" s="66"/>
      <c r="I5" s="1"/>
      <c r="J5" s="1"/>
      <c r="K5" s="1"/>
    </row>
    <row r="6" spans="1:11">
      <c r="A6" s="944" t="s">
        <v>145</v>
      </c>
      <c r="B6" s="945"/>
      <c r="C6" s="949" t="s">
        <v>235</v>
      </c>
      <c r="D6" s="855"/>
      <c r="E6" s="855"/>
      <c r="F6" s="855"/>
      <c r="G6" s="856"/>
      <c r="H6" s="950" t="s">
        <v>236</v>
      </c>
    </row>
    <row r="7" spans="1:11" ht="23.25" customHeight="1">
      <c r="A7" s="812"/>
      <c r="B7" s="946"/>
      <c r="C7" s="76" t="s">
        <v>237</v>
      </c>
      <c r="D7" s="76" t="s">
        <v>238</v>
      </c>
      <c r="E7" s="76" t="s">
        <v>212</v>
      </c>
      <c r="F7" s="76" t="s">
        <v>213</v>
      </c>
      <c r="G7" s="76" t="s">
        <v>239</v>
      </c>
      <c r="H7" s="884"/>
    </row>
    <row r="8" spans="1:11">
      <c r="A8" s="947"/>
      <c r="B8" s="948"/>
      <c r="C8" s="77">
        <v>1</v>
      </c>
      <c r="D8" s="77">
        <v>2</v>
      </c>
      <c r="E8" s="76" t="s">
        <v>240</v>
      </c>
      <c r="F8" s="78">
        <v>4</v>
      </c>
      <c r="G8" s="78">
        <v>5</v>
      </c>
      <c r="H8" s="76" t="s">
        <v>241</v>
      </c>
    </row>
    <row r="9" spans="1:11">
      <c r="A9" s="74"/>
      <c r="B9" s="68"/>
      <c r="C9" s="69"/>
      <c r="D9" s="69"/>
      <c r="E9" s="69"/>
      <c r="F9" s="69"/>
      <c r="G9" s="69"/>
      <c r="H9" s="69"/>
    </row>
    <row r="10" spans="1:11">
      <c r="A10" s="942" t="s">
        <v>301</v>
      </c>
      <c r="B10" s="943"/>
      <c r="C10" s="393">
        <f t="shared" ref="C10:D10" si="0">SUM(C11:C18)</f>
        <v>805040465.84095502</v>
      </c>
      <c r="D10" s="393">
        <f t="shared" si="0"/>
        <v>57437208.372282133</v>
      </c>
      <c r="E10" s="393">
        <f t="shared" ref="E10:E18" si="1">C10+D10</f>
        <v>862477674.21323717</v>
      </c>
      <c r="F10" s="393">
        <f t="shared" ref="F10:G10" si="2">SUM(F11:F18)</f>
        <v>800987636.04999995</v>
      </c>
      <c r="G10" s="393">
        <f t="shared" si="2"/>
        <v>800987636.04999995</v>
      </c>
      <c r="H10" s="393">
        <f t="shared" ref="H10:H18" si="3">E10-F10</f>
        <v>61490038.163237214</v>
      </c>
    </row>
    <row r="11" spans="1:11">
      <c r="A11" s="79"/>
      <c r="B11" s="80" t="s">
        <v>302</v>
      </c>
      <c r="C11" s="393">
        <v>0</v>
      </c>
      <c r="D11" s="393">
        <v>0</v>
      </c>
      <c r="E11" s="393">
        <f t="shared" si="1"/>
        <v>0</v>
      </c>
      <c r="F11" s="393">
        <v>0</v>
      </c>
      <c r="G11" s="393">
        <v>0</v>
      </c>
      <c r="H11" s="393">
        <f t="shared" si="3"/>
        <v>0</v>
      </c>
    </row>
    <row r="12" spans="1:11">
      <c r="A12" s="79"/>
      <c r="B12" s="80" t="s">
        <v>303</v>
      </c>
      <c r="C12" s="393">
        <v>0</v>
      </c>
      <c r="D12" s="393">
        <v>0</v>
      </c>
      <c r="E12" s="393">
        <f t="shared" si="1"/>
        <v>0</v>
      </c>
      <c r="F12" s="393">
        <v>0</v>
      </c>
      <c r="G12" s="393">
        <v>0</v>
      </c>
      <c r="H12" s="393">
        <f t="shared" si="3"/>
        <v>0</v>
      </c>
    </row>
    <row r="13" spans="1:11">
      <c r="A13" s="79"/>
      <c r="B13" s="80" t="s">
        <v>304</v>
      </c>
      <c r="C13" s="393">
        <f>+'12. Presupuesto por tipo de gto'!C10</f>
        <v>805040465.84095502</v>
      </c>
      <c r="D13" s="393">
        <f>+'12. Presupuesto por tipo de gto'!D10</f>
        <v>57437208.372282133</v>
      </c>
      <c r="E13" s="393">
        <f t="shared" si="1"/>
        <v>862477674.21323717</v>
      </c>
      <c r="F13" s="393">
        <f>+'12. Presupuesto por tipo de gto'!G10</f>
        <v>800987636.04999995</v>
      </c>
      <c r="G13" s="393">
        <f>+'12. Presupuesto por tipo de gto'!G10</f>
        <v>800987636.04999995</v>
      </c>
      <c r="H13" s="393">
        <f>+E13-F13</f>
        <v>61490038.163237214</v>
      </c>
    </row>
    <row r="14" spans="1:11">
      <c r="A14" s="79"/>
      <c r="B14" s="80" t="s">
        <v>305</v>
      </c>
      <c r="C14" s="393">
        <v>0</v>
      </c>
      <c r="D14" s="393">
        <v>0</v>
      </c>
      <c r="E14" s="393">
        <f t="shared" si="1"/>
        <v>0</v>
      </c>
      <c r="F14" s="393">
        <v>0</v>
      </c>
      <c r="G14" s="393">
        <v>0</v>
      </c>
      <c r="H14" s="393">
        <f t="shared" si="3"/>
        <v>0</v>
      </c>
    </row>
    <row r="15" spans="1:11">
      <c r="A15" s="79"/>
      <c r="B15" s="80" t="s">
        <v>306</v>
      </c>
      <c r="C15" s="69">
        <v>0</v>
      </c>
      <c r="D15" s="69">
        <v>0</v>
      </c>
      <c r="E15" s="69">
        <f t="shared" si="1"/>
        <v>0</v>
      </c>
      <c r="F15" s="69">
        <v>0</v>
      </c>
      <c r="G15" s="69">
        <v>0</v>
      </c>
      <c r="H15" s="69">
        <f t="shared" si="3"/>
        <v>0</v>
      </c>
    </row>
    <row r="16" spans="1:11">
      <c r="A16" s="79"/>
      <c r="B16" s="80" t="s">
        <v>307</v>
      </c>
      <c r="C16" s="69">
        <v>0</v>
      </c>
      <c r="D16" s="69">
        <v>0</v>
      </c>
      <c r="E16" s="69">
        <f t="shared" si="1"/>
        <v>0</v>
      </c>
      <c r="F16" s="69">
        <v>0</v>
      </c>
      <c r="G16" s="69">
        <v>0</v>
      </c>
      <c r="H16" s="69">
        <f t="shared" si="3"/>
        <v>0</v>
      </c>
    </row>
    <row r="17" spans="1:8">
      <c r="A17" s="79"/>
      <c r="B17" s="80" t="s">
        <v>308</v>
      </c>
      <c r="C17" s="69">
        <v>0</v>
      </c>
      <c r="D17" s="69">
        <v>0</v>
      </c>
      <c r="E17" s="69">
        <f t="shared" si="1"/>
        <v>0</v>
      </c>
      <c r="F17" s="69">
        <v>0</v>
      </c>
      <c r="G17" s="69">
        <v>0</v>
      </c>
      <c r="H17" s="69">
        <f t="shared" si="3"/>
        <v>0</v>
      </c>
    </row>
    <row r="18" spans="1:8">
      <c r="A18" s="79"/>
      <c r="B18" s="80" t="s">
        <v>269</v>
      </c>
      <c r="C18" s="69">
        <v>0</v>
      </c>
      <c r="D18" s="69">
        <v>0</v>
      </c>
      <c r="E18" s="69">
        <f t="shared" si="1"/>
        <v>0</v>
      </c>
      <c r="F18" s="69">
        <v>0</v>
      </c>
      <c r="G18" s="69">
        <v>0</v>
      </c>
      <c r="H18" s="69">
        <f t="shared" si="3"/>
        <v>0</v>
      </c>
    </row>
    <row r="19" spans="1:8">
      <c r="A19" s="942" t="s">
        <v>309</v>
      </c>
      <c r="B19" s="943"/>
      <c r="C19" s="453">
        <f>SUM(C20:C26)</f>
        <v>0</v>
      </c>
      <c r="D19" s="453">
        <f>SUM(D20:D26)</f>
        <v>0</v>
      </c>
      <c r="E19" s="453">
        <f t="shared" ref="E19:E26" si="4">C19+D19</f>
        <v>0</v>
      </c>
      <c r="F19" s="453">
        <f>SUM(F20:F26)</f>
        <v>0</v>
      </c>
      <c r="G19" s="453">
        <f>SUM(G20:G26)</f>
        <v>0</v>
      </c>
      <c r="H19" s="453">
        <f t="shared" ref="H19:H26" si="5">E19-F19</f>
        <v>0</v>
      </c>
    </row>
    <row r="20" spans="1:8">
      <c r="A20" s="79"/>
      <c r="B20" s="80" t="s">
        <v>310</v>
      </c>
      <c r="C20" s="82">
        <v>0</v>
      </c>
      <c r="D20" s="82">
        <v>0</v>
      </c>
      <c r="E20" s="82">
        <f t="shared" si="4"/>
        <v>0</v>
      </c>
      <c r="F20" s="82">
        <v>0</v>
      </c>
      <c r="G20" s="82">
        <v>0</v>
      </c>
      <c r="H20" s="81">
        <f t="shared" si="5"/>
        <v>0</v>
      </c>
    </row>
    <row r="21" spans="1:8">
      <c r="A21" s="79"/>
      <c r="B21" s="80" t="s">
        <v>311</v>
      </c>
      <c r="C21" s="82">
        <v>0</v>
      </c>
      <c r="D21" s="82">
        <v>0</v>
      </c>
      <c r="E21" s="82">
        <f t="shared" si="4"/>
        <v>0</v>
      </c>
      <c r="F21" s="82">
        <v>0</v>
      </c>
      <c r="G21" s="82">
        <v>0</v>
      </c>
      <c r="H21" s="81">
        <f t="shared" si="5"/>
        <v>0</v>
      </c>
    </row>
    <row r="22" spans="1:8">
      <c r="A22" s="79"/>
      <c r="B22" s="80" t="s">
        <v>312</v>
      </c>
      <c r="C22" s="454">
        <v>0</v>
      </c>
      <c r="D22" s="454">
        <v>0</v>
      </c>
      <c r="E22" s="454">
        <f t="shared" si="4"/>
        <v>0</v>
      </c>
      <c r="F22" s="454">
        <v>0</v>
      </c>
      <c r="G22" s="454">
        <v>0</v>
      </c>
      <c r="H22" s="453">
        <f t="shared" si="5"/>
        <v>0</v>
      </c>
    </row>
    <row r="23" spans="1:8">
      <c r="A23" s="79"/>
      <c r="B23" s="80" t="s">
        <v>313</v>
      </c>
      <c r="C23" s="454">
        <v>0</v>
      </c>
      <c r="D23" s="454">
        <v>0</v>
      </c>
      <c r="E23" s="454">
        <f t="shared" si="4"/>
        <v>0</v>
      </c>
      <c r="F23" s="454">
        <v>0</v>
      </c>
      <c r="G23" s="454">
        <v>0</v>
      </c>
      <c r="H23" s="453">
        <f t="shared" si="5"/>
        <v>0</v>
      </c>
    </row>
    <row r="24" spans="1:8">
      <c r="A24" s="79"/>
      <c r="B24" s="80" t="s">
        <v>314</v>
      </c>
      <c r="C24" s="454"/>
      <c r="D24" s="454"/>
      <c r="E24" s="454"/>
      <c r="F24" s="454"/>
      <c r="G24" s="454"/>
      <c r="H24" s="393"/>
    </row>
    <row r="25" spans="1:8">
      <c r="A25" s="79"/>
      <c r="B25" s="80" t="s">
        <v>315</v>
      </c>
      <c r="C25" s="82">
        <v>0</v>
      </c>
      <c r="D25" s="82">
        <v>0</v>
      </c>
      <c r="E25" s="82">
        <f t="shared" si="4"/>
        <v>0</v>
      </c>
      <c r="F25" s="82">
        <v>0</v>
      </c>
      <c r="G25" s="82">
        <v>0</v>
      </c>
      <c r="H25" s="81">
        <f t="shared" si="5"/>
        <v>0</v>
      </c>
    </row>
    <row r="26" spans="1:8">
      <c r="A26" s="79"/>
      <c r="B26" s="80" t="s">
        <v>316</v>
      </c>
      <c r="C26" s="82">
        <v>0</v>
      </c>
      <c r="D26" s="82">
        <v>0</v>
      </c>
      <c r="E26" s="82">
        <f t="shared" si="4"/>
        <v>0</v>
      </c>
      <c r="F26" s="82">
        <v>0</v>
      </c>
      <c r="G26" s="82">
        <v>0</v>
      </c>
      <c r="H26" s="81">
        <f t="shared" si="5"/>
        <v>0</v>
      </c>
    </row>
    <row r="27" spans="1:8" ht="15.75" customHeight="1">
      <c r="A27" s="942" t="s">
        <v>317</v>
      </c>
      <c r="B27" s="943"/>
      <c r="C27" s="83">
        <f t="shared" ref="C27:D27" si="6">SUM(C28:C36)</f>
        <v>0</v>
      </c>
      <c r="D27" s="83">
        <f t="shared" si="6"/>
        <v>0</v>
      </c>
      <c r="E27" s="82">
        <f>C27+D27</f>
        <v>0</v>
      </c>
      <c r="F27" s="83">
        <f t="shared" ref="F27:G27" si="7">SUM(F28:F36)</f>
        <v>0</v>
      </c>
      <c r="G27" s="83">
        <f t="shared" si="7"/>
        <v>0</v>
      </c>
      <c r="H27" s="83">
        <f t="shared" ref="H27:H35" si="8">E27-F27</f>
        <v>0</v>
      </c>
    </row>
    <row r="28" spans="1:8" ht="15.75" customHeight="1">
      <c r="A28" s="79"/>
      <c r="B28" s="80" t="s">
        <v>318</v>
      </c>
      <c r="C28" s="82">
        <v>0</v>
      </c>
      <c r="D28" s="82">
        <v>0</v>
      </c>
      <c r="E28" s="82"/>
      <c r="F28" s="82">
        <v>0</v>
      </c>
      <c r="G28" s="82">
        <v>0</v>
      </c>
      <c r="H28" s="83">
        <f t="shared" si="8"/>
        <v>0</v>
      </c>
    </row>
    <row r="29" spans="1:8" ht="15.75" customHeight="1">
      <c r="A29" s="79"/>
      <c r="B29" s="80" t="s">
        <v>319</v>
      </c>
      <c r="C29" s="82">
        <v>0</v>
      </c>
      <c r="D29" s="82">
        <v>0</v>
      </c>
      <c r="E29" s="82">
        <f t="shared" ref="E29:E36" si="9">C29+D29</f>
        <v>0</v>
      </c>
      <c r="F29" s="82">
        <v>0</v>
      </c>
      <c r="G29" s="82">
        <v>0</v>
      </c>
      <c r="H29" s="83">
        <f t="shared" si="8"/>
        <v>0</v>
      </c>
    </row>
    <row r="30" spans="1:8" ht="15.75" customHeight="1">
      <c r="A30" s="79"/>
      <c r="B30" s="80" t="s">
        <v>320</v>
      </c>
      <c r="C30" s="82">
        <v>0</v>
      </c>
      <c r="D30" s="82">
        <v>0</v>
      </c>
      <c r="E30" s="82">
        <f t="shared" si="9"/>
        <v>0</v>
      </c>
      <c r="F30" s="82">
        <v>0</v>
      </c>
      <c r="G30" s="82">
        <v>0</v>
      </c>
      <c r="H30" s="83">
        <f t="shared" si="8"/>
        <v>0</v>
      </c>
    </row>
    <row r="31" spans="1:8" ht="15.75" customHeight="1">
      <c r="A31" s="79"/>
      <c r="B31" s="80" t="s">
        <v>321</v>
      </c>
      <c r="C31" s="82">
        <v>0</v>
      </c>
      <c r="D31" s="82">
        <v>0</v>
      </c>
      <c r="E31" s="82">
        <f t="shared" si="9"/>
        <v>0</v>
      </c>
      <c r="F31" s="82">
        <v>0</v>
      </c>
      <c r="G31" s="82">
        <v>0</v>
      </c>
      <c r="H31" s="83">
        <f t="shared" si="8"/>
        <v>0</v>
      </c>
    </row>
    <row r="32" spans="1:8" ht="15.75" customHeight="1">
      <c r="A32" s="79"/>
      <c r="B32" s="80" t="s">
        <v>322</v>
      </c>
      <c r="C32" s="82">
        <v>0</v>
      </c>
      <c r="D32" s="82">
        <v>0</v>
      </c>
      <c r="E32" s="82">
        <f t="shared" si="9"/>
        <v>0</v>
      </c>
      <c r="F32" s="82">
        <v>0</v>
      </c>
      <c r="G32" s="82">
        <v>0</v>
      </c>
      <c r="H32" s="83">
        <f t="shared" si="8"/>
        <v>0</v>
      </c>
    </row>
    <row r="33" spans="1:8" ht="15.75" customHeight="1">
      <c r="A33" s="79"/>
      <c r="B33" s="80" t="s">
        <v>323</v>
      </c>
      <c r="C33" s="82">
        <v>0</v>
      </c>
      <c r="D33" s="82">
        <v>0</v>
      </c>
      <c r="E33" s="82">
        <f t="shared" si="9"/>
        <v>0</v>
      </c>
      <c r="F33" s="82">
        <v>0</v>
      </c>
      <c r="G33" s="82">
        <v>0</v>
      </c>
      <c r="H33" s="83">
        <f t="shared" si="8"/>
        <v>0</v>
      </c>
    </row>
    <row r="34" spans="1:8" ht="15.75" customHeight="1">
      <c r="A34" s="79"/>
      <c r="B34" s="80" t="s">
        <v>324</v>
      </c>
      <c r="C34" s="82">
        <v>0</v>
      </c>
      <c r="D34" s="82">
        <v>0</v>
      </c>
      <c r="E34" s="82">
        <f t="shared" si="9"/>
        <v>0</v>
      </c>
      <c r="F34" s="82">
        <v>0</v>
      </c>
      <c r="G34" s="82">
        <v>0</v>
      </c>
      <c r="H34" s="83">
        <f t="shared" si="8"/>
        <v>0</v>
      </c>
    </row>
    <row r="35" spans="1:8" ht="15.75" customHeight="1">
      <c r="A35" s="79"/>
      <c r="B35" s="80" t="s">
        <v>325</v>
      </c>
      <c r="C35" s="82">
        <v>0</v>
      </c>
      <c r="D35" s="82">
        <v>0</v>
      </c>
      <c r="E35" s="82">
        <f t="shared" si="9"/>
        <v>0</v>
      </c>
      <c r="F35" s="82">
        <v>0</v>
      </c>
      <c r="G35" s="82">
        <v>0</v>
      </c>
      <c r="H35" s="83">
        <f t="shared" si="8"/>
        <v>0</v>
      </c>
    </row>
    <row r="36" spans="1:8" ht="15.75" customHeight="1">
      <c r="A36" s="79"/>
      <c r="B36" s="80" t="s">
        <v>326</v>
      </c>
      <c r="C36" s="82">
        <v>0</v>
      </c>
      <c r="D36" s="82">
        <v>0</v>
      </c>
      <c r="E36" s="82">
        <f t="shared" si="9"/>
        <v>0</v>
      </c>
      <c r="F36" s="82">
        <v>0</v>
      </c>
      <c r="G36" s="82">
        <v>0</v>
      </c>
      <c r="H36" s="83"/>
    </row>
    <row r="37" spans="1:8" ht="15.75" customHeight="1">
      <c r="A37" s="942" t="s">
        <v>327</v>
      </c>
      <c r="B37" s="943"/>
      <c r="C37" s="83">
        <f t="shared" ref="C37:D37" si="10">SUM(C38:C41)</f>
        <v>0</v>
      </c>
      <c r="D37" s="83">
        <f t="shared" si="10"/>
        <v>0</v>
      </c>
      <c r="E37" s="83">
        <f t="shared" ref="E37:E41" si="11">C37+D37</f>
        <v>0</v>
      </c>
      <c r="F37" s="83">
        <f t="shared" ref="F37:G37" si="12">SUM(F38:F41)</f>
        <v>0</v>
      </c>
      <c r="G37" s="83">
        <f t="shared" si="12"/>
        <v>0</v>
      </c>
      <c r="H37" s="83">
        <f t="shared" ref="H37:H41" si="13">E37-F37</f>
        <v>0</v>
      </c>
    </row>
    <row r="38" spans="1:8" ht="15.75" customHeight="1">
      <c r="A38" s="79"/>
      <c r="B38" s="80" t="s">
        <v>328</v>
      </c>
      <c r="C38" s="82">
        <v>0</v>
      </c>
      <c r="D38" s="82">
        <v>0</v>
      </c>
      <c r="E38" s="82">
        <f t="shared" si="11"/>
        <v>0</v>
      </c>
      <c r="F38" s="82">
        <v>0</v>
      </c>
      <c r="G38" s="82">
        <v>0</v>
      </c>
      <c r="H38" s="83">
        <f t="shared" si="13"/>
        <v>0</v>
      </c>
    </row>
    <row r="39" spans="1:8" ht="15.75" customHeight="1">
      <c r="A39" s="79"/>
      <c r="B39" s="80" t="s">
        <v>329</v>
      </c>
      <c r="C39" s="82">
        <v>0</v>
      </c>
      <c r="D39" s="82">
        <v>0</v>
      </c>
      <c r="E39" s="82">
        <f t="shared" si="11"/>
        <v>0</v>
      </c>
      <c r="F39" s="82">
        <v>0</v>
      </c>
      <c r="G39" s="82">
        <v>0</v>
      </c>
      <c r="H39" s="83">
        <f t="shared" si="13"/>
        <v>0</v>
      </c>
    </row>
    <row r="40" spans="1:8" ht="15.75" customHeight="1">
      <c r="A40" s="79"/>
      <c r="B40" s="80" t="s">
        <v>330</v>
      </c>
      <c r="C40" s="82">
        <v>0</v>
      </c>
      <c r="D40" s="82">
        <v>0</v>
      </c>
      <c r="E40" s="82">
        <f t="shared" si="11"/>
        <v>0</v>
      </c>
      <c r="F40" s="82">
        <v>0</v>
      </c>
      <c r="G40" s="82">
        <v>0</v>
      </c>
      <c r="H40" s="83">
        <f t="shared" si="13"/>
        <v>0</v>
      </c>
    </row>
    <row r="41" spans="1:8" ht="15.75" customHeight="1">
      <c r="A41" s="79"/>
      <c r="B41" s="80" t="s">
        <v>331</v>
      </c>
      <c r="C41" s="82">
        <v>0</v>
      </c>
      <c r="D41" s="82">
        <v>0</v>
      </c>
      <c r="E41" s="82">
        <f t="shared" si="11"/>
        <v>0</v>
      </c>
      <c r="F41" s="82">
        <v>0</v>
      </c>
      <c r="G41" s="82">
        <v>0</v>
      </c>
      <c r="H41" s="83">
        <f t="shared" si="13"/>
        <v>0</v>
      </c>
    </row>
    <row r="42" spans="1:8" ht="15.75" customHeight="1">
      <c r="A42" s="84"/>
      <c r="B42" s="85"/>
      <c r="C42" s="86"/>
      <c r="D42" s="86"/>
      <c r="E42" s="86"/>
      <c r="F42" s="86"/>
      <c r="G42" s="86"/>
      <c r="H42" s="86"/>
    </row>
    <row r="43" spans="1:8" ht="15.75" customHeight="1">
      <c r="A43" s="87"/>
      <c r="B43" s="88" t="s">
        <v>295</v>
      </c>
      <c r="C43" s="394">
        <f>C10+C19+C27+C37</f>
        <v>805040465.84095502</v>
      </c>
      <c r="D43" s="394">
        <f>D10+D19+D27+D37</f>
        <v>57437208.372282133</v>
      </c>
      <c r="E43" s="394">
        <f>C43+D43</f>
        <v>862477674.21323717</v>
      </c>
      <c r="F43" s="394">
        <f>F10+F19+F27+F37</f>
        <v>800987636.04999995</v>
      </c>
      <c r="G43" s="394">
        <f>G10+G19+G27+G37</f>
        <v>800987636.04999995</v>
      </c>
      <c r="H43" s="394">
        <f>E43-F43</f>
        <v>61490038.163237214</v>
      </c>
    </row>
    <row r="44" spans="1:8" s="547" customFormat="1" ht="15.75" customHeight="1">
      <c r="A44" s="683"/>
      <c r="B44" s="683"/>
      <c r="C44" s="684"/>
      <c r="D44" s="684"/>
      <c r="E44" s="684"/>
      <c r="F44" s="684"/>
      <c r="G44" s="684"/>
      <c r="H44" s="684"/>
    </row>
    <row r="45" spans="1:8" s="547" customFormat="1" ht="15.75" customHeight="1">
      <c r="A45" s="683"/>
      <c r="B45" s="683"/>
      <c r="C45" s="684"/>
      <c r="D45" s="684"/>
      <c r="E45" s="684"/>
      <c r="F45" s="684"/>
      <c r="G45" s="684"/>
      <c r="H45" s="684"/>
    </row>
    <row r="46" spans="1:8" s="547" customFormat="1" ht="15.75" customHeight="1">
      <c r="A46" s="683"/>
      <c r="B46" s="683"/>
      <c r="C46" s="684"/>
      <c r="D46" s="684"/>
      <c r="E46" s="684"/>
      <c r="F46" s="684"/>
      <c r="G46" s="684"/>
      <c r="H46" s="684"/>
    </row>
    <row r="47" spans="1:8" ht="15.75" customHeight="1">
      <c r="C47" s="21"/>
      <c r="D47" s="21"/>
      <c r="E47" s="21"/>
      <c r="F47" s="21"/>
      <c r="G47" s="21"/>
      <c r="H47" s="21"/>
    </row>
    <row r="48" spans="1:8" ht="15.75" customHeight="1">
      <c r="C48" s="21"/>
      <c r="D48" s="21"/>
      <c r="E48" s="21"/>
      <c r="F48" s="21"/>
      <c r="G48" s="21"/>
      <c r="H48" s="21"/>
    </row>
    <row r="49" spans="3:8" s="547" customFormat="1" ht="15.75" customHeight="1">
      <c r="C49" s="21"/>
      <c r="D49" s="21"/>
      <c r="E49" s="21"/>
      <c r="F49" s="21"/>
      <c r="G49" s="21"/>
      <c r="H49" s="21"/>
    </row>
    <row r="50" spans="3:8" s="547" customFormat="1" ht="15.75" customHeight="1">
      <c r="C50" s="21"/>
      <c r="D50" s="21"/>
      <c r="E50" s="21"/>
      <c r="F50" s="21"/>
      <c r="G50" s="21"/>
      <c r="H50" s="21"/>
    </row>
    <row r="51" spans="3:8" ht="15.75" customHeight="1">
      <c r="C51" s="21"/>
      <c r="D51" s="21"/>
      <c r="E51" s="21"/>
      <c r="F51" s="21"/>
      <c r="G51" s="21"/>
      <c r="H51" s="21"/>
    </row>
    <row r="52" spans="3:8" ht="15.75" customHeight="1">
      <c r="C52" s="21"/>
      <c r="D52" s="21"/>
      <c r="E52" s="21"/>
      <c r="F52" s="21"/>
      <c r="G52" s="21"/>
      <c r="H52" s="21"/>
    </row>
    <row r="53" spans="3:8" ht="15.75" customHeight="1">
      <c r="C53" s="21"/>
      <c r="D53" s="21"/>
      <c r="E53" s="21"/>
      <c r="F53" s="21"/>
      <c r="G53" s="21"/>
      <c r="H53" s="21"/>
    </row>
    <row r="54" spans="3:8" ht="15.75" customHeight="1">
      <c r="C54" s="21"/>
      <c r="D54" s="21"/>
      <c r="E54" s="21"/>
      <c r="F54" s="21"/>
      <c r="G54" s="21"/>
      <c r="H54" s="21"/>
    </row>
    <row r="55" spans="3:8" ht="15.75" customHeight="1">
      <c r="C55" s="21"/>
      <c r="D55" s="21"/>
      <c r="E55" s="21"/>
      <c r="F55" s="21"/>
      <c r="G55" s="21"/>
      <c r="H55" s="21"/>
    </row>
    <row r="56" spans="3:8" ht="15.75" customHeight="1">
      <c r="C56" s="21"/>
      <c r="D56" s="21"/>
      <c r="E56" s="21"/>
      <c r="F56" s="21"/>
      <c r="G56" s="21"/>
      <c r="H56" s="21"/>
    </row>
    <row r="57" spans="3:8" ht="15.75" customHeight="1">
      <c r="C57" s="21"/>
      <c r="D57" s="21"/>
      <c r="E57" s="21"/>
      <c r="F57" s="21"/>
      <c r="G57" s="21"/>
      <c r="H57" s="21"/>
    </row>
    <row r="58" spans="3:8" ht="15.75" customHeight="1">
      <c r="C58" s="21"/>
      <c r="D58" s="21"/>
      <c r="E58" s="21"/>
      <c r="F58" s="21"/>
      <c r="G58" s="21"/>
      <c r="H58" s="21"/>
    </row>
    <row r="59" spans="3:8" ht="15.75" customHeight="1">
      <c r="C59" s="21"/>
      <c r="D59" s="21"/>
      <c r="E59" s="21"/>
      <c r="F59" s="21"/>
      <c r="G59" s="21"/>
      <c r="H59" s="21"/>
    </row>
    <row r="60" spans="3:8" ht="15.75" customHeight="1">
      <c r="C60" s="21"/>
      <c r="D60" s="21"/>
      <c r="E60" s="21"/>
      <c r="F60" s="21"/>
      <c r="G60" s="21"/>
      <c r="H60" s="21"/>
    </row>
    <row r="61" spans="3:8" ht="15.75" customHeight="1">
      <c r="C61" s="21"/>
      <c r="D61" s="21"/>
      <c r="E61" s="21"/>
      <c r="F61" s="21"/>
      <c r="G61" s="21"/>
      <c r="H61" s="21"/>
    </row>
    <row r="62" spans="3:8" ht="15.75" customHeight="1">
      <c r="C62" s="21"/>
      <c r="D62" s="21"/>
      <c r="E62" s="21"/>
      <c r="F62" s="21"/>
      <c r="G62" s="21"/>
      <c r="H62" s="21"/>
    </row>
    <row r="63" spans="3:8" ht="15.75" customHeight="1">
      <c r="C63" s="21"/>
      <c r="D63" s="21"/>
      <c r="E63" s="21"/>
      <c r="F63" s="21"/>
      <c r="G63" s="21"/>
      <c r="H63" s="21"/>
    </row>
    <row r="64" spans="3:8" ht="15.75" customHeight="1">
      <c r="C64" s="21"/>
      <c r="D64" s="21"/>
      <c r="E64" s="21"/>
      <c r="F64" s="21"/>
      <c r="G64" s="21"/>
      <c r="H64" s="21"/>
    </row>
    <row r="65" spans="3:8" ht="15.75" customHeight="1">
      <c r="C65" s="21"/>
      <c r="D65" s="21"/>
      <c r="E65" s="21"/>
      <c r="F65" s="21"/>
      <c r="G65" s="21"/>
      <c r="H65" s="21"/>
    </row>
    <row r="66" spans="3:8" ht="15.75" customHeight="1">
      <c r="C66" s="21"/>
      <c r="D66" s="21"/>
      <c r="E66" s="21"/>
      <c r="F66" s="21"/>
      <c r="G66" s="21"/>
      <c r="H66" s="21"/>
    </row>
    <row r="67" spans="3:8" ht="15.75" customHeight="1">
      <c r="C67" s="21"/>
      <c r="D67" s="21"/>
      <c r="E67" s="21"/>
      <c r="F67" s="21"/>
      <c r="G67" s="21"/>
      <c r="H67" s="21"/>
    </row>
    <row r="68" spans="3:8" ht="15.75" customHeight="1">
      <c r="C68" s="21"/>
      <c r="D68" s="21"/>
      <c r="E68" s="21"/>
      <c r="F68" s="21"/>
      <c r="G68" s="21"/>
      <c r="H68" s="21"/>
    </row>
    <row r="69" spans="3:8" ht="15.75" customHeight="1">
      <c r="C69" s="21"/>
      <c r="D69" s="21"/>
      <c r="E69" s="21"/>
      <c r="F69" s="21"/>
      <c r="G69" s="21"/>
      <c r="H69" s="21"/>
    </row>
    <row r="70" spans="3:8" ht="15.75" customHeight="1">
      <c r="C70" s="21"/>
      <c r="D70" s="21"/>
      <c r="E70" s="21"/>
      <c r="F70" s="21"/>
      <c r="G70" s="21"/>
      <c r="H70" s="21"/>
    </row>
    <row r="71" spans="3:8" ht="15.75" customHeight="1">
      <c r="C71" s="21"/>
      <c r="D71" s="21"/>
      <c r="E71" s="21"/>
      <c r="F71" s="21"/>
      <c r="G71" s="21"/>
      <c r="H71" s="21"/>
    </row>
    <row r="72" spans="3:8" ht="15.75" customHeight="1">
      <c r="C72" s="21"/>
      <c r="D72" s="21"/>
      <c r="E72" s="21"/>
      <c r="F72" s="21"/>
      <c r="G72" s="21"/>
      <c r="H72" s="21"/>
    </row>
    <row r="73" spans="3:8" ht="15.75" customHeight="1">
      <c r="C73" s="21"/>
      <c r="D73" s="21"/>
      <c r="E73" s="21"/>
      <c r="F73" s="21"/>
      <c r="G73" s="21"/>
      <c r="H73" s="21"/>
    </row>
    <row r="74" spans="3:8" ht="15.75" customHeight="1">
      <c r="C74" s="21"/>
      <c r="D74" s="21"/>
      <c r="E74" s="21"/>
      <c r="F74" s="21"/>
      <c r="G74" s="21"/>
      <c r="H74" s="21"/>
    </row>
    <row r="75" spans="3:8" ht="15.75" customHeight="1">
      <c r="C75" s="21"/>
      <c r="D75" s="21"/>
      <c r="E75" s="21"/>
      <c r="F75" s="21"/>
      <c r="G75" s="21"/>
      <c r="H75" s="21"/>
    </row>
    <row r="76" spans="3:8" ht="15.75" customHeight="1">
      <c r="C76" s="21"/>
      <c r="D76" s="21"/>
      <c r="E76" s="21"/>
      <c r="F76" s="21"/>
      <c r="G76" s="21"/>
      <c r="H76" s="21"/>
    </row>
    <row r="77" spans="3:8" ht="15.75" customHeight="1">
      <c r="C77" s="21"/>
      <c r="D77" s="21"/>
      <c r="E77" s="21"/>
      <c r="F77" s="21"/>
      <c r="G77" s="21"/>
      <c r="H77" s="21"/>
    </row>
    <row r="78" spans="3:8" ht="15.75" customHeight="1">
      <c r="C78" s="21"/>
      <c r="D78" s="21"/>
      <c r="E78" s="21"/>
      <c r="F78" s="21"/>
      <c r="G78" s="21"/>
      <c r="H78" s="21"/>
    </row>
    <row r="79" spans="3:8" ht="15.75" customHeight="1">
      <c r="C79" s="21"/>
      <c r="D79" s="21"/>
      <c r="E79" s="21"/>
      <c r="F79" s="21"/>
      <c r="G79" s="21"/>
      <c r="H79" s="21"/>
    </row>
    <row r="80" spans="3:8" ht="15.75" customHeight="1">
      <c r="C80" s="21"/>
      <c r="D80" s="21"/>
      <c r="E80" s="21"/>
      <c r="F80" s="21"/>
      <c r="G80" s="21"/>
      <c r="H80" s="21"/>
    </row>
    <row r="81" spans="3:8" ht="15.75" customHeight="1">
      <c r="C81" s="21"/>
      <c r="D81" s="21"/>
      <c r="E81" s="21"/>
      <c r="F81" s="21"/>
      <c r="G81" s="21"/>
      <c r="H81" s="21"/>
    </row>
    <row r="82" spans="3:8" ht="15.75" customHeight="1">
      <c r="C82" s="21"/>
      <c r="D82" s="21"/>
      <c r="E82" s="21"/>
      <c r="F82" s="21"/>
      <c r="G82" s="21"/>
      <c r="H82" s="21"/>
    </row>
    <row r="83" spans="3:8" ht="15.75" customHeight="1">
      <c r="C83" s="21"/>
      <c r="D83" s="21"/>
      <c r="E83" s="21"/>
      <c r="F83" s="21"/>
      <c r="G83" s="21"/>
      <c r="H83" s="21"/>
    </row>
    <row r="84" spans="3:8" ht="15.75" customHeight="1">
      <c r="C84" s="21"/>
      <c r="D84" s="21"/>
      <c r="E84" s="21"/>
      <c r="F84" s="21"/>
      <c r="G84" s="21"/>
      <c r="H84" s="21"/>
    </row>
    <row r="85" spans="3:8" ht="15.75" customHeight="1">
      <c r="C85" s="21"/>
      <c r="D85" s="21"/>
      <c r="E85" s="21"/>
      <c r="F85" s="21"/>
      <c r="G85" s="21"/>
      <c r="H85" s="21"/>
    </row>
    <row r="86" spans="3:8" ht="15.75" customHeight="1">
      <c r="C86" s="21"/>
      <c r="D86" s="21"/>
      <c r="E86" s="21"/>
      <c r="F86" s="21"/>
      <c r="G86" s="21"/>
      <c r="H86" s="21"/>
    </row>
    <row r="87" spans="3:8" ht="15.75" customHeight="1">
      <c r="C87" s="21"/>
      <c r="D87" s="21"/>
      <c r="E87" s="21"/>
      <c r="F87" s="21"/>
      <c r="G87" s="21"/>
      <c r="H87" s="21"/>
    </row>
    <row r="88" spans="3:8" ht="15.75" customHeight="1">
      <c r="C88" s="21"/>
      <c r="D88" s="21"/>
      <c r="E88" s="21"/>
      <c r="F88" s="21"/>
      <c r="G88" s="21"/>
      <c r="H88" s="21"/>
    </row>
    <row r="89" spans="3:8" ht="15.75" customHeight="1">
      <c r="C89" s="21"/>
      <c r="D89" s="21"/>
      <c r="E89" s="21"/>
      <c r="F89" s="21"/>
      <c r="G89" s="21"/>
      <c r="H89" s="21"/>
    </row>
    <row r="90" spans="3:8" ht="15.75" customHeight="1">
      <c r="C90" s="21"/>
      <c r="D90" s="21"/>
      <c r="E90" s="21"/>
      <c r="F90" s="21"/>
      <c r="G90" s="21"/>
      <c r="H90" s="21"/>
    </row>
    <row r="91" spans="3:8" ht="15.75" customHeight="1">
      <c r="C91" s="21"/>
      <c r="D91" s="21"/>
      <c r="E91" s="21"/>
      <c r="F91" s="21"/>
      <c r="G91" s="21"/>
      <c r="H91" s="21"/>
    </row>
    <row r="92" spans="3:8" ht="15.75" customHeight="1">
      <c r="C92" s="21"/>
      <c r="D92" s="21"/>
      <c r="E92" s="21"/>
      <c r="F92" s="21"/>
      <c r="G92" s="21"/>
      <c r="H92" s="21"/>
    </row>
    <row r="93" spans="3:8" ht="15.75" customHeight="1">
      <c r="C93" s="21"/>
      <c r="D93" s="21"/>
      <c r="E93" s="21"/>
      <c r="F93" s="21"/>
      <c r="G93" s="21"/>
      <c r="H93" s="21"/>
    </row>
    <row r="94" spans="3:8" ht="15.75" customHeight="1">
      <c r="C94" s="21"/>
      <c r="D94" s="21"/>
      <c r="E94" s="21"/>
      <c r="F94" s="21"/>
      <c r="G94" s="21"/>
      <c r="H94" s="21"/>
    </row>
    <row r="95" spans="3:8" ht="15.75" customHeight="1">
      <c r="C95" s="21"/>
      <c r="D95" s="21"/>
      <c r="E95" s="21"/>
      <c r="F95" s="21"/>
      <c r="G95" s="21"/>
      <c r="H95" s="21"/>
    </row>
    <row r="96" spans="3:8" ht="15.75" customHeight="1">
      <c r="C96" s="21"/>
      <c r="D96" s="21"/>
      <c r="E96" s="21"/>
      <c r="F96" s="21"/>
      <c r="G96" s="21"/>
      <c r="H96" s="21"/>
    </row>
    <row r="97" spans="3:8" ht="15.75" customHeight="1">
      <c r="C97" s="21"/>
      <c r="D97" s="21"/>
      <c r="E97" s="21"/>
      <c r="F97" s="21"/>
      <c r="G97" s="21"/>
      <c r="H97" s="21"/>
    </row>
    <row r="98" spans="3:8" ht="15.75" customHeight="1">
      <c r="C98" s="21"/>
      <c r="D98" s="21"/>
      <c r="E98" s="21"/>
      <c r="F98" s="21"/>
      <c r="G98" s="21"/>
      <c r="H98" s="21"/>
    </row>
    <row r="99" spans="3:8" ht="15.75" customHeight="1">
      <c r="C99" s="21"/>
      <c r="D99" s="21"/>
      <c r="E99" s="21"/>
      <c r="F99" s="21"/>
      <c r="G99" s="21"/>
      <c r="H99" s="21"/>
    </row>
    <row r="100" spans="3:8" ht="15.75" customHeight="1">
      <c r="C100" s="21"/>
      <c r="D100" s="21"/>
      <c r="E100" s="21"/>
      <c r="F100" s="21"/>
      <c r="G100" s="21"/>
      <c r="H100" s="21"/>
    </row>
    <row r="101" spans="3:8" ht="15.75" customHeight="1">
      <c r="C101" s="21"/>
      <c r="D101" s="21"/>
      <c r="E101" s="21"/>
      <c r="F101" s="21"/>
      <c r="G101" s="21"/>
      <c r="H101" s="21"/>
    </row>
    <row r="102" spans="3:8" ht="15.75" customHeight="1">
      <c r="C102" s="21"/>
      <c r="D102" s="21"/>
      <c r="E102" s="21"/>
      <c r="F102" s="21"/>
      <c r="G102" s="21"/>
      <c r="H102" s="21"/>
    </row>
  </sheetData>
  <mergeCells count="11">
    <mergeCell ref="A27:B27"/>
    <mergeCell ref="A37:B37"/>
    <mergeCell ref="A6:B8"/>
    <mergeCell ref="A1:H1"/>
    <mergeCell ref="A2:H2"/>
    <mergeCell ref="A10:B10"/>
    <mergeCell ref="A3:H3"/>
    <mergeCell ref="A4:H4"/>
    <mergeCell ref="C6:G6"/>
    <mergeCell ref="H6:H7"/>
    <mergeCell ref="A19:B19"/>
  </mergeCells>
  <printOptions horizontalCentered="1"/>
  <pageMargins left="0.25" right="0.25" top="0.75" bottom="0.75" header="0.3" footer="0.3"/>
  <pageSetup scale="58"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topLeftCell="A12" workbookViewId="0">
      <selection sqref="A1:D32"/>
    </sheetView>
  </sheetViews>
  <sheetFormatPr baseColWidth="10" defaultColWidth="14.42578125" defaultRowHeight="15" customHeight="1"/>
  <cols>
    <col min="1" max="1" width="51.5703125" customWidth="1"/>
    <col min="2" max="4" width="20" customWidth="1"/>
    <col min="5" max="11" width="10.7109375" customWidth="1"/>
  </cols>
  <sheetData>
    <row r="1" spans="1:8" ht="15" customHeight="1">
      <c r="A1" s="880" t="s">
        <v>1659</v>
      </c>
      <c r="B1" s="880"/>
      <c r="C1" s="880"/>
      <c r="D1" s="880"/>
      <c r="E1" s="292"/>
      <c r="F1" s="292"/>
      <c r="G1" s="292"/>
      <c r="H1" s="293"/>
    </row>
    <row r="2" spans="1:8">
      <c r="A2" s="880" t="s">
        <v>196</v>
      </c>
      <c r="B2" s="804"/>
      <c r="C2" s="804"/>
      <c r="D2" s="805"/>
    </row>
    <row r="3" spans="1:8">
      <c r="A3" s="806" t="s">
        <v>1664</v>
      </c>
      <c r="B3" s="804"/>
      <c r="C3" s="804"/>
      <c r="D3" s="805"/>
    </row>
    <row r="4" spans="1:8">
      <c r="A4" s="952"/>
      <c r="B4" s="836"/>
      <c r="C4" s="836"/>
      <c r="D4" s="837"/>
    </row>
    <row r="5" spans="1:8" ht="24">
      <c r="A5" s="953" t="s">
        <v>332</v>
      </c>
      <c r="B5" s="89" t="s">
        <v>333</v>
      </c>
      <c r="C5" s="90" t="s">
        <v>334</v>
      </c>
      <c r="D5" s="90" t="s">
        <v>196</v>
      </c>
    </row>
    <row r="6" spans="1:8">
      <c r="A6" s="884"/>
      <c r="B6" s="91" t="s">
        <v>11</v>
      </c>
      <c r="C6" s="91" t="s">
        <v>9</v>
      </c>
      <c r="D6" s="91" t="s">
        <v>335</v>
      </c>
    </row>
    <row r="7" spans="1:8">
      <c r="A7" s="951" t="s">
        <v>336</v>
      </c>
      <c r="B7" s="855"/>
      <c r="C7" s="855"/>
      <c r="D7" s="856"/>
    </row>
    <row r="8" spans="1:8">
      <c r="A8" s="92"/>
      <c r="B8" s="93"/>
      <c r="C8" s="93"/>
      <c r="D8" s="93"/>
    </row>
    <row r="9" spans="1:8">
      <c r="A9" s="94"/>
      <c r="B9" s="85"/>
      <c r="C9" s="85"/>
      <c r="D9" s="85"/>
    </row>
    <row r="10" spans="1:8">
      <c r="A10" s="94"/>
      <c r="B10" s="85"/>
      <c r="C10" s="85"/>
      <c r="D10" s="85"/>
    </row>
    <row r="11" spans="1:8">
      <c r="A11" s="94"/>
      <c r="B11" s="85"/>
      <c r="C11" s="85"/>
      <c r="D11" s="85"/>
    </row>
    <row r="12" spans="1:8">
      <c r="A12" s="94"/>
      <c r="B12" s="85"/>
      <c r="C12" s="85"/>
      <c r="D12" s="85"/>
    </row>
    <row r="13" spans="1:8">
      <c r="A13" s="94"/>
      <c r="B13" s="85"/>
      <c r="C13" s="85"/>
      <c r="D13" s="85"/>
    </row>
    <row r="14" spans="1:8">
      <c r="A14" s="94"/>
      <c r="B14" s="85"/>
      <c r="C14" s="85"/>
      <c r="D14" s="85"/>
    </row>
    <row r="15" spans="1:8">
      <c r="A15" s="95" t="s">
        <v>337</v>
      </c>
      <c r="B15" s="85"/>
      <c r="C15" s="85"/>
      <c r="D15" s="85"/>
    </row>
    <row r="16" spans="1:8">
      <c r="A16" s="94"/>
      <c r="B16" s="85"/>
      <c r="C16" s="85"/>
      <c r="D16" s="85"/>
    </row>
    <row r="17" spans="1:5">
      <c r="A17" s="951" t="s">
        <v>338</v>
      </c>
      <c r="B17" s="855"/>
      <c r="C17" s="855"/>
      <c r="D17" s="856"/>
    </row>
    <row r="18" spans="1:5">
      <c r="A18" s="92"/>
      <c r="B18" s="93"/>
      <c r="C18" s="93"/>
      <c r="D18" s="93"/>
    </row>
    <row r="19" spans="1:5" ht="15.75" customHeight="1">
      <c r="A19" s="94"/>
      <c r="B19" s="85"/>
      <c r="C19" s="85"/>
      <c r="D19" s="85"/>
    </row>
    <row r="20" spans="1:5" ht="15.75" customHeight="1">
      <c r="A20" s="94"/>
      <c r="B20" s="85"/>
      <c r="C20" s="85"/>
      <c r="D20" s="85"/>
    </row>
    <row r="21" spans="1:5" ht="15.75" customHeight="1">
      <c r="A21" s="94"/>
      <c r="B21" s="85"/>
      <c r="C21" s="85"/>
      <c r="D21" s="85"/>
    </row>
    <row r="22" spans="1:5" ht="15.75" customHeight="1">
      <c r="A22" s="95" t="s">
        <v>339</v>
      </c>
      <c r="B22" s="413">
        <f>+'5. Edo analitico de la deuda y'!$G$35</f>
        <v>16584665.619999999</v>
      </c>
      <c r="C22" s="414">
        <v>0</v>
      </c>
      <c r="D22" s="414">
        <f>+B22-C22</f>
        <v>16584665.619999999</v>
      </c>
      <c r="E22" s="415"/>
    </row>
    <row r="23" spans="1:5" ht="15.75" customHeight="1">
      <c r="A23" s="95"/>
      <c r="B23" s="96"/>
      <c r="C23" s="96"/>
      <c r="D23" s="96"/>
    </row>
    <row r="24" spans="1:5" ht="15.75" customHeight="1">
      <c r="A24" s="95" t="s">
        <v>340</v>
      </c>
      <c r="B24" s="414">
        <f>+B22</f>
        <v>16584665.619999999</v>
      </c>
      <c r="C24" s="96"/>
      <c r="D24" s="414">
        <f>+D22</f>
        <v>16584665.619999999</v>
      </c>
    </row>
    <row r="25" spans="1:5" s="547" customFormat="1" ht="15.75" customHeight="1">
      <c r="A25" s="685"/>
      <c r="B25" s="686"/>
      <c r="C25" s="685"/>
      <c r="D25" s="686"/>
    </row>
    <row r="26" spans="1:5" ht="15.75" customHeight="1"/>
    <row r="27" spans="1:5" ht="15.75" customHeight="1"/>
    <row r="28" spans="1:5" ht="15.75" customHeight="1"/>
    <row r="29" spans="1:5" ht="15.75" customHeight="1"/>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sheetData>
  <mergeCells count="7">
    <mergeCell ref="A1:D1"/>
    <mergeCell ref="A2:D2"/>
    <mergeCell ref="A3:D3"/>
    <mergeCell ref="A17:D17"/>
    <mergeCell ref="A4:D4"/>
    <mergeCell ref="A5:A6"/>
    <mergeCell ref="A7:D7"/>
  </mergeCells>
  <printOptions horizontalCentered="1"/>
  <pageMargins left="0.70866141732283472" right="0.70866141732283472" top="0.74803149606299213" bottom="0.74803149606299213" header="0" footer="0"/>
  <pageSetup scale="9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workbookViewId="0">
      <selection activeCell="B22" sqref="B22"/>
    </sheetView>
  </sheetViews>
  <sheetFormatPr baseColWidth="10" defaultColWidth="14.42578125" defaultRowHeight="15" customHeight="1"/>
  <cols>
    <col min="1" max="1" width="45.5703125" customWidth="1"/>
    <col min="2" max="2" width="31.140625" customWidth="1"/>
    <col min="3" max="3" width="26.42578125" customWidth="1"/>
    <col min="4" max="11" width="10.7109375" customWidth="1"/>
  </cols>
  <sheetData>
    <row r="1" spans="1:4">
      <c r="A1" s="880" t="s">
        <v>1659</v>
      </c>
      <c r="B1" s="880"/>
      <c r="C1" s="880"/>
      <c r="D1" s="880"/>
    </row>
    <row r="2" spans="1:4">
      <c r="A2" s="880" t="s">
        <v>341</v>
      </c>
      <c r="B2" s="804"/>
      <c r="C2" s="805"/>
    </row>
    <row r="3" spans="1:4">
      <c r="A3" s="806" t="s">
        <v>1664</v>
      </c>
      <c r="B3" s="804"/>
      <c r="C3" s="805"/>
    </row>
    <row r="4" spans="1:4">
      <c r="A4" s="952"/>
      <c r="B4" s="836"/>
      <c r="C4" s="837"/>
    </row>
    <row r="5" spans="1:4">
      <c r="A5" s="97" t="s">
        <v>332</v>
      </c>
      <c r="B5" s="90" t="s">
        <v>213</v>
      </c>
      <c r="C5" s="90" t="s">
        <v>239</v>
      </c>
    </row>
    <row r="6" spans="1:4">
      <c r="A6" s="951" t="s">
        <v>336</v>
      </c>
      <c r="B6" s="855"/>
      <c r="C6" s="856"/>
    </row>
    <row r="7" spans="1:4">
      <c r="A7" s="92"/>
      <c r="B7" s="93"/>
      <c r="C7" s="93"/>
    </row>
    <row r="8" spans="1:4">
      <c r="A8" s="94"/>
      <c r="B8" s="85"/>
      <c r="C8" s="85"/>
    </row>
    <row r="9" spans="1:4">
      <c r="A9" s="94"/>
      <c r="B9" s="85"/>
      <c r="C9" s="85"/>
    </row>
    <row r="10" spans="1:4">
      <c r="A10" s="94"/>
      <c r="B10" s="85"/>
      <c r="C10" s="85"/>
    </row>
    <row r="11" spans="1:4">
      <c r="A11" s="94"/>
      <c r="B11" s="85"/>
      <c r="C11" s="85"/>
    </row>
    <row r="12" spans="1:4">
      <c r="A12" s="94"/>
      <c r="B12" s="85"/>
      <c r="C12" s="85"/>
    </row>
    <row r="13" spans="1:4">
      <c r="A13" s="94"/>
      <c r="B13" s="85"/>
      <c r="C13" s="85"/>
    </row>
    <row r="14" spans="1:4">
      <c r="A14" s="95" t="s">
        <v>342</v>
      </c>
      <c r="B14" s="85"/>
      <c r="C14" s="85"/>
    </row>
    <row r="15" spans="1:4">
      <c r="A15" s="94"/>
      <c r="B15" s="85"/>
      <c r="C15" s="85"/>
    </row>
    <row r="16" spans="1:4">
      <c r="A16" s="951" t="s">
        <v>338</v>
      </c>
      <c r="B16" s="855"/>
      <c r="C16" s="856"/>
    </row>
    <row r="17" spans="1:3">
      <c r="A17" s="92"/>
      <c r="B17" s="93"/>
      <c r="C17" s="93"/>
    </row>
    <row r="18" spans="1:3">
      <c r="A18" s="94"/>
      <c r="B18" s="85"/>
      <c r="C18" s="85"/>
    </row>
    <row r="19" spans="1:3">
      <c r="A19" s="94"/>
      <c r="B19" s="85"/>
      <c r="C19" s="85"/>
    </row>
    <row r="20" spans="1:3">
      <c r="A20" s="94"/>
      <c r="B20" s="85"/>
      <c r="C20" s="85"/>
    </row>
    <row r="21" spans="1:3" ht="15.75" customHeight="1">
      <c r="A21" s="94"/>
      <c r="B21" s="85"/>
      <c r="C21" s="85"/>
    </row>
    <row r="22" spans="1:3" ht="15.75" customHeight="1">
      <c r="A22" s="94"/>
      <c r="B22" s="85"/>
      <c r="C22" s="85"/>
    </row>
    <row r="23" spans="1:3" ht="15.75" customHeight="1">
      <c r="A23" s="94"/>
      <c r="B23" s="85"/>
      <c r="C23" s="85"/>
    </row>
    <row r="24" spans="1:3" ht="15.75" customHeight="1">
      <c r="A24" s="95" t="s">
        <v>343</v>
      </c>
      <c r="B24" s="85">
        <v>0</v>
      </c>
      <c r="C24" s="85">
        <v>0</v>
      </c>
    </row>
    <row r="25" spans="1:3" ht="15.75" customHeight="1">
      <c r="A25" s="94"/>
      <c r="B25" s="85"/>
      <c r="C25" s="85"/>
    </row>
    <row r="26" spans="1:3" ht="15.75" customHeight="1">
      <c r="A26" s="95" t="s">
        <v>340</v>
      </c>
      <c r="B26" s="85">
        <v>0</v>
      </c>
      <c r="C26" s="85">
        <v>0</v>
      </c>
    </row>
    <row r="27" spans="1:3" ht="15.75" customHeight="1"/>
    <row r="28" spans="1:3" ht="15.75" customHeight="1"/>
    <row r="29" spans="1:3" ht="15.75" customHeight="1"/>
    <row r="30" spans="1:3" ht="15.75" customHeight="1"/>
    <row r="31" spans="1:3" ht="15.75" customHeight="1"/>
    <row r="32" spans="1: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6">
    <mergeCell ref="A1:D1"/>
    <mergeCell ref="A2:C2"/>
    <mergeCell ref="A3:C3"/>
    <mergeCell ref="A16:C16"/>
    <mergeCell ref="A4:C4"/>
    <mergeCell ref="A6:C6"/>
  </mergeCells>
  <printOptions horizontalCentered="1"/>
  <pageMargins left="0.70866141732283472" right="0.70866141732283472" top="0.74803149606299213" bottom="0.74803149606299213" header="0" footer="0"/>
  <pageSetup orientation="landscape" r:id="rId1"/>
  <colBreaks count="1" manualBreakCount="1">
    <brk id="3"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view="pageBreakPreview" topLeftCell="A7" zoomScaleNormal="100" zoomScaleSheetLayoutView="100" workbookViewId="0">
      <selection activeCell="G40" sqref="A1:G40"/>
    </sheetView>
  </sheetViews>
  <sheetFormatPr baseColWidth="10" defaultColWidth="14.42578125" defaultRowHeight="15" customHeight="1"/>
  <cols>
    <col min="1" max="1" width="14.42578125" style="547"/>
    <col min="2" max="2" width="10.7109375" customWidth="1"/>
    <col min="3" max="3" width="42.5703125" customWidth="1"/>
    <col min="4" max="6" width="16.140625" customWidth="1"/>
    <col min="7" max="7" width="7.5703125" customWidth="1"/>
    <col min="8" max="12" width="10.7109375" customWidth="1"/>
  </cols>
  <sheetData>
    <row r="1" spans="2:6" ht="15" customHeight="1">
      <c r="B1" s="880" t="s">
        <v>1659</v>
      </c>
      <c r="C1" s="804"/>
      <c r="D1" s="804"/>
      <c r="E1" s="804"/>
      <c r="F1" s="805"/>
    </row>
    <row r="2" spans="2:6" ht="15" customHeight="1">
      <c r="B2" s="880" t="s">
        <v>344</v>
      </c>
      <c r="C2" s="804"/>
      <c r="D2" s="804"/>
      <c r="E2" s="804"/>
      <c r="F2" s="805"/>
    </row>
    <row r="3" spans="2:6" ht="15.75" customHeight="1">
      <c r="B3" s="806" t="s">
        <v>1664</v>
      </c>
      <c r="C3" s="804"/>
      <c r="D3" s="804"/>
      <c r="E3" s="804"/>
      <c r="F3" s="805"/>
    </row>
    <row r="4" spans="2:6">
      <c r="B4" s="98"/>
      <c r="C4" s="98"/>
      <c r="D4" s="99"/>
      <c r="E4" s="99"/>
      <c r="F4" s="99"/>
    </row>
    <row r="5" spans="2:6">
      <c r="B5" s="954" t="s">
        <v>145</v>
      </c>
      <c r="C5" s="856"/>
      <c r="D5" s="100" t="s">
        <v>210</v>
      </c>
      <c r="E5" s="100" t="s">
        <v>213</v>
      </c>
      <c r="F5" s="460" t="s">
        <v>1675</v>
      </c>
    </row>
    <row r="6" spans="2:6">
      <c r="B6" s="74"/>
      <c r="C6" s="68"/>
      <c r="D6" s="69"/>
      <c r="E6" s="69"/>
      <c r="F6" s="69"/>
    </row>
    <row r="7" spans="2:6">
      <c r="B7" s="955" t="s">
        <v>345</v>
      </c>
      <c r="C7" s="856"/>
      <c r="D7" s="455">
        <f t="shared" ref="D7:F7" si="0">D8+D9</f>
        <v>805040465.84095478</v>
      </c>
      <c r="E7" s="455">
        <f t="shared" si="0"/>
        <v>862477674.09095478</v>
      </c>
      <c r="F7" s="455">
        <f t="shared" si="0"/>
        <v>862477674.09095478</v>
      </c>
    </row>
    <row r="8" spans="2:6" ht="17.25" customHeight="1">
      <c r="B8" s="955" t="s">
        <v>346</v>
      </c>
      <c r="C8" s="856"/>
      <c r="D8" s="456">
        <v>0</v>
      </c>
      <c r="E8" s="456">
        <v>0</v>
      </c>
      <c r="F8" s="456">
        <v>0</v>
      </c>
    </row>
    <row r="9" spans="2:6" ht="17.25" customHeight="1">
      <c r="B9" s="955" t="s">
        <v>347</v>
      </c>
      <c r="C9" s="856"/>
      <c r="D9" s="456">
        <f>'10. Edo analitico del ingreso'!D49</f>
        <v>805040465.84095478</v>
      </c>
      <c r="E9" s="456">
        <f>'10. Edo analitico del ingreso'!G49</f>
        <v>862477674.09095478</v>
      </c>
      <c r="F9" s="456">
        <f>'10. Edo analitico del ingreso'!H49</f>
        <v>862477674.09095478</v>
      </c>
    </row>
    <row r="10" spans="2:6">
      <c r="B10" s="74"/>
      <c r="C10" s="68"/>
      <c r="D10" s="393"/>
      <c r="E10" s="393"/>
      <c r="F10" s="393"/>
    </row>
    <row r="11" spans="2:6">
      <c r="B11" s="955" t="s">
        <v>348</v>
      </c>
      <c r="C11" s="856"/>
      <c r="D11" s="455">
        <f t="shared" ref="D11:F11" si="1">D12+D13</f>
        <v>805040466.68637538</v>
      </c>
      <c r="E11" s="455">
        <f t="shared" si="1"/>
        <v>803227649</v>
      </c>
      <c r="F11" s="455">
        <f t="shared" si="1"/>
        <v>800949483.65999997</v>
      </c>
    </row>
    <row r="12" spans="2:6" ht="17.25" customHeight="1">
      <c r="B12" s="955" t="s">
        <v>349</v>
      </c>
      <c r="C12" s="856"/>
      <c r="D12" s="456">
        <v>0</v>
      </c>
      <c r="E12" s="456">
        <v>0</v>
      </c>
      <c r="F12" s="456">
        <v>0</v>
      </c>
    </row>
    <row r="13" spans="2:6" ht="17.25" customHeight="1">
      <c r="B13" s="955" t="s">
        <v>350</v>
      </c>
      <c r="C13" s="856"/>
      <c r="D13" s="456">
        <f>'13. Presupuesto capitulo y conc'!C81</f>
        <v>805040466.68637538</v>
      </c>
      <c r="E13" s="456">
        <f>'13. Presupuesto capitulo y conc'!F81</f>
        <v>803227649</v>
      </c>
      <c r="F13" s="456">
        <f>'13. Presupuesto capitulo y conc'!G81</f>
        <v>800949483.65999997</v>
      </c>
    </row>
    <row r="14" spans="2:6">
      <c r="B14" s="74"/>
      <c r="C14" s="68"/>
      <c r="D14" s="393"/>
      <c r="E14" s="393"/>
      <c r="F14" s="393"/>
    </row>
    <row r="15" spans="2:6">
      <c r="B15" s="955" t="s">
        <v>351</v>
      </c>
      <c r="C15" s="856"/>
      <c r="D15" s="455">
        <f t="shared" ref="D15:F15" si="2">D7-D13</f>
        <v>-0.84542059898376465</v>
      </c>
      <c r="E15" s="455">
        <f t="shared" si="2"/>
        <v>59250025.090954781</v>
      </c>
      <c r="F15" s="455">
        <f t="shared" si="2"/>
        <v>61528190.430954814</v>
      </c>
    </row>
    <row r="16" spans="2:6">
      <c r="B16" s="103"/>
      <c r="C16" s="103"/>
      <c r="D16" s="457"/>
      <c r="E16" s="457"/>
      <c r="F16" s="457"/>
    </row>
    <row r="17" spans="2:6">
      <c r="B17" s="954" t="s">
        <v>145</v>
      </c>
      <c r="C17" s="856"/>
      <c r="D17" s="458" t="s">
        <v>210</v>
      </c>
      <c r="E17" s="458" t="s">
        <v>213</v>
      </c>
      <c r="F17" s="461" t="s">
        <v>1675</v>
      </c>
    </row>
    <row r="18" spans="2:6">
      <c r="B18" s="74"/>
      <c r="C18" s="68"/>
      <c r="D18" s="393"/>
      <c r="E18" s="393"/>
      <c r="F18" s="393"/>
    </row>
    <row r="19" spans="2:6" ht="16.5" customHeight="1">
      <c r="B19" s="955" t="s">
        <v>352</v>
      </c>
      <c r="C19" s="856"/>
      <c r="D19" s="455">
        <v>0</v>
      </c>
      <c r="E19" s="455">
        <f>E15</f>
        <v>59250025.090954781</v>
      </c>
      <c r="F19" s="455">
        <f>+F15</f>
        <v>61528190.430954814</v>
      </c>
    </row>
    <row r="20" spans="2:6">
      <c r="B20" s="74"/>
      <c r="C20" s="68"/>
      <c r="D20" s="393"/>
      <c r="E20" s="393"/>
      <c r="F20" s="393"/>
    </row>
    <row r="21" spans="2:6" ht="16.5" customHeight="1">
      <c r="B21" s="955" t="s">
        <v>353</v>
      </c>
      <c r="C21" s="856"/>
      <c r="D21" s="455">
        <v>0</v>
      </c>
      <c r="E21" s="455">
        <v>0</v>
      </c>
      <c r="F21" s="455">
        <v>0</v>
      </c>
    </row>
    <row r="22" spans="2:6" ht="15.75" customHeight="1">
      <c r="B22" s="74"/>
      <c r="C22" s="68"/>
      <c r="D22" s="393"/>
      <c r="E22" s="393"/>
      <c r="F22" s="393"/>
    </row>
    <row r="23" spans="2:6" ht="15.75" customHeight="1">
      <c r="B23" s="955" t="s">
        <v>354</v>
      </c>
      <c r="C23" s="856"/>
      <c r="D23" s="459">
        <f t="shared" ref="D23:F23" si="3">D19-D21</f>
        <v>0</v>
      </c>
      <c r="E23" s="459">
        <f t="shared" si="3"/>
        <v>59250025.090954781</v>
      </c>
      <c r="F23" s="459">
        <f t="shared" si="3"/>
        <v>61528190.430954814</v>
      </c>
    </row>
    <row r="24" spans="2:6" ht="15.75" customHeight="1">
      <c r="B24" s="103"/>
      <c r="C24" s="103"/>
      <c r="D24" s="457"/>
      <c r="E24" s="457"/>
      <c r="F24" s="457"/>
    </row>
    <row r="25" spans="2:6" ht="15.75" customHeight="1">
      <c r="B25" s="954" t="s">
        <v>145</v>
      </c>
      <c r="C25" s="856"/>
      <c r="D25" s="458" t="s">
        <v>210</v>
      </c>
      <c r="E25" s="458" t="s">
        <v>213</v>
      </c>
      <c r="F25" s="461" t="s">
        <v>1675</v>
      </c>
    </row>
    <row r="26" spans="2:6" ht="15.75" customHeight="1">
      <c r="B26" s="74"/>
      <c r="C26" s="68"/>
      <c r="D26" s="393"/>
      <c r="E26" s="393"/>
      <c r="F26" s="393"/>
    </row>
    <row r="27" spans="2:6" ht="15.75" customHeight="1">
      <c r="B27" s="955" t="s">
        <v>355</v>
      </c>
      <c r="C27" s="856"/>
      <c r="D27" s="455">
        <v>0</v>
      </c>
      <c r="E27" s="455">
        <v>0</v>
      </c>
      <c r="F27" s="455">
        <v>0</v>
      </c>
    </row>
    <row r="28" spans="2:6" ht="15.75" customHeight="1">
      <c r="B28" s="74"/>
      <c r="C28" s="68"/>
      <c r="D28" s="69"/>
      <c r="E28" s="69"/>
      <c r="F28" s="69"/>
    </row>
    <row r="29" spans="2:6" ht="15.75" customHeight="1">
      <c r="B29" s="955" t="s">
        <v>356</v>
      </c>
      <c r="C29" s="856"/>
      <c r="D29" s="101">
        <v>0</v>
      </c>
      <c r="E29" s="101">
        <v>0</v>
      </c>
      <c r="F29" s="101">
        <v>0</v>
      </c>
    </row>
    <row r="30" spans="2:6" ht="15.75" customHeight="1">
      <c r="B30" s="75"/>
      <c r="C30" s="70"/>
      <c r="D30" s="102"/>
      <c r="E30" s="102"/>
      <c r="F30" s="102"/>
    </row>
    <row r="31" spans="2:6" ht="15.75" customHeight="1">
      <c r="B31" s="955" t="s">
        <v>357</v>
      </c>
      <c r="C31" s="856"/>
      <c r="D31" s="71">
        <v>0</v>
      </c>
      <c r="E31" s="71">
        <v>0</v>
      </c>
      <c r="F31" s="71">
        <v>0</v>
      </c>
    </row>
    <row r="32" spans="2:6" ht="15.75" customHeight="1">
      <c r="B32" s="104"/>
      <c r="C32" s="104"/>
      <c r="D32" s="105"/>
      <c r="E32" s="105"/>
      <c r="F32" s="105"/>
    </row>
    <row r="33" spans="2:6" ht="15.75" customHeight="1">
      <c r="B33" s="104"/>
      <c r="C33" s="104"/>
      <c r="D33" s="105"/>
      <c r="E33" s="105"/>
      <c r="F33" s="105"/>
    </row>
    <row r="34" spans="2:6" ht="15.75" customHeight="1">
      <c r="B34" s="104"/>
      <c r="C34" s="104"/>
      <c r="D34" s="105"/>
      <c r="E34" s="105"/>
      <c r="F34" s="105"/>
    </row>
    <row r="35" spans="2:6" ht="15.75" customHeight="1">
      <c r="B35" s="106"/>
      <c r="C35" s="106"/>
      <c r="D35" s="107"/>
      <c r="E35" s="107"/>
      <c r="F35" s="107"/>
    </row>
    <row r="36" spans="2:6" ht="15.75" customHeight="1">
      <c r="D36" s="21"/>
      <c r="E36" s="21"/>
      <c r="F36" s="21"/>
    </row>
    <row r="37" spans="2:6" ht="15.75" customHeight="1">
      <c r="D37" s="21"/>
      <c r="E37" s="21"/>
      <c r="F37" s="21"/>
    </row>
    <row r="38" spans="2:6" ht="15.75" customHeight="1">
      <c r="D38" s="21"/>
      <c r="E38" s="21"/>
      <c r="F38" s="21"/>
    </row>
    <row r="39" spans="2:6" ht="15.75" customHeight="1">
      <c r="D39" s="21"/>
      <c r="E39" s="21"/>
      <c r="F39" s="21"/>
    </row>
    <row r="40" spans="2:6" ht="15.75" customHeight="1">
      <c r="D40" s="21"/>
      <c r="E40" s="21"/>
      <c r="F40" s="21"/>
    </row>
    <row r="41" spans="2:6" ht="15.75" customHeight="1">
      <c r="D41" s="21"/>
      <c r="E41" s="21"/>
      <c r="F41" s="21"/>
    </row>
    <row r="42" spans="2:6" ht="15.75" customHeight="1">
      <c r="D42" s="21"/>
      <c r="E42" s="21"/>
      <c r="F42" s="21"/>
    </row>
    <row r="43" spans="2:6" ht="15.75" customHeight="1">
      <c r="D43" s="21"/>
      <c r="E43" s="21"/>
      <c r="F43" s="21"/>
    </row>
    <row r="44" spans="2:6" ht="15.75" customHeight="1">
      <c r="D44" s="21"/>
      <c r="E44" s="21"/>
      <c r="F44" s="21"/>
    </row>
    <row r="45" spans="2:6" ht="15.75" customHeight="1">
      <c r="D45" s="21"/>
      <c r="E45" s="21"/>
      <c r="F45" s="21"/>
    </row>
    <row r="46" spans="2:6" ht="15.75" customHeight="1">
      <c r="D46" s="21"/>
      <c r="E46" s="21"/>
      <c r="F46" s="21"/>
    </row>
    <row r="47" spans="2:6" ht="15.75" customHeight="1">
      <c r="D47" s="21"/>
      <c r="E47" s="21"/>
      <c r="F47" s="21"/>
    </row>
    <row r="48" spans="2:6" ht="15.75" customHeight="1">
      <c r="D48" s="21"/>
      <c r="E48" s="21"/>
      <c r="F48" s="21"/>
    </row>
    <row r="49" spans="4:6" ht="15.75" customHeight="1">
      <c r="D49" s="21"/>
      <c r="E49" s="21"/>
      <c r="F49" s="21"/>
    </row>
    <row r="50" spans="4:6" ht="15.75" customHeight="1">
      <c r="D50" s="21"/>
      <c r="E50" s="21"/>
      <c r="F50" s="21"/>
    </row>
    <row r="51" spans="4:6" ht="15.75" customHeight="1">
      <c r="D51" s="21"/>
      <c r="E51" s="21"/>
      <c r="F51" s="21"/>
    </row>
    <row r="52" spans="4:6" ht="15.75" customHeight="1">
      <c r="D52" s="21"/>
      <c r="E52" s="21"/>
      <c r="F52" s="21"/>
    </row>
    <row r="53" spans="4:6" ht="15.75" customHeight="1">
      <c r="D53" s="21"/>
      <c r="E53" s="21"/>
      <c r="F53" s="21"/>
    </row>
    <row r="54" spans="4:6" ht="15.75" customHeight="1">
      <c r="D54" s="21"/>
      <c r="E54" s="21"/>
      <c r="F54" s="21"/>
    </row>
    <row r="55" spans="4:6" ht="15.75" customHeight="1">
      <c r="D55" s="21"/>
      <c r="E55" s="21"/>
      <c r="F55" s="21"/>
    </row>
    <row r="56" spans="4:6" ht="15.75" customHeight="1">
      <c r="D56" s="21"/>
      <c r="E56" s="21"/>
      <c r="F56" s="21"/>
    </row>
    <row r="57" spans="4:6" ht="15.75" customHeight="1">
      <c r="D57" s="21"/>
      <c r="E57" s="21"/>
      <c r="F57" s="21"/>
    </row>
    <row r="58" spans="4:6" ht="15.75" customHeight="1">
      <c r="D58" s="21"/>
      <c r="E58" s="21"/>
      <c r="F58" s="21"/>
    </row>
    <row r="59" spans="4:6" ht="15.75" customHeight="1">
      <c r="D59" s="21"/>
      <c r="E59" s="21"/>
      <c r="F59" s="21"/>
    </row>
    <row r="60" spans="4:6" ht="15.75" customHeight="1">
      <c r="D60" s="21"/>
      <c r="E60" s="21"/>
      <c r="F60" s="21"/>
    </row>
    <row r="61" spans="4:6" ht="15.75" customHeight="1">
      <c r="D61" s="21"/>
      <c r="E61" s="21"/>
      <c r="F61" s="21"/>
    </row>
    <row r="62" spans="4:6" ht="15.75" customHeight="1">
      <c r="D62" s="21"/>
      <c r="E62" s="21"/>
      <c r="F62" s="21"/>
    </row>
    <row r="63" spans="4:6" ht="15.75" customHeight="1">
      <c r="D63" s="21"/>
      <c r="E63" s="21"/>
      <c r="F63" s="21"/>
    </row>
    <row r="64" spans="4:6" ht="15.75" customHeight="1">
      <c r="D64" s="21"/>
      <c r="E64" s="21"/>
      <c r="F64" s="21"/>
    </row>
    <row r="65" spans="4:6" ht="15.75" customHeight="1">
      <c r="D65" s="21"/>
      <c r="E65" s="21"/>
      <c r="F65" s="21"/>
    </row>
    <row r="66" spans="4:6" ht="15.75" customHeight="1">
      <c r="D66" s="21"/>
      <c r="E66" s="21"/>
      <c r="F66" s="21"/>
    </row>
    <row r="67" spans="4:6" ht="15.75" customHeight="1">
      <c r="D67" s="21"/>
      <c r="E67" s="21"/>
      <c r="F67" s="21"/>
    </row>
    <row r="68" spans="4:6" ht="15.75" customHeight="1">
      <c r="D68" s="21"/>
      <c r="E68" s="21"/>
      <c r="F68" s="21"/>
    </row>
    <row r="69" spans="4:6" ht="15.75" customHeight="1">
      <c r="D69" s="21"/>
      <c r="E69" s="21"/>
      <c r="F69" s="21"/>
    </row>
    <row r="70" spans="4:6" ht="15.75" customHeight="1">
      <c r="D70" s="21"/>
      <c r="E70" s="21"/>
      <c r="F70" s="21"/>
    </row>
    <row r="71" spans="4:6" ht="15.75" customHeight="1">
      <c r="D71" s="21"/>
      <c r="E71" s="21"/>
      <c r="F71" s="21"/>
    </row>
    <row r="72" spans="4:6" ht="15.75" customHeight="1">
      <c r="D72" s="21"/>
      <c r="E72" s="21"/>
      <c r="F72" s="21"/>
    </row>
    <row r="73" spans="4:6" ht="15.75" customHeight="1">
      <c r="D73" s="21"/>
      <c r="E73" s="21"/>
      <c r="F73" s="21"/>
    </row>
    <row r="74" spans="4:6" ht="15.75" customHeight="1">
      <c r="D74" s="21"/>
      <c r="E74" s="21"/>
      <c r="F74" s="21"/>
    </row>
    <row r="75" spans="4:6" ht="15.75" customHeight="1">
      <c r="D75" s="21"/>
      <c r="E75" s="21"/>
      <c r="F75" s="21"/>
    </row>
    <row r="76" spans="4:6" ht="15.75" customHeight="1">
      <c r="D76" s="21"/>
      <c r="E76" s="21"/>
      <c r="F76" s="21"/>
    </row>
    <row r="77" spans="4:6" ht="15.75" customHeight="1">
      <c r="D77" s="21"/>
      <c r="E77" s="21"/>
      <c r="F77" s="21"/>
    </row>
    <row r="78" spans="4:6" ht="15.75" customHeight="1">
      <c r="D78" s="21"/>
      <c r="E78" s="21"/>
      <c r="F78" s="21"/>
    </row>
    <row r="79" spans="4:6" ht="15.75" customHeight="1">
      <c r="D79" s="21"/>
      <c r="E79" s="21"/>
      <c r="F79" s="21"/>
    </row>
    <row r="80" spans="4:6" ht="15.75" customHeight="1">
      <c r="D80" s="21"/>
      <c r="E80" s="21"/>
      <c r="F80" s="21"/>
    </row>
    <row r="81" spans="4:6" ht="15.75" customHeight="1">
      <c r="D81" s="21"/>
      <c r="E81" s="21"/>
      <c r="F81" s="21"/>
    </row>
    <row r="82" spans="4:6" ht="15.75" customHeight="1">
      <c r="D82" s="21"/>
      <c r="E82" s="21"/>
      <c r="F82" s="21"/>
    </row>
    <row r="83" spans="4:6" ht="15.75" customHeight="1">
      <c r="D83" s="21"/>
      <c r="E83" s="21"/>
      <c r="F83" s="21"/>
    </row>
    <row r="84" spans="4:6" ht="15.75" customHeight="1">
      <c r="D84" s="21"/>
      <c r="E84" s="21"/>
      <c r="F84" s="21"/>
    </row>
    <row r="85" spans="4:6" ht="15.75" customHeight="1">
      <c r="D85" s="21"/>
      <c r="E85" s="21"/>
      <c r="F85" s="21"/>
    </row>
    <row r="86" spans="4:6" ht="15.75" customHeight="1">
      <c r="D86" s="21"/>
      <c r="E86" s="21"/>
      <c r="F86" s="21"/>
    </row>
    <row r="87" spans="4:6" ht="15.75" customHeight="1">
      <c r="D87" s="21"/>
      <c r="E87" s="21"/>
      <c r="F87" s="21"/>
    </row>
    <row r="88" spans="4:6" ht="15.75" customHeight="1">
      <c r="D88" s="21"/>
      <c r="E88" s="21"/>
      <c r="F88" s="21"/>
    </row>
    <row r="89" spans="4:6" ht="15.75" customHeight="1">
      <c r="D89" s="21"/>
      <c r="E89" s="21"/>
      <c r="F89" s="21"/>
    </row>
    <row r="90" spans="4:6" ht="15.75" customHeight="1">
      <c r="D90" s="21"/>
      <c r="E90" s="21"/>
      <c r="F90" s="21"/>
    </row>
    <row r="91" spans="4:6" ht="15.75" customHeight="1">
      <c r="D91" s="21"/>
      <c r="E91" s="21"/>
      <c r="F91" s="21"/>
    </row>
    <row r="92" spans="4:6" ht="15.75" customHeight="1">
      <c r="D92" s="21"/>
      <c r="E92" s="21"/>
      <c r="F92" s="21"/>
    </row>
    <row r="93" spans="4:6" ht="15.75" customHeight="1">
      <c r="D93" s="21"/>
      <c r="E93" s="21"/>
      <c r="F93" s="21"/>
    </row>
    <row r="94" spans="4:6" ht="15.75" customHeight="1">
      <c r="D94" s="21"/>
      <c r="E94" s="21"/>
      <c r="F94" s="21"/>
    </row>
    <row r="95" spans="4:6" ht="15.75" customHeight="1">
      <c r="D95" s="21"/>
      <c r="E95" s="21"/>
      <c r="F95" s="21"/>
    </row>
    <row r="96" spans="4:6" ht="15.75" customHeight="1">
      <c r="D96" s="21"/>
      <c r="E96" s="21"/>
      <c r="F96" s="21"/>
    </row>
    <row r="97" spans="4:6" ht="15.75" customHeight="1">
      <c r="D97" s="21"/>
      <c r="E97" s="21"/>
      <c r="F97" s="21"/>
    </row>
    <row r="98" spans="4:6" ht="15.75" customHeight="1">
      <c r="D98" s="21"/>
      <c r="E98" s="21"/>
      <c r="F98" s="21"/>
    </row>
    <row r="99" spans="4:6" ht="15.75" customHeight="1">
      <c r="D99" s="21"/>
      <c r="E99" s="21"/>
      <c r="F99" s="21"/>
    </row>
    <row r="100" spans="4:6" ht="15.75" customHeight="1">
      <c r="D100" s="21"/>
      <c r="E100" s="21"/>
      <c r="F100" s="21"/>
    </row>
  </sheetData>
  <mergeCells count="19">
    <mergeCell ref="B31:C31"/>
    <mergeCell ref="B13:C13"/>
    <mergeCell ref="B17:C17"/>
    <mergeCell ref="B19:C19"/>
    <mergeCell ref="B9:C9"/>
    <mergeCell ref="B29:C29"/>
    <mergeCell ref="B15:C15"/>
    <mergeCell ref="B25:C25"/>
    <mergeCell ref="B27:C27"/>
    <mergeCell ref="B12:C12"/>
    <mergeCell ref="B11:C11"/>
    <mergeCell ref="B21:C21"/>
    <mergeCell ref="B23:C23"/>
    <mergeCell ref="B1:F1"/>
    <mergeCell ref="B2:F2"/>
    <mergeCell ref="B3:F3"/>
    <mergeCell ref="B5:C5"/>
    <mergeCell ref="B8:C8"/>
    <mergeCell ref="B7:C7"/>
  </mergeCells>
  <pageMargins left="0.7" right="0.7" top="0.75" bottom="0.75" header="0" footer="0"/>
  <pageSetup scale="8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K1" sqref="A1:K26"/>
    </sheetView>
  </sheetViews>
  <sheetFormatPr baseColWidth="10" defaultColWidth="14.42578125" defaultRowHeight="16.5"/>
  <cols>
    <col min="1" max="11" width="10.7109375" style="416" customWidth="1"/>
    <col min="12" max="16384" width="14.42578125" style="416"/>
  </cols>
  <sheetData>
    <row r="1" spans="1:10">
      <c r="A1" s="296"/>
      <c r="B1" s="296"/>
      <c r="C1" s="296"/>
      <c r="D1" s="296"/>
      <c r="E1" s="296"/>
      <c r="F1" s="296"/>
      <c r="G1" s="296"/>
      <c r="H1" s="296"/>
      <c r="I1" s="296"/>
      <c r="J1" s="296"/>
    </row>
    <row r="2" spans="1:10">
      <c r="A2" s="296"/>
      <c r="B2" s="296"/>
      <c r="C2" s="296"/>
      <c r="D2" s="296"/>
      <c r="E2" s="296"/>
      <c r="F2" s="296"/>
      <c r="G2" s="296"/>
      <c r="H2" s="296"/>
      <c r="I2" s="296"/>
      <c r="J2" s="296"/>
    </row>
    <row r="3" spans="1:10">
      <c r="A3" s="296"/>
      <c r="B3" s="296"/>
      <c r="C3" s="296"/>
      <c r="D3" s="296"/>
      <c r="E3" s="296"/>
      <c r="F3" s="296"/>
      <c r="G3" s="296"/>
      <c r="H3" s="296"/>
      <c r="I3" s="296"/>
      <c r="J3" s="296"/>
    </row>
    <row r="4" spans="1:10">
      <c r="A4" s="296"/>
      <c r="B4" s="296"/>
      <c r="C4" s="296"/>
      <c r="D4" s="296"/>
      <c r="E4" s="296"/>
      <c r="F4" s="296"/>
      <c r="G4" s="296"/>
      <c r="H4" s="296"/>
      <c r="I4" s="296"/>
      <c r="J4" s="296"/>
    </row>
    <row r="5" spans="1:10">
      <c r="A5" s="296"/>
      <c r="B5" s="296"/>
      <c r="C5" s="296"/>
      <c r="D5" s="296"/>
      <c r="E5" s="296"/>
      <c r="F5" s="296"/>
      <c r="G5" s="296"/>
      <c r="H5" s="296"/>
      <c r="I5" s="296"/>
      <c r="J5" s="296"/>
    </row>
    <row r="6" spans="1:10">
      <c r="A6" s="296"/>
      <c r="B6" s="296"/>
      <c r="C6" s="296"/>
      <c r="D6" s="296"/>
      <c r="E6" s="296"/>
      <c r="F6" s="296"/>
      <c r="G6" s="296"/>
      <c r="H6" s="296"/>
      <c r="I6" s="296"/>
      <c r="J6" s="296"/>
    </row>
    <row r="7" spans="1:10">
      <c r="A7" s="296"/>
      <c r="B7" s="296"/>
      <c r="C7" s="296"/>
      <c r="D7" s="296"/>
      <c r="E7" s="296"/>
      <c r="F7" s="296"/>
      <c r="G7" s="296"/>
      <c r="H7" s="296"/>
      <c r="I7" s="296"/>
      <c r="J7" s="296"/>
    </row>
    <row r="8" spans="1:10">
      <c r="A8" s="296"/>
      <c r="B8" s="296"/>
      <c r="C8" s="296"/>
      <c r="D8" s="296"/>
      <c r="E8" s="296"/>
      <c r="F8" s="296"/>
      <c r="G8" s="296"/>
      <c r="H8" s="296"/>
      <c r="I8" s="296"/>
      <c r="J8" s="296"/>
    </row>
    <row r="9" spans="1:10" ht="38.25">
      <c r="A9" s="296"/>
      <c r="B9" s="296"/>
      <c r="C9" s="296"/>
      <c r="D9" s="715" t="s">
        <v>1658</v>
      </c>
      <c r="E9" s="715"/>
      <c r="F9" s="715"/>
      <c r="G9" s="715"/>
      <c r="H9" s="715"/>
      <c r="I9" s="715"/>
      <c r="J9" s="715"/>
    </row>
    <row r="10" spans="1:10">
      <c r="A10" s="296"/>
      <c r="B10" s="296"/>
      <c r="C10" s="296"/>
      <c r="D10" s="296"/>
      <c r="E10" s="296"/>
      <c r="F10" s="296"/>
      <c r="G10" s="296"/>
      <c r="H10" s="296"/>
      <c r="I10" s="296"/>
      <c r="J10" s="296"/>
    </row>
    <row r="11" spans="1:10">
      <c r="A11" s="296"/>
      <c r="B11" s="296"/>
      <c r="C11" s="296"/>
      <c r="D11" s="296"/>
      <c r="E11" s="296"/>
      <c r="F11" s="296"/>
      <c r="G11" s="296"/>
      <c r="H11" s="296"/>
      <c r="I11" s="296"/>
      <c r="J11" s="296"/>
    </row>
    <row r="12" spans="1:10">
      <c r="A12" s="296"/>
      <c r="B12" s="296"/>
      <c r="C12" s="296"/>
      <c r="D12" s="296"/>
      <c r="E12" s="296"/>
      <c r="F12" s="296"/>
      <c r="G12" s="296"/>
      <c r="H12" s="296"/>
      <c r="I12" s="296"/>
      <c r="J12" s="296"/>
    </row>
    <row r="13" spans="1:10">
      <c r="A13" s="296"/>
      <c r="B13" s="296"/>
      <c r="C13" s="296"/>
      <c r="D13" s="296"/>
      <c r="E13" s="296"/>
      <c r="F13" s="296"/>
      <c r="G13" s="296"/>
      <c r="H13" s="296"/>
      <c r="I13" s="296"/>
      <c r="J13" s="296"/>
    </row>
    <row r="14" spans="1:10">
      <c r="A14" s="296"/>
      <c r="B14" s="296"/>
      <c r="C14" s="296"/>
      <c r="D14" s="296"/>
      <c r="E14" s="296"/>
      <c r="F14" s="296"/>
      <c r="G14" s="296"/>
      <c r="H14" s="296"/>
      <c r="I14" s="296"/>
      <c r="J14" s="296"/>
    </row>
    <row r="15" spans="1:10">
      <c r="A15" s="296"/>
      <c r="B15" s="296"/>
      <c r="C15" s="296"/>
      <c r="D15" s="296"/>
      <c r="E15" s="296"/>
      <c r="F15" s="296"/>
      <c r="G15" s="296"/>
      <c r="H15" s="296"/>
      <c r="I15" s="296"/>
      <c r="J15" s="296"/>
    </row>
    <row r="16" spans="1:10" ht="38.25">
      <c r="A16" s="296"/>
      <c r="B16" s="296"/>
      <c r="C16" s="296"/>
      <c r="D16" s="715" t="s">
        <v>1676</v>
      </c>
      <c r="E16" s="715"/>
      <c r="F16" s="715"/>
      <c r="G16" s="715"/>
      <c r="H16" s="715"/>
      <c r="I16" s="715"/>
      <c r="J16" s="715"/>
    </row>
    <row r="17" spans="1:10" ht="38.25">
      <c r="A17" s="296"/>
      <c r="B17" s="296"/>
      <c r="C17" s="296"/>
      <c r="D17" s="296"/>
      <c r="E17" s="297"/>
      <c r="F17" s="297"/>
      <c r="G17" s="297"/>
      <c r="H17" s="297"/>
      <c r="I17" s="297"/>
      <c r="J17" s="297"/>
    </row>
    <row r="18" spans="1:10" ht="27.75">
      <c r="A18" s="296"/>
      <c r="B18" s="296"/>
      <c r="C18" s="296"/>
      <c r="D18" s="296"/>
      <c r="E18" s="716" t="s">
        <v>3659</v>
      </c>
      <c r="F18" s="717"/>
      <c r="G18" s="717"/>
      <c r="H18" s="717"/>
      <c r="I18" s="717"/>
      <c r="J18" s="717"/>
    </row>
    <row r="19" spans="1:10">
      <c r="A19" s="296"/>
      <c r="B19" s="296"/>
      <c r="C19" s="296"/>
      <c r="D19" s="296"/>
      <c r="E19" s="296"/>
      <c r="F19" s="296"/>
      <c r="G19" s="296"/>
      <c r="H19" s="296"/>
      <c r="I19" s="296"/>
      <c r="J19" s="296"/>
    </row>
    <row r="20" spans="1:10">
      <c r="A20" s="296"/>
      <c r="B20" s="296"/>
      <c r="C20" s="296"/>
      <c r="D20" s="296"/>
      <c r="E20" s="296"/>
      <c r="F20" s="296"/>
      <c r="G20" s="296"/>
      <c r="H20" s="296"/>
      <c r="I20" s="296"/>
      <c r="J20" s="296"/>
    </row>
    <row r="21" spans="1:10">
      <c r="A21" s="296"/>
      <c r="B21" s="296"/>
      <c r="C21" s="296"/>
      <c r="D21" s="296"/>
      <c r="E21" s="296"/>
      <c r="F21" s="296"/>
      <c r="G21" s="296"/>
      <c r="H21" s="296"/>
      <c r="I21" s="296"/>
      <c r="J21" s="296"/>
    </row>
    <row r="22" spans="1:10">
      <c r="A22" s="296"/>
      <c r="B22" s="296"/>
      <c r="C22" s="296"/>
      <c r="D22" s="296"/>
      <c r="E22" s="296"/>
      <c r="F22" s="296"/>
      <c r="G22" s="296"/>
      <c r="H22" s="296"/>
      <c r="I22" s="296"/>
      <c r="J22" s="296"/>
    </row>
    <row r="23" spans="1:10">
      <c r="A23" s="296"/>
      <c r="B23" s="296"/>
      <c r="C23" s="296"/>
      <c r="D23" s="296"/>
      <c r="E23" s="296"/>
      <c r="F23" s="296"/>
      <c r="G23" s="296"/>
      <c r="H23" s="296"/>
      <c r="I23" s="296"/>
      <c r="J23" s="296"/>
    </row>
    <row r="24" spans="1:10">
      <c r="A24" s="296"/>
      <c r="B24" s="296"/>
      <c r="C24" s="296"/>
      <c r="D24" s="296"/>
      <c r="E24" s="296"/>
      <c r="F24" s="296"/>
      <c r="G24" s="296"/>
      <c r="H24" s="296"/>
      <c r="I24" s="296"/>
      <c r="J24" s="296"/>
    </row>
    <row r="25" spans="1:10">
      <c r="A25" s="296"/>
      <c r="B25" s="296"/>
      <c r="C25" s="296"/>
      <c r="D25" s="296"/>
      <c r="E25" s="296"/>
      <c r="F25" s="296"/>
      <c r="G25" s="296"/>
      <c r="H25" s="296"/>
      <c r="I25" s="718"/>
      <c r="J25" s="718"/>
    </row>
  </sheetData>
  <mergeCells count="4">
    <mergeCell ref="D9:J9"/>
    <mergeCell ref="D16:J16"/>
    <mergeCell ref="E18:J18"/>
    <mergeCell ref="I25:J25"/>
  </mergeCells>
  <pageMargins left="0.7" right="0.7" top="0.75" bottom="0.75" header="0.3" footer="0.3"/>
  <pageSetup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
  <sheetViews>
    <sheetView view="pageBreakPreview" zoomScaleNormal="100" zoomScaleSheetLayoutView="100" workbookViewId="0">
      <selection activeCell="J5" sqref="J5:J6"/>
    </sheetView>
  </sheetViews>
  <sheetFormatPr baseColWidth="10" defaultColWidth="14.42578125" defaultRowHeight="15" customHeight="1"/>
  <cols>
    <col min="1" max="1" width="14.42578125" style="547"/>
    <col min="2" max="2" width="3.140625" customWidth="1"/>
    <col min="3" max="3" width="2.42578125" customWidth="1"/>
    <col min="4" max="4" width="37.85546875" customWidth="1"/>
    <col min="5" max="5" width="15.42578125" customWidth="1"/>
    <col min="6" max="6" width="14.7109375" customWidth="1"/>
    <col min="7" max="9" width="15.42578125" customWidth="1"/>
    <col min="10" max="10" width="15.140625" customWidth="1"/>
    <col min="11" max="11" width="15.5703125" customWidth="1"/>
    <col min="12" max="12" width="10.7109375" customWidth="1"/>
  </cols>
  <sheetData>
    <row r="1" spans="2:11" ht="15" customHeight="1">
      <c r="B1" s="880" t="s">
        <v>1659</v>
      </c>
      <c r="C1" s="804"/>
      <c r="D1" s="804"/>
      <c r="E1" s="804"/>
      <c r="F1" s="804"/>
      <c r="G1" s="804"/>
      <c r="H1" s="804"/>
      <c r="I1" s="804"/>
      <c r="J1" s="805"/>
    </row>
    <row r="2" spans="2:11" ht="15" customHeight="1">
      <c r="B2" s="880" t="s">
        <v>358</v>
      </c>
      <c r="C2" s="804"/>
      <c r="D2" s="804"/>
      <c r="E2" s="804"/>
      <c r="F2" s="804"/>
      <c r="G2" s="804"/>
      <c r="H2" s="804"/>
      <c r="I2" s="804"/>
      <c r="J2" s="805"/>
    </row>
    <row r="3" spans="2:11" ht="15.75" customHeight="1">
      <c r="B3" s="806" t="s">
        <v>1664</v>
      </c>
      <c r="C3" s="804"/>
      <c r="D3" s="804"/>
      <c r="E3" s="804"/>
      <c r="F3" s="804"/>
      <c r="G3" s="804"/>
      <c r="H3" s="804"/>
      <c r="I3" s="804"/>
      <c r="J3" s="805"/>
    </row>
    <row r="4" spans="2:11" ht="15.75" customHeight="1">
      <c r="B4" s="66"/>
      <c r="C4" s="66"/>
      <c r="D4" s="66"/>
      <c r="E4" s="108"/>
      <c r="F4" s="108"/>
      <c r="G4" s="108"/>
      <c r="H4" s="108"/>
      <c r="I4" s="108"/>
      <c r="J4" s="66"/>
    </row>
    <row r="5" spans="2:11">
      <c r="B5" s="944" t="s">
        <v>145</v>
      </c>
      <c r="C5" s="832"/>
      <c r="D5" s="945"/>
      <c r="E5" s="959" t="s">
        <v>235</v>
      </c>
      <c r="F5" s="855"/>
      <c r="G5" s="855"/>
      <c r="H5" s="855"/>
      <c r="I5" s="856"/>
      <c r="J5" s="960" t="s">
        <v>236</v>
      </c>
    </row>
    <row r="6" spans="2:11" ht="24">
      <c r="B6" s="812"/>
      <c r="C6" s="813"/>
      <c r="D6" s="946"/>
      <c r="E6" s="72" t="s">
        <v>237</v>
      </c>
      <c r="F6" s="72" t="s">
        <v>238</v>
      </c>
      <c r="G6" s="72" t="s">
        <v>212</v>
      </c>
      <c r="H6" s="72" t="s">
        <v>213</v>
      </c>
      <c r="I6" s="72" t="s">
        <v>239</v>
      </c>
      <c r="J6" s="884"/>
    </row>
    <row r="7" spans="2:11">
      <c r="B7" s="947"/>
      <c r="C7" s="864"/>
      <c r="D7" s="948"/>
      <c r="E7" s="73">
        <v>1</v>
      </c>
      <c r="F7" s="73">
        <v>2</v>
      </c>
      <c r="G7" s="72" t="s">
        <v>240</v>
      </c>
      <c r="H7" s="73">
        <v>4</v>
      </c>
      <c r="I7" s="73">
        <v>5</v>
      </c>
      <c r="J7" s="67" t="s">
        <v>241</v>
      </c>
    </row>
    <row r="8" spans="2:11">
      <c r="B8" s="74"/>
      <c r="C8" s="109"/>
      <c r="D8" s="68"/>
      <c r="E8" s="69"/>
      <c r="F8" s="69"/>
      <c r="G8" s="69"/>
      <c r="H8" s="69"/>
      <c r="I8" s="69"/>
      <c r="J8" s="68"/>
    </row>
    <row r="9" spans="2:11">
      <c r="B9" s="956" t="s">
        <v>359</v>
      </c>
      <c r="C9" s="804"/>
      <c r="D9" s="943"/>
      <c r="E9" s="69"/>
      <c r="F9" s="69"/>
      <c r="G9" s="69"/>
      <c r="H9" s="69"/>
      <c r="I9" s="69"/>
      <c r="J9" s="68"/>
    </row>
    <row r="10" spans="2:11" ht="27" customHeight="1">
      <c r="B10" s="74"/>
      <c r="C10" s="958" t="s">
        <v>360</v>
      </c>
      <c r="D10" s="943"/>
      <c r="E10" s="81">
        <f t="shared" ref="E10:F10" si="0">E11+E12</f>
        <v>0</v>
      </c>
      <c r="F10" s="81">
        <f t="shared" si="0"/>
        <v>0</v>
      </c>
      <c r="G10" s="81">
        <f t="shared" ref="G10:G35" si="1">E10+F10</f>
        <v>0</v>
      </c>
      <c r="H10" s="81">
        <f t="shared" ref="H10:I10" si="2">H11+H12</f>
        <v>0</v>
      </c>
      <c r="I10" s="81">
        <f t="shared" si="2"/>
        <v>0</v>
      </c>
      <c r="J10" s="69">
        <f t="shared" ref="J10:J29" si="3">G10-H10</f>
        <v>0</v>
      </c>
    </row>
    <row r="11" spans="2:11">
      <c r="B11" s="74"/>
      <c r="C11" s="109"/>
      <c r="D11" s="68" t="s">
        <v>361</v>
      </c>
      <c r="E11" s="69"/>
      <c r="F11" s="69"/>
      <c r="G11" s="69">
        <f t="shared" si="1"/>
        <v>0</v>
      </c>
      <c r="H11" s="69">
        <v>0</v>
      </c>
      <c r="I11" s="69">
        <v>0</v>
      </c>
      <c r="J11" s="69">
        <f t="shared" si="3"/>
        <v>0</v>
      </c>
    </row>
    <row r="12" spans="2:11">
      <c r="B12" s="74"/>
      <c r="C12" s="109"/>
      <c r="D12" s="68" t="s">
        <v>362</v>
      </c>
      <c r="E12" s="69">
        <v>0</v>
      </c>
      <c r="F12" s="69">
        <v>0</v>
      </c>
      <c r="G12" s="69">
        <v>0</v>
      </c>
      <c r="H12" s="69">
        <v>0</v>
      </c>
      <c r="I12" s="69">
        <v>0</v>
      </c>
      <c r="J12" s="69">
        <f t="shared" si="3"/>
        <v>0</v>
      </c>
      <c r="K12" s="21"/>
    </row>
    <row r="13" spans="2:11">
      <c r="B13" s="74"/>
      <c r="C13" s="958" t="s">
        <v>363</v>
      </c>
      <c r="D13" s="943"/>
      <c r="E13" s="69">
        <f t="shared" ref="E13:F13" si="4">E14+E15+E16+E17+E18+E19+E20+E21</f>
        <v>0</v>
      </c>
      <c r="F13" s="69">
        <f t="shared" si="4"/>
        <v>0</v>
      </c>
      <c r="G13" s="69">
        <f t="shared" si="1"/>
        <v>0</v>
      </c>
      <c r="H13" s="69">
        <v>0</v>
      </c>
      <c r="I13" s="69">
        <v>0</v>
      </c>
      <c r="J13" s="69">
        <f t="shared" si="3"/>
        <v>0</v>
      </c>
    </row>
    <row r="14" spans="2:11">
      <c r="B14" s="74"/>
      <c r="C14" s="109"/>
      <c r="D14" s="68" t="s">
        <v>364</v>
      </c>
      <c r="E14" s="69">
        <v>0</v>
      </c>
      <c r="F14" s="69">
        <v>0</v>
      </c>
      <c r="G14" s="69">
        <f t="shared" si="1"/>
        <v>0</v>
      </c>
      <c r="H14" s="69">
        <v>0</v>
      </c>
      <c r="I14" s="69">
        <v>0</v>
      </c>
      <c r="J14" s="69">
        <f t="shared" si="3"/>
        <v>0</v>
      </c>
    </row>
    <row r="15" spans="2:11">
      <c r="B15" s="74"/>
      <c r="C15" s="109"/>
      <c r="D15" s="68" t="s">
        <v>365</v>
      </c>
      <c r="E15" s="69">
        <v>0</v>
      </c>
      <c r="F15" s="69">
        <v>0</v>
      </c>
      <c r="G15" s="69">
        <f t="shared" si="1"/>
        <v>0</v>
      </c>
      <c r="H15" s="69">
        <v>0</v>
      </c>
      <c r="I15" s="69">
        <v>0</v>
      </c>
      <c r="J15" s="69">
        <f t="shared" si="3"/>
        <v>0</v>
      </c>
    </row>
    <row r="16" spans="2:11" ht="24">
      <c r="B16" s="74"/>
      <c r="C16" s="109"/>
      <c r="D16" s="68" t="s">
        <v>366</v>
      </c>
      <c r="E16" s="69">
        <v>0</v>
      </c>
      <c r="F16" s="69">
        <v>0</v>
      </c>
      <c r="G16" s="69">
        <f t="shared" si="1"/>
        <v>0</v>
      </c>
      <c r="H16" s="69">
        <v>0</v>
      </c>
      <c r="I16" s="69">
        <v>0</v>
      </c>
      <c r="J16" s="69">
        <f t="shared" si="3"/>
        <v>0</v>
      </c>
    </row>
    <row r="17" spans="2:10">
      <c r="B17" s="74"/>
      <c r="C17" s="109"/>
      <c r="D17" s="68" t="s">
        <v>367</v>
      </c>
      <c r="E17" s="69">
        <v>0</v>
      </c>
      <c r="F17" s="69">
        <v>0</v>
      </c>
      <c r="G17" s="69">
        <f t="shared" si="1"/>
        <v>0</v>
      </c>
      <c r="H17" s="69">
        <v>0</v>
      </c>
      <c r="I17" s="69">
        <v>0</v>
      </c>
      <c r="J17" s="69">
        <f t="shared" si="3"/>
        <v>0</v>
      </c>
    </row>
    <row r="18" spans="2:10">
      <c r="B18" s="74"/>
      <c r="C18" s="109"/>
      <c r="D18" s="68" t="s">
        <v>368</v>
      </c>
      <c r="E18" s="69">
        <v>0</v>
      </c>
      <c r="F18" s="69">
        <v>0</v>
      </c>
      <c r="G18" s="69">
        <f t="shared" si="1"/>
        <v>0</v>
      </c>
      <c r="H18" s="69">
        <v>0</v>
      </c>
      <c r="I18" s="69">
        <v>0</v>
      </c>
      <c r="J18" s="69">
        <f t="shared" si="3"/>
        <v>0</v>
      </c>
    </row>
    <row r="19" spans="2:10" ht="24">
      <c r="B19" s="74"/>
      <c r="C19" s="109"/>
      <c r="D19" s="68" t="s">
        <v>369</v>
      </c>
      <c r="E19" s="69">
        <v>0</v>
      </c>
      <c r="F19" s="69">
        <v>0</v>
      </c>
      <c r="G19" s="69">
        <f t="shared" si="1"/>
        <v>0</v>
      </c>
      <c r="H19" s="69">
        <v>0</v>
      </c>
      <c r="I19" s="69">
        <v>0</v>
      </c>
      <c r="J19" s="69">
        <f t="shared" si="3"/>
        <v>0</v>
      </c>
    </row>
    <row r="20" spans="2:10">
      <c r="B20" s="74"/>
      <c r="C20" s="109"/>
      <c r="D20" s="68" t="s">
        <v>370</v>
      </c>
      <c r="E20" s="69">
        <f>'10. Edo analitico del ingreso'!D37+'10. Edo analitico del ingreso'!D36</f>
        <v>0</v>
      </c>
      <c r="F20" s="69">
        <f>'10. Edo analitico del ingreso'!E37</f>
        <v>0</v>
      </c>
      <c r="G20" s="69">
        <f t="shared" si="1"/>
        <v>0</v>
      </c>
      <c r="H20" s="69">
        <v>0</v>
      </c>
      <c r="I20" s="69">
        <v>0</v>
      </c>
      <c r="J20" s="69">
        <f t="shared" si="3"/>
        <v>0</v>
      </c>
    </row>
    <row r="21" spans="2:10" ht="15.75" customHeight="1">
      <c r="B21" s="74"/>
      <c r="C21" s="109"/>
      <c r="D21" s="68" t="s">
        <v>371</v>
      </c>
      <c r="E21" s="69">
        <v>0</v>
      </c>
      <c r="F21" s="69">
        <v>0</v>
      </c>
      <c r="G21" s="69">
        <f t="shared" si="1"/>
        <v>0</v>
      </c>
      <c r="H21" s="69">
        <v>0</v>
      </c>
      <c r="I21" s="69">
        <v>0</v>
      </c>
      <c r="J21" s="69">
        <f t="shared" si="3"/>
        <v>0</v>
      </c>
    </row>
    <row r="22" spans="2:10" ht="15.75" customHeight="1">
      <c r="B22" s="74"/>
      <c r="C22" s="958" t="s">
        <v>372</v>
      </c>
      <c r="D22" s="943"/>
      <c r="E22" s="393">
        <f t="shared" ref="E22" si="5">E23+E24+E25</f>
        <v>805040465.84095502</v>
      </c>
      <c r="F22" s="393">
        <f>F23+F24+F25</f>
        <v>57437208.372282133</v>
      </c>
      <c r="G22" s="393">
        <f t="shared" ref="G22:H22" si="6">G23+G24+G25</f>
        <v>862477674.21323717</v>
      </c>
      <c r="H22" s="393">
        <f t="shared" si="6"/>
        <v>803227649</v>
      </c>
      <c r="I22" s="393">
        <f>I23+I24+I25</f>
        <v>800987636.04999995</v>
      </c>
      <c r="J22" s="393">
        <f>+G22-H22</f>
        <v>59250025.213237166</v>
      </c>
    </row>
    <row r="23" spans="2:10" ht="30.75" customHeight="1">
      <c r="B23" s="74"/>
      <c r="C23" s="109"/>
      <c r="D23" s="68" t="s">
        <v>373</v>
      </c>
      <c r="E23" s="69">
        <v>0</v>
      </c>
      <c r="F23" s="69">
        <v>0</v>
      </c>
      <c r="G23" s="69">
        <f t="shared" si="1"/>
        <v>0</v>
      </c>
      <c r="H23" s="69">
        <v>0</v>
      </c>
      <c r="I23" s="69">
        <v>0</v>
      </c>
      <c r="J23" s="393">
        <f t="shared" si="3"/>
        <v>0</v>
      </c>
    </row>
    <row r="24" spans="2:10" ht="29.25" customHeight="1">
      <c r="B24" s="74"/>
      <c r="C24" s="109"/>
      <c r="D24" s="68" t="s">
        <v>374</v>
      </c>
      <c r="E24" s="393">
        <f>+'14. Presupuesto finalidad y fun'!$C$13</f>
        <v>805040465.84095502</v>
      </c>
      <c r="F24" s="393">
        <f>+'14. Presupuesto finalidad y fun'!$D$13</f>
        <v>57437208.372282133</v>
      </c>
      <c r="G24" s="393">
        <f>+E24+F24</f>
        <v>862477674.21323717</v>
      </c>
      <c r="H24" s="393">
        <f>+'17. Indicadores de postura fisc'!E13</f>
        <v>803227649</v>
      </c>
      <c r="I24" s="393">
        <f>+'14. Presupuesto finalidad y fun'!$G$13</f>
        <v>800987636.04999995</v>
      </c>
      <c r="J24" s="393">
        <f t="shared" si="3"/>
        <v>59250025.213237166</v>
      </c>
    </row>
    <row r="25" spans="2:10" ht="15.75" customHeight="1">
      <c r="B25" s="74"/>
      <c r="C25" s="109"/>
      <c r="D25" s="68" t="s">
        <v>375</v>
      </c>
      <c r="E25" s="69">
        <v>0</v>
      </c>
      <c r="F25" s="69">
        <v>0</v>
      </c>
      <c r="G25" s="69">
        <f t="shared" si="1"/>
        <v>0</v>
      </c>
      <c r="H25" s="69">
        <v>0</v>
      </c>
      <c r="I25" s="69">
        <v>0</v>
      </c>
      <c r="J25" s="393">
        <f t="shared" si="3"/>
        <v>0</v>
      </c>
    </row>
    <row r="26" spans="2:10" ht="15.75" customHeight="1">
      <c r="B26" s="74"/>
      <c r="C26" s="958" t="s">
        <v>376</v>
      </c>
      <c r="D26" s="943"/>
      <c r="E26" s="69">
        <f t="shared" ref="E26:F26" si="7">E27+E28</f>
        <v>0</v>
      </c>
      <c r="F26" s="69">
        <f t="shared" si="7"/>
        <v>0</v>
      </c>
      <c r="G26" s="69">
        <f t="shared" si="1"/>
        <v>0</v>
      </c>
      <c r="H26" s="69">
        <f t="shared" ref="H26:I26" si="8">H27+H28</f>
        <v>0</v>
      </c>
      <c r="I26" s="69">
        <f t="shared" si="8"/>
        <v>0</v>
      </c>
      <c r="J26" s="393">
        <f t="shared" si="3"/>
        <v>0</v>
      </c>
    </row>
    <row r="27" spans="2:10" ht="24.75" customHeight="1">
      <c r="B27" s="74"/>
      <c r="C27" s="109"/>
      <c r="D27" s="68" t="s">
        <v>377</v>
      </c>
      <c r="E27" s="69">
        <f>'Ingresos (adecuaciones)'!N10+'Ingresos (adecuaciones)'!N13+'Ingresos (adecuaciones)'!N20</f>
        <v>0</v>
      </c>
      <c r="F27" s="69">
        <f>'Ingresos (adecuaciones)'!O10+'Ingresos (adecuaciones)'!O13+'Ingresos (adecuaciones)'!O20</f>
        <v>0</v>
      </c>
      <c r="G27" s="69">
        <f t="shared" si="1"/>
        <v>0</v>
      </c>
      <c r="H27" s="69">
        <v>0</v>
      </c>
      <c r="I27" s="69">
        <v>0</v>
      </c>
      <c r="J27" s="69">
        <f t="shared" si="3"/>
        <v>0</v>
      </c>
    </row>
    <row r="28" spans="2:10" ht="15.75" customHeight="1">
      <c r="B28" s="74"/>
      <c r="C28" s="109"/>
      <c r="D28" s="68" t="s">
        <v>378</v>
      </c>
      <c r="E28" s="69"/>
      <c r="F28" s="69"/>
      <c r="G28" s="69">
        <f t="shared" si="1"/>
        <v>0</v>
      </c>
      <c r="H28" s="69">
        <v>0</v>
      </c>
      <c r="I28" s="69">
        <v>0</v>
      </c>
      <c r="J28" s="69">
        <f t="shared" si="3"/>
        <v>0</v>
      </c>
    </row>
    <row r="29" spans="2:10" ht="15.75" customHeight="1">
      <c r="B29" s="74"/>
      <c r="C29" s="958" t="s">
        <v>379</v>
      </c>
      <c r="D29" s="943"/>
      <c r="E29" s="69">
        <f t="shared" ref="E29:F29" si="9">E30+E31+E32+E33</f>
        <v>0</v>
      </c>
      <c r="F29" s="69">
        <f t="shared" si="9"/>
        <v>0</v>
      </c>
      <c r="G29" s="69">
        <f t="shared" si="1"/>
        <v>0</v>
      </c>
      <c r="H29" s="69">
        <v>0</v>
      </c>
      <c r="I29" s="69">
        <v>0</v>
      </c>
      <c r="J29" s="69">
        <f t="shared" si="3"/>
        <v>0</v>
      </c>
    </row>
    <row r="30" spans="2:10" ht="15.75" customHeight="1">
      <c r="B30" s="74"/>
      <c r="C30" s="109"/>
      <c r="D30" s="68" t="s">
        <v>380</v>
      </c>
      <c r="E30" s="69">
        <v>0</v>
      </c>
      <c r="F30" s="69">
        <v>0</v>
      </c>
      <c r="G30" s="69">
        <f t="shared" si="1"/>
        <v>0</v>
      </c>
      <c r="H30" s="69">
        <v>0</v>
      </c>
      <c r="I30" s="69">
        <v>0</v>
      </c>
      <c r="J30" s="69">
        <f>G30-I30</f>
        <v>0</v>
      </c>
    </row>
    <row r="31" spans="2:10" ht="15.75" customHeight="1">
      <c r="B31" s="74"/>
      <c r="C31" s="109"/>
      <c r="D31" s="68" t="s">
        <v>381</v>
      </c>
      <c r="E31" s="69">
        <v>0</v>
      </c>
      <c r="F31" s="69">
        <v>0</v>
      </c>
      <c r="G31" s="69">
        <f t="shared" si="1"/>
        <v>0</v>
      </c>
      <c r="H31" s="69">
        <v>0</v>
      </c>
      <c r="I31" s="69">
        <v>0</v>
      </c>
      <c r="J31" s="69">
        <f t="shared" ref="J31:J38" si="10">G31-H31</f>
        <v>0</v>
      </c>
    </row>
    <row r="32" spans="2:10" ht="15.75" customHeight="1">
      <c r="B32" s="74"/>
      <c r="C32" s="109"/>
      <c r="D32" s="68" t="s">
        <v>382</v>
      </c>
      <c r="E32" s="69">
        <v>0</v>
      </c>
      <c r="F32" s="69">
        <v>0</v>
      </c>
      <c r="G32" s="69">
        <f t="shared" si="1"/>
        <v>0</v>
      </c>
      <c r="H32" s="69">
        <v>0</v>
      </c>
      <c r="I32" s="69">
        <v>0</v>
      </c>
      <c r="J32" s="69">
        <f t="shared" si="10"/>
        <v>0</v>
      </c>
    </row>
    <row r="33" spans="2:10" ht="24.75" customHeight="1">
      <c r="B33" s="74"/>
      <c r="C33" s="109"/>
      <c r="D33" s="68" t="s">
        <v>383</v>
      </c>
      <c r="E33" s="69">
        <v>0</v>
      </c>
      <c r="F33" s="69">
        <v>0</v>
      </c>
      <c r="G33" s="69">
        <f t="shared" si="1"/>
        <v>0</v>
      </c>
      <c r="H33" s="69">
        <v>0</v>
      </c>
      <c r="I33" s="69">
        <v>0</v>
      </c>
      <c r="J33" s="69">
        <f t="shared" si="10"/>
        <v>0</v>
      </c>
    </row>
    <row r="34" spans="2:10" ht="26.25" customHeight="1">
      <c r="B34" s="74"/>
      <c r="C34" s="958" t="s">
        <v>384</v>
      </c>
      <c r="D34" s="943"/>
      <c r="E34" s="69">
        <f t="shared" ref="E34:F34" si="11">E35</f>
        <v>0</v>
      </c>
      <c r="F34" s="69">
        <f t="shared" si="11"/>
        <v>0</v>
      </c>
      <c r="G34" s="69">
        <f t="shared" si="1"/>
        <v>0</v>
      </c>
      <c r="H34" s="69"/>
      <c r="I34" s="69"/>
      <c r="J34" s="69">
        <f t="shared" si="10"/>
        <v>0</v>
      </c>
    </row>
    <row r="35" spans="2:10" ht="15.75" customHeight="1">
      <c r="B35" s="74"/>
      <c r="C35" s="109"/>
      <c r="D35" s="68" t="s">
        <v>385</v>
      </c>
      <c r="E35" s="69">
        <v>0</v>
      </c>
      <c r="F35" s="69">
        <v>0</v>
      </c>
      <c r="G35" s="69">
        <f t="shared" si="1"/>
        <v>0</v>
      </c>
      <c r="H35" s="69">
        <v>0</v>
      </c>
      <c r="I35" s="69">
        <v>0</v>
      </c>
      <c r="J35" s="69">
        <f t="shared" si="10"/>
        <v>0</v>
      </c>
    </row>
    <row r="36" spans="2:10" ht="15.75" customHeight="1">
      <c r="B36" s="956" t="s">
        <v>386</v>
      </c>
      <c r="C36" s="804"/>
      <c r="D36" s="943"/>
      <c r="E36" s="69">
        <v>0</v>
      </c>
      <c r="F36" s="69">
        <v>0</v>
      </c>
      <c r="G36" s="69">
        <v>0</v>
      </c>
      <c r="H36" s="69">
        <v>0</v>
      </c>
      <c r="I36" s="69">
        <v>0</v>
      </c>
      <c r="J36" s="69">
        <f t="shared" si="10"/>
        <v>0</v>
      </c>
    </row>
    <row r="37" spans="2:10" ht="24" customHeight="1">
      <c r="B37" s="956" t="s">
        <v>387</v>
      </c>
      <c r="C37" s="804"/>
      <c r="D37" s="943"/>
      <c r="E37" s="69">
        <v>0</v>
      </c>
      <c r="F37" s="69">
        <v>0</v>
      </c>
      <c r="G37" s="69">
        <f t="shared" ref="G37:G38" si="12">E37+F37</f>
        <v>0</v>
      </c>
      <c r="H37" s="69">
        <v>0</v>
      </c>
      <c r="I37" s="69">
        <v>0</v>
      </c>
      <c r="J37" s="69">
        <f t="shared" si="10"/>
        <v>0</v>
      </c>
    </row>
    <row r="38" spans="2:10" ht="15.75" customHeight="1">
      <c r="B38" s="956" t="s">
        <v>388</v>
      </c>
      <c r="C38" s="804"/>
      <c r="D38" s="943"/>
      <c r="E38" s="69">
        <v>0</v>
      </c>
      <c r="F38" s="69">
        <v>0</v>
      </c>
      <c r="G38" s="69">
        <f t="shared" si="12"/>
        <v>0</v>
      </c>
      <c r="H38" s="69">
        <v>0</v>
      </c>
      <c r="I38" s="69">
        <v>0</v>
      </c>
      <c r="J38" s="69">
        <f t="shared" si="10"/>
        <v>0</v>
      </c>
    </row>
    <row r="39" spans="2:10" ht="15.75" customHeight="1">
      <c r="B39" s="75"/>
      <c r="C39" s="110"/>
      <c r="D39" s="70"/>
      <c r="E39" s="102"/>
      <c r="F39" s="102"/>
      <c r="G39" s="102"/>
      <c r="H39" s="102"/>
      <c r="I39" s="102"/>
      <c r="J39" s="70"/>
    </row>
    <row r="40" spans="2:10" ht="15.75" customHeight="1">
      <c r="B40" s="111"/>
      <c r="C40" s="957" t="s">
        <v>295</v>
      </c>
      <c r="D40" s="856"/>
      <c r="E40" s="462">
        <f t="shared" ref="E40:J40" si="13">E10+E13+E22+E26+E29+E34</f>
        <v>805040465.84095502</v>
      </c>
      <c r="F40" s="462">
        <f t="shared" si="13"/>
        <v>57437208.372282133</v>
      </c>
      <c r="G40" s="462">
        <f t="shared" si="13"/>
        <v>862477674.21323717</v>
      </c>
      <c r="H40" s="462">
        <f t="shared" si="13"/>
        <v>803227649</v>
      </c>
      <c r="I40" s="462">
        <f t="shared" si="13"/>
        <v>800987636.04999995</v>
      </c>
      <c r="J40" s="462">
        <f t="shared" si="13"/>
        <v>59250025.213237166</v>
      </c>
    </row>
    <row r="41" spans="2:10" ht="15.75" customHeight="1">
      <c r="E41" s="21"/>
      <c r="F41" s="21"/>
      <c r="G41" s="21"/>
      <c r="H41" s="21"/>
      <c r="I41" s="21"/>
    </row>
    <row r="42" spans="2:10" ht="15.75" customHeight="1">
      <c r="E42" s="21"/>
      <c r="F42" s="21"/>
      <c r="G42" s="21"/>
      <c r="H42" s="21"/>
      <c r="I42" s="21"/>
    </row>
    <row r="43" spans="2:10" ht="15.75" customHeight="1">
      <c r="E43" s="21"/>
      <c r="F43" s="21"/>
      <c r="G43" s="21"/>
      <c r="H43" s="21"/>
      <c r="I43" s="21"/>
    </row>
    <row r="44" spans="2:10" ht="15.75" customHeight="1">
      <c r="E44" s="21"/>
      <c r="F44" s="21"/>
      <c r="G44" s="21"/>
      <c r="H44" s="21"/>
      <c r="I44" s="21"/>
    </row>
    <row r="45" spans="2:10" ht="15.75" customHeight="1">
      <c r="E45" s="21"/>
      <c r="F45" s="21"/>
      <c r="G45" s="21"/>
      <c r="H45" s="21"/>
      <c r="I45" s="21"/>
    </row>
    <row r="46" spans="2:10" ht="15.75" customHeight="1">
      <c r="E46" s="21"/>
      <c r="F46" s="21"/>
      <c r="G46" s="21"/>
      <c r="H46" s="21"/>
      <c r="I46" s="21"/>
    </row>
    <row r="47" spans="2:10" ht="15.75" customHeight="1">
      <c r="E47" s="21"/>
      <c r="F47" s="21"/>
      <c r="G47" s="21"/>
      <c r="H47" s="21"/>
      <c r="I47" s="21"/>
    </row>
    <row r="48" spans="2:10" ht="15.75" customHeight="1">
      <c r="E48" s="21"/>
      <c r="F48" s="21"/>
      <c r="G48" s="21"/>
      <c r="H48" s="21"/>
      <c r="I48" s="21"/>
    </row>
    <row r="49" spans="5:9" ht="15.75" customHeight="1">
      <c r="E49" s="21"/>
      <c r="F49" s="21"/>
      <c r="G49" s="21"/>
      <c r="H49" s="21"/>
      <c r="I49" s="21"/>
    </row>
    <row r="50" spans="5:9" ht="15.75" customHeight="1">
      <c r="E50" s="21"/>
      <c r="F50" s="21"/>
      <c r="G50" s="21"/>
      <c r="H50" s="21"/>
      <c r="I50" s="21"/>
    </row>
    <row r="51" spans="5:9" ht="15.75" customHeight="1">
      <c r="E51" s="21"/>
      <c r="F51" s="21"/>
      <c r="G51" s="21"/>
      <c r="H51" s="21"/>
      <c r="I51" s="21"/>
    </row>
    <row r="52" spans="5:9" ht="15.75" customHeight="1">
      <c r="E52" s="21"/>
      <c r="F52" s="21"/>
      <c r="G52" s="21"/>
      <c r="H52" s="21"/>
      <c r="I52" s="21"/>
    </row>
    <row r="53" spans="5:9" ht="15.75" customHeight="1">
      <c r="E53" s="21"/>
      <c r="F53" s="21"/>
      <c r="G53" s="21"/>
      <c r="H53" s="21"/>
      <c r="I53" s="21"/>
    </row>
    <row r="54" spans="5:9" ht="15.75" customHeight="1">
      <c r="E54" s="21"/>
      <c r="F54" s="21"/>
      <c r="G54" s="21"/>
      <c r="H54" s="21"/>
      <c r="I54" s="21"/>
    </row>
    <row r="55" spans="5:9" ht="15.75" customHeight="1">
      <c r="E55" s="21"/>
      <c r="F55" s="21"/>
      <c r="G55" s="21"/>
      <c r="H55" s="21"/>
      <c r="I55" s="21"/>
    </row>
    <row r="56" spans="5:9" ht="15.75" customHeight="1">
      <c r="E56" s="21"/>
      <c r="F56" s="21"/>
      <c r="G56" s="21"/>
      <c r="H56" s="21"/>
      <c r="I56" s="21"/>
    </row>
    <row r="57" spans="5:9" ht="15.75" customHeight="1">
      <c r="E57" s="21"/>
      <c r="F57" s="21"/>
      <c r="G57" s="21"/>
      <c r="H57" s="21"/>
      <c r="I57" s="21"/>
    </row>
    <row r="58" spans="5:9" ht="15.75" customHeight="1">
      <c r="E58" s="21"/>
      <c r="F58" s="21"/>
      <c r="G58" s="21"/>
      <c r="H58" s="21"/>
      <c r="I58" s="21"/>
    </row>
    <row r="59" spans="5:9" ht="15.75" customHeight="1">
      <c r="E59" s="21"/>
      <c r="F59" s="21"/>
      <c r="G59" s="21"/>
      <c r="H59" s="21"/>
      <c r="I59" s="21"/>
    </row>
    <row r="60" spans="5:9" ht="15.75" customHeight="1">
      <c r="E60" s="21"/>
      <c r="F60" s="21"/>
      <c r="G60" s="21"/>
      <c r="H60" s="21"/>
      <c r="I60" s="21"/>
    </row>
    <row r="61" spans="5:9" ht="15.75" customHeight="1">
      <c r="E61" s="21"/>
      <c r="F61" s="21"/>
      <c r="G61" s="21"/>
      <c r="H61" s="21"/>
      <c r="I61" s="21"/>
    </row>
    <row r="62" spans="5:9" ht="15.75" customHeight="1">
      <c r="E62" s="21"/>
      <c r="F62" s="21"/>
      <c r="G62" s="21"/>
      <c r="H62" s="21"/>
      <c r="I62" s="21"/>
    </row>
    <row r="63" spans="5:9" ht="15.75" customHeight="1">
      <c r="E63" s="21"/>
      <c r="F63" s="21"/>
      <c r="G63" s="21"/>
      <c r="H63" s="21"/>
      <c r="I63" s="21"/>
    </row>
    <row r="64" spans="5:9" ht="15.75" customHeight="1">
      <c r="E64" s="21"/>
      <c r="F64" s="21"/>
      <c r="G64" s="21"/>
      <c r="H64" s="21"/>
      <c r="I64" s="21"/>
    </row>
    <row r="65" spans="5:9" ht="15.75" customHeight="1">
      <c r="E65" s="21"/>
      <c r="F65" s="21"/>
      <c r="G65" s="21"/>
      <c r="H65" s="21"/>
      <c r="I65" s="21"/>
    </row>
    <row r="66" spans="5:9" ht="15.75" customHeight="1">
      <c r="E66" s="21"/>
      <c r="F66" s="21"/>
      <c r="G66" s="21"/>
      <c r="H66" s="21"/>
      <c r="I66" s="21"/>
    </row>
    <row r="67" spans="5:9" ht="15.75" customHeight="1">
      <c r="E67" s="21"/>
      <c r="F67" s="21"/>
      <c r="G67" s="21"/>
      <c r="H67" s="21"/>
      <c r="I67" s="21"/>
    </row>
    <row r="68" spans="5:9" ht="15.75" customHeight="1">
      <c r="E68" s="21"/>
      <c r="F68" s="21"/>
      <c r="G68" s="21"/>
      <c r="H68" s="21"/>
      <c r="I68" s="21"/>
    </row>
    <row r="69" spans="5:9" ht="15.75" customHeight="1">
      <c r="E69" s="21"/>
      <c r="F69" s="21"/>
      <c r="G69" s="21"/>
      <c r="H69" s="21"/>
      <c r="I69" s="21"/>
    </row>
    <row r="70" spans="5:9" ht="15.75" customHeight="1">
      <c r="E70" s="21"/>
      <c r="F70" s="21"/>
      <c r="G70" s="21"/>
      <c r="H70" s="21"/>
      <c r="I70" s="21"/>
    </row>
    <row r="71" spans="5:9" ht="15.75" customHeight="1">
      <c r="E71" s="21"/>
      <c r="F71" s="21"/>
      <c r="G71" s="21"/>
      <c r="H71" s="21"/>
      <c r="I71" s="21"/>
    </row>
    <row r="72" spans="5:9" ht="15.75" customHeight="1">
      <c r="E72" s="21"/>
      <c r="F72" s="21"/>
      <c r="G72" s="21"/>
      <c r="H72" s="21"/>
      <c r="I72" s="21"/>
    </row>
    <row r="73" spans="5:9" ht="15.75" customHeight="1">
      <c r="E73" s="21"/>
      <c r="F73" s="21"/>
      <c r="G73" s="21"/>
      <c r="H73" s="21"/>
      <c r="I73" s="21"/>
    </row>
    <row r="74" spans="5:9" ht="15.75" customHeight="1">
      <c r="E74" s="21"/>
      <c r="F74" s="21"/>
      <c r="G74" s="21"/>
      <c r="H74" s="21"/>
      <c r="I74" s="21"/>
    </row>
    <row r="75" spans="5:9" ht="15.75" customHeight="1">
      <c r="E75" s="21"/>
      <c r="F75" s="21"/>
      <c r="G75" s="21"/>
      <c r="H75" s="21"/>
      <c r="I75" s="21"/>
    </row>
    <row r="76" spans="5:9" ht="15.75" customHeight="1">
      <c r="E76" s="21"/>
      <c r="F76" s="21"/>
      <c r="G76" s="21"/>
      <c r="H76" s="21"/>
      <c r="I76" s="21"/>
    </row>
    <row r="77" spans="5:9" ht="15.75" customHeight="1">
      <c r="E77" s="21"/>
      <c r="F77" s="21"/>
      <c r="G77" s="21"/>
      <c r="H77" s="21"/>
      <c r="I77" s="21"/>
    </row>
    <row r="78" spans="5:9" ht="15.75" customHeight="1">
      <c r="E78" s="21"/>
      <c r="F78" s="21"/>
      <c r="G78" s="21"/>
      <c r="H78" s="21"/>
      <c r="I78" s="21"/>
    </row>
    <row r="79" spans="5:9" ht="15.75" customHeight="1">
      <c r="E79" s="21"/>
      <c r="F79" s="21"/>
      <c r="G79" s="21"/>
      <c r="H79" s="21"/>
      <c r="I79" s="21"/>
    </row>
    <row r="80" spans="5:9" ht="15.75" customHeight="1">
      <c r="E80" s="21"/>
      <c r="F80" s="21"/>
      <c r="G80" s="21"/>
      <c r="H80" s="21"/>
      <c r="I80" s="21"/>
    </row>
    <row r="81" spans="5:9" ht="15.75" customHeight="1">
      <c r="E81" s="21"/>
      <c r="F81" s="21"/>
      <c r="G81" s="21"/>
      <c r="H81" s="21"/>
      <c r="I81" s="21"/>
    </row>
    <row r="82" spans="5:9" ht="15.75" customHeight="1">
      <c r="E82" s="21"/>
      <c r="F82" s="21"/>
      <c r="G82" s="21"/>
      <c r="H82" s="21"/>
      <c r="I82" s="21"/>
    </row>
    <row r="83" spans="5:9" ht="15.75" customHeight="1">
      <c r="E83" s="21"/>
      <c r="F83" s="21"/>
      <c r="G83" s="21"/>
      <c r="H83" s="21"/>
      <c r="I83" s="21"/>
    </row>
    <row r="84" spans="5:9" ht="15.75" customHeight="1">
      <c r="E84" s="21"/>
      <c r="F84" s="21"/>
      <c r="G84" s="21"/>
      <c r="H84" s="21"/>
      <c r="I84" s="21"/>
    </row>
    <row r="85" spans="5:9" ht="15.75" customHeight="1">
      <c r="E85" s="21"/>
      <c r="F85" s="21"/>
      <c r="G85" s="21"/>
      <c r="H85" s="21"/>
      <c r="I85" s="21"/>
    </row>
    <row r="86" spans="5:9" ht="15.75" customHeight="1">
      <c r="E86" s="21"/>
      <c r="F86" s="21"/>
      <c r="G86" s="21"/>
      <c r="H86" s="21"/>
      <c r="I86" s="21"/>
    </row>
    <row r="87" spans="5:9" ht="15.75" customHeight="1">
      <c r="E87" s="21"/>
      <c r="F87" s="21"/>
      <c r="G87" s="21"/>
      <c r="H87" s="21"/>
      <c r="I87" s="21"/>
    </row>
    <row r="88" spans="5:9" ht="15.75" customHeight="1">
      <c r="E88" s="21"/>
      <c r="F88" s="21"/>
      <c r="G88" s="21"/>
      <c r="H88" s="21"/>
      <c r="I88" s="21"/>
    </row>
    <row r="89" spans="5:9" ht="15.75" customHeight="1">
      <c r="E89" s="21"/>
      <c r="F89" s="21"/>
      <c r="G89" s="21"/>
      <c r="H89" s="21"/>
      <c r="I89" s="21"/>
    </row>
    <row r="90" spans="5:9" ht="15.75" customHeight="1">
      <c r="E90" s="21"/>
      <c r="F90" s="21"/>
      <c r="G90" s="21"/>
      <c r="H90" s="21"/>
      <c r="I90" s="21"/>
    </row>
    <row r="91" spans="5:9" ht="15.75" customHeight="1">
      <c r="E91" s="21"/>
      <c r="F91" s="21"/>
      <c r="G91" s="21"/>
      <c r="H91" s="21"/>
      <c r="I91" s="21"/>
    </row>
    <row r="92" spans="5:9" ht="15.75" customHeight="1">
      <c r="E92" s="21"/>
      <c r="F92" s="21"/>
      <c r="G92" s="21"/>
      <c r="H92" s="21"/>
      <c r="I92" s="21"/>
    </row>
    <row r="93" spans="5:9" ht="15.75" customHeight="1">
      <c r="E93" s="21"/>
      <c r="F93" s="21"/>
      <c r="G93" s="21"/>
      <c r="H93" s="21"/>
      <c r="I93" s="21"/>
    </row>
    <row r="94" spans="5:9" ht="15.75" customHeight="1">
      <c r="E94" s="21"/>
      <c r="F94" s="21"/>
      <c r="G94" s="21"/>
      <c r="H94" s="21"/>
      <c r="I94" s="21"/>
    </row>
    <row r="95" spans="5:9" ht="15.75" customHeight="1">
      <c r="E95" s="21"/>
      <c r="F95" s="21"/>
      <c r="G95" s="21"/>
      <c r="H95" s="21"/>
      <c r="I95" s="21"/>
    </row>
    <row r="96" spans="5:9" ht="15.75" customHeight="1">
      <c r="E96" s="21"/>
      <c r="F96" s="21"/>
      <c r="G96" s="21"/>
      <c r="H96" s="21"/>
      <c r="I96" s="21"/>
    </row>
    <row r="97" spans="5:9" ht="15.75" customHeight="1">
      <c r="E97" s="21"/>
      <c r="F97" s="21"/>
      <c r="G97" s="21"/>
      <c r="H97" s="21"/>
      <c r="I97" s="21"/>
    </row>
    <row r="98" spans="5:9" ht="15.75" customHeight="1">
      <c r="E98" s="21"/>
      <c r="F98" s="21"/>
      <c r="G98" s="21"/>
      <c r="H98" s="21"/>
      <c r="I98" s="21"/>
    </row>
    <row r="99" spans="5:9" ht="15.75" customHeight="1">
      <c r="E99" s="21"/>
      <c r="F99" s="21"/>
      <c r="G99" s="21"/>
      <c r="H99" s="21"/>
      <c r="I99" s="21"/>
    </row>
    <row r="100" spans="5:9" ht="15.75" customHeight="1">
      <c r="E100" s="21"/>
      <c r="F100" s="21"/>
      <c r="G100" s="21"/>
      <c r="H100" s="21"/>
      <c r="I100" s="21"/>
    </row>
  </sheetData>
  <mergeCells count="17">
    <mergeCell ref="C26:D26"/>
    <mergeCell ref="B36:D36"/>
    <mergeCell ref="B37:D37"/>
    <mergeCell ref="B38:D38"/>
    <mergeCell ref="C40:D40"/>
    <mergeCell ref="B1:J1"/>
    <mergeCell ref="B2:J2"/>
    <mergeCell ref="B3:J3"/>
    <mergeCell ref="C34:D34"/>
    <mergeCell ref="C29:D29"/>
    <mergeCell ref="B5:D7"/>
    <mergeCell ref="E5:I5"/>
    <mergeCell ref="J5:J6"/>
    <mergeCell ref="B9:D9"/>
    <mergeCell ref="C10:D10"/>
    <mergeCell ref="C13:D13"/>
    <mergeCell ref="C22:D22"/>
  </mergeCells>
  <pageMargins left="0.7" right="0.7" top="0.75" bottom="0.75" header="0" footer="0"/>
  <pageSetup scale="6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K100"/>
  <sheetViews>
    <sheetView topLeftCell="A4" workbookViewId="0">
      <selection activeCell="K1" sqref="A1:K27"/>
    </sheetView>
  </sheetViews>
  <sheetFormatPr baseColWidth="10" defaultColWidth="14.42578125" defaultRowHeight="15" customHeight="1"/>
  <cols>
    <col min="1" max="1" width="15.28515625" style="463" customWidth="1"/>
    <col min="2" max="11" width="10.7109375" style="463" customWidth="1"/>
    <col min="12" max="16384" width="14.42578125" style="463"/>
  </cols>
  <sheetData>
    <row r="2" spans="1:11" ht="15" customHeight="1">
      <c r="A2" s="464"/>
      <c r="B2" s="578" t="s">
        <v>1659</v>
      </c>
      <c r="C2" s="416"/>
      <c r="D2" s="416"/>
    </row>
    <row r="3" spans="1:11" ht="15" customHeight="1">
      <c r="A3" s="465"/>
      <c r="B3" s="416"/>
      <c r="C3" s="968" t="s">
        <v>1681</v>
      </c>
      <c r="D3" s="968"/>
      <c r="E3" s="968"/>
      <c r="F3" s="968"/>
      <c r="G3" s="968"/>
      <c r="H3" s="968"/>
      <c r="I3" s="968"/>
    </row>
    <row r="4" spans="1:11" ht="18" customHeight="1">
      <c r="A4" s="466"/>
      <c r="B4" s="467"/>
      <c r="C4" s="467"/>
      <c r="D4" s="467"/>
      <c r="E4" s="466" t="s">
        <v>1664</v>
      </c>
      <c r="F4" s="467"/>
      <c r="G4" s="467"/>
      <c r="H4" s="467"/>
    </row>
    <row r="5" spans="1:11" ht="15" customHeight="1">
      <c r="A5" s="468"/>
      <c r="B5" s="468"/>
      <c r="C5" s="468"/>
      <c r="D5" s="469"/>
    </row>
    <row r="6" spans="1:11" ht="15" customHeight="1">
      <c r="A6" s="969" t="s">
        <v>1682</v>
      </c>
      <c r="B6" s="969"/>
      <c r="C6" s="969"/>
      <c r="D6" s="969"/>
      <c r="E6" s="969"/>
      <c r="F6" s="969"/>
      <c r="G6" s="969"/>
      <c r="H6" s="969"/>
      <c r="I6" s="969"/>
      <c r="J6" s="969"/>
      <c r="K6" s="969"/>
    </row>
    <row r="7" spans="1:11" ht="15" customHeight="1">
      <c r="A7" s="969"/>
      <c r="B7" s="969"/>
      <c r="C7" s="969"/>
      <c r="D7" s="969"/>
      <c r="E7" s="969"/>
      <c r="F7" s="969"/>
      <c r="G7" s="969"/>
      <c r="H7" s="969"/>
      <c r="I7" s="969"/>
      <c r="J7" s="969"/>
      <c r="K7" s="969"/>
    </row>
    <row r="8" spans="1:11" ht="15" customHeight="1">
      <c r="A8" s="969"/>
      <c r="B8" s="969"/>
      <c r="C8" s="969"/>
      <c r="D8" s="969"/>
      <c r="E8" s="969"/>
      <c r="F8" s="969"/>
      <c r="G8" s="969"/>
      <c r="H8" s="969"/>
      <c r="I8" s="969"/>
      <c r="J8" s="969"/>
      <c r="K8" s="969"/>
    </row>
    <row r="9" spans="1:11" ht="87" customHeight="1">
      <c r="A9" s="963" t="s">
        <v>1683</v>
      </c>
      <c r="B9" s="963"/>
      <c r="C9" s="963"/>
      <c r="D9" s="963"/>
      <c r="E9" s="963"/>
      <c r="F9" s="963"/>
      <c r="G9" s="963"/>
      <c r="H9" s="963"/>
      <c r="I9" s="963"/>
      <c r="J9" s="963"/>
      <c r="K9" s="963"/>
    </row>
    <row r="10" spans="1:11" ht="15" customHeight="1">
      <c r="B10" s="470" t="s">
        <v>1684</v>
      </c>
    </row>
    <row r="11" spans="1:11" ht="15" customHeight="1">
      <c r="A11" s="970" t="s">
        <v>1685</v>
      </c>
      <c r="B11" s="970"/>
      <c r="C11" s="970"/>
      <c r="D11" s="971" t="s">
        <v>1686</v>
      </c>
      <c r="E11" s="971"/>
      <c r="F11" s="971"/>
      <c r="G11" s="971"/>
      <c r="H11" s="970" t="s">
        <v>1687</v>
      </c>
      <c r="I11" s="970"/>
      <c r="J11" s="972" t="s">
        <v>1688</v>
      </c>
      <c r="K11" s="973"/>
    </row>
    <row r="12" spans="1:11" ht="51" customHeight="1">
      <c r="A12" s="961" t="s">
        <v>1689</v>
      </c>
      <c r="B12" s="962"/>
      <c r="C12" s="962"/>
      <c r="D12" s="963" t="s">
        <v>1690</v>
      </c>
      <c r="E12" s="964"/>
      <c r="F12" s="964"/>
      <c r="G12" s="964"/>
      <c r="H12" s="965">
        <v>1</v>
      </c>
      <c r="I12" s="965"/>
      <c r="J12" s="966">
        <v>0.96</v>
      </c>
      <c r="K12" s="967"/>
    </row>
    <row r="13" spans="1:11" ht="103.5" customHeight="1">
      <c r="A13" s="961" t="s">
        <v>1691</v>
      </c>
      <c r="B13" s="962"/>
      <c r="C13" s="962"/>
      <c r="D13" s="963" t="s">
        <v>1692</v>
      </c>
      <c r="E13" s="964"/>
      <c r="F13" s="964"/>
      <c r="G13" s="964"/>
      <c r="H13" s="965">
        <v>1</v>
      </c>
      <c r="I13" s="965"/>
      <c r="J13" s="966">
        <v>1</v>
      </c>
      <c r="K13" s="967"/>
    </row>
    <row r="14" spans="1:11" ht="85.5" customHeight="1">
      <c r="A14" s="961" t="s">
        <v>1693</v>
      </c>
      <c r="B14" s="962"/>
      <c r="C14" s="962"/>
      <c r="D14" s="963" t="s">
        <v>1694</v>
      </c>
      <c r="E14" s="964"/>
      <c r="F14" s="964"/>
      <c r="G14" s="964"/>
      <c r="H14" s="965">
        <v>1</v>
      </c>
      <c r="I14" s="965"/>
      <c r="J14" s="966">
        <v>0.92</v>
      </c>
      <c r="K14" s="967"/>
    </row>
    <row r="15" spans="1:11" ht="157.5" customHeight="1">
      <c r="A15" s="961" t="s">
        <v>1695</v>
      </c>
      <c r="B15" s="962"/>
      <c r="C15" s="962"/>
      <c r="D15" s="963" t="s">
        <v>1696</v>
      </c>
      <c r="E15" s="964"/>
      <c r="F15" s="964"/>
      <c r="G15" s="964"/>
      <c r="H15" s="965">
        <v>1</v>
      </c>
      <c r="I15" s="965"/>
      <c r="J15" s="966">
        <v>0.99</v>
      </c>
      <c r="K15" s="967"/>
    </row>
    <row r="16" spans="1:11" ht="15" customHeight="1">
      <c r="A16" s="471" t="s">
        <v>1697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spans="5:5" ht="15.75" customHeight="1">
      <c r="E33" s="470"/>
    </row>
    <row r="34" spans="5:5" ht="15.75" customHeight="1"/>
    <row r="35" spans="5:5" ht="15.75" customHeight="1"/>
    <row r="36" spans="5:5" ht="15.75" customHeight="1"/>
    <row r="37" spans="5:5" ht="15.75" customHeight="1"/>
    <row r="38" spans="5:5" ht="15.75" customHeight="1"/>
    <row r="39" spans="5:5" ht="15.75" customHeight="1"/>
    <row r="40" spans="5:5" ht="15.75" customHeight="1"/>
    <row r="41" spans="5:5" ht="15.75" customHeight="1"/>
    <row r="42" spans="5:5" ht="15.75" customHeight="1"/>
    <row r="43" spans="5:5" ht="15.75" customHeight="1"/>
    <row r="44" spans="5:5" ht="15.75" customHeight="1"/>
    <row r="45" spans="5:5" ht="15.75" customHeight="1"/>
    <row r="46" spans="5:5" ht="15.75" customHeight="1"/>
    <row r="47" spans="5:5" ht="15.75" customHeight="1"/>
    <row r="48" spans="5: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23">
    <mergeCell ref="C3:I3"/>
    <mergeCell ref="A6:K8"/>
    <mergeCell ref="A9:K9"/>
    <mergeCell ref="A11:C11"/>
    <mergeCell ref="D11:G11"/>
    <mergeCell ref="H11:I11"/>
    <mergeCell ref="J11:K11"/>
    <mergeCell ref="A12:C12"/>
    <mergeCell ref="D12:G12"/>
    <mergeCell ref="H12:I12"/>
    <mergeCell ref="J12:K12"/>
    <mergeCell ref="A13:C13"/>
    <mergeCell ref="D13:G13"/>
    <mergeCell ref="H13:I13"/>
    <mergeCell ref="J13:K13"/>
    <mergeCell ref="A14:C14"/>
    <mergeCell ref="D14:G14"/>
    <mergeCell ref="H14:I14"/>
    <mergeCell ref="J14:K14"/>
    <mergeCell ref="A15:C15"/>
    <mergeCell ref="D15:G15"/>
    <mergeCell ref="H15:I15"/>
    <mergeCell ref="J15:K15"/>
  </mergeCells>
  <printOptions horizontalCentered="1"/>
  <pageMargins left="0.70866141732283472" right="0.70866141732283472" top="0.74803149606299213" bottom="0.74803149606299213" header="0" footer="0"/>
  <pageSetup scale="62"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K89"/>
  <sheetViews>
    <sheetView view="pageBreakPreview" topLeftCell="A30" zoomScale="60" zoomScaleNormal="100" workbookViewId="0">
      <selection activeCell="A2" sqref="A2:K40"/>
    </sheetView>
  </sheetViews>
  <sheetFormatPr baseColWidth="10" defaultColWidth="14.42578125" defaultRowHeight="15" customHeight="1"/>
  <cols>
    <col min="1" max="1" width="13.5703125" style="550" bestFit="1" customWidth="1"/>
    <col min="2" max="2" width="10.7109375" style="550" customWidth="1"/>
    <col min="3" max="3" width="6.5703125" style="550" customWidth="1"/>
    <col min="4" max="4" width="30" style="550" customWidth="1"/>
    <col min="5" max="5" width="22.42578125" style="550" customWidth="1"/>
    <col min="6" max="6" width="28.5703125" style="550" customWidth="1"/>
    <col min="7" max="7" width="11" style="550" customWidth="1"/>
    <col min="8" max="8" width="21.42578125" style="550" customWidth="1"/>
    <col min="9" max="9" width="17.85546875" style="550" customWidth="1"/>
    <col min="10" max="10" width="16.85546875" style="550" customWidth="1"/>
    <col min="11" max="11" width="21" style="550" customWidth="1"/>
    <col min="12" max="16384" width="14.42578125" style="550"/>
  </cols>
  <sheetData>
    <row r="2" spans="1:11" ht="15" customHeight="1">
      <c r="A2" s="974" t="s">
        <v>3661</v>
      </c>
      <c r="B2" s="974"/>
      <c r="C2" s="974"/>
      <c r="D2" s="974"/>
      <c r="E2" s="974"/>
      <c r="F2" s="974"/>
      <c r="G2" s="974"/>
      <c r="H2" s="974"/>
      <c r="I2" s="974"/>
      <c r="J2" s="974"/>
      <c r="K2" s="974"/>
    </row>
    <row r="3" spans="1:11" ht="15" customHeight="1">
      <c r="A3" s="465"/>
      <c r="B3" s="540"/>
      <c r="C3" s="976" t="s">
        <v>1698</v>
      </c>
      <c r="D3" s="976"/>
      <c r="E3" s="976"/>
      <c r="F3" s="976"/>
      <c r="G3" s="976"/>
      <c r="H3" s="976"/>
      <c r="I3" s="976"/>
    </row>
    <row r="4" spans="1:11" ht="18" customHeight="1">
      <c r="A4" s="466"/>
      <c r="B4" s="467"/>
      <c r="C4" s="579"/>
      <c r="D4" s="579"/>
      <c r="E4" s="580" t="s">
        <v>1664</v>
      </c>
      <c r="F4" s="579"/>
      <c r="G4" s="579"/>
      <c r="H4" s="579"/>
      <c r="I4" s="581"/>
    </row>
    <row r="5" spans="1:11" ht="15" customHeight="1">
      <c r="A5" s="468"/>
      <c r="B5" s="468"/>
      <c r="C5" s="468"/>
      <c r="D5" s="469"/>
    </row>
    <row r="6" spans="1:11" ht="49.5">
      <c r="A6" s="977" t="s">
        <v>1699</v>
      </c>
      <c r="B6" s="977"/>
      <c r="C6" s="977" t="s">
        <v>1700</v>
      </c>
      <c r="D6" s="977"/>
      <c r="E6" s="977" t="s">
        <v>1701</v>
      </c>
      <c r="F6" s="977"/>
      <c r="G6" s="977" t="s">
        <v>1702</v>
      </c>
      <c r="H6" s="977"/>
      <c r="I6" s="574" t="s">
        <v>1703</v>
      </c>
      <c r="J6" s="574" t="s">
        <v>1704</v>
      </c>
      <c r="K6" s="574" t="s">
        <v>1705</v>
      </c>
    </row>
    <row r="7" spans="1:11" ht="172.5" customHeight="1">
      <c r="A7" s="975" t="s">
        <v>1706</v>
      </c>
      <c r="B7" s="975"/>
      <c r="C7" s="975" t="s">
        <v>1707</v>
      </c>
      <c r="D7" s="975"/>
      <c r="E7" s="975" t="s">
        <v>1708</v>
      </c>
      <c r="F7" s="975"/>
      <c r="G7" s="975" t="s">
        <v>1709</v>
      </c>
      <c r="H7" s="975"/>
      <c r="I7" s="575">
        <v>15</v>
      </c>
      <c r="J7" s="575">
        <v>13</v>
      </c>
      <c r="K7" s="576">
        <v>1</v>
      </c>
    </row>
    <row r="8" spans="1:11" ht="174" customHeight="1">
      <c r="A8" s="975" t="s">
        <v>1706</v>
      </c>
      <c r="B8" s="975"/>
      <c r="C8" s="975" t="s">
        <v>1710</v>
      </c>
      <c r="D8" s="975"/>
      <c r="E8" s="975" t="s">
        <v>1711</v>
      </c>
      <c r="F8" s="975"/>
      <c r="G8" s="975" t="s">
        <v>1712</v>
      </c>
      <c r="H8" s="975"/>
      <c r="I8" s="575">
        <v>11</v>
      </c>
      <c r="J8" s="575">
        <v>8</v>
      </c>
      <c r="K8" s="576">
        <v>1</v>
      </c>
    </row>
    <row r="9" spans="1:11" s="577" customFormat="1" ht="79.5" customHeight="1">
      <c r="A9" s="975" t="s">
        <v>1706</v>
      </c>
      <c r="B9" s="975"/>
      <c r="C9" s="975" t="s">
        <v>1713</v>
      </c>
      <c r="D9" s="975"/>
      <c r="E9" s="975" t="s">
        <v>1714</v>
      </c>
      <c r="F9" s="975"/>
      <c r="G9" s="975" t="s">
        <v>1715</v>
      </c>
      <c r="H9" s="975"/>
      <c r="I9" s="575">
        <v>12</v>
      </c>
      <c r="J9" s="575">
        <v>12</v>
      </c>
      <c r="K9" s="576">
        <v>1</v>
      </c>
    </row>
    <row r="10" spans="1:11" ht="51.75" customHeight="1">
      <c r="A10" s="975" t="s">
        <v>1706</v>
      </c>
      <c r="B10" s="975"/>
      <c r="C10" s="975" t="s">
        <v>1716</v>
      </c>
      <c r="D10" s="975"/>
      <c r="E10" s="975" t="s">
        <v>1717</v>
      </c>
      <c r="F10" s="975"/>
      <c r="G10" s="975" t="s">
        <v>1718</v>
      </c>
      <c r="H10" s="975"/>
      <c r="I10" s="575">
        <v>12</v>
      </c>
      <c r="J10" s="575">
        <v>12</v>
      </c>
      <c r="K10" s="576">
        <v>1</v>
      </c>
    </row>
    <row r="11" spans="1:11" ht="71.25" customHeight="1">
      <c r="A11" s="975" t="s">
        <v>1706</v>
      </c>
      <c r="B11" s="975"/>
      <c r="C11" s="975" t="s">
        <v>1719</v>
      </c>
      <c r="D11" s="975"/>
      <c r="E11" s="975" t="s">
        <v>1720</v>
      </c>
      <c r="F11" s="975"/>
      <c r="G11" s="975" t="s">
        <v>1721</v>
      </c>
      <c r="H11" s="975"/>
      <c r="I11" s="575">
        <v>27</v>
      </c>
      <c r="J11" s="575">
        <v>27</v>
      </c>
      <c r="K11" s="576">
        <v>1</v>
      </c>
    </row>
    <row r="12" spans="1:11" ht="66" customHeight="1">
      <c r="A12" s="975" t="s">
        <v>1706</v>
      </c>
      <c r="B12" s="975"/>
      <c r="C12" s="975" t="s">
        <v>1722</v>
      </c>
      <c r="D12" s="975"/>
      <c r="E12" s="975" t="s">
        <v>1723</v>
      </c>
      <c r="F12" s="975"/>
      <c r="G12" s="975" t="s">
        <v>1724</v>
      </c>
      <c r="H12" s="975"/>
      <c r="I12" s="575">
        <v>720</v>
      </c>
      <c r="J12" s="575">
        <v>720</v>
      </c>
      <c r="K12" s="576">
        <v>1</v>
      </c>
    </row>
    <row r="13" spans="1:11" ht="99" customHeight="1">
      <c r="A13" s="975" t="s">
        <v>1706</v>
      </c>
      <c r="B13" s="975"/>
      <c r="C13" s="975" t="s">
        <v>1725</v>
      </c>
      <c r="D13" s="975"/>
      <c r="E13" s="975" t="s">
        <v>1726</v>
      </c>
      <c r="F13" s="975"/>
      <c r="G13" s="975" t="s">
        <v>1727</v>
      </c>
      <c r="H13" s="975"/>
      <c r="I13" s="575">
        <v>4</v>
      </c>
      <c r="J13" s="575">
        <v>4</v>
      </c>
      <c r="K13" s="576">
        <v>1</v>
      </c>
    </row>
    <row r="14" spans="1:11" ht="76.5" customHeight="1">
      <c r="A14" s="975" t="s">
        <v>1706</v>
      </c>
      <c r="B14" s="975"/>
      <c r="C14" s="975" t="s">
        <v>1728</v>
      </c>
      <c r="D14" s="975"/>
      <c r="E14" s="975" t="s">
        <v>1729</v>
      </c>
      <c r="F14" s="975"/>
      <c r="G14" s="975" t="s">
        <v>1730</v>
      </c>
      <c r="H14" s="975"/>
      <c r="I14" s="575">
        <v>4</v>
      </c>
      <c r="J14" s="575">
        <v>4</v>
      </c>
      <c r="K14" s="576">
        <v>1</v>
      </c>
    </row>
    <row r="15" spans="1:11" ht="165" customHeight="1">
      <c r="A15" s="975" t="s">
        <v>1706</v>
      </c>
      <c r="B15" s="975"/>
      <c r="C15" s="975" t="s">
        <v>1731</v>
      </c>
      <c r="D15" s="975"/>
      <c r="E15" s="975" t="s">
        <v>1732</v>
      </c>
      <c r="F15" s="975"/>
      <c r="G15" s="975" t="s">
        <v>1733</v>
      </c>
      <c r="H15" s="975"/>
      <c r="I15" s="575">
        <v>20</v>
      </c>
      <c r="J15" s="575">
        <v>20</v>
      </c>
      <c r="K15" s="576">
        <v>1</v>
      </c>
    </row>
    <row r="16" spans="1:11" ht="165" customHeight="1">
      <c r="A16" s="975" t="s">
        <v>1734</v>
      </c>
      <c r="B16" s="975"/>
      <c r="C16" s="975" t="s">
        <v>1707</v>
      </c>
      <c r="D16" s="975"/>
      <c r="E16" s="975" t="s">
        <v>1735</v>
      </c>
      <c r="F16" s="975"/>
      <c r="G16" s="975" t="s">
        <v>1709</v>
      </c>
      <c r="H16" s="975"/>
      <c r="I16" s="575">
        <v>15</v>
      </c>
      <c r="J16" s="575">
        <v>13</v>
      </c>
      <c r="K16" s="576">
        <v>1</v>
      </c>
    </row>
    <row r="17" spans="1:11" ht="196.5" customHeight="1">
      <c r="A17" s="975" t="s">
        <v>1734</v>
      </c>
      <c r="B17" s="975"/>
      <c r="C17" s="975" t="s">
        <v>1710</v>
      </c>
      <c r="D17" s="975"/>
      <c r="E17" s="975" t="s">
        <v>1736</v>
      </c>
      <c r="F17" s="975"/>
      <c r="G17" s="975" t="s">
        <v>1712</v>
      </c>
      <c r="H17" s="975"/>
      <c r="I17" s="575">
        <v>11</v>
      </c>
      <c r="J17" s="575">
        <v>8</v>
      </c>
      <c r="K17" s="576">
        <v>1</v>
      </c>
    </row>
    <row r="18" spans="1:11" ht="72" customHeight="1">
      <c r="A18" s="975" t="s">
        <v>1734</v>
      </c>
      <c r="B18" s="975"/>
      <c r="C18" s="975" t="s">
        <v>1713</v>
      </c>
      <c r="D18" s="975"/>
      <c r="E18" s="975" t="s">
        <v>1737</v>
      </c>
      <c r="F18" s="975"/>
      <c r="G18" s="975" t="s">
        <v>1738</v>
      </c>
      <c r="H18" s="975"/>
      <c r="I18" s="575">
        <v>12</v>
      </c>
      <c r="J18" s="575">
        <v>12</v>
      </c>
      <c r="K18" s="576">
        <v>1</v>
      </c>
    </row>
    <row r="19" spans="1:11" ht="75.75" customHeight="1">
      <c r="A19" s="975" t="s">
        <v>1734</v>
      </c>
      <c r="B19" s="975"/>
      <c r="C19" s="975" t="s">
        <v>1716</v>
      </c>
      <c r="D19" s="975"/>
      <c r="E19" s="975" t="s">
        <v>1739</v>
      </c>
      <c r="F19" s="975"/>
      <c r="G19" s="975" t="s">
        <v>1740</v>
      </c>
      <c r="H19" s="975"/>
      <c r="I19" s="575">
        <v>12</v>
      </c>
      <c r="J19" s="575">
        <v>12</v>
      </c>
      <c r="K19" s="576">
        <v>1</v>
      </c>
    </row>
    <row r="20" spans="1:11" ht="74.25" customHeight="1">
      <c r="A20" s="975" t="s">
        <v>1734</v>
      </c>
      <c r="B20" s="975"/>
      <c r="C20" s="975" t="s">
        <v>1725</v>
      </c>
      <c r="D20" s="975"/>
      <c r="E20" s="975" t="s">
        <v>1741</v>
      </c>
      <c r="F20" s="975"/>
      <c r="G20" s="975" t="s">
        <v>1742</v>
      </c>
      <c r="H20" s="975"/>
      <c r="I20" s="575">
        <v>12</v>
      </c>
      <c r="J20" s="575">
        <v>12</v>
      </c>
      <c r="K20" s="576">
        <v>1</v>
      </c>
    </row>
    <row r="21" spans="1:11" ht="80.25" customHeight="1">
      <c r="A21" s="975" t="s">
        <v>1734</v>
      </c>
      <c r="B21" s="975"/>
      <c r="C21" s="975" t="s">
        <v>1728</v>
      </c>
      <c r="D21" s="975"/>
      <c r="E21" s="975" t="s">
        <v>1743</v>
      </c>
      <c r="F21" s="975"/>
      <c r="G21" s="975" t="s">
        <v>1744</v>
      </c>
      <c r="H21" s="975"/>
      <c r="I21" s="575">
        <v>12</v>
      </c>
      <c r="J21" s="575">
        <v>12</v>
      </c>
      <c r="K21" s="576">
        <v>1</v>
      </c>
    </row>
    <row r="22" spans="1:11" ht="81.75" customHeight="1">
      <c r="A22" s="975" t="s">
        <v>1734</v>
      </c>
      <c r="B22" s="975"/>
      <c r="C22" s="975" t="s">
        <v>1731</v>
      </c>
      <c r="D22" s="975"/>
      <c r="E22" s="975" t="s">
        <v>1745</v>
      </c>
      <c r="F22" s="975"/>
      <c r="G22" s="975" t="s">
        <v>1746</v>
      </c>
      <c r="H22" s="975"/>
      <c r="I22" s="575">
        <v>14</v>
      </c>
      <c r="J22" s="575">
        <v>14</v>
      </c>
      <c r="K22" s="576">
        <v>1</v>
      </c>
    </row>
    <row r="23" spans="1:11" ht="170.25" customHeight="1">
      <c r="A23" s="975" t="s">
        <v>1747</v>
      </c>
      <c r="B23" s="975"/>
      <c r="C23" s="975" t="s">
        <v>1707</v>
      </c>
      <c r="D23" s="975"/>
      <c r="E23" s="975" t="s">
        <v>1748</v>
      </c>
      <c r="F23" s="975"/>
      <c r="G23" s="975" t="s">
        <v>1709</v>
      </c>
      <c r="H23" s="975"/>
      <c r="I23" s="575">
        <v>15</v>
      </c>
      <c r="J23" s="575">
        <v>13</v>
      </c>
      <c r="K23" s="576">
        <v>1</v>
      </c>
    </row>
    <row r="24" spans="1:11" ht="186.75" customHeight="1">
      <c r="A24" s="975" t="s">
        <v>1747</v>
      </c>
      <c r="B24" s="975"/>
      <c r="C24" s="975" t="s">
        <v>1710</v>
      </c>
      <c r="D24" s="975"/>
      <c r="E24" s="975" t="s">
        <v>1749</v>
      </c>
      <c r="F24" s="975"/>
      <c r="G24" s="975" t="s">
        <v>1750</v>
      </c>
      <c r="H24" s="975"/>
      <c r="I24" s="575">
        <v>11</v>
      </c>
      <c r="J24" s="575">
        <v>8</v>
      </c>
      <c r="K24" s="576">
        <v>1</v>
      </c>
    </row>
    <row r="25" spans="1:11" ht="63.75" customHeight="1">
      <c r="A25" s="975" t="s">
        <v>1747</v>
      </c>
      <c r="B25" s="975"/>
      <c r="C25" s="975" t="s">
        <v>1713</v>
      </c>
      <c r="D25" s="975"/>
      <c r="E25" s="975" t="s">
        <v>1751</v>
      </c>
      <c r="F25" s="975"/>
      <c r="G25" s="975" t="s">
        <v>1752</v>
      </c>
      <c r="H25" s="975"/>
      <c r="I25" s="575">
        <v>146</v>
      </c>
      <c r="J25" s="575">
        <v>146</v>
      </c>
      <c r="K25" s="576">
        <v>1</v>
      </c>
    </row>
    <row r="26" spans="1:11" ht="91.5" customHeight="1">
      <c r="A26" s="975" t="s">
        <v>1747</v>
      </c>
      <c r="B26" s="975"/>
      <c r="C26" s="975" t="s">
        <v>1716</v>
      </c>
      <c r="D26" s="975"/>
      <c r="E26" s="975" t="s">
        <v>1753</v>
      </c>
      <c r="F26" s="975"/>
      <c r="G26" s="975" t="s">
        <v>1754</v>
      </c>
      <c r="H26" s="975"/>
      <c r="I26" s="575">
        <v>146</v>
      </c>
      <c r="J26" s="575">
        <v>146</v>
      </c>
      <c r="K26" s="576">
        <v>1</v>
      </c>
    </row>
    <row r="27" spans="1:11" ht="165" customHeight="1">
      <c r="A27" s="975" t="s">
        <v>1755</v>
      </c>
      <c r="B27" s="975"/>
      <c r="C27" s="975" t="s">
        <v>1707</v>
      </c>
      <c r="D27" s="975"/>
      <c r="E27" s="975" t="s">
        <v>1756</v>
      </c>
      <c r="F27" s="975"/>
      <c r="G27" s="975" t="s">
        <v>1709</v>
      </c>
      <c r="H27" s="975"/>
      <c r="I27" s="575">
        <v>15</v>
      </c>
      <c r="J27" s="575">
        <v>13</v>
      </c>
      <c r="K27" s="576">
        <v>1</v>
      </c>
    </row>
    <row r="28" spans="1:11" ht="190.5" customHeight="1">
      <c r="A28" s="975" t="s">
        <v>1755</v>
      </c>
      <c r="B28" s="975"/>
      <c r="C28" s="975" t="s">
        <v>1710</v>
      </c>
      <c r="D28" s="975"/>
      <c r="E28" s="975" t="s">
        <v>1711</v>
      </c>
      <c r="F28" s="975"/>
      <c r="G28" s="975" t="s">
        <v>1712</v>
      </c>
      <c r="H28" s="975"/>
      <c r="I28" s="575">
        <v>11</v>
      </c>
      <c r="J28" s="575">
        <v>8</v>
      </c>
      <c r="K28" s="576">
        <v>1</v>
      </c>
    </row>
    <row r="29" spans="1:11" ht="63.75" customHeight="1">
      <c r="A29" s="975" t="s">
        <v>1755</v>
      </c>
      <c r="B29" s="975"/>
      <c r="C29" s="975" t="s">
        <v>1713</v>
      </c>
      <c r="D29" s="975"/>
      <c r="E29" s="975" t="s">
        <v>1757</v>
      </c>
      <c r="F29" s="975"/>
      <c r="G29" s="975" t="s">
        <v>1758</v>
      </c>
      <c r="H29" s="975"/>
      <c r="I29" s="575">
        <v>1</v>
      </c>
      <c r="J29" s="575">
        <v>1</v>
      </c>
      <c r="K29" s="576">
        <v>1</v>
      </c>
    </row>
    <row r="30" spans="1:11" ht="75" customHeight="1">
      <c r="A30" s="975" t="s">
        <v>1755</v>
      </c>
      <c r="B30" s="975"/>
      <c r="C30" s="975" t="s">
        <v>1716</v>
      </c>
      <c r="D30" s="975"/>
      <c r="E30" s="975" t="s">
        <v>1759</v>
      </c>
      <c r="F30" s="975"/>
      <c r="G30" s="975" t="s">
        <v>1760</v>
      </c>
      <c r="H30" s="975"/>
      <c r="I30" s="575">
        <v>1</v>
      </c>
      <c r="J30" s="575">
        <v>1</v>
      </c>
      <c r="K30" s="576">
        <v>1</v>
      </c>
    </row>
    <row r="31" spans="1:11" ht="15.75" customHeight="1">
      <c r="A31" s="559" t="s">
        <v>1761</v>
      </c>
    </row>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sheetData>
  <mergeCells count="102">
    <mergeCell ref="C3:I3"/>
    <mergeCell ref="A6:B6"/>
    <mergeCell ref="C6:D6"/>
    <mergeCell ref="E6:F6"/>
    <mergeCell ref="G6:H6"/>
    <mergeCell ref="A9:B9"/>
    <mergeCell ref="C9:D9"/>
    <mergeCell ref="E9:F9"/>
    <mergeCell ref="G9:H9"/>
    <mergeCell ref="A7:B7"/>
    <mergeCell ref="C7:D7"/>
    <mergeCell ref="E7:F7"/>
    <mergeCell ref="G7:H7"/>
    <mergeCell ref="A8:B8"/>
    <mergeCell ref="C8:D8"/>
    <mergeCell ref="E8:F8"/>
    <mergeCell ref="G8:H8"/>
    <mergeCell ref="A10:B10"/>
    <mergeCell ref="C10:D10"/>
    <mergeCell ref="A12:B12"/>
    <mergeCell ref="C12:D12"/>
    <mergeCell ref="E12:F12"/>
    <mergeCell ref="G12:H12"/>
    <mergeCell ref="A13:B13"/>
    <mergeCell ref="C13:D13"/>
    <mergeCell ref="E13:F13"/>
    <mergeCell ref="G13:H13"/>
    <mergeCell ref="E10:F10"/>
    <mergeCell ref="G10:H10"/>
    <mergeCell ref="A11:B11"/>
    <mergeCell ref="C11:D11"/>
    <mergeCell ref="E11:F11"/>
    <mergeCell ref="G11:H11"/>
    <mergeCell ref="A16:B16"/>
    <mergeCell ref="C16:D16"/>
    <mergeCell ref="E16:F16"/>
    <mergeCell ref="G16:H16"/>
    <mergeCell ref="A17:B17"/>
    <mergeCell ref="C17:D17"/>
    <mergeCell ref="E17:F17"/>
    <mergeCell ref="G17:H17"/>
    <mergeCell ref="A14:B14"/>
    <mergeCell ref="C14:D14"/>
    <mergeCell ref="E14:F14"/>
    <mergeCell ref="G14:H14"/>
    <mergeCell ref="A15:B15"/>
    <mergeCell ref="C15:D15"/>
    <mergeCell ref="E15:F15"/>
    <mergeCell ref="G15:H15"/>
    <mergeCell ref="A20:B20"/>
    <mergeCell ref="C20:D20"/>
    <mergeCell ref="E20:F20"/>
    <mergeCell ref="G20:H20"/>
    <mergeCell ref="A21:B21"/>
    <mergeCell ref="C21:D21"/>
    <mergeCell ref="E21:F21"/>
    <mergeCell ref="G21:H21"/>
    <mergeCell ref="A18:B18"/>
    <mergeCell ref="C18:D18"/>
    <mergeCell ref="E18:F18"/>
    <mergeCell ref="G18:H18"/>
    <mergeCell ref="A19:B19"/>
    <mergeCell ref="C19:D19"/>
    <mergeCell ref="E19:F19"/>
    <mergeCell ref="G19:H19"/>
    <mergeCell ref="G24:H24"/>
    <mergeCell ref="A25:B25"/>
    <mergeCell ref="C25:D25"/>
    <mergeCell ref="E25:F25"/>
    <mergeCell ref="G25:H25"/>
    <mergeCell ref="A22:B22"/>
    <mergeCell ref="C22:D22"/>
    <mergeCell ref="E22:F22"/>
    <mergeCell ref="G22:H22"/>
    <mergeCell ref="A23:B23"/>
    <mergeCell ref="C23:D23"/>
    <mergeCell ref="E23:F23"/>
    <mergeCell ref="G23:H23"/>
    <mergeCell ref="A2:K2"/>
    <mergeCell ref="A30:B30"/>
    <mergeCell ref="C30:D30"/>
    <mergeCell ref="E30:F30"/>
    <mergeCell ref="G30:H30"/>
    <mergeCell ref="A28:B28"/>
    <mergeCell ref="C28:D28"/>
    <mergeCell ref="E28:F28"/>
    <mergeCell ref="G28:H28"/>
    <mergeCell ref="A29:B29"/>
    <mergeCell ref="C29:D29"/>
    <mergeCell ref="E29:F29"/>
    <mergeCell ref="G29:H29"/>
    <mergeCell ref="A26:B26"/>
    <mergeCell ref="C26:D26"/>
    <mergeCell ref="E26:F26"/>
    <mergeCell ref="G26:H26"/>
    <mergeCell ref="A27:B27"/>
    <mergeCell ref="C27:D27"/>
    <mergeCell ref="E27:F27"/>
    <mergeCell ref="G27:H27"/>
    <mergeCell ref="A24:B24"/>
    <mergeCell ref="C24:D24"/>
    <mergeCell ref="E24:F24"/>
  </mergeCells>
  <printOptions horizontalCentered="1"/>
  <pageMargins left="0.70866141732283472" right="0.70866141732283472" top="0.74803149606299213" bottom="0.74803149606299213" header="0" footer="0"/>
  <pageSetup scale="46" orientation="landscape" r:id="rId1"/>
  <headerFooter>
    <oddFooter>&amp;R&amp;P</oddFooter>
  </headerFooter>
  <rowBreaks count="1" manualBreakCount="1">
    <brk id="23" max="39"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25"/>
  <sheetViews>
    <sheetView workbookViewId="0">
      <selection activeCell="H25" sqref="H25"/>
    </sheetView>
  </sheetViews>
  <sheetFormatPr baseColWidth="10" defaultColWidth="14.42578125" defaultRowHeight="16.5"/>
  <cols>
    <col min="1" max="11" width="10.7109375" style="699" customWidth="1"/>
    <col min="12" max="16384" width="14.42578125" style="699"/>
  </cols>
  <sheetData>
    <row r="1" spans="1:10">
      <c r="A1" s="296"/>
      <c r="B1" s="296"/>
      <c r="C1" s="296"/>
      <c r="D1" s="296"/>
      <c r="E1" s="296"/>
      <c r="F1" s="296"/>
      <c r="G1" s="296"/>
      <c r="H1" s="296"/>
      <c r="I1" s="296"/>
      <c r="J1" s="296"/>
    </row>
    <row r="2" spans="1:10">
      <c r="A2" s="296"/>
      <c r="B2" s="296"/>
      <c r="C2" s="296"/>
      <c r="D2" s="296"/>
      <c r="E2" s="296"/>
      <c r="F2" s="296"/>
      <c r="G2" s="296"/>
      <c r="H2" s="296"/>
      <c r="I2" s="296"/>
      <c r="J2" s="296"/>
    </row>
    <row r="3" spans="1:10">
      <c r="A3" s="296"/>
      <c r="B3" s="296"/>
      <c r="C3" s="296"/>
      <c r="D3" s="296"/>
      <c r="E3" s="296"/>
      <c r="F3" s="296"/>
      <c r="G3" s="296"/>
      <c r="H3" s="296"/>
      <c r="I3" s="296"/>
      <c r="J3" s="296"/>
    </row>
    <row r="4" spans="1:10">
      <c r="A4" s="296"/>
      <c r="B4" s="296"/>
      <c r="C4" s="296"/>
      <c r="D4" s="296"/>
      <c r="E4" s="296"/>
      <c r="F4" s="296"/>
      <c r="G4" s="296"/>
      <c r="H4" s="296"/>
      <c r="I4" s="296"/>
      <c r="J4" s="296"/>
    </row>
    <row r="5" spans="1:10">
      <c r="A5" s="296"/>
      <c r="B5" s="296"/>
      <c r="C5" s="296"/>
      <c r="D5" s="296"/>
      <c r="E5" s="296"/>
      <c r="F5" s="296"/>
      <c r="G5" s="296"/>
      <c r="H5" s="296"/>
      <c r="I5" s="296"/>
      <c r="J5" s="296"/>
    </row>
    <row r="6" spans="1:10">
      <c r="A6" s="296"/>
      <c r="B6" s="296"/>
      <c r="C6" s="296"/>
      <c r="D6" s="296"/>
      <c r="E6" s="296"/>
      <c r="F6" s="296"/>
      <c r="G6" s="296"/>
      <c r="H6" s="296"/>
      <c r="I6" s="296"/>
      <c r="J6" s="296"/>
    </row>
    <row r="7" spans="1:10">
      <c r="A7" s="296"/>
      <c r="B7" s="296"/>
      <c r="C7" s="296"/>
      <c r="D7" s="296"/>
      <c r="E7" s="296"/>
      <c r="F7" s="296"/>
      <c r="G7" s="296"/>
      <c r="H7" s="296"/>
      <c r="I7" s="296"/>
      <c r="J7" s="296"/>
    </row>
    <row r="8" spans="1:10">
      <c r="A8" s="296"/>
      <c r="B8" s="296"/>
      <c r="C8" s="296"/>
      <c r="D8" s="296"/>
      <c r="E8" s="296"/>
      <c r="F8" s="296"/>
      <c r="G8" s="296"/>
      <c r="H8" s="296"/>
      <c r="I8" s="296"/>
      <c r="J8" s="296"/>
    </row>
    <row r="9" spans="1:10" ht="78.75" customHeight="1">
      <c r="A9" s="296"/>
      <c r="B9" s="296"/>
      <c r="C9" s="296"/>
      <c r="D9" s="715" t="s">
        <v>3688</v>
      </c>
      <c r="E9" s="715"/>
      <c r="F9" s="715"/>
      <c r="G9" s="715"/>
      <c r="H9" s="715"/>
      <c r="I9" s="715"/>
      <c r="J9" s="715"/>
    </row>
    <row r="10" spans="1:10">
      <c r="A10" s="296"/>
      <c r="B10" s="296"/>
      <c r="C10" s="296"/>
      <c r="D10" s="296"/>
      <c r="E10" s="296"/>
      <c r="F10" s="296"/>
      <c r="G10" s="296"/>
      <c r="H10" s="296"/>
      <c r="I10" s="296"/>
      <c r="J10" s="296"/>
    </row>
    <row r="11" spans="1:10">
      <c r="A11" s="296"/>
      <c r="B11" s="296"/>
      <c r="C11" s="296"/>
      <c r="D11" s="296"/>
      <c r="E11" s="296"/>
      <c r="F11" s="296"/>
      <c r="G11" s="296"/>
      <c r="H11" s="296"/>
      <c r="I11" s="296"/>
      <c r="J11" s="296"/>
    </row>
    <row r="12" spans="1:10">
      <c r="A12" s="296"/>
      <c r="B12" s="296"/>
      <c r="C12" s="296"/>
      <c r="D12" s="296"/>
      <c r="E12" s="296"/>
      <c r="F12" s="296"/>
      <c r="G12" s="296"/>
      <c r="H12" s="296"/>
      <c r="I12" s="296"/>
      <c r="J12" s="296"/>
    </row>
    <row r="13" spans="1:10">
      <c r="A13" s="296"/>
      <c r="B13" s="296"/>
      <c r="C13" s="296"/>
      <c r="D13" s="296"/>
      <c r="E13" s="296"/>
      <c r="F13" s="296"/>
      <c r="G13" s="296"/>
      <c r="H13" s="296"/>
      <c r="I13" s="296"/>
      <c r="J13" s="296"/>
    </row>
    <row r="14" spans="1:10">
      <c r="A14" s="296"/>
      <c r="B14" s="296"/>
      <c r="C14" s="296"/>
      <c r="D14" s="296"/>
      <c r="E14" s="296"/>
      <c r="F14" s="296"/>
      <c r="G14" s="296"/>
      <c r="H14" s="296"/>
      <c r="I14" s="296"/>
      <c r="J14" s="296"/>
    </row>
    <row r="15" spans="1:10">
      <c r="A15" s="296"/>
      <c r="B15" s="296"/>
      <c r="C15" s="296"/>
      <c r="D15" s="296"/>
      <c r="E15" s="296"/>
      <c r="F15" s="296"/>
      <c r="G15" s="296"/>
      <c r="H15" s="296"/>
      <c r="I15" s="296"/>
      <c r="J15" s="296"/>
    </row>
    <row r="16" spans="1:10" ht="55.5" customHeight="1">
      <c r="A16" s="296"/>
      <c r="B16" s="296"/>
      <c r="C16" s="296"/>
      <c r="D16" s="715" t="s">
        <v>3687</v>
      </c>
      <c r="E16" s="715"/>
      <c r="F16" s="715"/>
      <c r="G16" s="715"/>
      <c r="H16" s="715"/>
      <c r="I16" s="715"/>
      <c r="J16" s="715"/>
    </row>
    <row r="17" spans="1:10" ht="38.25">
      <c r="A17" s="296"/>
      <c r="B17" s="296"/>
      <c r="C17" s="296"/>
      <c r="D17" s="296"/>
      <c r="E17" s="297"/>
      <c r="F17" s="297"/>
      <c r="G17" s="297"/>
      <c r="H17" s="297"/>
      <c r="I17" s="297"/>
      <c r="J17" s="297"/>
    </row>
    <row r="18" spans="1:10" ht="74.25" customHeight="1">
      <c r="A18" s="296"/>
      <c r="B18" s="296"/>
      <c r="C18" s="296"/>
      <c r="D18" s="296"/>
      <c r="E18" s="716" t="s">
        <v>3659</v>
      </c>
      <c r="F18" s="717"/>
      <c r="G18" s="717"/>
      <c r="H18" s="717"/>
      <c r="I18" s="717"/>
      <c r="J18" s="717"/>
    </row>
    <row r="19" spans="1:10">
      <c r="A19" s="296"/>
      <c r="B19" s="296"/>
      <c r="C19" s="296"/>
      <c r="D19" s="296"/>
      <c r="E19" s="296"/>
      <c r="F19" s="296"/>
      <c r="G19" s="296"/>
      <c r="H19" s="296"/>
      <c r="I19" s="296"/>
      <c r="J19" s="296"/>
    </row>
    <row r="20" spans="1:10">
      <c r="A20" s="296"/>
      <c r="B20" s="296"/>
      <c r="C20" s="296"/>
      <c r="D20" s="296"/>
      <c r="E20" s="296"/>
      <c r="F20" s="296"/>
      <c r="G20" s="296"/>
      <c r="H20" s="296"/>
      <c r="I20" s="296"/>
      <c r="J20" s="296"/>
    </row>
    <row r="21" spans="1:10">
      <c r="A21" s="296"/>
      <c r="B21" s="296"/>
      <c r="C21" s="296"/>
      <c r="D21" s="296"/>
      <c r="E21" s="296"/>
      <c r="F21" s="296"/>
      <c r="G21" s="296"/>
      <c r="H21" s="296"/>
      <c r="I21" s="296"/>
      <c r="J21" s="296"/>
    </row>
    <row r="22" spans="1:10">
      <c r="A22" s="296"/>
      <c r="B22" s="296"/>
      <c r="C22" s="296"/>
      <c r="D22" s="296"/>
      <c r="E22" s="296"/>
      <c r="F22" s="296"/>
      <c r="G22" s="296"/>
      <c r="H22" s="296"/>
      <c r="I22" s="296"/>
      <c r="J22" s="296"/>
    </row>
    <row r="23" spans="1:10">
      <c r="A23" s="296"/>
      <c r="B23" s="296"/>
      <c r="C23" s="296"/>
      <c r="D23" s="296"/>
      <c r="E23" s="296"/>
      <c r="F23" s="296"/>
      <c r="G23" s="296"/>
      <c r="H23" s="296"/>
      <c r="I23" s="296"/>
      <c r="J23" s="296"/>
    </row>
    <row r="24" spans="1:10">
      <c r="A24" s="296"/>
      <c r="B24" s="296"/>
      <c r="C24" s="296"/>
      <c r="D24" s="296"/>
      <c r="E24" s="296"/>
      <c r="F24" s="296"/>
      <c r="G24" s="296"/>
      <c r="H24" s="296"/>
      <c r="I24" s="296"/>
      <c r="J24" s="296"/>
    </row>
    <row r="25" spans="1:10">
      <c r="A25" s="296"/>
      <c r="B25" s="296"/>
      <c r="C25" s="296"/>
      <c r="D25" s="296"/>
      <c r="E25" s="296"/>
      <c r="F25" s="296"/>
      <c r="G25" s="296"/>
      <c r="H25" s="296"/>
      <c r="I25" s="718"/>
      <c r="J25" s="718"/>
    </row>
  </sheetData>
  <mergeCells count="4">
    <mergeCell ref="D9:J9"/>
    <mergeCell ref="D16:J16"/>
    <mergeCell ref="E18:J18"/>
    <mergeCell ref="I25:J25"/>
  </mergeCells>
  <pageMargins left="0.7" right="0.7" top="0.75" bottom="0.75" header="0.3" footer="0.3"/>
  <pageSetup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100"/>
  <sheetViews>
    <sheetView view="pageBreakPreview" topLeftCell="A20" zoomScaleNormal="100" zoomScaleSheetLayoutView="100" workbookViewId="0">
      <selection sqref="A1:D39"/>
    </sheetView>
  </sheetViews>
  <sheetFormatPr baseColWidth="10" defaultColWidth="14.42578125" defaultRowHeight="15" customHeight="1"/>
  <cols>
    <col min="1" max="1" width="31" customWidth="1"/>
    <col min="2" max="2" width="75" customWidth="1"/>
    <col min="3" max="3" width="21.42578125" customWidth="1"/>
    <col min="4" max="4" width="0.28515625" customWidth="1"/>
    <col min="5" max="21" width="10.7109375" customWidth="1"/>
  </cols>
  <sheetData>
    <row r="1" spans="1:21" ht="15" customHeight="1">
      <c r="A1" s="978" t="s">
        <v>1659</v>
      </c>
      <c r="B1" s="804"/>
      <c r="C1" s="804"/>
      <c r="D1" s="805"/>
      <c r="E1" s="112"/>
      <c r="F1" s="112"/>
      <c r="G1" s="112"/>
      <c r="H1" s="112"/>
      <c r="I1" s="112"/>
      <c r="J1" s="112"/>
      <c r="K1" s="112"/>
      <c r="L1" s="112"/>
      <c r="M1" s="112"/>
      <c r="N1" s="112"/>
      <c r="O1" s="112"/>
      <c r="P1" s="112"/>
      <c r="Q1" s="112"/>
      <c r="R1" s="112"/>
      <c r="S1" s="112"/>
      <c r="T1" s="112"/>
      <c r="U1" s="112"/>
    </row>
    <row r="2" spans="1:21">
      <c r="A2" s="979" t="s">
        <v>389</v>
      </c>
      <c r="B2" s="804"/>
      <c r="C2" s="804"/>
      <c r="D2" s="805"/>
      <c r="E2" s="112"/>
      <c r="F2" s="112"/>
      <c r="G2" s="112"/>
      <c r="H2" s="112"/>
      <c r="I2" s="112"/>
      <c r="J2" s="112"/>
      <c r="K2" s="112"/>
      <c r="L2" s="112"/>
      <c r="M2" s="112"/>
      <c r="N2" s="112"/>
      <c r="O2" s="112"/>
      <c r="P2" s="112"/>
      <c r="Q2" s="112"/>
      <c r="R2" s="112"/>
      <c r="S2" s="112"/>
      <c r="T2" s="112"/>
      <c r="U2" s="112"/>
    </row>
    <row r="3" spans="1:21">
      <c r="A3" s="980" t="s">
        <v>1664</v>
      </c>
      <c r="B3" s="981"/>
      <c r="C3" s="981"/>
      <c r="D3" s="982"/>
      <c r="E3" s="112"/>
      <c r="F3" s="112"/>
      <c r="G3" s="112"/>
      <c r="H3" s="112"/>
      <c r="I3" s="112"/>
      <c r="J3" s="112"/>
      <c r="K3" s="112"/>
      <c r="L3" s="112"/>
      <c r="M3" s="112"/>
      <c r="N3" s="112"/>
      <c r="O3" s="112"/>
      <c r="P3" s="112"/>
      <c r="Q3" s="112"/>
      <c r="R3" s="112"/>
      <c r="S3" s="112"/>
      <c r="T3" s="112"/>
      <c r="U3" s="112"/>
    </row>
    <row r="4" spans="1:21">
      <c r="A4" s="113"/>
      <c r="B4" s="113"/>
      <c r="C4" s="113"/>
      <c r="D4" s="114"/>
      <c r="E4" s="112"/>
      <c r="F4" s="112"/>
      <c r="G4" s="112"/>
      <c r="H4" s="112"/>
      <c r="I4" s="112"/>
      <c r="J4" s="112"/>
      <c r="K4" s="112"/>
      <c r="L4" s="112"/>
      <c r="M4" s="112"/>
      <c r="N4" s="112"/>
      <c r="O4" s="112"/>
      <c r="P4" s="112"/>
      <c r="Q4" s="112"/>
      <c r="R4" s="112"/>
      <c r="S4" s="112"/>
      <c r="T4" s="112"/>
      <c r="U4" s="112"/>
    </row>
    <row r="5" spans="1:21">
      <c r="A5" s="115" t="s">
        <v>390</v>
      </c>
      <c r="B5" s="514" t="s">
        <v>391</v>
      </c>
      <c r="C5" s="514" t="s">
        <v>392</v>
      </c>
      <c r="D5" s="514"/>
      <c r="E5" s="112"/>
      <c r="F5" s="112"/>
      <c r="G5" s="112"/>
      <c r="H5" s="112"/>
      <c r="I5" s="112"/>
      <c r="J5" s="112"/>
      <c r="K5" s="112"/>
      <c r="L5" s="112"/>
      <c r="M5" s="112"/>
      <c r="N5" s="112"/>
      <c r="O5" s="112"/>
      <c r="P5" s="112"/>
      <c r="Q5" s="112"/>
      <c r="R5" s="112"/>
      <c r="S5" s="112"/>
      <c r="T5" s="112"/>
      <c r="U5" s="112"/>
    </row>
    <row r="6" spans="1:21" ht="3" customHeight="1">
      <c r="A6" s="118"/>
      <c r="B6" s="515"/>
      <c r="C6" s="515"/>
      <c r="D6" s="516"/>
      <c r="E6" s="112"/>
      <c r="F6" s="112"/>
      <c r="G6" s="112"/>
      <c r="H6" s="112"/>
      <c r="I6" s="112"/>
      <c r="J6" s="112"/>
      <c r="K6" s="112"/>
      <c r="L6" s="112"/>
      <c r="M6" s="112"/>
      <c r="N6" s="112"/>
      <c r="O6" s="112"/>
      <c r="P6" s="112"/>
      <c r="Q6" s="112"/>
      <c r="R6" s="112"/>
      <c r="S6" s="112"/>
      <c r="T6" s="112"/>
      <c r="U6" s="112"/>
    </row>
    <row r="7" spans="1:21">
      <c r="A7" s="521" t="s">
        <v>3544</v>
      </c>
      <c r="B7" s="517" t="s">
        <v>3543</v>
      </c>
      <c r="C7" s="609">
        <f>+'21.1 Bienes muebles'!C1269</f>
        <v>3885419.62489645</v>
      </c>
      <c r="D7" s="518"/>
      <c r="E7" s="112"/>
      <c r="F7" s="112"/>
      <c r="G7" s="112"/>
      <c r="H7" s="112"/>
      <c r="I7" s="112"/>
      <c r="J7" s="112"/>
      <c r="K7" s="112"/>
      <c r="L7" s="112"/>
      <c r="M7" s="112"/>
      <c r="N7" s="112"/>
      <c r="O7" s="112"/>
      <c r="P7" s="112"/>
      <c r="Q7" s="112"/>
      <c r="R7" s="112"/>
      <c r="S7" s="112"/>
      <c r="T7" s="112"/>
      <c r="U7" s="112"/>
    </row>
    <row r="8" spans="1:21">
      <c r="A8" s="521" t="s">
        <v>3640</v>
      </c>
      <c r="B8" s="517" t="s">
        <v>3547</v>
      </c>
      <c r="C8" s="609">
        <f>+'21.1 Bienes muebles'!C1281</f>
        <v>3327842.99</v>
      </c>
      <c r="D8" s="518"/>
      <c r="E8" s="112"/>
      <c r="F8" s="112"/>
      <c r="G8" s="112"/>
      <c r="H8" s="112"/>
      <c r="I8" s="112"/>
      <c r="J8" s="112"/>
      <c r="K8" s="112"/>
      <c r="L8" s="112"/>
      <c r="M8" s="112"/>
      <c r="N8" s="112"/>
      <c r="O8" s="112"/>
      <c r="P8" s="112"/>
      <c r="Q8" s="112"/>
      <c r="R8" s="112"/>
      <c r="S8" s="112"/>
      <c r="T8" s="112"/>
      <c r="U8" s="112"/>
    </row>
    <row r="9" spans="1:21">
      <c r="A9" s="521" t="s">
        <v>3641</v>
      </c>
      <c r="B9" s="519" t="s">
        <v>1168</v>
      </c>
      <c r="C9" s="609">
        <v>75725023.700000003</v>
      </c>
      <c r="D9" s="518"/>
      <c r="E9" s="112"/>
      <c r="F9" s="112"/>
      <c r="G9" s="112"/>
      <c r="H9" s="112"/>
      <c r="I9" s="112"/>
      <c r="J9" s="112"/>
      <c r="K9" s="112"/>
      <c r="L9" s="112"/>
      <c r="M9" s="112"/>
      <c r="N9" s="112"/>
      <c r="O9" s="112"/>
      <c r="P9" s="112"/>
      <c r="Q9" s="112"/>
      <c r="R9" s="112"/>
      <c r="S9" s="112"/>
      <c r="T9" s="112"/>
      <c r="U9" s="112"/>
    </row>
    <row r="10" spans="1:21">
      <c r="A10" s="521" t="s">
        <v>3642</v>
      </c>
      <c r="B10" s="519" t="s">
        <v>3639</v>
      </c>
      <c r="C10" s="609">
        <v>7383469</v>
      </c>
      <c r="D10" s="518"/>
      <c r="E10" s="112"/>
      <c r="F10" s="112"/>
      <c r="G10" s="112"/>
      <c r="H10" s="112"/>
      <c r="I10" s="112"/>
      <c r="J10" s="112"/>
      <c r="K10" s="112"/>
      <c r="L10" s="112"/>
      <c r="M10" s="112"/>
      <c r="N10" s="112"/>
      <c r="O10" s="112"/>
      <c r="P10" s="112"/>
      <c r="Q10" s="112"/>
      <c r="R10" s="112"/>
      <c r="S10" s="112"/>
      <c r="T10" s="112"/>
      <c r="U10" s="112"/>
    </row>
    <row r="11" spans="1:21">
      <c r="A11" s="521"/>
      <c r="B11" s="519"/>
      <c r="C11" s="609"/>
      <c r="D11" s="518"/>
      <c r="E11" s="112"/>
      <c r="F11" s="112"/>
      <c r="G11" s="112"/>
      <c r="H11" s="112"/>
      <c r="I11" s="112"/>
      <c r="J11" s="112"/>
      <c r="K11" s="112"/>
      <c r="L11" s="112"/>
      <c r="M11" s="112"/>
      <c r="N11" s="112"/>
      <c r="O11" s="112"/>
      <c r="P11" s="112"/>
      <c r="Q11" s="112"/>
      <c r="R11" s="112"/>
      <c r="S11" s="112"/>
      <c r="T11" s="112"/>
      <c r="U11" s="112"/>
    </row>
    <row r="12" spans="1:21">
      <c r="A12" s="521"/>
      <c r="B12" s="519"/>
      <c r="C12" s="609"/>
      <c r="D12" s="518"/>
      <c r="E12" s="112"/>
      <c r="F12" s="112"/>
      <c r="G12" s="112"/>
      <c r="H12" s="112"/>
      <c r="I12" s="112"/>
      <c r="J12" s="112"/>
      <c r="K12" s="112"/>
      <c r="L12" s="112"/>
      <c r="M12" s="112"/>
      <c r="N12" s="112"/>
      <c r="O12" s="112"/>
      <c r="P12" s="112"/>
      <c r="Q12" s="112"/>
      <c r="R12" s="112"/>
      <c r="S12" s="112"/>
      <c r="T12" s="112"/>
      <c r="U12" s="112"/>
    </row>
    <row r="13" spans="1:21">
      <c r="A13" s="521"/>
      <c r="B13" s="519"/>
      <c r="C13" s="609"/>
      <c r="D13" s="518"/>
      <c r="E13" s="112"/>
      <c r="F13" s="112"/>
      <c r="G13" s="112"/>
      <c r="H13" s="112"/>
      <c r="I13" s="112"/>
      <c r="J13" s="112"/>
      <c r="K13" s="112"/>
      <c r="L13" s="112"/>
      <c r="M13" s="112"/>
      <c r="N13" s="112"/>
      <c r="O13" s="112"/>
      <c r="P13" s="112"/>
      <c r="Q13" s="112"/>
      <c r="R13" s="112"/>
      <c r="S13" s="112"/>
      <c r="T13" s="112"/>
      <c r="U13" s="112"/>
    </row>
    <row r="14" spans="1:21">
      <c r="A14" s="521"/>
      <c r="B14" s="519"/>
      <c r="C14" s="513"/>
      <c r="D14" s="518"/>
      <c r="E14" s="112"/>
      <c r="F14" s="112"/>
      <c r="G14" s="112"/>
      <c r="H14" s="112"/>
      <c r="I14" s="112"/>
      <c r="J14" s="112"/>
      <c r="K14" s="112"/>
      <c r="L14" s="112"/>
      <c r="M14" s="112"/>
      <c r="N14" s="112"/>
      <c r="O14" s="112"/>
      <c r="P14" s="112"/>
      <c r="Q14" s="112"/>
      <c r="R14" s="112"/>
      <c r="S14" s="112"/>
      <c r="T14" s="112"/>
      <c r="U14" s="112"/>
    </row>
    <row r="15" spans="1:21">
      <c r="A15" s="521"/>
      <c r="B15" s="519"/>
      <c r="C15" s="513"/>
      <c r="D15" s="518"/>
      <c r="E15" s="112"/>
      <c r="F15" s="112"/>
      <c r="G15" s="112"/>
      <c r="H15" s="112"/>
      <c r="I15" s="112"/>
      <c r="J15" s="112"/>
      <c r="K15" s="112"/>
      <c r="L15" s="112"/>
      <c r="M15" s="112"/>
      <c r="N15" s="112"/>
      <c r="O15" s="112"/>
      <c r="P15" s="112"/>
      <c r="Q15" s="112"/>
      <c r="R15" s="112"/>
      <c r="S15" s="112"/>
      <c r="T15" s="112"/>
      <c r="U15" s="112"/>
    </row>
    <row r="16" spans="1:21">
      <c r="A16" s="521"/>
      <c r="B16" s="519"/>
      <c r="C16" s="520"/>
      <c r="D16" s="518"/>
      <c r="E16" s="112"/>
      <c r="F16" s="112"/>
      <c r="G16" s="112"/>
      <c r="H16" s="112"/>
      <c r="I16" s="112"/>
      <c r="J16" s="112"/>
      <c r="K16" s="112"/>
      <c r="L16" s="112"/>
      <c r="M16" s="112"/>
      <c r="N16" s="112"/>
      <c r="O16" s="112"/>
      <c r="P16" s="112"/>
      <c r="Q16" s="112"/>
      <c r="R16" s="112"/>
      <c r="S16" s="112"/>
      <c r="T16" s="112"/>
      <c r="U16" s="112"/>
    </row>
    <row r="17" spans="1:21" ht="15.75" customHeight="1">
      <c r="A17" s="521"/>
      <c r="B17" s="519"/>
      <c r="C17" s="513"/>
      <c r="D17" s="518"/>
      <c r="E17" s="112"/>
      <c r="F17" s="112"/>
      <c r="G17" s="112"/>
      <c r="H17" s="112"/>
      <c r="I17" s="112"/>
      <c r="J17" s="112"/>
      <c r="K17" s="112"/>
      <c r="L17" s="112"/>
      <c r="M17" s="112"/>
      <c r="N17" s="112"/>
      <c r="O17" s="112"/>
      <c r="P17" s="112"/>
      <c r="Q17" s="112"/>
      <c r="R17" s="112"/>
      <c r="S17" s="112"/>
      <c r="T17" s="112"/>
      <c r="U17" s="112"/>
    </row>
    <row r="18" spans="1:21" ht="15.75" customHeight="1">
      <c r="A18" s="521"/>
      <c r="B18" s="519"/>
      <c r="C18" s="513"/>
      <c r="D18" s="518"/>
      <c r="E18" s="112"/>
      <c r="F18" s="112"/>
      <c r="G18" s="112"/>
      <c r="H18" s="112"/>
      <c r="I18" s="112"/>
      <c r="J18" s="112"/>
      <c r="K18" s="112"/>
      <c r="L18" s="112"/>
      <c r="M18" s="112"/>
      <c r="N18" s="112"/>
      <c r="O18" s="112"/>
      <c r="P18" s="112"/>
      <c r="Q18" s="112"/>
      <c r="R18" s="112"/>
      <c r="S18" s="112"/>
      <c r="T18" s="112"/>
      <c r="U18" s="112"/>
    </row>
    <row r="19" spans="1:21" ht="15.75" customHeight="1">
      <c r="A19" s="521"/>
      <c r="B19" s="519"/>
      <c r="C19" s="513"/>
      <c r="D19" s="518"/>
      <c r="E19" s="112"/>
      <c r="F19" s="112"/>
      <c r="G19" s="112"/>
      <c r="H19" s="112"/>
      <c r="I19" s="112"/>
      <c r="J19" s="112"/>
      <c r="K19" s="112"/>
      <c r="L19" s="112"/>
      <c r="M19" s="112"/>
      <c r="N19" s="112"/>
      <c r="O19" s="112"/>
      <c r="P19" s="112"/>
      <c r="Q19" s="112"/>
      <c r="R19" s="112"/>
      <c r="S19" s="112"/>
      <c r="T19" s="112"/>
      <c r="U19" s="112"/>
    </row>
    <row r="20" spans="1:21" ht="15.75" customHeight="1">
      <c r="A20" s="521"/>
      <c r="B20" s="519"/>
      <c r="C20" s="520"/>
      <c r="D20" s="518"/>
      <c r="E20" s="112"/>
      <c r="F20" s="112"/>
      <c r="G20" s="112"/>
      <c r="H20" s="112"/>
      <c r="I20" s="112"/>
      <c r="J20" s="112"/>
      <c r="K20" s="112"/>
      <c r="L20" s="112"/>
      <c r="M20" s="112"/>
      <c r="N20" s="112"/>
      <c r="O20" s="112"/>
      <c r="P20" s="112"/>
      <c r="Q20" s="112"/>
      <c r="R20" s="112"/>
      <c r="S20" s="112"/>
      <c r="T20" s="112"/>
      <c r="U20" s="112"/>
    </row>
    <row r="21" spans="1:21" ht="15.75" customHeight="1">
      <c r="A21" s="521"/>
      <c r="B21" s="519" t="s">
        <v>3660</v>
      </c>
      <c r="C21" s="513">
        <f>SUM(C7:C20)</f>
        <v>90321755.314896449</v>
      </c>
      <c r="D21" s="518"/>
      <c r="E21" s="112"/>
      <c r="F21" s="112"/>
      <c r="G21" s="112"/>
      <c r="H21" s="112"/>
      <c r="I21" s="112"/>
      <c r="J21" s="112"/>
      <c r="K21" s="112"/>
      <c r="L21" s="112"/>
      <c r="M21" s="112"/>
      <c r="N21" s="112"/>
      <c r="O21" s="112"/>
      <c r="P21" s="112"/>
      <c r="Q21" s="112"/>
      <c r="R21" s="112"/>
      <c r="S21" s="112"/>
      <c r="T21" s="112"/>
      <c r="U21" s="112"/>
    </row>
    <row r="22" spans="1:21" ht="15.75" customHeight="1">
      <c r="A22" s="122"/>
      <c r="B22" s="123"/>
      <c r="C22" s="125"/>
      <c r="D22" s="121"/>
      <c r="E22" s="112"/>
      <c r="F22" s="112"/>
      <c r="G22" s="112"/>
      <c r="H22" s="112"/>
      <c r="I22" s="112"/>
      <c r="J22" s="112"/>
      <c r="K22" s="112"/>
      <c r="L22" s="112"/>
      <c r="M22" s="112"/>
      <c r="N22" s="112"/>
      <c r="O22" s="112"/>
      <c r="P22" s="112"/>
      <c r="Q22" s="112"/>
      <c r="R22" s="112"/>
      <c r="S22" s="112"/>
      <c r="T22" s="112"/>
      <c r="U22" s="112"/>
    </row>
    <row r="23" spans="1:21" ht="15.75" customHeight="1">
      <c r="A23" s="122"/>
      <c r="B23" s="123"/>
      <c r="C23" s="125"/>
      <c r="D23" s="121"/>
      <c r="E23" s="112"/>
      <c r="F23" s="112"/>
      <c r="G23" s="112"/>
      <c r="H23" s="112"/>
      <c r="I23" s="112"/>
      <c r="J23" s="112"/>
      <c r="K23" s="112"/>
      <c r="L23" s="112"/>
      <c r="M23" s="112"/>
      <c r="N23" s="112"/>
      <c r="O23" s="112"/>
      <c r="P23" s="112"/>
      <c r="Q23" s="112"/>
      <c r="R23" s="112"/>
      <c r="S23" s="112"/>
      <c r="T23" s="112"/>
      <c r="U23" s="112"/>
    </row>
    <row r="24" spans="1:21" ht="15.75" customHeight="1">
      <c r="A24" s="122"/>
      <c r="B24" s="123"/>
      <c r="C24" s="125"/>
      <c r="D24" s="121"/>
      <c r="E24" s="112"/>
      <c r="F24" s="112"/>
      <c r="G24" s="112"/>
      <c r="H24" s="112"/>
      <c r="I24" s="112"/>
      <c r="J24" s="112"/>
      <c r="K24" s="112"/>
      <c r="L24" s="112"/>
      <c r="M24" s="112"/>
      <c r="N24" s="112"/>
      <c r="O24" s="112"/>
      <c r="P24" s="112"/>
      <c r="Q24" s="112"/>
      <c r="R24" s="112"/>
      <c r="S24" s="112"/>
      <c r="T24" s="112"/>
      <c r="U24" s="112"/>
    </row>
    <row r="25" spans="1:21" ht="15.75" customHeight="1">
      <c r="A25" s="122"/>
      <c r="B25" s="123"/>
      <c r="C25" s="125"/>
      <c r="D25" s="121"/>
      <c r="E25" s="112"/>
      <c r="F25" s="112"/>
      <c r="G25" s="112"/>
      <c r="H25" s="112"/>
      <c r="I25" s="112"/>
      <c r="J25" s="112"/>
      <c r="K25" s="112"/>
      <c r="L25" s="112"/>
      <c r="M25" s="112"/>
      <c r="N25" s="112"/>
      <c r="O25" s="112"/>
      <c r="P25" s="112"/>
      <c r="Q25" s="112"/>
      <c r="R25" s="112"/>
      <c r="S25" s="112"/>
      <c r="T25" s="112"/>
      <c r="U25" s="112"/>
    </row>
    <row r="26" spans="1:21" ht="15.75" customHeight="1">
      <c r="A26" s="122"/>
      <c r="B26" s="123"/>
      <c r="C26" s="125"/>
      <c r="D26" s="121"/>
      <c r="E26" s="112"/>
      <c r="F26" s="112"/>
      <c r="G26" s="112"/>
      <c r="H26" s="112"/>
      <c r="I26" s="112"/>
      <c r="J26" s="112"/>
      <c r="K26" s="112"/>
      <c r="L26" s="112"/>
      <c r="M26" s="112"/>
      <c r="N26" s="112"/>
      <c r="O26" s="112"/>
      <c r="P26" s="112"/>
      <c r="Q26" s="112"/>
      <c r="R26" s="112"/>
      <c r="S26" s="112"/>
      <c r="T26" s="112"/>
      <c r="U26" s="112"/>
    </row>
    <row r="27" spans="1:21" ht="15.75" customHeight="1">
      <c r="A27" s="122"/>
      <c r="B27" s="123"/>
      <c r="C27" s="125"/>
      <c r="D27" s="121"/>
      <c r="E27" s="112"/>
      <c r="F27" s="112"/>
      <c r="G27" s="112"/>
      <c r="H27" s="112"/>
      <c r="I27" s="112"/>
      <c r="J27" s="112"/>
      <c r="K27" s="112"/>
      <c r="L27" s="112"/>
      <c r="M27" s="112"/>
      <c r="N27" s="112"/>
      <c r="O27" s="112"/>
      <c r="P27" s="112"/>
      <c r="Q27" s="112"/>
      <c r="R27" s="112"/>
      <c r="S27" s="112"/>
      <c r="T27" s="112"/>
      <c r="U27" s="112"/>
    </row>
    <row r="28" spans="1:21" ht="15.75" customHeight="1">
      <c r="A28" s="122"/>
      <c r="B28" s="123"/>
      <c r="C28" s="124"/>
      <c r="D28" s="121"/>
      <c r="E28" s="112"/>
      <c r="F28" s="112"/>
      <c r="G28" s="112"/>
      <c r="H28" s="112"/>
      <c r="I28" s="112"/>
      <c r="J28" s="112"/>
      <c r="K28" s="112"/>
      <c r="L28" s="112"/>
      <c r="M28" s="112"/>
      <c r="N28" s="112"/>
      <c r="O28" s="112"/>
      <c r="P28" s="112"/>
      <c r="Q28" s="112"/>
      <c r="R28" s="112"/>
      <c r="S28" s="112"/>
      <c r="T28" s="112"/>
      <c r="U28" s="112"/>
    </row>
    <row r="29" spans="1:21" ht="15.75" customHeight="1">
      <c r="A29" s="122"/>
      <c r="B29" s="123"/>
      <c r="C29" s="125"/>
      <c r="D29" s="121"/>
      <c r="E29" s="112"/>
      <c r="F29" s="112"/>
      <c r="G29" s="112"/>
      <c r="H29" s="112"/>
      <c r="I29" s="112"/>
      <c r="J29" s="112"/>
      <c r="K29" s="112"/>
      <c r="L29" s="112"/>
      <c r="M29" s="112"/>
      <c r="N29" s="112"/>
      <c r="O29" s="112"/>
      <c r="P29" s="112"/>
      <c r="Q29" s="112"/>
      <c r="R29" s="112"/>
      <c r="S29" s="112"/>
      <c r="T29" s="112"/>
      <c r="U29" s="112"/>
    </row>
    <row r="30" spans="1:21" ht="15.75" customHeight="1">
      <c r="A30" s="122"/>
      <c r="B30" s="123"/>
      <c r="C30" s="125"/>
      <c r="D30" s="121"/>
      <c r="E30" s="112"/>
      <c r="F30" s="112"/>
      <c r="G30" s="112"/>
      <c r="H30" s="112"/>
      <c r="I30" s="112"/>
      <c r="J30" s="112"/>
      <c r="K30" s="112"/>
      <c r="L30" s="112"/>
      <c r="M30" s="112"/>
      <c r="N30" s="112"/>
      <c r="O30" s="112"/>
      <c r="P30" s="112"/>
      <c r="Q30" s="112"/>
      <c r="R30" s="112"/>
      <c r="S30" s="112"/>
      <c r="T30" s="112"/>
      <c r="U30" s="112"/>
    </row>
    <row r="31" spans="1:21" ht="15.75" customHeight="1">
      <c r="A31" s="122"/>
      <c r="B31" s="123"/>
      <c r="C31" s="125"/>
      <c r="D31" s="121"/>
      <c r="E31" s="112"/>
      <c r="F31" s="112"/>
      <c r="G31" s="112"/>
      <c r="H31" s="112"/>
      <c r="I31" s="112"/>
      <c r="J31" s="112"/>
      <c r="K31" s="112"/>
      <c r="L31" s="112"/>
      <c r="M31" s="112"/>
      <c r="N31" s="112"/>
      <c r="O31" s="112"/>
      <c r="P31" s="112"/>
      <c r="Q31" s="112"/>
      <c r="R31" s="112"/>
      <c r="S31" s="112"/>
      <c r="T31" s="112"/>
      <c r="U31" s="112"/>
    </row>
    <row r="32" spans="1:21" ht="15" customHeight="1">
      <c r="A32" s="126"/>
      <c r="B32" s="126"/>
      <c r="C32" s="126"/>
      <c r="D32" s="126"/>
      <c r="E32" s="112"/>
      <c r="F32" s="112"/>
      <c r="G32" s="112"/>
      <c r="H32" s="112"/>
      <c r="I32" s="112"/>
      <c r="J32" s="112"/>
      <c r="K32" s="112"/>
      <c r="L32" s="112"/>
      <c r="M32" s="112"/>
      <c r="N32" s="112"/>
      <c r="O32" s="112"/>
      <c r="P32" s="112"/>
      <c r="Q32" s="112"/>
      <c r="R32" s="112"/>
      <c r="S32" s="112"/>
      <c r="T32" s="112"/>
      <c r="U32" s="112"/>
    </row>
    <row r="33" spans="1:21" ht="15" customHeight="1">
      <c r="A33" s="126"/>
      <c r="B33" s="126"/>
      <c r="C33" s="126"/>
      <c r="D33" s="126"/>
      <c r="E33" s="112"/>
      <c r="F33" s="112"/>
      <c r="G33" s="112"/>
      <c r="H33" s="112"/>
      <c r="I33" s="112"/>
      <c r="J33" s="112"/>
      <c r="K33" s="112"/>
      <c r="L33" s="112"/>
      <c r="M33" s="112"/>
      <c r="N33" s="112"/>
      <c r="O33" s="112"/>
      <c r="P33" s="112"/>
      <c r="Q33" s="112"/>
      <c r="R33" s="112"/>
      <c r="S33" s="112"/>
      <c r="T33" s="112"/>
      <c r="U33" s="112"/>
    </row>
    <row r="34" spans="1:21" ht="15" customHeight="1">
      <c r="A34" s="126"/>
      <c r="B34" s="126"/>
      <c r="C34" s="126"/>
      <c r="D34" s="126"/>
      <c r="E34" s="112"/>
      <c r="F34" s="112"/>
      <c r="G34" s="112"/>
      <c r="H34" s="112"/>
      <c r="I34" s="112"/>
      <c r="J34" s="112"/>
      <c r="K34" s="112"/>
      <c r="L34" s="112"/>
      <c r="M34" s="112"/>
      <c r="N34" s="112"/>
      <c r="O34" s="112"/>
      <c r="P34" s="112"/>
      <c r="Q34" s="112"/>
      <c r="R34" s="112"/>
      <c r="S34" s="112"/>
      <c r="T34" s="112"/>
      <c r="U34" s="112"/>
    </row>
    <row r="35" spans="1:21" ht="15" customHeight="1">
      <c r="A35" s="126"/>
      <c r="B35" s="126"/>
      <c r="C35" s="126"/>
      <c r="D35" s="126"/>
      <c r="E35" s="112"/>
      <c r="F35" s="112"/>
      <c r="G35" s="112"/>
      <c r="H35" s="112"/>
      <c r="I35" s="112"/>
      <c r="J35" s="112"/>
      <c r="K35" s="112"/>
      <c r="L35" s="112"/>
      <c r="M35" s="112"/>
      <c r="N35" s="112"/>
      <c r="O35" s="112"/>
      <c r="P35" s="112"/>
      <c r="Q35" s="112"/>
      <c r="R35" s="112"/>
      <c r="S35" s="112"/>
      <c r="T35" s="112"/>
      <c r="U35" s="112"/>
    </row>
    <row r="36" spans="1:21" ht="15" customHeight="1">
      <c r="A36" s="126"/>
      <c r="B36" s="126"/>
      <c r="C36" s="126"/>
      <c r="D36" s="126"/>
      <c r="E36" s="112"/>
      <c r="F36" s="112"/>
      <c r="G36" s="112"/>
      <c r="H36" s="112"/>
      <c r="I36" s="112"/>
      <c r="J36" s="112"/>
      <c r="K36" s="112"/>
      <c r="L36" s="112"/>
      <c r="M36" s="112"/>
      <c r="N36" s="112"/>
      <c r="O36" s="112"/>
      <c r="P36" s="112"/>
      <c r="Q36" s="112"/>
      <c r="R36" s="112"/>
      <c r="S36" s="112"/>
      <c r="T36" s="112"/>
      <c r="U36" s="112"/>
    </row>
    <row r="37" spans="1:21" ht="15" customHeight="1">
      <c r="A37" s="126"/>
      <c r="B37" s="126"/>
      <c r="C37" s="126"/>
      <c r="D37" s="126"/>
      <c r="E37" s="112"/>
      <c r="F37" s="112"/>
      <c r="G37" s="112"/>
      <c r="H37" s="112"/>
      <c r="I37" s="112"/>
      <c r="J37" s="112"/>
      <c r="K37" s="112"/>
      <c r="L37" s="112"/>
      <c r="M37" s="112"/>
      <c r="N37" s="112"/>
      <c r="O37" s="112"/>
      <c r="P37" s="112"/>
      <c r="Q37" s="112"/>
      <c r="R37" s="112"/>
      <c r="S37" s="112"/>
      <c r="T37" s="112"/>
      <c r="U37" s="112"/>
    </row>
    <row r="38" spans="1:21" ht="15.75" customHeight="1">
      <c r="A38" s="112"/>
      <c r="B38" s="112"/>
      <c r="C38" s="112"/>
      <c r="D38" s="112"/>
      <c r="E38" s="112"/>
      <c r="F38" s="112"/>
      <c r="G38" s="112"/>
      <c r="H38" s="112"/>
      <c r="I38" s="112"/>
      <c r="J38" s="112"/>
      <c r="K38" s="112"/>
      <c r="L38" s="112"/>
      <c r="M38" s="112"/>
      <c r="N38" s="112"/>
      <c r="O38" s="112"/>
      <c r="P38" s="112"/>
      <c r="Q38" s="112"/>
      <c r="R38" s="112"/>
      <c r="S38" s="112"/>
      <c r="T38" s="112"/>
      <c r="U38" s="112"/>
    </row>
    <row r="39" spans="1:21" ht="15.75" customHeight="1">
      <c r="A39" s="112"/>
      <c r="B39" s="112"/>
      <c r="C39" s="112"/>
      <c r="D39" s="112"/>
      <c r="E39" s="112"/>
      <c r="F39" s="112"/>
      <c r="G39" s="112"/>
      <c r="H39" s="112"/>
      <c r="I39" s="112"/>
      <c r="J39" s="112"/>
      <c r="K39" s="112"/>
      <c r="L39" s="112"/>
      <c r="M39" s="112"/>
      <c r="N39" s="112"/>
      <c r="O39" s="112"/>
      <c r="P39" s="112"/>
      <c r="Q39" s="112"/>
      <c r="R39" s="112"/>
      <c r="S39" s="112"/>
      <c r="T39" s="112"/>
      <c r="U39" s="112"/>
    </row>
    <row r="40" spans="1:21" ht="15.75" customHeight="1">
      <c r="A40" s="112"/>
      <c r="B40" s="112"/>
      <c r="C40" s="112"/>
      <c r="D40" s="112"/>
      <c r="E40" s="112"/>
      <c r="F40" s="112"/>
      <c r="G40" s="112"/>
      <c r="H40" s="112"/>
      <c r="I40" s="112"/>
      <c r="J40" s="112"/>
      <c r="K40" s="112"/>
      <c r="L40" s="112"/>
      <c r="M40" s="112"/>
      <c r="N40" s="112"/>
      <c r="O40" s="112"/>
      <c r="P40" s="112"/>
      <c r="Q40" s="112"/>
      <c r="R40" s="112"/>
      <c r="S40" s="112"/>
      <c r="T40" s="112"/>
      <c r="U40" s="112"/>
    </row>
    <row r="41" spans="1:21" ht="15.75" customHeight="1">
      <c r="A41" s="112"/>
      <c r="B41" s="112"/>
      <c r="C41" s="112"/>
      <c r="D41" s="112"/>
      <c r="E41" s="112"/>
      <c r="F41" s="112"/>
      <c r="G41" s="112"/>
      <c r="H41" s="112"/>
      <c r="I41" s="112"/>
      <c r="J41" s="112"/>
      <c r="K41" s="112"/>
      <c r="L41" s="112"/>
      <c r="M41" s="112"/>
      <c r="N41" s="112"/>
      <c r="O41" s="112"/>
      <c r="P41" s="112"/>
      <c r="Q41" s="112"/>
      <c r="R41" s="112"/>
      <c r="S41" s="112"/>
      <c r="T41" s="112"/>
      <c r="U41" s="112"/>
    </row>
    <row r="42" spans="1:21" ht="15.75" customHeight="1">
      <c r="A42" s="112"/>
      <c r="B42" s="112"/>
      <c r="C42" s="112"/>
      <c r="D42" s="112"/>
      <c r="E42" s="112"/>
      <c r="F42" s="112"/>
      <c r="G42" s="112"/>
      <c r="H42" s="112"/>
      <c r="I42" s="112"/>
      <c r="J42" s="112"/>
      <c r="K42" s="112"/>
      <c r="L42" s="112"/>
      <c r="M42" s="112"/>
      <c r="N42" s="112"/>
      <c r="O42" s="112"/>
      <c r="P42" s="112"/>
      <c r="Q42" s="112"/>
      <c r="R42" s="112"/>
      <c r="S42" s="112"/>
      <c r="T42" s="112"/>
      <c r="U42" s="112"/>
    </row>
    <row r="43" spans="1:21" ht="15.75" customHeight="1">
      <c r="A43" s="112"/>
      <c r="B43" s="112"/>
      <c r="C43" s="112"/>
      <c r="D43" s="112"/>
      <c r="E43" s="112"/>
      <c r="F43" s="112"/>
      <c r="G43" s="112"/>
      <c r="H43" s="112"/>
      <c r="I43" s="112"/>
      <c r="J43" s="112"/>
      <c r="K43" s="112"/>
      <c r="L43" s="112"/>
      <c r="M43" s="112"/>
      <c r="N43" s="112"/>
      <c r="O43" s="112"/>
      <c r="P43" s="112"/>
      <c r="Q43" s="112"/>
      <c r="R43" s="112"/>
      <c r="S43" s="112"/>
      <c r="T43" s="112"/>
      <c r="U43" s="112"/>
    </row>
    <row r="44" spans="1:21" ht="15.75" customHeight="1">
      <c r="A44" s="112"/>
      <c r="B44" s="112"/>
      <c r="C44" s="112"/>
      <c r="D44" s="112"/>
      <c r="E44" s="112"/>
      <c r="F44" s="112"/>
      <c r="G44" s="112"/>
      <c r="H44" s="112"/>
      <c r="I44" s="112"/>
      <c r="J44" s="112"/>
      <c r="K44" s="112"/>
      <c r="L44" s="112"/>
      <c r="M44" s="112"/>
      <c r="N44" s="112"/>
      <c r="O44" s="112"/>
      <c r="P44" s="112"/>
      <c r="Q44" s="112"/>
      <c r="R44" s="112"/>
      <c r="S44" s="112"/>
      <c r="T44" s="112"/>
      <c r="U44" s="112"/>
    </row>
    <row r="45" spans="1:21" ht="15.75" customHeight="1">
      <c r="A45" s="112"/>
      <c r="B45" s="112"/>
      <c r="C45" s="112"/>
      <c r="D45" s="112"/>
      <c r="E45" s="112"/>
      <c r="F45" s="112"/>
      <c r="G45" s="112"/>
      <c r="H45" s="112"/>
      <c r="I45" s="112"/>
      <c r="J45" s="112"/>
      <c r="K45" s="112"/>
      <c r="L45" s="112"/>
      <c r="M45" s="112"/>
      <c r="N45" s="112"/>
      <c r="O45" s="112"/>
      <c r="P45" s="112"/>
      <c r="Q45" s="112"/>
      <c r="R45" s="112"/>
      <c r="S45" s="112"/>
      <c r="T45" s="112"/>
      <c r="U45" s="112"/>
    </row>
    <row r="46" spans="1:21" ht="15.75" customHeight="1">
      <c r="A46" s="112"/>
      <c r="B46" s="112"/>
      <c r="C46" s="112"/>
      <c r="D46" s="112"/>
      <c r="E46" s="112"/>
      <c r="F46" s="112"/>
      <c r="G46" s="112"/>
      <c r="H46" s="112"/>
      <c r="I46" s="112"/>
      <c r="J46" s="112"/>
      <c r="K46" s="112"/>
      <c r="L46" s="112"/>
      <c r="M46" s="112"/>
      <c r="N46" s="112"/>
      <c r="O46" s="112"/>
      <c r="P46" s="112"/>
      <c r="Q46" s="112"/>
      <c r="R46" s="112"/>
      <c r="S46" s="112"/>
      <c r="T46" s="112"/>
      <c r="U46" s="112"/>
    </row>
    <row r="47" spans="1:21" ht="15.75" customHeight="1">
      <c r="A47" s="112"/>
      <c r="B47" s="112"/>
      <c r="C47" s="112"/>
      <c r="D47" s="112"/>
      <c r="E47" s="112"/>
      <c r="F47" s="112"/>
      <c r="G47" s="112"/>
      <c r="H47" s="112"/>
      <c r="I47" s="112"/>
      <c r="J47" s="112"/>
      <c r="K47" s="112"/>
      <c r="L47" s="112"/>
      <c r="M47" s="112"/>
      <c r="N47" s="112"/>
      <c r="O47" s="112"/>
      <c r="P47" s="112"/>
      <c r="Q47" s="112"/>
      <c r="R47" s="112"/>
      <c r="S47" s="112"/>
      <c r="T47" s="112"/>
      <c r="U47" s="112"/>
    </row>
    <row r="48" spans="1:21" ht="15.75" customHeight="1">
      <c r="A48" s="112"/>
      <c r="B48" s="112"/>
      <c r="C48" s="112"/>
      <c r="D48" s="112"/>
      <c r="E48" s="112"/>
      <c r="F48" s="112"/>
      <c r="G48" s="112"/>
      <c r="H48" s="112"/>
      <c r="I48" s="112"/>
      <c r="J48" s="112"/>
      <c r="K48" s="112"/>
      <c r="L48" s="112"/>
      <c r="M48" s="112"/>
      <c r="N48" s="112"/>
      <c r="O48" s="112"/>
      <c r="P48" s="112"/>
      <c r="Q48" s="112"/>
      <c r="R48" s="112"/>
      <c r="S48" s="112"/>
      <c r="T48" s="112"/>
      <c r="U48" s="112"/>
    </row>
    <row r="49" spans="1:21" ht="15.75" customHeight="1">
      <c r="A49" s="112"/>
      <c r="B49" s="112"/>
      <c r="C49" s="112"/>
      <c r="D49" s="112"/>
      <c r="E49" s="112"/>
      <c r="F49" s="112"/>
      <c r="G49" s="112"/>
      <c r="H49" s="112"/>
      <c r="I49" s="112"/>
      <c r="J49" s="112"/>
      <c r="K49" s="112"/>
      <c r="L49" s="112"/>
      <c r="M49" s="112"/>
      <c r="N49" s="112"/>
      <c r="O49" s="112"/>
      <c r="P49" s="112"/>
      <c r="Q49" s="112"/>
      <c r="R49" s="112"/>
      <c r="S49" s="112"/>
      <c r="T49" s="112"/>
      <c r="U49" s="112"/>
    </row>
    <row r="50" spans="1:21" ht="15.75" customHeight="1">
      <c r="A50" s="112"/>
      <c r="B50" s="112"/>
      <c r="C50" s="112"/>
      <c r="D50" s="112"/>
      <c r="E50" s="112"/>
      <c r="F50" s="112"/>
      <c r="G50" s="112"/>
      <c r="H50" s="112"/>
      <c r="I50" s="112"/>
      <c r="J50" s="112"/>
      <c r="K50" s="112"/>
      <c r="L50" s="112"/>
      <c r="M50" s="112"/>
      <c r="N50" s="112"/>
      <c r="O50" s="112"/>
      <c r="P50" s="112"/>
      <c r="Q50" s="112"/>
      <c r="R50" s="112"/>
      <c r="S50" s="112"/>
      <c r="T50" s="112"/>
      <c r="U50" s="112"/>
    </row>
    <row r="51" spans="1:21" ht="15.75" customHeight="1">
      <c r="A51" s="112"/>
      <c r="B51" s="112"/>
      <c r="C51" s="112"/>
      <c r="D51" s="112"/>
      <c r="E51" s="112"/>
      <c r="F51" s="112"/>
      <c r="G51" s="112"/>
      <c r="H51" s="112"/>
      <c r="I51" s="112"/>
      <c r="J51" s="112"/>
      <c r="K51" s="112"/>
      <c r="L51" s="112"/>
      <c r="M51" s="112"/>
      <c r="N51" s="112"/>
      <c r="O51" s="112"/>
      <c r="P51" s="112"/>
      <c r="Q51" s="112"/>
      <c r="R51" s="112"/>
      <c r="S51" s="112"/>
      <c r="T51" s="112"/>
      <c r="U51" s="112"/>
    </row>
    <row r="52" spans="1:21" ht="15.75" customHeight="1">
      <c r="A52" s="112"/>
      <c r="B52" s="112"/>
      <c r="C52" s="112"/>
      <c r="D52" s="112"/>
      <c r="E52" s="112"/>
      <c r="F52" s="112"/>
      <c r="G52" s="112"/>
      <c r="H52" s="112"/>
      <c r="I52" s="112"/>
      <c r="J52" s="112"/>
      <c r="K52" s="112"/>
      <c r="L52" s="112"/>
      <c r="M52" s="112"/>
      <c r="N52" s="112"/>
      <c r="O52" s="112"/>
      <c r="P52" s="112"/>
      <c r="Q52" s="112"/>
      <c r="R52" s="112"/>
      <c r="S52" s="112"/>
      <c r="T52" s="112"/>
      <c r="U52" s="112"/>
    </row>
    <row r="53" spans="1:21" ht="15.75" customHeight="1">
      <c r="A53" s="112"/>
      <c r="B53" s="112"/>
      <c r="C53" s="112"/>
      <c r="D53" s="112"/>
      <c r="E53" s="112"/>
      <c r="F53" s="112"/>
      <c r="G53" s="112"/>
      <c r="H53" s="112"/>
      <c r="I53" s="112"/>
      <c r="J53" s="112"/>
      <c r="K53" s="112"/>
      <c r="L53" s="112"/>
      <c r="M53" s="112"/>
      <c r="N53" s="112"/>
      <c r="O53" s="112"/>
      <c r="P53" s="112"/>
      <c r="Q53" s="112"/>
      <c r="R53" s="112"/>
      <c r="S53" s="112"/>
      <c r="T53" s="112"/>
      <c r="U53" s="112"/>
    </row>
    <row r="54" spans="1:21" ht="15.75" customHeight="1">
      <c r="A54" s="112"/>
      <c r="B54" s="112"/>
      <c r="C54" s="112"/>
      <c r="D54" s="112"/>
      <c r="E54" s="112"/>
      <c r="F54" s="112"/>
      <c r="G54" s="112"/>
      <c r="H54" s="112"/>
      <c r="I54" s="112"/>
      <c r="J54" s="112"/>
      <c r="K54" s="112"/>
      <c r="L54" s="112"/>
      <c r="M54" s="112"/>
      <c r="N54" s="112"/>
      <c r="O54" s="112"/>
      <c r="P54" s="112"/>
      <c r="Q54" s="112"/>
      <c r="R54" s="112"/>
      <c r="S54" s="112"/>
      <c r="T54" s="112"/>
      <c r="U54" s="112"/>
    </row>
    <row r="55" spans="1:21" ht="15.75" customHeight="1">
      <c r="A55" s="112"/>
      <c r="B55" s="112"/>
      <c r="C55" s="112"/>
      <c r="D55" s="112"/>
      <c r="E55" s="112"/>
      <c r="F55" s="112"/>
      <c r="G55" s="112"/>
      <c r="H55" s="112"/>
      <c r="I55" s="112"/>
      <c r="J55" s="112"/>
      <c r="K55" s="112"/>
      <c r="L55" s="112"/>
      <c r="M55" s="112"/>
      <c r="N55" s="112"/>
      <c r="O55" s="112"/>
      <c r="P55" s="112"/>
      <c r="Q55" s="112"/>
      <c r="R55" s="112"/>
      <c r="S55" s="112"/>
      <c r="T55" s="112"/>
      <c r="U55" s="112"/>
    </row>
    <row r="56" spans="1:21" ht="15.75" customHeight="1">
      <c r="A56" s="112"/>
      <c r="B56" s="112"/>
      <c r="C56" s="112"/>
      <c r="D56" s="112"/>
      <c r="E56" s="112"/>
      <c r="F56" s="112"/>
      <c r="G56" s="112"/>
      <c r="H56" s="112"/>
      <c r="I56" s="112"/>
      <c r="J56" s="112"/>
      <c r="K56" s="112"/>
      <c r="L56" s="112"/>
      <c r="M56" s="112"/>
      <c r="N56" s="112"/>
      <c r="O56" s="112"/>
      <c r="P56" s="112"/>
      <c r="Q56" s="112"/>
      <c r="R56" s="112"/>
      <c r="S56" s="112"/>
      <c r="T56" s="112"/>
      <c r="U56" s="112"/>
    </row>
    <row r="57" spans="1:21" ht="15.75" customHeight="1">
      <c r="A57" s="112"/>
      <c r="B57" s="112"/>
      <c r="C57" s="112"/>
      <c r="D57" s="112"/>
      <c r="E57" s="112"/>
      <c r="F57" s="112"/>
      <c r="G57" s="112"/>
      <c r="H57" s="112"/>
      <c r="I57" s="112"/>
      <c r="J57" s="112"/>
      <c r="K57" s="112"/>
      <c r="L57" s="112"/>
      <c r="M57" s="112"/>
      <c r="N57" s="112"/>
      <c r="O57" s="112"/>
      <c r="P57" s="112"/>
      <c r="Q57" s="112"/>
      <c r="R57" s="112"/>
      <c r="S57" s="112"/>
      <c r="T57" s="112"/>
      <c r="U57" s="112"/>
    </row>
    <row r="58" spans="1:21" ht="15.75" customHeight="1">
      <c r="A58" s="112"/>
      <c r="B58" s="112"/>
      <c r="C58" s="112"/>
      <c r="D58" s="112"/>
      <c r="E58" s="112"/>
      <c r="F58" s="112"/>
      <c r="G58" s="112"/>
      <c r="H58" s="112"/>
      <c r="I58" s="112"/>
      <c r="J58" s="112"/>
      <c r="K58" s="112"/>
      <c r="L58" s="112"/>
      <c r="M58" s="112"/>
      <c r="N58" s="112"/>
      <c r="O58" s="112"/>
      <c r="P58" s="112"/>
      <c r="Q58" s="112"/>
      <c r="R58" s="112"/>
      <c r="S58" s="112"/>
      <c r="T58" s="112"/>
      <c r="U58" s="112"/>
    </row>
    <row r="59" spans="1:21" ht="15.75" customHeight="1">
      <c r="A59" s="112"/>
      <c r="B59" s="112"/>
      <c r="C59" s="112"/>
      <c r="D59" s="112"/>
      <c r="E59" s="112"/>
      <c r="F59" s="112"/>
      <c r="G59" s="112"/>
      <c r="H59" s="112"/>
      <c r="I59" s="112"/>
      <c r="J59" s="112"/>
      <c r="K59" s="112"/>
      <c r="L59" s="112"/>
      <c r="M59" s="112"/>
      <c r="N59" s="112"/>
      <c r="O59" s="112"/>
      <c r="P59" s="112"/>
      <c r="Q59" s="112"/>
      <c r="R59" s="112"/>
      <c r="S59" s="112"/>
      <c r="T59" s="112"/>
      <c r="U59" s="112"/>
    </row>
    <row r="60" spans="1:21" ht="15.75" customHeight="1">
      <c r="A60" s="112"/>
      <c r="B60" s="112"/>
      <c r="C60" s="112"/>
      <c r="D60" s="112"/>
      <c r="E60" s="112"/>
      <c r="F60" s="112"/>
      <c r="G60" s="112"/>
      <c r="H60" s="112"/>
      <c r="I60" s="112"/>
      <c r="J60" s="112"/>
      <c r="K60" s="112"/>
      <c r="L60" s="112"/>
      <c r="M60" s="112"/>
      <c r="N60" s="112"/>
      <c r="O60" s="112"/>
      <c r="P60" s="112"/>
      <c r="Q60" s="112"/>
      <c r="R60" s="112"/>
      <c r="S60" s="112"/>
      <c r="T60" s="112"/>
      <c r="U60" s="112"/>
    </row>
    <row r="61" spans="1:21" ht="15.75" customHeight="1">
      <c r="A61" s="112"/>
      <c r="B61" s="112"/>
      <c r="C61" s="112"/>
      <c r="D61" s="112"/>
      <c r="E61" s="112"/>
      <c r="F61" s="112"/>
      <c r="G61" s="112"/>
      <c r="H61" s="112"/>
      <c r="I61" s="112"/>
      <c r="J61" s="112"/>
      <c r="K61" s="112"/>
      <c r="L61" s="112"/>
      <c r="M61" s="112"/>
      <c r="N61" s="112"/>
      <c r="O61" s="112"/>
      <c r="P61" s="112"/>
      <c r="Q61" s="112"/>
      <c r="R61" s="112"/>
      <c r="S61" s="112"/>
      <c r="T61" s="112"/>
      <c r="U61" s="112"/>
    </row>
    <row r="62" spans="1:21" ht="15.75" customHeight="1">
      <c r="A62" s="112"/>
      <c r="B62" s="112"/>
      <c r="C62" s="112"/>
      <c r="D62" s="112"/>
      <c r="E62" s="112"/>
      <c r="F62" s="112"/>
      <c r="G62" s="112"/>
      <c r="H62" s="112"/>
      <c r="I62" s="112"/>
      <c r="J62" s="112"/>
      <c r="K62" s="112"/>
      <c r="L62" s="112"/>
      <c r="M62" s="112"/>
      <c r="N62" s="112"/>
      <c r="O62" s="112"/>
      <c r="P62" s="112"/>
      <c r="Q62" s="112"/>
      <c r="R62" s="112"/>
      <c r="S62" s="112"/>
      <c r="T62" s="112"/>
      <c r="U62" s="112"/>
    </row>
    <row r="63" spans="1:21" ht="15.75" customHeight="1">
      <c r="A63" s="112"/>
      <c r="B63" s="112"/>
      <c r="C63" s="112"/>
      <c r="D63" s="112"/>
      <c r="E63" s="112"/>
      <c r="F63" s="112"/>
      <c r="G63" s="112"/>
      <c r="H63" s="112"/>
      <c r="I63" s="112"/>
      <c r="J63" s="112"/>
      <c r="K63" s="112"/>
      <c r="L63" s="112"/>
      <c r="M63" s="112"/>
      <c r="N63" s="112"/>
      <c r="O63" s="112"/>
      <c r="P63" s="112"/>
      <c r="Q63" s="112"/>
      <c r="R63" s="112"/>
      <c r="S63" s="112"/>
      <c r="T63" s="112"/>
      <c r="U63" s="112"/>
    </row>
    <row r="64" spans="1:21" ht="15.75" customHeight="1">
      <c r="A64" s="112"/>
      <c r="B64" s="112"/>
      <c r="C64" s="112"/>
      <c r="D64" s="112"/>
      <c r="E64" s="112"/>
      <c r="F64" s="112"/>
      <c r="G64" s="112"/>
      <c r="H64" s="112"/>
      <c r="I64" s="112"/>
      <c r="J64" s="112"/>
      <c r="K64" s="112"/>
      <c r="L64" s="112"/>
      <c r="M64" s="112"/>
      <c r="N64" s="112"/>
      <c r="O64" s="112"/>
      <c r="P64" s="112"/>
      <c r="Q64" s="112"/>
      <c r="R64" s="112"/>
      <c r="S64" s="112"/>
      <c r="T64" s="112"/>
      <c r="U64" s="112"/>
    </row>
    <row r="65" spans="1:21" ht="15.75" customHeight="1">
      <c r="A65" s="112"/>
      <c r="B65" s="112"/>
      <c r="C65" s="112"/>
      <c r="D65" s="112"/>
      <c r="E65" s="112"/>
      <c r="F65" s="112"/>
      <c r="G65" s="112"/>
      <c r="H65" s="112"/>
      <c r="I65" s="112"/>
      <c r="J65" s="112"/>
      <c r="K65" s="112"/>
      <c r="L65" s="112"/>
      <c r="M65" s="112"/>
      <c r="N65" s="112"/>
      <c r="O65" s="112"/>
      <c r="P65" s="112"/>
      <c r="Q65" s="112"/>
      <c r="R65" s="112"/>
      <c r="S65" s="112"/>
      <c r="T65" s="112"/>
      <c r="U65" s="112"/>
    </row>
    <row r="66" spans="1:21" ht="15.75" customHeight="1">
      <c r="A66" s="112"/>
      <c r="B66" s="112"/>
      <c r="C66" s="112"/>
      <c r="D66" s="112"/>
      <c r="E66" s="112"/>
      <c r="F66" s="112"/>
      <c r="G66" s="112"/>
      <c r="H66" s="112"/>
      <c r="I66" s="112"/>
      <c r="J66" s="112"/>
      <c r="K66" s="112"/>
      <c r="L66" s="112"/>
      <c r="M66" s="112"/>
      <c r="N66" s="112"/>
      <c r="O66" s="112"/>
      <c r="P66" s="112"/>
      <c r="Q66" s="112"/>
      <c r="R66" s="112"/>
      <c r="S66" s="112"/>
      <c r="T66" s="112"/>
      <c r="U66" s="112"/>
    </row>
    <row r="67" spans="1:21" ht="15.75" customHeight="1">
      <c r="A67" s="112"/>
      <c r="B67" s="112"/>
      <c r="C67" s="112"/>
      <c r="D67" s="112"/>
      <c r="E67" s="112"/>
      <c r="F67" s="112"/>
      <c r="G67" s="112"/>
      <c r="H67" s="112"/>
      <c r="I67" s="112"/>
      <c r="J67" s="112"/>
      <c r="K67" s="112"/>
      <c r="L67" s="112"/>
      <c r="M67" s="112"/>
      <c r="N67" s="112"/>
      <c r="O67" s="112"/>
      <c r="P67" s="112"/>
      <c r="Q67" s="112"/>
      <c r="R67" s="112"/>
      <c r="S67" s="112"/>
      <c r="T67" s="112"/>
      <c r="U67" s="112"/>
    </row>
    <row r="68" spans="1:21" ht="15.75" customHeight="1">
      <c r="A68" s="112"/>
      <c r="B68" s="112"/>
      <c r="C68" s="112"/>
      <c r="D68" s="112"/>
      <c r="E68" s="112"/>
      <c r="F68" s="112"/>
      <c r="G68" s="112"/>
      <c r="H68" s="112"/>
      <c r="I68" s="112"/>
      <c r="J68" s="112"/>
      <c r="K68" s="112"/>
      <c r="L68" s="112"/>
      <c r="M68" s="112"/>
      <c r="N68" s="112"/>
      <c r="O68" s="112"/>
      <c r="P68" s="112"/>
      <c r="Q68" s="112"/>
      <c r="R68" s="112"/>
      <c r="S68" s="112"/>
      <c r="T68" s="112"/>
      <c r="U68" s="112"/>
    </row>
    <row r="69" spans="1:21" ht="15.75" customHeight="1">
      <c r="A69" s="112"/>
      <c r="B69" s="112"/>
      <c r="C69" s="112"/>
      <c r="D69" s="112"/>
      <c r="E69" s="112"/>
      <c r="F69" s="112"/>
      <c r="G69" s="112"/>
      <c r="H69" s="112"/>
      <c r="I69" s="112"/>
      <c r="J69" s="112"/>
      <c r="K69" s="112"/>
      <c r="L69" s="112"/>
      <c r="M69" s="112"/>
      <c r="N69" s="112"/>
      <c r="O69" s="112"/>
      <c r="P69" s="112"/>
      <c r="Q69" s="112"/>
      <c r="R69" s="112"/>
      <c r="S69" s="112"/>
      <c r="T69" s="112"/>
      <c r="U69" s="112"/>
    </row>
    <row r="70" spans="1:21" ht="15.75" customHeight="1">
      <c r="A70" s="112"/>
      <c r="B70" s="112"/>
      <c r="C70" s="112"/>
      <c r="D70" s="112"/>
      <c r="E70" s="112"/>
      <c r="F70" s="112"/>
      <c r="G70" s="112"/>
      <c r="H70" s="112"/>
      <c r="I70" s="112"/>
      <c r="J70" s="112"/>
      <c r="K70" s="112"/>
      <c r="L70" s="112"/>
      <c r="M70" s="112"/>
      <c r="N70" s="112"/>
      <c r="O70" s="112"/>
      <c r="P70" s="112"/>
      <c r="Q70" s="112"/>
      <c r="R70" s="112"/>
      <c r="S70" s="112"/>
      <c r="T70" s="112"/>
      <c r="U70" s="112"/>
    </row>
    <row r="71" spans="1:21" ht="15.75" customHeight="1">
      <c r="A71" s="112"/>
      <c r="B71" s="112"/>
      <c r="C71" s="112"/>
      <c r="D71" s="112"/>
      <c r="E71" s="112"/>
      <c r="F71" s="112"/>
      <c r="G71" s="112"/>
      <c r="H71" s="112"/>
      <c r="I71" s="112"/>
      <c r="J71" s="112"/>
      <c r="K71" s="112"/>
      <c r="L71" s="112"/>
      <c r="M71" s="112"/>
      <c r="N71" s="112"/>
      <c r="O71" s="112"/>
      <c r="P71" s="112"/>
      <c r="Q71" s="112"/>
      <c r="R71" s="112"/>
      <c r="S71" s="112"/>
      <c r="T71" s="112"/>
      <c r="U71" s="112"/>
    </row>
    <row r="72" spans="1:21" ht="15.75" customHeight="1">
      <c r="A72" s="112"/>
      <c r="B72" s="112"/>
      <c r="C72" s="112"/>
      <c r="D72" s="112"/>
      <c r="E72" s="112"/>
      <c r="F72" s="112"/>
      <c r="G72" s="112"/>
      <c r="H72" s="112"/>
      <c r="I72" s="112"/>
      <c r="J72" s="112"/>
      <c r="K72" s="112"/>
      <c r="L72" s="112"/>
      <c r="M72" s="112"/>
      <c r="N72" s="112"/>
      <c r="O72" s="112"/>
      <c r="P72" s="112"/>
      <c r="Q72" s="112"/>
      <c r="R72" s="112"/>
      <c r="S72" s="112"/>
      <c r="T72" s="112"/>
      <c r="U72" s="112"/>
    </row>
    <row r="73" spans="1:21" ht="15.75" customHeight="1">
      <c r="A73" s="112"/>
      <c r="B73" s="112"/>
      <c r="C73" s="112"/>
      <c r="D73" s="112"/>
      <c r="E73" s="112"/>
      <c r="F73" s="112"/>
      <c r="G73" s="112"/>
      <c r="H73" s="112"/>
      <c r="I73" s="112"/>
      <c r="J73" s="112"/>
      <c r="K73" s="112"/>
      <c r="L73" s="112"/>
      <c r="M73" s="112"/>
      <c r="N73" s="112"/>
      <c r="O73" s="112"/>
      <c r="P73" s="112"/>
      <c r="Q73" s="112"/>
      <c r="R73" s="112"/>
      <c r="S73" s="112"/>
      <c r="T73" s="112"/>
      <c r="U73" s="112"/>
    </row>
    <row r="74" spans="1:21" ht="15.75" customHeight="1">
      <c r="A74" s="112"/>
      <c r="B74" s="112"/>
      <c r="C74" s="112"/>
      <c r="D74" s="112"/>
      <c r="E74" s="112"/>
      <c r="F74" s="112"/>
      <c r="G74" s="112"/>
      <c r="H74" s="112"/>
      <c r="I74" s="112"/>
      <c r="J74" s="112"/>
      <c r="K74" s="112"/>
      <c r="L74" s="112"/>
      <c r="M74" s="112"/>
      <c r="N74" s="112"/>
      <c r="O74" s="112"/>
      <c r="P74" s="112"/>
      <c r="Q74" s="112"/>
      <c r="R74" s="112"/>
      <c r="S74" s="112"/>
      <c r="T74" s="112"/>
      <c r="U74" s="112"/>
    </row>
    <row r="75" spans="1:21" ht="15.75" customHeight="1">
      <c r="A75" s="112"/>
      <c r="B75" s="112"/>
      <c r="C75" s="112"/>
      <c r="D75" s="112"/>
      <c r="E75" s="112"/>
      <c r="F75" s="112"/>
      <c r="G75" s="112"/>
      <c r="H75" s="112"/>
      <c r="I75" s="112"/>
      <c r="J75" s="112"/>
      <c r="K75" s="112"/>
      <c r="L75" s="112"/>
      <c r="M75" s="112"/>
      <c r="N75" s="112"/>
      <c r="O75" s="112"/>
      <c r="P75" s="112"/>
      <c r="Q75" s="112"/>
      <c r="R75" s="112"/>
      <c r="S75" s="112"/>
      <c r="T75" s="112"/>
      <c r="U75" s="112"/>
    </row>
    <row r="76" spans="1:21" ht="15.75" customHeight="1">
      <c r="A76" s="112"/>
      <c r="B76" s="112"/>
      <c r="C76" s="112"/>
      <c r="D76" s="112"/>
      <c r="E76" s="112"/>
      <c r="F76" s="112"/>
      <c r="G76" s="112"/>
      <c r="H76" s="112"/>
      <c r="I76" s="112"/>
      <c r="J76" s="112"/>
      <c r="K76" s="112"/>
      <c r="L76" s="112"/>
      <c r="M76" s="112"/>
      <c r="N76" s="112"/>
      <c r="O76" s="112"/>
      <c r="P76" s="112"/>
      <c r="Q76" s="112"/>
      <c r="R76" s="112"/>
      <c r="S76" s="112"/>
      <c r="T76" s="112"/>
      <c r="U76" s="112"/>
    </row>
    <row r="77" spans="1:21" ht="15.75" customHeight="1">
      <c r="A77" s="112"/>
      <c r="B77" s="112"/>
      <c r="C77" s="112"/>
      <c r="D77" s="112"/>
      <c r="E77" s="112"/>
      <c r="F77" s="112"/>
      <c r="G77" s="112"/>
      <c r="H77" s="112"/>
      <c r="I77" s="112"/>
      <c r="J77" s="112"/>
      <c r="K77" s="112"/>
      <c r="L77" s="112"/>
      <c r="M77" s="112"/>
      <c r="N77" s="112"/>
      <c r="O77" s="112"/>
      <c r="P77" s="112"/>
      <c r="Q77" s="112"/>
      <c r="R77" s="112"/>
      <c r="S77" s="112"/>
      <c r="T77" s="112"/>
      <c r="U77" s="112"/>
    </row>
    <row r="78" spans="1:21" ht="15.75" customHeight="1">
      <c r="A78" s="112"/>
      <c r="B78" s="112"/>
      <c r="C78" s="112"/>
      <c r="D78" s="112"/>
      <c r="E78" s="112"/>
      <c r="F78" s="112"/>
      <c r="G78" s="112"/>
      <c r="H78" s="112"/>
      <c r="I78" s="112"/>
      <c r="J78" s="112"/>
      <c r="K78" s="112"/>
      <c r="L78" s="112"/>
      <c r="M78" s="112"/>
      <c r="N78" s="112"/>
      <c r="O78" s="112"/>
      <c r="P78" s="112"/>
      <c r="Q78" s="112"/>
      <c r="R78" s="112"/>
      <c r="S78" s="112"/>
      <c r="T78" s="112"/>
      <c r="U78" s="112"/>
    </row>
    <row r="79" spans="1:21" ht="15.75" customHeight="1">
      <c r="A79" s="112"/>
      <c r="B79" s="112"/>
      <c r="C79" s="112"/>
      <c r="D79" s="112"/>
      <c r="E79" s="112"/>
      <c r="F79" s="112"/>
      <c r="G79" s="112"/>
      <c r="H79" s="112"/>
      <c r="I79" s="112"/>
      <c r="J79" s="112"/>
      <c r="K79" s="112"/>
      <c r="L79" s="112"/>
      <c r="M79" s="112"/>
      <c r="N79" s="112"/>
      <c r="O79" s="112"/>
      <c r="P79" s="112"/>
      <c r="Q79" s="112"/>
      <c r="R79" s="112"/>
      <c r="S79" s="112"/>
      <c r="T79" s="112"/>
      <c r="U79" s="112"/>
    </row>
    <row r="80" spans="1:21" ht="15.75" customHeight="1">
      <c r="A80" s="112"/>
      <c r="B80" s="112"/>
      <c r="C80" s="112"/>
      <c r="D80" s="112"/>
      <c r="E80" s="112"/>
      <c r="F80" s="112"/>
      <c r="G80" s="112"/>
      <c r="H80" s="112"/>
      <c r="I80" s="112"/>
      <c r="J80" s="112"/>
      <c r="K80" s="112"/>
      <c r="L80" s="112"/>
      <c r="M80" s="112"/>
      <c r="N80" s="112"/>
      <c r="O80" s="112"/>
      <c r="P80" s="112"/>
      <c r="Q80" s="112"/>
      <c r="R80" s="112"/>
      <c r="S80" s="112"/>
      <c r="T80" s="112"/>
      <c r="U80" s="112"/>
    </row>
    <row r="81" spans="1:21" ht="15.75" customHeight="1">
      <c r="A81" s="112"/>
      <c r="B81" s="112"/>
      <c r="C81" s="112"/>
      <c r="D81" s="112"/>
      <c r="E81" s="112"/>
      <c r="F81" s="112"/>
      <c r="G81" s="112"/>
      <c r="H81" s="112"/>
      <c r="I81" s="112"/>
      <c r="J81" s="112"/>
      <c r="K81" s="112"/>
      <c r="L81" s="112"/>
      <c r="M81" s="112"/>
      <c r="N81" s="112"/>
      <c r="O81" s="112"/>
      <c r="P81" s="112"/>
      <c r="Q81" s="112"/>
      <c r="R81" s="112"/>
      <c r="S81" s="112"/>
      <c r="T81" s="112"/>
      <c r="U81" s="112"/>
    </row>
    <row r="82" spans="1:21" ht="15.75" customHeight="1">
      <c r="A82" s="112"/>
      <c r="B82" s="112"/>
      <c r="C82" s="112"/>
      <c r="D82" s="112"/>
      <c r="E82" s="112"/>
      <c r="F82" s="112"/>
      <c r="G82" s="112"/>
      <c r="H82" s="112"/>
      <c r="I82" s="112"/>
      <c r="J82" s="112"/>
      <c r="K82" s="112"/>
      <c r="L82" s="112"/>
      <c r="M82" s="112"/>
      <c r="N82" s="112"/>
      <c r="O82" s="112"/>
      <c r="P82" s="112"/>
      <c r="Q82" s="112"/>
      <c r="R82" s="112"/>
      <c r="S82" s="112"/>
      <c r="T82" s="112"/>
      <c r="U82" s="112"/>
    </row>
    <row r="83" spans="1:21" ht="15.75" customHeight="1">
      <c r="A83" s="112"/>
      <c r="B83" s="112"/>
      <c r="C83" s="112"/>
      <c r="D83" s="112"/>
      <c r="E83" s="112"/>
      <c r="F83" s="112"/>
      <c r="G83" s="112"/>
      <c r="H83" s="112"/>
      <c r="I83" s="112"/>
      <c r="J83" s="112"/>
      <c r="K83" s="112"/>
      <c r="L83" s="112"/>
      <c r="M83" s="112"/>
      <c r="N83" s="112"/>
      <c r="O83" s="112"/>
      <c r="P83" s="112"/>
      <c r="Q83" s="112"/>
      <c r="R83" s="112"/>
      <c r="S83" s="112"/>
      <c r="T83" s="112"/>
      <c r="U83" s="112"/>
    </row>
    <row r="84" spans="1:21" ht="15.75" customHeight="1">
      <c r="A84" s="112"/>
      <c r="B84" s="112"/>
      <c r="C84" s="112"/>
      <c r="D84" s="112"/>
      <c r="E84" s="112"/>
      <c r="F84" s="112"/>
      <c r="G84" s="112"/>
      <c r="H84" s="112"/>
      <c r="I84" s="112"/>
      <c r="J84" s="112"/>
      <c r="K84" s="112"/>
      <c r="L84" s="112"/>
      <c r="M84" s="112"/>
      <c r="N84" s="112"/>
      <c r="O84" s="112"/>
      <c r="P84" s="112"/>
      <c r="Q84" s="112"/>
      <c r="R84" s="112"/>
      <c r="S84" s="112"/>
      <c r="T84" s="112"/>
      <c r="U84" s="112"/>
    </row>
    <row r="85" spans="1:21" ht="15.75" customHeight="1">
      <c r="A85" s="112"/>
      <c r="B85" s="112"/>
      <c r="C85" s="112"/>
      <c r="D85" s="112"/>
      <c r="E85" s="112"/>
      <c r="F85" s="112"/>
      <c r="G85" s="112"/>
      <c r="H85" s="112"/>
      <c r="I85" s="112"/>
      <c r="J85" s="112"/>
      <c r="K85" s="112"/>
      <c r="L85" s="112"/>
      <c r="M85" s="112"/>
      <c r="N85" s="112"/>
      <c r="O85" s="112"/>
      <c r="P85" s="112"/>
      <c r="Q85" s="112"/>
      <c r="R85" s="112"/>
      <c r="S85" s="112"/>
      <c r="T85" s="112"/>
      <c r="U85" s="112"/>
    </row>
    <row r="86" spans="1:21" ht="15.75" customHeight="1">
      <c r="A86" s="112"/>
      <c r="B86" s="112"/>
      <c r="C86" s="112"/>
      <c r="D86" s="112"/>
      <c r="E86" s="112"/>
      <c r="F86" s="112"/>
      <c r="G86" s="112"/>
      <c r="H86" s="112"/>
      <c r="I86" s="112"/>
      <c r="J86" s="112"/>
      <c r="K86" s="112"/>
      <c r="L86" s="112"/>
      <c r="M86" s="112"/>
      <c r="N86" s="112"/>
      <c r="O86" s="112"/>
      <c r="P86" s="112"/>
      <c r="Q86" s="112"/>
      <c r="R86" s="112"/>
      <c r="S86" s="112"/>
      <c r="T86" s="112"/>
      <c r="U86" s="112"/>
    </row>
    <row r="87" spans="1:21" ht="15.75" customHeight="1">
      <c r="A87" s="112"/>
      <c r="B87" s="112"/>
      <c r="C87" s="112"/>
      <c r="D87" s="112"/>
      <c r="E87" s="112"/>
      <c r="F87" s="112"/>
      <c r="G87" s="112"/>
      <c r="H87" s="112"/>
      <c r="I87" s="112"/>
      <c r="J87" s="112"/>
      <c r="K87" s="112"/>
      <c r="L87" s="112"/>
      <c r="M87" s="112"/>
      <c r="N87" s="112"/>
      <c r="O87" s="112"/>
      <c r="P87" s="112"/>
      <c r="Q87" s="112"/>
      <c r="R87" s="112"/>
      <c r="S87" s="112"/>
      <c r="T87" s="112"/>
      <c r="U87" s="112"/>
    </row>
    <row r="88" spans="1:21" ht="15.75" customHeight="1">
      <c r="A88" s="112"/>
      <c r="B88" s="112"/>
      <c r="C88" s="112"/>
      <c r="D88" s="112"/>
      <c r="E88" s="112"/>
      <c r="F88" s="112"/>
      <c r="G88" s="112"/>
      <c r="H88" s="112"/>
      <c r="I88" s="112"/>
      <c r="J88" s="112"/>
      <c r="K88" s="112"/>
      <c r="L88" s="112"/>
      <c r="M88" s="112"/>
      <c r="N88" s="112"/>
      <c r="O88" s="112"/>
      <c r="P88" s="112"/>
      <c r="Q88" s="112"/>
      <c r="R88" s="112"/>
      <c r="S88" s="112"/>
      <c r="T88" s="112"/>
      <c r="U88" s="112"/>
    </row>
    <row r="89" spans="1:21" ht="15.75" customHeight="1">
      <c r="A89" s="112"/>
      <c r="B89" s="112"/>
      <c r="C89" s="112"/>
      <c r="D89" s="112"/>
      <c r="E89" s="112"/>
      <c r="F89" s="112"/>
      <c r="G89" s="112"/>
      <c r="H89" s="112"/>
      <c r="I89" s="112"/>
      <c r="J89" s="112"/>
      <c r="K89" s="112"/>
      <c r="L89" s="112"/>
      <c r="M89" s="112"/>
      <c r="N89" s="112"/>
      <c r="O89" s="112"/>
      <c r="P89" s="112"/>
      <c r="Q89" s="112"/>
      <c r="R89" s="112"/>
      <c r="S89" s="112"/>
      <c r="T89" s="112"/>
      <c r="U89" s="112"/>
    </row>
    <row r="90" spans="1:21" ht="15.75" customHeight="1">
      <c r="A90" s="112"/>
      <c r="B90" s="112"/>
      <c r="C90" s="112"/>
      <c r="D90" s="112"/>
      <c r="E90" s="112"/>
      <c r="F90" s="112"/>
      <c r="G90" s="112"/>
      <c r="H90" s="112"/>
      <c r="I90" s="112"/>
      <c r="J90" s="112"/>
      <c r="K90" s="112"/>
      <c r="L90" s="112"/>
      <c r="M90" s="112"/>
      <c r="N90" s="112"/>
      <c r="O90" s="112"/>
      <c r="P90" s="112"/>
      <c r="Q90" s="112"/>
      <c r="R90" s="112"/>
      <c r="S90" s="112"/>
      <c r="T90" s="112"/>
      <c r="U90" s="112"/>
    </row>
    <row r="91" spans="1:21" ht="15.75" customHeight="1">
      <c r="A91" s="112"/>
      <c r="B91" s="112"/>
      <c r="C91" s="112"/>
      <c r="D91" s="112"/>
      <c r="E91" s="112"/>
      <c r="F91" s="112"/>
      <c r="G91" s="112"/>
      <c r="H91" s="112"/>
      <c r="I91" s="112"/>
      <c r="J91" s="112"/>
      <c r="K91" s="112"/>
      <c r="L91" s="112"/>
      <c r="M91" s="112"/>
      <c r="N91" s="112"/>
      <c r="O91" s="112"/>
      <c r="P91" s="112"/>
      <c r="Q91" s="112"/>
      <c r="R91" s="112"/>
      <c r="S91" s="112"/>
      <c r="T91" s="112"/>
      <c r="U91" s="112"/>
    </row>
    <row r="92" spans="1:21" ht="15.75" customHeight="1">
      <c r="A92" s="112"/>
      <c r="B92" s="112"/>
      <c r="C92" s="112"/>
      <c r="D92" s="112"/>
      <c r="E92" s="112"/>
      <c r="F92" s="112"/>
      <c r="G92" s="112"/>
      <c r="H92" s="112"/>
      <c r="I92" s="112"/>
      <c r="J92" s="112"/>
      <c r="K92" s="112"/>
      <c r="L92" s="112"/>
      <c r="M92" s="112"/>
      <c r="N92" s="112"/>
      <c r="O92" s="112"/>
      <c r="P92" s="112"/>
      <c r="Q92" s="112"/>
      <c r="R92" s="112"/>
      <c r="S92" s="112"/>
      <c r="T92" s="112"/>
      <c r="U92" s="112"/>
    </row>
    <row r="93" spans="1:21" ht="15.75" customHeight="1">
      <c r="A93" s="112"/>
      <c r="B93" s="112"/>
      <c r="C93" s="112"/>
      <c r="D93" s="112"/>
      <c r="E93" s="112"/>
      <c r="F93" s="112"/>
      <c r="G93" s="112"/>
      <c r="H93" s="112"/>
      <c r="I93" s="112"/>
      <c r="J93" s="112"/>
      <c r="K93" s="112"/>
      <c r="L93" s="112"/>
      <c r="M93" s="112"/>
      <c r="N93" s="112"/>
      <c r="O93" s="112"/>
      <c r="P93" s="112"/>
      <c r="Q93" s="112"/>
      <c r="R93" s="112"/>
      <c r="S93" s="112"/>
      <c r="T93" s="112"/>
      <c r="U93" s="112"/>
    </row>
    <row r="94" spans="1:21" ht="15.75" customHeight="1">
      <c r="A94" s="112"/>
      <c r="B94" s="112"/>
      <c r="C94" s="112"/>
      <c r="D94" s="112"/>
      <c r="E94" s="112"/>
      <c r="F94" s="112"/>
      <c r="G94" s="112"/>
      <c r="H94" s="112"/>
      <c r="I94" s="112"/>
      <c r="J94" s="112"/>
      <c r="K94" s="112"/>
      <c r="L94" s="112"/>
      <c r="M94" s="112"/>
      <c r="N94" s="112"/>
      <c r="O94" s="112"/>
      <c r="P94" s="112"/>
      <c r="Q94" s="112"/>
      <c r="R94" s="112"/>
      <c r="S94" s="112"/>
      <c r="T94" s="112"/>
      <c r="U94" s="112"/>
    </row>
    <row r="95" spans="1:21" ht="15.75" customHeight="1">
      <c r="A95" s="112"/>
      <c r="B95" s="112"/>
      <c r="C95" s="112"/>
      <c r="D95" s="112"/>
      <c r="E95" s="112"/>
      <c r="F95" s="112"/>
      <c r="G95" s="112"/>
      <c r="H95" s="112"/>
      <c r="I95" s="112"/>
      <c r="J95" s="112"/>
      <c r="K95" s="112"/>
      <c r="L95" s="112"/>
      <c r="M95" s="112"/>
      <c r="N95" s="112"/>
      <c r="O95" s="112"/>
      <c r="P95" s="112"/>
      <c r="Q95" s="112"/>
      <c r="R95" s="112"/>
      <c r="S95" s="112"/>
      <c r="T95" s="112"/>
      <c r="U95" s="112"/>
    </row>
    <row r="96" spans="1:21" ht="15.75" customHeight="1">
      <c r="A96" s="112"/>
      <c r="B96" s="112"/>
      <c r="C96" s="112"/>
      <c r="D96" s="112"/>
      <c r="E96" s="112"/>
      <c r="F96" s="112"/>
      <c r="G96" s="112"/>
      <c r="H96" s="112"/>
      <c r="I96" s="112"/>
      <c r="J96" s="112"/>
      <c r="K96" s="112"/>
      <c r="L96" s="112"/>
      <c r="M96" s="112"/>
      <c r="N96" s="112"/>
      <c r="O96" s="112"/>
      <c r="P96" s="112"/>
      <c r="Q96" s="112"/>
      <c r="R96" s="112"/>
      <c r="S96" s="112"/>
      <c r="T96" s="112"/>
      <c r="U96" s="112"/>
    </row>
    <row r="97" spans="1:21" ht="15.75" customHeight="1">
      <c r="A97" s="112"/>
      <c r="B97" s="112"/>
      <c r="C97" s="112"/>
      <c r="D97" s="112"/>
      <c r="E97" s="112"/>
      <c r="F97" s="112"/>
      <c r="G97" s="112"/>
      <c r="H97" s="112"/>
      <c r="I97" s="112"/>
      <c r="J97" s="112"/>
      <c r="K97" s="112"/>
      <c r="L97" s="112"/>
      <c r="M97" s="112"/>
      <c r="N97" s="112"/>
      <c r="O97" s="112"/>
      <c r="P97" s="112"/>
      <c r="Q97" s="112"/>
      <c r="R97" s="112"/>
      <c r="S97" s="112"/>
      <c r="T97" s="112"/>
      <c r="U97" s="112"/>
    </row>
    <row r="98" spans="1:21" ht="15.75" customHeight="1">
      <c r="A98" s="112"/>
      <c r="B98" s="112"/>
      <c r="C98" s="112"/>
      <c r="D98" s="112"/>
      <c r="E98" s="112"/>
      <c r="F98" s="112"/>
      <c r="G98" s="112"/>
      <c r="H98" s="112"/>
      <c r="I98" s="112"/>
      <c r="J98" s="112"/>
      <c r="K98" s="112"/>
      <c r="L98" s="112"/>
      <c r="M98" s="112"/>
      <c r="N98" s="112"/>
      <c r="O98" s="112"/>
      <c r="P98" s="112"/>
      <c r="Q98" s="112"/>
      <c r="R98" s="112"/>
      <c r="S98" s="112"/>
      <c r="T98" s="112"/>
      <c r="U98" s="112"/>
    </row>
    <row r="99" spans="1:21" ht="15.75" customHeight="1">
      <c r="A99" s="112"/>
      <c r="B99" s="112"/>
      <c r="C99" s="112"/>
      <c r="D99" s="112"/>
      <c r="E99" s="112"/>
      <c r="F99" s="112"/>
      <c r="G99" s="112"/>
      <c r="H99" s="112"/>
      <c r="I99" s="112"/>
      <c r="J99" s="112"/>
      <c r="K99" s="112"/>
      <c r="L99" s="112"/>
      <c r="M99" s="112"/>
      <c r="N99" s="112"/>
      <c r="O99" s="112"/>
      <c r="P99" s="112"/>
      <c r="Q99" s="112"/>
      <c r="R99" s="112"/>
      <c r="S99" s="112"/>
      <c r="T99" s="112"/>
      <c r="U99" s="112"/>
    </row>
    <row r="100" spans="1:21" ht="15.75" customHeight="1">
      <c r="A100" s="112"/>
      <c r="B100" s="112"/>
      <c r="C100" s="112"/>
      <c r="D100" s="112"/>
      <c r="E100" s="112"/>
      <c r="F100" s="112"/>
      <c r="G100" s="112"/>
      <c r="H100" s="112"/>
      <c r="I100" s="112"/>
      <c r="J100" s="112"/>
      <c r="K100" s="112"/>
      <c r="L100" s="112"/>
      <c r="M100" s="112"/>
      <c r="N100" s="112"/>
      <c r="O100" s="112"/>
      <c r="P100" s="112"/>
      <c r="Q100" s="112"/>
      <c r="R100" s="112"/>
      <c r="S100" s="112"/>
      <c r="T100" s="112"/>
      <c r="U100" s="112"/>
    </row>
  </sheetData>
  <mergeCells count="3">
    <mergeCell ref="A1:D1"/>
    <mergeCell ref="A2:D2"/>
    <mergeCell ref="A3:D3"/>
  </mergeCells>
  <printOptions horizontalCentered="1"/>
  <pageMargins left="0.70866141732283472" right="0.70866141732283472" top="0.98425196850393704" bottom="0.39370078740157483" header="0" footer="0"/>
  <pageSetup scale="79" orientation="landscape" r:id="rId1"/>
  <headerFoot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workbookViewId="0">
      <selection activeCell="B10" sqref="B10"/>
    </sheetView>
  </sheetViews>
  <sheetFormatPr baseColWidth="10" defaultColWidth="14.42578125" defaultRowHeight="15" customHeight="1"/>
  <cols>
    <col min="1" max="1" width="13.7109375" customWidth="1"/>
    <col min="2" max="2" width="36.85546875" customWidth="1"/>
    <col min="3" max="3" width="3" customWidth="1"/>
    <col min="4" max="8" width="14.85546875" customWidth="1"/>
    <col min="9" max="9" width="17.28515625" customWidth="1"/>
    <col min="10" max="10" width="31.42578125" customWidth="1"/>
    <col min="11" max="11" width="15.5703125" customWidth="1"/>
    <col min="12" max="12" width="48.85546875" customWidth="1"/>
    <col min="13" max="18" width="13.7109375" customWidth="1"/>
    <col min="19" max="19" width="9.140625" customWidth="1"/>
  </cols>
  <sheetData>
    <row r="1" spans="1:19" ht="12" customHeight="1">
      <c r="A1" s="16"/>
      <c r="B1" s="16"/>
      <c r="C1" s="12"/>
      <c r="D1" s="16"/>
      <c r="E1" s="16"/>
      <c r="F1" s="16"/>
      <c r="G1" s="16"/>
      <c r="H1" s="16"/>
      <c r="I1" s="16"/>
      <c r="J1" s="12"/>
      <c r="K1" s="12"/>
      <c r="L1" s="12"/>
      <c r="M1" s="12"/>
      <c r="N1" s="12"/>
      <c r="O1" s="12"/>
      <c r="P1" s="12"/>
      <c r="Q1" s="12"/>
      <c r="R1" s="12"/>
      <c r="S1" s="12"/>
    </row>
    <row r="2" spans="1:19" ht="12" customHeight="1">
      <c r="A2" s="2" t="s">
        <v>0</v>
      </c>
      <c r="B2" s="2" t="s">
        <v>1</v>
      </c>
      <c r="C2" s="12"/>
      <c r="D2" s="3" t="s">
        <v>2</v>
      </c>
      <c r="E2" s="2" t="s">
        <v>3</v>
      </c>
      <c r="F2" s="4"/>
      <c r="G2" s="4"/>
      <c r="H2" s="3" t="s">
        <v>2</v>
      </c>
      <c r="I2" s="2" t="s">
        <v>4</v>
      </c>
      <c r="J2" s="12"/>
      <c r="K2" s="2" t="s">
        <v>0</v>
      </c>
      <c r="L2" s="2" t="s">
        <v>1</v>
      </c>
      <c r="M2" s="3" t="s">
        <v>2</v>
      </c>
      <c r="N2" s="2" t="s">
        <v>3</v>
      </c>
      <c r="O2" s="4"/>
      <c r="P2" s="4"/>
      <c r="Q2" s="3" t="s">
        <v>2</v>
      </c>
      <c r="R2" s="2" t="s">
        <v>4</v>
      </c>
    </row>
    <row r="3" spans="1:19" ht="12" customHeight="1">
      <c r="A3" s="2"/>
      <c r="B3" s="2"/>
      <c r="C3" s="12"/>
      <c r="D3" s="3"/>
      <c r="E3" s="2"/>
      <c r="F3" s="4"/>
      <c r="G3" s="4"/>
      <c r="H3" s="3"/>
      <c r="I3" s="2"/>
      <c r="J3" s="12"/>
      <c r="K3" s="2"/>
      <c r="L3" s="2"/>
      <c r="M3" s="3"/>
      <c r="N3" s="2"/>
      <c r="O3" s="4"/>
      <c r="P3" s="4"/>
      <c r="Q3" s="3"/>
      <c r="R3" s="2"/>
    </row>
    <row r="4" spans="1:19" ht="12" customHeight="1">
      <c r="A4" s="2" t="s">
        <v>9</v>
      </c>
      <c r="B4" s="2" t="s">
        <v>10</v>
      </c>
      <c r="C4" s="12" t="s">
        <v>11</v>
      </c>
      <c r="D4" s="3" t="s">
        <v>12</v>
      </c>
      <c r="E4" s="2" t="s">
        <v>13</v>
      </c>
      <c r="F4" s="4" t="s">
        <v>14</v>
      </c>
      <c r="G4" s="4" t="s">
        <v>15</v>
      </c>
      <c r="H4" s="3" t="s">
        <v>16</v>
      </c>
      <c r="I4" s="2" t="s">
        <v>17</v>
      </c>
      <c r="J4" s="12"/>
      <c r="K4" s="2" t="s">
        <v>0</v>
      </c>
      <c r="L4" s="2" t="s">
        <v>1</v>
      </c>
      <c r="M4" s="3" t="s">
        <v>2</v>
      </c>
      <c r="N4" s="2" t="s">
        <v>3</v>
      </c>
      <c r="O4" s="4"/>
      <c r="P4" s="4"/>
      <c r="Q4" s="3" t="s">
        <v>2</v>
      </c>
      <c r="R4" s="2" t="s">
        <v>4</v>
      </c>
    </row>
    <row r="5" spans="1:19" ht="12" customHeight="1">
      <c r="A5" s="8" t="s">
        <v>1081</v>
      </c>
      <c r="B5" s="2" t="s">
        <v>1080</v>
      </c>
      <c r="C5" s="12">
        <v>5</v>
      </c>
      <c r="D5" s="252">
        <f>VLOOKUP($A5,'BC Diciembre'!A8:H223,3,FALSE)</f>
        <v>65500</v>
      </c>
      <c r="E5" s="252">
        <f>VLOOKUP($A5,'BC Diciembre'!A8:I223,4,FALSE)</f>
        <v>0</v>
      </c>
      <c r="F5" s="252">
        <f>VLOOKUP($A5,'BC Diciembre'!A8:J223,5,FALSE)</f>
        <v>412500</v>
      </c>
      <c r="G5" s="252">
        <f>VLOOKUP($A5,'BC Diciembre'!A8:K223,6,FALSE)</f>
        <v>25500</v>
      </c>
      <c r="H5" s="252">
        <f>VLOOKUP($A5,'BC Diciembre'!A8:L223,7,FALSE)</f>
        <v>452500</v>
      </c>
      <c r="I5" s="252">
        <f>VLOOKUP($A5,'BC Diciembre'!A8:M223,8,FALSE)</f>
        <v>0</v>
      </c>
      <c r="J5" s="12" t="b">
        <f t="shared" ref="J5:J30" si="0">A5=K5</f>
        <v>1</v>
      </c>
      <c r="K5" s="8" t="s">
        <v>1081</v>
      </c>
      <c r="L5" s="2" t="s">
        <v>1080</v>
      </c>
      <c r="M5" s="9">
        <v>195079.88</v>
      </c>
      <c r="N5" s="2" t="s">
        <v>5</v>
      </c>
      <c r="O5" s="9">
        <v>28040</v>
      </c>
      <c r="P5" s="9">
        <v>3658.74</v>
      </c>
      <c r="Q5" s="9">
        <v>219461.14</v>
      </c>
      <c r="R5" s="2" t="s">
        <v>5</v>
      </c>
    </row>
    <row r="6" spans="1:19" ht="12" customHeight="1">
      <c r="A6" s="8" t="s">
        <v>1071</v>
      </c>
      <c r="B6" s="2" t="s">
        <v>1070</v>
      </c>
      <c r="C6" s="12">
        <v>6</v>
      </c>
      <c r="D6" s="252">
        <f>VLOOKUP($A6,'BC Diciembre'!A9:H224,3,FALSE)</f>
        <v>55545556.409999996</v>
      </c>
      <c r="E6" s="252" t="str">
        <f>VLOOKUP($A6,'BC Diciembre'!A9:I224,4,FALSE)</f>
        <v xml:space="preserve"> </v>
      </c>
      <c r="F6" s="252">
        <f>VLOOKUP($A6,'BC Diciembre'!A9:J224,5,FALSE)</f>
        <v>39372589.670000002</v>
      </c>
      <c r="G6" s="252">
        <f>VLOOKUP($A6,'BC Diciembre'!A9:K224,6,FALSE)</f>
        <v>49595734.100000001</v>
      </c>
      <c r="H6" s="252">
        <f>VLOOKUP($A6,'BC Diciembre'!A9:L224,7,FALSE)</f>
        <v>45322411.979999997</v>
      </c>
      <c r="I6" s="252">
        <f>VLOOKUP($A6,'BC Diciembre'!A9:M224,8,FALSE)</f>
        <v>0</v>
      </c>
      <c r="J6" s="12" t="b">
        <f t="shared" si="0"/>
        <v>1</v>
      </c>
      <c r="K6" s="8" t="s">
        <v>1071</v>
      </c>
      <c r="L6" s="2" t="s">
        <v>1070</v>
      </c>
      <c r="M6" s="9">
        <v>37127099.969999999</v>
      </c>
      <c r="N6" s="2" t="s">
        <v>5</v>
      </c>
      <c r="O6" s="9">
        <v>26646854.73</v>
      </c>
      <c r="P6" s="9">
        <v>48900901.799999997</v>
      </c>
      <c r="Q6" s="9">
        <v>14873052.9</v>
      </c>
      <c r="R6" s="2" t="s">
        <v>5</v>
      </c>
    </row>
    <row r="7" spans="1:19" ht="12" customHeight="1">
      <c r="A7" s="8" t="s">
        <v>1061</v>
      </c>
      <c r="B7" s="2" t="s">
        <v>1060</v>
      </c>
      <c r="C7" s="12">
        <v>7</v>
      </c>
      <c r="D7" s="252">
        <f>VLOOKUP($A7,'BC Diciembre'!A10:H225,3,FALSE)</f>
        <v>406055.17</v>
      </c>
      <c r="E7" s="252" t="str">
        <f>VLOOKUP($A7,'BC Diciembre'!A10:I225,4,FALSE)</f>
        <v xml:space="preserve"> </v>
      </c>
      <c r="F7" s="252">
        <f>VLOOKUP($A7,'BC Diciembre'!A10:J225,5,FALSE)</f>
        <v>241500</v>
      </c>
      <c r="G7" s="252">
        <f>VLOOKUP($A7,'BC Diciembre'!A10:K225,6,FALSE)</f>
        <v>452599.15</v>
      </c>
      <c r="H7" s="252">
        <f>VLOOKUP($A7,'BC Diciembre'!A10:L225,7,FALSE)</f>
        <v>194956.02</v>
      </c>
      <c r="I7" s="252" t="str">
        <f>VLOOKUP($A7,'BC Diciembre'!A10:M225,8,FALSE)</f>
        <v xml:space="preserve"> </v>
      </c>
      <c r="J7" s="12" t="b">
        <f t="shared" si="0"/>
        <v>1</v>
      </c>
      <c r="K7" s="8" t="s">
        <v>1061</v>
      </c>
      <c r="L7" s="2" t="s">
        <v>1060</v>
      </c>
      <c r="M7" s="9">
        <v>4723224.91</v>
      </c>
      <c r="N7" s="2" t="s">
        <v>5</v>
      </c>
      <c r="O7" s="9">
        <v>223122400.53</v>
      </c>
      <c r="P7" s="9">
        <v>223795480.25</v>
      </c>
      <c r="Q7" s="9">
        <v>4050145.19</v>
      </c>
      <c r="R7" s="2" t="s">
        <v>5</v>
      </c>
    </row>
    <row r="8" spans="1:19" ht="12" customHeight="1">
      <c r="A8" s="8" t="s">
        <v>1048</v>
      </c>
      <c r="B8" s="2" t="s">
        <v>1047</v>
      </c>
      <c r="C8" s="12">
        <v>8</v>
      </c>
      <c r="D8" s="252">
        <f>VLOOKUP($A8,'BC Diciembre'!A12:H226,3,FALSE)</f>
        <v>4029717.92</v>
      </c>
      <c r="E8" s="252">
        <f>VLOOKUP($A8,'BC Diciembre'!A12:I226,4,FALSE)</f>
        <v>0</v>
      </c>
      <c r="F8" s="252">
        <f>VLOOKUP($A8,'BC Diciembre'!A12:J226,5,FALSE)</f>
        <v>197084</v>
      </c>
      <c r="G8" s="252">
        <f>VLOOKUP($A8,'BC Diciembre'!A12:K226,6,FALSE)</f>
        <v>0</v>
      </c>
      <c r="H8" s="252">
        <f>VLOOKUP($A8,'BC Diciembre'!A12:L226,7,FALSE)</f>
        <v>4226801.92</v>
      </c>
      <c r="I8" s="252">
        <f>VLOOKUP($A8,'BC Diciembre'!A12:M226,8,FALSE)</f>
        <v>167860789.20999998</v>
      </c>
      <c r="J8" s="12" t="b">
        <f t="shared" si="0"/>
        <v>1</v>
      </c>
      <c r="K8" s="8" t="s">
        <v>1048</v>
      </c>
      <c r="L8" s="2" t="s">
        <v>1047</v>
      </c>
      <c r="M8" s="9">
        <v>237143.28</v>
      </c>
      <c r="N8" s="2" t="s">
        <v>5</v>
      </c>
      <c r="O8" s="9">
        <v>55645</v>
      </c>
      <c r="P8" s="9">
        <v>3488.88</v>
      </c>
      <c r="Q8" s="9">
        <v>289299.40000000002</v>
      </c>
      <c r="R8" s="2" t="s">
        <v>5</v>
      </c>
    </row>
    <row r="9" spans="1:19" ht="12" customHeight="1">
      <c r="A9" s="8" t="s">
        <v>1044</v>
      </c>
      <c r="B9" s="2" t="s">
        <v>1043</v>
      </c>
      <c r="C9" s="12">
        <v>9</v>
      </c>
      <c r="D9" s="252" t="str">
        <f>VLOOKUP($A9,'BC Diciembre'!A13:H227,3,FALSE)</f>
        <v xml:space="preserve"> </v>
      </c>
      <c r="E9" s="252">
        <f>VLOOKUP($A9,'BC Diciembre'!A13:I227,4,FALSE)</f>
        <v>147730859.45000002</v>
      </c>
      <c r="F9" s="252">
        <f>VLOOKUP($A9,'BC Diciembre'!A13:J227,5,FALSE)</f>
        <v>0</v>
      </c>
      <c r="G9" s="252">
        <f>VLOOKUP($A9,'BC Diciembre'!A13:K227,6,FALSE)</f>
        <v>0</v>
      </c>
      <c r="H9" s="252">
        <f>VLOOKUP($A9,'BC Diciembre'!A13:L227,7,FALSE)</f>
        <v>0</v>
      </c>
      <c r="I9" s="252">
        <f>VLOOKUP($A9,'BC Diciembre'!A13:M227,8,FALSE)</f>
        <v>-6522155.2600000007</v>
      </c>
      <c r="J9" s="12" t="b">
        <f t="shared" si="0"/>
        <v>1</v>
      </c>
      <c r="K9" s="8" t="s">
        <v>1044</v>
      </c>
      <c r="L9" s="2" t="s">
        <v>1043</v>
      </c>
      <c r="M9" s="9">
        <v>246023.41</v>
      </c>
      <c r="N9" s="2" t="s">
        <v>5</v>
      </c>
      <c r="O9" s="9">
        <v>108570</v>
      </c>
      <c r="P9" s="9">
        <v>60399</v>
      </c>
      <c r="Q9" s="9">
        <v>294194.40999999997</v>
      </c>
      <c r="R9" s="2" t="s">
        <v>5</v>
      </c>
    </row>
    <row r="10" spans="1:19" ht="12" customHeight="1">
      <c r="A10" s="8" t="s">
        <v>1028</v>
      </c>
      <c r="B10" s="2" t="s">
        <v>1027</v>
      </c>
      <c r="C10" s="12">
        <v>10</v>
      </c>
      <c r="D10" s="252">
        <f>VLOOKUP($A10,'BC Diciembre'!A14:H228,3,FALSE)</f>
        <v>876782.82</v>
      </c>
      <c r="E10" s="252" t="str">
        <f>VLOOKUP($A10,'BC Diciembre'!A14:I228,4,FALSE)</f>
        <v xml:space="preserve"> </v>
      </c>
      <c r="F10" s="252">
        <f>VLOOKUP($A10,'BC Diciembre'!A14:J228,5,FALSE)</f>
        <v>0</v>
      </c>
      <c r="G10" s="252">
        <f>VLOOKUP($A10,'BC Diciembre'!A14:K228,6,FALSE)</f>
        <v>0</v>
      </c>
      <c r="H10" s="252">
        <f>VLOOKUP($A10,'BC Diciembre'!A14:L228,7,FALSE)</f>
        <v>876782.82</v>
      </c>
      <c r="I10" s="252">
        <f>VLOOKUP($A10,'BC Diciembre'!A14:M228,8,FALSE)</f>
        <v>7000.51</v>
      </c>
      <c r="J10" s="12" t="b">
        <f t="shared" si="0"/>
        <v>1</v>
      </c>
      <c r="K10" s="8" t="s">
        <v>1028</v>
      </c>
      <c r="L10" s="2" t="s">
        <v>1027</v>
      </c>
      <c r="M10" s="9">
        <v>41762.53</v>
      </c>
      <c r="N10" s="2" t="s">
        <v>5</v>
      </c>
      <c r="O10" s="9">
        <v>0</v>
      </c>
      <c r="P10" s="9">
        <v>0</v>
      </c>
      <c r="Q10" s="9">
        <v>41762.53</v>
      </c>
      <c r="R10" s="2" t="s">
        <v>5</v>
      </c>
    </row>
    <row r="11" spans="1:19" ht="12" customHeight="1">
      <c r="A11" s="8" t="s">
        <v>1022</v>
      </c>
      <c r="B11" s="2" t="s">
        <v>1021</v>
      </c>
      <c r="C11" s="12">
        <v>11</v>
      </c>
      <c r="D11" s="252">
        <f>VLOOKUP($A11,'BC Diciembre'!A15:H229,3,FALSE)</f>
        <v>1242966</v>
      </c>
      <c r="E11" s="252">
        <f>VLOOKUP($A11,'BC Diciembre'!A15:I229,4,FALSE)</f>
        <v>0</v>
      </c>
      <c r="F11" s="252">
        <f>VLOOKUP($A11,'BC Diciembre'!A15:J229,5,FALSE)</f>
        <v>0</v>
      </c>
      <c r="G11" s="252">
        <f>VLOOKUP($A11,'BC Diciembre'!A15:K229,6,FALSE)</f>
        <v>0</v>
      </c>
      <c r="H11" s="252">
        <f>VLOOKUP($A11,'BC Diciembre'!A15:L229,7,FALSE)</f>
        <v>1242966</v>
      </c>
      <c r="I11" s="252">
        <f>VLOOKUP($A11,'BC Diciembre'!A15:M229,8,FALSE)</f>
        <v>1667490645.0799999</v>
      </c>
      <c r="J11" s="12" t="b">
        <f t="shared" si="0"/>
        <v>1</v>
      </c>
      <c r="K11" s="8" t="s">
        <v>1022</v>
      </c>
      <c r="L11" s="2" t="s">
        <v>1021</v>
      </c>
      <c r="M11" s="9">
        <v>0</v>
      </c>
      <c r="N11" s="2" t="s">
        <v>5</v>
      </c>
      <c r="O11" s="9">
        <v>0</v>
      </c>
      <c r="P11" s="9">
        <v>0</v>
      </c>
      <c r="Q11" s="9">
        <v>0</v>
      </c>
      <c r="R11" s="2" t="s">
        <v>5</v>
      </c>
    </row>
    <row r="12" spans="1:19" ht="12" customHeight="1">
      <c r="A12" s="8" t="s">
        <v>1016</v>
      </c>
      <c r="B12" s="2" t="s">
        <v>1015</v>
      </c>
      <c r="C12" s="12">
        <v>12</v>
      </c>
      <c r="D12" s="252" t="s">
        <v>5</v>
      </c>
      <c r="E12" s="252">
        <v>0.01</v>
      </c>
      <c r="F12" s="252">
        <v>0</v>
      </c>
      <c r="G12" s="252">
        <v>148634.28</v>
      </c>
      <c r="H12" s="252" t="s">
        <v>5</v>
      </c>
      <c r="I12" s="252">
        <v>148634.29</v>
      </c>
      <c r="J12" s="12" t="b">
        <f t="shared" si="0"/>
        <v>1</v>
      </c>
      <c r="K12" s="8" t="s">
        <v>1016</v>
      </c>
      <c r="L12" s="2" t="s">
        <v>1015</v>
      </c>
      <c r="M12" s="9">
        <v>79428949.230000004</v>
      </c>
      <c r="N12" s="2" t="s">
        <v>5</v>
      </c>
      <c r="O12" s="9">
        <v>0</v>
      </c>
      <c r="P12" s="9">
        <v>0</v>
      </c>
      <c r="Q12" s="9">
        <v>79428949.230000004</v>
      </c>
      <c r="R12" s="2" t="s">
        <v>5</v>
      </c>
    </row>
    <row r="13" spans="1:19" ht="12" customHeight="1">
      <c r="A13" s="8" t="s">
        <v>1006</v>
      </c>
      <c r="B13" s="2" t="s">
        <v>1005</v>
      </c>
      <c r="C13" s="12">
        <v>13</v>
      </c>
      <c r="D13" s="252" t="s">
        <v>5</v>
      </c>
      <c r="E13" s="252">
        <v>3287050.11</v>
      </c>
      <c r="F13" s="252">
        <v>3381163.75</v>
      </c>
      <c r="G13" s="252">
        <v>3567110.06</v>
      </c>
      <c r="H13" s="252" t="s">
        <v>5</v>
      </c>
      <c r="I13" s="252">
        <v>3472996.42</v>
      </c>
      <c r="J13" s="12" t="b">
        <f t="shared" si="0"/>
        <v>1</v>
      </c>
      <c r="K13" s="8" t="s">
        <v>1006</v>
      </c>
      <c r="L13" s="2" t="s">
        <v>1005</v>
      </c>
      <c r="M13" s="9">
        <v>35210.46</v>
      </c>
      <c r="N13" s="2" t="s">
        <v>5</v>
      </c>
      <c r="O13" s="9">
        <v>20323</v>
      </c>
      <c r="P13" s="9">
        <v>2084</v>
      </c>
      <c r="Q13" s="9">
        <v>53449.46</v>
      </c>
      <c r="R13" s="2" t="s">
        <v>5</v>
      </c>
    </row>
    <row r="14" spans="1:19" ht="12" customHeight="1">
      <c r="A14" s="8" t="s">
        <v>991</v>
      </c>
      <c r="B14" s="2" t="s">
        <v>990</v>
      </c>
      <c r="C14" s="12">
        <v>14</v>
      </c>
      <c r="D14" s="252" t="s">
        <v>5</v>
      </c>
      <c r="E14" s="252">
        <v>0</v>
      </c>
      <c r="F14" s="252">
        <v>8370313.7699999996</v>
      </c>
      <c r="G14" s="252">
        <v>13241980.18</v>
      </c>
      <c r="H14" s="252" t="s">
        <v>5</v>
      </c>
      <c r="I14" s="252">
        <v>4871666.41</v>
      </c>
      <c r="J14" s="12" t="b">
        <f t="shared" si="0"/>
        <v>1</v>
      </c>
      <c r="K14" s="8" t="s">
        <v>991</v>
      </c>
      <c r="L14" s="2" t="s">
        <v>990</v>
      </c>
      <c r="M14" s="9">
        <v>0</v>
      </c>
      <c r="N14" s="2" t="s">
        <v>5</v>
      </c>
      <c r="O14" s="9">
        <v>0</v>
      </c>
      <c r="P14" s="9">
        <v>0</v>
      </c>
      <c r="Q14" s="9">
        <v>0</v>
      </c>
      <c r="R14" s="2" t="s">
        <v>5</v>
      </c>
    </row>
    <row r="15" spans="1:19" ht="12" customHeight="1">
      <c r="A15" s="8" t="s">
        <v>987</v>
      </c>
      <c r="B15" s="2" t="s">
        <v>986</v>
      </c>
      <c r="C15" s="12">
        <v>15</v>
      </c>
      <c r="D15" s="252" t="s">
        <v>5</v>
      </c>
      <c r="E15" s="252">
        <v>0.61</v>
      </c>
      <c r="F15" s="252">
        <v>11505628.800000001</v>
      </c>
      <c r="G15" s="252">
        <v>11723856.5</v>
      </c>
      <c r="H15" s="252" t="s">
        <v>5</v>
      </c>
      <c r="I15" s="252">
        <v>218228.31</v>
      </c>
      <c r="J15" s="12" t="b">
        <f t="shared" si="0"/>
        <v>1</v>
      </c>
      <c r="K15" s="8" t="s">
        <v>987</v>
      </c>
      <c r="L15" s="2" t="s">
        <v>986</v>
      </c>
      <c r="M15" s="9">
        <v>5835</v>
      </c>
      <c r="N15" s="2" t="s">
        <v>5</v>
      </c>
      <c r="O15" s="9">
        <v>0</v>
      </c>
      <c r="P15" s="9">
        <v>0</v>
      </c>
      <c r="Q15" s="9">
        <v>5835</v>
      </c>
      <c r="R15" s="2" t="s">
        <v>5</v>
      </c>
    </row>
    <row r="16" spans="1:19" ht="12" customHeight="1">
      <c r="A16" s="8" t="s">
        <v>973</v>
      </c>
      <c r="B16" s="2" t="s">
        <v>972</v>
      </c>
      <c r="C16" s="12">
        <v>16</v>
      </c>
      <c r="D16" s="252" t="s">
        <v>5</v>
      </c>
      <c r="E16" s="252">
        <v>1000452.26</v>
      </c>
      <c r="F16" s="252">
        <v>530189.56000000006</v>
      </c>
      <c r="G16" s="252">
        <v>538733.56000000006</v>
      </c>
      <c r="H16" s="252" t="s">
        <v>5</v>
      </c>
      <c r="I16" s="252">
        <v>1008996.26</v>
      </c>
      <c r="J16" s="12" t="b">
        <f t="shared" si="0"/>
        <v>1</v>
      </c>
      <c r="K16" s="8" t="s">
        <v>973</v>
      </c>
      <c r="L16" s="2" t="s">
        <v>972</v>
      </c>
      <c r="M16" s="9">
        <v>139825.98000000001</v>
      </c>
      <c r="N16" s="2" t="s">
        <v>5</v>
      </c>
      <c r="O16" s="9">
        <v>0</v>
      </c>
      <c r="P16" s="9">
        <v>0</v>
      </c>
      <c r="Q16" s="9">
        <v>139825.98000000001</v>
      </c>
      <c r="R16" s="2" t="s">
        <v>5</v>
      </c>
    </row>
    <row r="17" spans="1:19" ht="12" customHeight="1">
      <c r="A17" s="8" t="s">
        <v>959</v>
      </c>
      <c r="B17" s="2" t="s">
        <v>958</v>
      </c>
      <c r="C17" s="12">
        <v>17</v>
      </c>
      <c r="D17" s="252" t="s">
        <v>5</v>
      </c>
      <c r="E17" s="252">
        <v>205876150.56999999</v>
      </c>
      <c r="F17" s="252">
        <v>0</v>
      </c>
      <c r="G17" s="252">
        <v>25635763.48</v>
      </c>
      <c r="H17" s="252" t="s">
        <v>5</v>
      </c>
      <c r="I17" s="252">
        <v>231511914.05000001</v>
      </c>
      <c r="J17" s="12" t="b">
        <f t="shared" si="0"/>
        <v>1</v>
      </c>
      <c r="K17" s="8" t="s">
        <v>959</v>
      </c>
      <c r="L17" s="2" t="s">
        <v>958</v>
      </c>
      <c r="M17" s="20">
        <v>-201085.98</v>
      </c>
      <c r="N17" s="2" t="s">
        <v>5</v>
      </c>
      <c r="O17" s="9">
        <v>19510.13</v>
      </c>
      <c r="P17" s="9">
        <v>14009</v>
      </c>
      <c r="Q17" s="20">
        <v>-195584.85</v>
      </c>
      <c r="R17" s="2" t="s">
        <v>5</v>
      </c>
    </row>
    <row r="18" spans="1:19" ht="12" customHeight="1">
      <c r="A18" s="8" t="s">
        <v>953</v>
      </c>
      <c r="B18" s="2" t="s">
        <v>952</v>
      </c>
      <c r="C18" s="12">
        <v>18</v>
      </c>
      <c r="D18" s="252" t="s">
        <v>5</v>
      </c>
      <c r="E18" s="252">
        <v>458219.64</v>
      </c>
      <c r="F18" s="252">
        <v>0</v>
      </c>
      <c r="G18" s="252">
        <v>50364.19</v>
      </c>
      <c r="H18" s="252" t="s">
        <v>5</v>
      </c>
      <c r="I18" s="252">
        <v>508583.83</v>
      </c>
      <c r="J18" s="12" t="b">
        <f t="shared" si="0"/>
        <v>1</v>
      </c>
      <c r="K18" s="8" t="s">
        <v>953</v>
      </c>
      <c r="L18" s="2" t="s">
        <v>952</v>
      </c>
      <c r="M18" s="9">
        <v>596495.01</v>
      </c>
      <c r="N18" s="2" t="s">
        <v>5</v>
      </c>
      <c r="O18" s="9">
        <v>28394.6</v>
      </c>
      <c r="P18" s="9">
        <v>141512.78</v>
      </c>
      <c r="Q18" s="9">
        <v>483376.83</v>
      </c>
      <c r="R18" s="2" t="s">
        <v>5</v>
      </c>
    </row>
    <row r="19" spans="1:19" ht="12" customHeight="1">
      <c r="A19" s="8" t="s">
        <v>947</v>
      </c>
      <c r="B19" s="2" t="s">
        <v>946</v>
      </c>
      <c r="C19" s="12">
        <v>19</v>
      </c>
      <c r="D19" s="252">
        <v>78099443.909999996</v>
      </c>
      <c r="E19" s="252" t="s">
        <v>5</v>
      </c>
      <c r="F19" s="252">
        <v>29170429.48</v>
      </c>
      <c r="G19" s="252">
        <v>0</v>
      </c>
      <c r="H19" s="252">
        <v>107269873.39</v>
      </c>
      <c r="I19" s="252">
        <v>0</v>
      </c>
      <c r="J19" s="12" t="b">
        <f t="shared" si="0"/>
        <v>1</v>
      </c>
      <c r="K19" s="8" t="s">
        <v>947</v>
      </c>
      <c r="L19" s="2" t="s">
        <v>946</v>
      </c>
      <c r="M19" s="9">
        <v>41494358.07</v>
      </c>
      <c r="N19" s="2" t="s">
        <v>5</v>
      </c>
      <c r="O19" s="9">
        <v>0</v>
      </c>
      <c r="P19" s="9">
        <v>0</v>
      </c>
      <c r="Q19" s="9">
        <v>41494358.07</v>
      </c>
      <c r="R19" s="2" t="s">
        <v>5</v>
      </c>
    </row>
    <row r="20" spans="1:19" ht="12" customHeight="1">
      <c r="A20" s="8" t="s">
        <v>898</v>
      </c>
      <c r="B20" s="2" t="s">
        <v>897</v>
      </c>
      <c r="C20" s="12">
        <v>20</v>
      </c>
      <c r="D20" s="252">
        <v>101900188.92</v>
      </c>
      <c r="E20" s="252" t="s">
        <v>5</v>
      </c>
      <c r="F20" s="252">
        <v>10168745.369999999</v>
      </c>
      <c r="G20" s="252">
        <v>0</v>
      </c>
      <c r="H20" s="252">
        <v>112068934.29000001</v>
      </c>
      <c r="I20" s="252">
        <v>0</v>
      </c>
      <c r="J20" s="12" t="b">
        <f t="shared" si="0"/>
        <v>1</v>
      </c>
      <c r="K20" s="8" t="s">
        <v>898</v>
      </c>
      <c r="L20" s="2" t="s">
        <v>897</v>
      </c>
      <c r="M20" s="9">
        <v>138234816.25</v>
      </c>
      <c r="N20" s="2" t="s">
        <v>5</v>
      </c>
      <c r="O20" s="9">
        <v>0</v>
      </c>
      <c r="P20" s="9">
        <v>0</v>
      </c>
      <c r="Q20" s="9">
        <v>138234816.25</v>
      </c>
      <c r="R20" s="2" t="s">
        <v>5</v>
      </c>
    </row>
    <row r="21" spans="1:19" ht="12" customHeight="1">
      <c r="A21" s="8" t="s">
        <v>885</v>
      </c>
      <c r="B21" s="2" t="s">
        <v>884</v>
      </c>
      <c r="C21" s="12">
        <v>21</v>
      </c>
      <c r="D21" s="252">
        <v>0</v>
      </c>
      <c r="E21" s="252">
        <v>0</v>
      </c>
      <c r="F21" s="252">
        <v>0</v>
      </c>
      <c r="G21" s="252">
        <v>0</v>
      </c>
      <c r="H21" s="252">
        <v>0</v>
      </c>
      <c r="I21" s="252">
        <v>0</v>
      </c>
      <c r="J21" s="12" t="b">
        <f t="shared" si="0"/>
        <v>1</v>
      </c>
      <c r="K21" s="8" t="s">
        <v>885</v>
      </c>
      <c r="L21" s="2" t="s">
        <v>884</v>
      </c>
      <c r="M21" s="9">
        <v>19728710.350000001</v>
      </c>
      <c r="N21" s="2" t="s">
        <v>5</v>
      </c>
      <c r="O21" s="9">
        <v>0</v>
      </c>
      <c r="P21" s="9">
        <v>0</v>
      </c>
      <c r="Q21" s="9">
        <v>19728710.350000001</v>
      </c>
      <c r="R21" s="2" t="s">
        <v>5</v>
      </c>
    </row>
    <row r="22" spans="1:19" ht="12" customHeight="1">
      <c r="A22" s="8" t="s">
        <v>835</v>
      </c>
      <c r="B22" s="2" t="s">
        <v>834</v>
      </c>
      <c r="C22" s="12">
        <v>22</v>
      </c>
      <c r="D22" s="252">
        <v>5546008.2199999997</v>
      </c>
      <c r="E22" s="252" t="s">
        <v>5</v>
      </c>
      <c r="F22" s="252">
        <v>504182.57</v>
      </c>
      <c r="G22" s="252">
        <v>0</v>
      </c>
      <c r="H22" s="252">
        <v>6050190.79</v>
      </c>
      <c r="I22" s="252">
        <v>0</v>
      </c>
      <c r="J22" s="12" t="b">
        <f t="shared" si="0"/>
        <v>1</v>
      </c>
      <c r="K22" s="8" t="s">
        <v>835</v>
      </c>
      <c r="L22" s="2" t="s">
        <v>834</v>
      </c>
      <c r="M22" s="9">
        <v>9357689.8000000007</v>
      </c>
      <c r="N22" s="2" t="s">
        <v>5</v>
      </c>
      <c r="O22" s="9">
        <v>0</v>
      </c>
      <c r="P22" s="9">
        <v>0</v>
      </c>
      <c r="Q22" s="9">
        <v>9357689.8000000007</v>
      </c>
      <c r="R22" s="2" t="s">
        <v>5</v>
      </c>
    </row>
    <row r="23" spans="1:19" ht="12" customHeight="1">
      <c r="A23" s="8" t="s">
        <v>811</v>
      </c>
      <c r="B23" s="2" t="s">
        <v>810</v>
      </c>
      <c r="C23" s="12">
        <v>23</v>
      </c>
      <c r="D23" s="252" t="e">
        <f>VLOOKUP($A23,'BC Diciembre'!A27:H244,3,FALSE)</f>
        <v>#N/A</v>
      </c>
      <c r="E23" s="252" t="e">
        <f>VLOOKUP($A23,'BC Diciembre'!A27:I244,4,FALSE)</f>
        <v>#N/A</v>
      </c>
      <c r="F23" s="252" t="e">
        <f>VLOOKUP($A23,'BC Diciembre'!A27:J244,5,FALSE)</f>
        <v>#N/A</v>
      </c>
      <c r="G23" s="252" t="e">
        <f>VLOOKUP($A23,'BC Diciembre'!A27:K244,6,FALSE)</f>
        <v>#N/A</v>
      </c>
      <c r="H23" s="252" t="e">
        <f>VLOOKUP($A23,'BC Diciembre'!A27:L244,7,FALSE)</f>
        <v>#N/A</v>
      </c>
      <c r="I23" s="252" t="e">
        <f>VLOOKUP($A23,'BC Diciembre'!A27:M244,8,FALSE)</f>
        <v>#N/A</v>
      </c>
      <c r="J23" s="12" t="b">
        <f t="shared" si="0"/>
        <v>1</v>
      </c>
      <c r="K23" s="8" t="s">
        <v>811</v>
      </c>
      <c r="L23" s="2" t="s">
        <v>810</v>
      </c>
      <c r="M23" s="9">
        <v>1751311.71</v>
      </c>
      <c r="N23" s="2" t="s">
        <v>5</v>
      </c>
      <c r="O23" s="9">
        <v>0</v>
      </c>
      <c r="P23" s="9">
        <v>0</v>
      </c>
      <c r="Q23" s="9">
        <v>1751311.71</v>
      </c>
      <c r="R23" s="2" t="s">
        <v>5</v>
      </c>
    </row>
    <row r="24" spans="1:19" ht="12" customHeight="1">
      <c r="A24" s="13" t="s">
        <v>5</v>
      </c>
      <c r="B24" s="4"/>
      <c r="C24" s="12"/>
      <c r="D24" s="21"/>
      <c r="E24" s="21"/>
      <c r="F24" s="21"/>
      <c r="G24" s="21"/>
      <c r="H24" s="21"/>
      <c r="I24" s="21"/>
      <c r="J24" s="12" t="b">
        <f t="shared" si="0"/>
        <v>1</v>
      </c>
      <c r="K24" s="13" t="s">
        <v>5</v>
      </c>
      <c r="L24" s="4"/>
      <c r="M24" s="14"/>
      <c r="N24" s="4"/>
      <c r="O24" s="14"/>
      <c r="P24" s="14"/>
      <c r="Q24" s="14"/>
      <c r="R24" s="4"/>
      <c r="S24" s="12"/>
    </row>
    <row r="25" spans="1:19" ht="12" customHeight="1">
      <c r="A25" s="13"/>
      <c r="B25" s="4" t="s">
        <v>7</v>
      </c>
      <c r="C25" s="12"/>
      <c r="D25" s="22">
        <v>0</v>
      </c>
      <c r="E25" s="23"/>
      <c r="F25" s="22">
        <v>0</v>
      </c>
      <c r="G25" s="22">
        <v>0</v>
      </c>
      <c r="H25" s="22">
        <v>0</v>
      </c>
      <c r="I25" s="23"/>
      <c r="J25" s="12" t="b">
        <f t="shared" si="0"/>
        <v>1</v>
      </c>
      <c r="K25" s="13"/>
      <c r="L25" s="4" t="s">
        <v>7</v>
      </c>
      <c r="M25" s="4">
        <v>0</v>
      </c>
      <c r="N25" s="14"/>
      <c r="O25" s="4">
        <v>0</v>
      </c>
      <c r="P25" s="4">
        <v>0</v>
      </c>
      <c r="Q25" s="4">
        <v>0</v>
      </c>
      <c r="R25" s="14"/>
      <c r="S25" s="12"/>
    </row>
    <row r="26" spans="1:19" ht="12" customHeight="1">
      <c r="A26" s="13"/>
      <c r="B26" t="s">
        <v>5</v>
      </c>
      <c r="C26" s="12"/>
      <c r="D26" s="23"/>
      <c r="E26" s="22">
        <v>0</v>
      </c>
      <c r="F26" s="23"/>
      <c r="G26" s="23"/>
      <c r="H26" s="23"/>
      <c r="I26" s="22">
        <v>0</v>
      </c>
      <c r="J26" s="12" t="b">
        <f t="shared" si="0"/>
        <v>1</v>
      </c>
      <c r="K26" s="13"/>
      <c r="L26" t="s">
        <v>5</v>
      </c>
      <c r="N26">
        <v>0</v>
      </c>
      <c r="R26">
        <v>0</v>
      </c>
      <c r="S26" s="12"/>
    </row>
    <row r="27" spans="1:19" ht="12" customHeight="1">
      <c r="A27" s="15" t="s">
        <v>5</v>
      </c>
      <c r="B27" s="16"/>
      <c r="C27" s="12"/>
      <c r="D27" s="21"/>
      <c r="E27" s="21"/>
      <c r="F27" s="21"/>
      <c r="G27" s="21"/>
      <c r="H27" s="21"/>
      <c r="I27" s="21"/>
      <c r="J27" s="12" t="b">
        <f t="shared" si="0"/>
        <v>1</v>
      </c>
      <c r="K27" s="15" t="s">
        <v>5</v>
      </c>
      <c r="L27" s="16"/>
      <c r="M27" s="16"/>
      <c r="N27" s="16"/>
      <c r="O27" s="16"/>
      <c r="P27" s="16"/>
      <c r="Q27" s="16"/>
      <c r="R27" s="16"/>
      <c r="S27" s="12"/>
    </row>
    <row r="28" spans="1:19" ht="12" customHeight="1">
      <c r="A28" s="13"/>
      <c r="B28" s="4"/>
      <c r="C28" s="12"/>
      <c r="D28" s="24"/>
      <c r="E28" s="24"/>
      <c r="F28" s="24"/>
      <c r="G28" s="24"/>
      <c r="H28" s="24"/>
      <c r="I28" s="24"/>
      <c r="J28" s="12" t="b">
        <f t="shared" si="0"/>
        <v>1</v>
      </c>
      <c r="K28" s="13"/>
      <c r="L28" s="4"/>
      <c r="M28" s="17"/>
      <c r="N28" s="4"/>
      <c r="O28" s="17"/>
      <c r="P28" s="17"/>
      <c r="Q28" s="17"/>
      <c r="R28" s="4"/>
      <c r="S28" s="12"/>
    </row>
    <row r="29" spans="1:19" ht="12" customHeight="1">
      <c r="A29" s="13"/>
      <c r="B29" s="4" t="s">
        <v>8</v>
      </c>
      <c r="C29" s="12"/>
      <c r="D29" s="19" t="e">
        <f>SUM(D5:D26)</f>
        <v>#N/A</v>
      </c>
      <c r="E29" s="23"/>
      <c r="F29" s="19" t="e">
        <f>SUM(F5:F26)</f>
        <v>#N/A</v>
      </c>
      <c r="G29" s="19" t="e">
        <f>SUM(G5:G26)</f>
        <v>#N/A</v>
      </c>
      <c r="H29" s="19" t="e">
        <f>SUM(H5:H26)</f>
        <v>#N/A</v>
      </c>
      <c r="I29" s="23"/>
      <c r="J29" s="12" t="b">
        <f t="shared" si="0"/>
        <v>1</v>
      </c>
      <c r="K29" s="13"/>
      <c r="L29" s="4" t="s">
        <v>8</v>
      </c>
      <c r="M29" s="4" t="s">
        <v>18</v>
      </c>
      <c r="N29" s="17"/>
      <c r="O29" s="4">
        <v>368740805.30000001</v>
      </c>
      <c r="P29" s="4">
        <v>368740805.30000001</v>
      </c>
      <c r="Q29" s="4" t="s">
        <v>19</v>
      </c>
      <c r="R29" s="17"/>
      <c r="S29" s="12"/>
    </row>
    <row r="30" spans="1:19" ht="12" customHeight="1">
      <c r="A30" s="12"/>
      <c r="B30" s="12"/>
      <c r="C30" s="12"/>
      <c r="D30" s="23"/>
      <c r="E30" s="19" t="e">
        <f>SUM(E5:E26)</f>
        <v>#N/A</v>
      </c>
      <c r="F30" s="23"/>
      <c r="G30" s="23"/>
      <c r="H30" s="23"/>
      <c r="I30" s="19" t="e">
        <f>SUM(I5:I26)</f>
        <v>#N/A</v>
      </c>
      <c r="J30" s="12" t="b">
        <f t="shared" si="0"/>
        <v>1</v>
      </c>
      <c r="K30" s="12"/>
      <c r="L30" s="12"/>
      <c r="M30" s="12"/>
      <c r="N30" s="12" t="s">
        <v>18</v>
      </c>
      <c r="O30" s="12"/>
      <c r="P30" s="12"/>
      <c r="Q30" s="12"/>
      <c r="R30" s="12" t="s">
        <v>19</v>
      </c>
      <c r="S30" s="12"/>
    </row>
    <row r="31" spans="1:19" ht="12" customHeight="1">
      <c r="A31" s="4"/>
      <c r="B31" s="4"/>
      <c r="C31" s="12"/>
      <c r="D31" s="17"/>
      <c r="E31" s="4"/>
      <c r="F31" s="17"/>
      <c r="G31" s="17"/>
      <c r="H31" s="17"/>
      <c r="I31" s="4"/>
      <c r="J31" s="12"/>
      <c r="K31" s="12"/>
      <c r="L31" s="12"/>
      <c r="M31" s="12"/>
      <c r="N31" s="12"/>
      <c r="O31" s="12"/>
      <c r="P31" s="12"/>
      <c r="Q31" s="12"/>
      <c r="R31" s="12"/>
      <c r="S31" s="12"/>
    </row>
    <row r="32" spans="1:19" ht="12" customHeight="1">
      <c r="A32" s="12"/>
      <c r="B32" s="12"/>
      <c r="C32" s="12"/>
      <c r="D32" s="12"/>
      <c r="E32" s="12"/>
      <c r="F32" s="12"/>
      <c r="G32" s="12"/>
      <c r="H32" s="12"/>
      <c r="I32" s="12"/>
      <c r="J32" s="12"/>
      <c r="K32" s="12"/>
      <c r="L32" s="12"/>
      <c r="M32" s="12"/>
      <c r="N32" s="12"/>
      <c r="O32" s="12"/>
      <c r="P32" s="12"/>
      <c r="Q32" s="12"/>
      <c r="R32" s="12"/>
      <c r="S32" s="12"/>
    </row>
    <row r="33" spans="1:19" ht="12" customHeight="1">
      <c r="A33" s="12"/>
      <c r="B33" s="12"/>
      <c r="C33" s="12"/>
      <c r="D33" s="12"/>
      <c r="E33" s="12"/>
      <c r="F33" s="12"/>
      <c r="G33" s="12"/>
      <c r="H33" s="12"/>
      <c r="I33" s="12"/>
      <c r="J33" s="12"/>
      <c r="K33" s="12"/>
      <c r="L33" s="12"/>
      <c r="M33" s="12"/>
      <c r="N33" s="12"/>
      <c r="O33" s="12"/>
      <c r="P33" s="12"/>
      <c r="Q33" s="12"/>
      <c r="R33" s="12"/>
      <c r="S33" s="12"/>
    </row>
    <row r="34" spans="1:19" ht="12" customHeight="1">
      <c r="A34" s="12"/>
      <c r="B34" s="12"/>
      <c r="C34" s="12"/>
      <c r="D34" s="12"/>
      <c r="E34" s="12"/>
      <c r="F34" s="12"/>
      <c r="G34" s="12"/>
      <c r="H34" s="12"/>
      <c r="I34" s="12"/>
      <c r="J34" s="12"/>
      <c r="K34" s="12"/>
      <c r="L34" s="12"/>
      <c r="M34" s="12"/>
      <c r="N34" s="12"/>
      <c r="O34" s="12"/>
      <c r="P34" s="12"/>
      <c r="Q34" s="12"/>
      <c r="R34" s="12"/>
      <c r="S34" s="12"/>
    </row>
    <row r="35" spans="1:19" ht="12" customHeight="1">
      <c r="A35" s="12"/>
      <c r="B35" s="12"/>
      <c r="C35" s="12"/>
      <c r="D35" s="12"/>
      <c r="E35" s="12"/>
      <c r="F35" s="12"/>
      <c r="G35" s="12"/>
      <c r="H35" s="12"/>
      <c r="I35" s="12"/>
      <c r="J35" s="12"/>
      <c r="K35" s="12"/>
      <c r="L35" s="12"/>
      <c r="M35" s="12"/>
      <c r="N35" s="12"/>
      <c r="O35" s="12"/>
      <c r="P35" s="12"/>
      <c r="Q35" s="12"/>
      <c r="R35" s="12"/>
      <c r="S35" s="12"/>
    </row>
    <row r="36" spans="1:19" ht="12" customHeight="1">
      <c r="A36" s="12"/>
      <c r="B36" s="12"/>
      <c r="C36" s="12"/>
      <c r="D36" s="12"/>
      <c r="E36" s="12"/>
      <c r="F36" s="12"/>
      <c r="G36" s="12"/>
      <c r="H36" s="12"/>
      <c r="I36" s="12"/>
      <c r="J36" s="12"/>
      <c r="K36" s="12"/>
      <c r="L36" s="12"/>
      <c r="M36" s="12"/>
      <c r="N36" s="12"/>
      <c r="O36" s="12"/>
      <c r="P36" s="12"/>
      <c r="Q36" s="12"/>
      <c r="R36" s="12"/>
      <c r="S36" s="12"/>
    </row>
    <row r="37" spans="1:19" ht="12" customHeight="1">
      <c r="A37" s="12"/>
      <c r="B37" s="12"/>
      <c r="C37" s="12"/>
      <c r="D37" s="12"/>
      <c r="E37" s="12"/>
      <c r="F37" s="12"/>
      <c r="G37" s="12"/>
      <c r="H37" s="12"/>
      <c r="I37" s="12"/>
      <c r="J37" s="12"/>
      <c r="K37" s="12"/>
      <c r="L37" s="12"/>
      <c r="M37" s="12"/>
      <c r="N37" s="12"/>
      <c r="O37" s="12"/>
      <c r="P37" s="12"/>
      <c r="Q37" s="12"/>
      <c r="R37" s="12"/>
      <c r="S37" s="12"/>
    </row>
    <row r="38" spans="1:19" ht="12" customHeight="1">
      <c r="A38" s="12"/>
      <c r="B38" s="12"/>
      <c r="C38" s="12"/>
      <c r="D38" s="12"/>
      <c r="E38" s="12"/>
      <c r="F38" s="12"/>
      <c r="G38" s="12"/>
      <c r="H38" s="12"/>
      <c r="I38" s="12"/>
      <c r="J38" s="12"/>
      <c r="K38" s="12"/>
      <c r="L38" s="12"/>
      <c r="M38" s="12"/>
      <c r="N38" s="12"/>
      <c r="O38" s="12"/>
      <c r="P38" s="12"/>
      <c r="Q38" s="12"/>
      <c r="R38" s="12"/>
      <c r="S38" s="12"/>
    </row>
  </sheetData>
  <pageMargins left="0.25" right="0.25" top="0.75" bottom="0.75" header="0" footer="0"/>
  <pageSetup fitToHeight="0"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D1294"/>
  <sheetViews>
    <sheetView view="pageBreakPreview" topLeftCell="A22" zoomScale="60" zoomScaleNormal="100" workbookViewId="0">
      <selection activeCell="B35" sqref="B35"/>
    </sheetView>
  </sheetViews>
  <sheetFormatPr baseColWidth="10" defaultColWidth="14.42578125" defaultRowHeight="15" customHeight="1"/>
  <cols>
    <col min="1" max="1" width="19.140625" style="559" customWidth="1"/>
    <col min="2" max="2" width="100.85546875" style="550" customWidth="1"/>
    <col min="3" max="3" width="21.42578125" style="550" customWidth="1"/>
    <col min="4" max="4" width="0.140625" style="550" customWidth="1"/>
    <col min="5" max="16384" width="14.42578125" style="550"/>
  </cols>
  <sheetData>
    <row r="2" spans="1:4" ht="15" customHeight="1">
      <c r="A2" s="985" t="s">
        <v>1659</v>
      </c>
      <c r="B2" s="985"/>
      <c r="C2" s="985"/>
      <c r="D2" s="549"/>
    </row>
    <row r="3" spans="1:4" ht="16.5">
      <c r="A3" s="983" t="s">
        <v>389</v>
      </c>
      <c r="B3" s="984"/>
      <c r="C3" s="984"/>
      <c r="D3" s="984"/>
    </row>
    <row r="4" spans="1:4" ht="13.5" customHeight="1">
      <c r="A4" s="986" t="s">
        <v>1664</v>
      </c>
      <c r="B4" s="987"/>
      <c r="C4" s="987"/>
      <c r="D4" s="987"/>
    </row>
    <row r="5" spans="1:4" ht="16.5">
      <c r="A5" s="551" t="s">
        <v>390</v>
      </c>
      <c r="B5" s="552" t="s">
        <v>391</v>
      </c>
      <c r="C5" s="552" t="s">
        <v>392</v>
      </c>
      <c r="D5" s="553"/>
    </row>
    <row r="6" spans="1:4" ht="3" customHeight="1">
      <c r="A6" s="554"/>
      <c r="B6" s="555"/>
      <c r="C6" s="555"/>
      <c r="D6" s="556"/>
    </row>
    <row r="7" spans="1:4" ht="16.5">
      <c r="A7" s="496" t="s">
        <v>1856</v>
      </c>
      <c r="B7" s="497" t="s">
        <v>1857</v>
      </c>
      <c r="C7" s="498">
        <v>418.7</v>
      </c>
      <c r="D7" s="557"/>
    </row>
    <row r="8" spans="1:4" ht="16.5">
      <c r="A8" s="496" t="s">
        <v>1858</v>
      </c>
      <c r="B8" s="497" t="s">
        <v>1859</v>
      </c>
      <c r="C8" s="499">
        <v>2100</v>
      </c>
      <c r="D8" s="557"/>
    </row>
    <row r="9" spans="1:4" ht="16.5">
      <c r="A9" s="496" t="s">
        <v>1860</v>
      </c>
      <c r="B9" s="497" t="s">
        <v>1861</v>
      </c>
      <c r="C9" s="499">
        <v>2800</v>
      </c>
      <c r="D9" s="557"/>
    </row>
    <row r="10" spans="1:4" ht="16.5">
      <c r="A10" s="496" t="s">
        <v>1862</v>
      </c>
      <c r="B10" s="497" t="s">
        <v>1863</v>
      </c>
      <c r="C10" s="499">
        <v>1560</v>
      </c>
      <c r="D10" s="557"/>
    </row>
    <row r="11" spans="1:4" ht="16.5">
      <c r="A11" s="496" t="s">
        <v>1864</v>
      </c>
      <c r="B11" s="497" t="s">
        <v>1865</v>
      </c>
      <c r="C11" s="499">
        <v>1818.75</v>
      </c>
      <c r="D11" s="557"/>
    </row>
    <row r="12" spans="1:4" ht="16.5">
      <c r="A12" s="496" t="s">
        <v>1866</v>
      </c>
      <c r="B12" s="497" t="s">
        <v>1867</v>
      </c>
      <c r="C12" s="499">
        <v>620</v>
      </c>
      <c r="D12" s="557"/>
    </row>
    <row r="13" spans="1:4" ht="16.5">
      <c r="A13" s="496" t="s">
        <v>1868</v>
      </c>
      <c r="B13" s="497" t="s">
        <v>1869</v>
      </c>
      <c r="C13" s="499">
        <v>520</v>
      </c>
      <c r="D13" s="557"/>
    </row>
    <row r="14" spans="1:4" ht="16.5">
      <c r="A14" s="496" t="s">
        <v>1870</v>
      </c>
      <c r="B14" s="497" t="s">
        <v>1871</v>
      </c>
      <c r="C14" s="499">
        <v>280</v>
      </c>
      <c r="D14" s="557"/>
    </row>
    <row r="15" spans="1:4" ht="16.5">
      <c r="A15" s="496" t="s">
        <v>1872</v>
      </c>
      <c r="B15" s="497" t="s">
        <v>1871</v>
      </c>
      <c r="C15" s="499">
        <v>280</v>
      </c>
      <c r="D15" s="557"/>
    </row>
    <row r="16" spans="1:4" ht="16.5">
      <c r="A16" s="496" t="s">
        <v>1873</v>
      </c>
      <c r="B16" s="497" t="s">
        <v>1871</v>
      </c>
      <c r="C16" s="499">
        <v>280</v>
      </c>
      <c r="D16" s="557"/>
    </row>
    <row r="17" spans="1:4" ht="15.75" customHeight="1">
      <c r="A17" s="496" t="s">
        <v>1874</v>
      </c>
      <c r="B17" s="497" t="s">
        <v>1871</v>
      </c>
      <c r="C17" s="499">
        <v>280</v>
      </c>
      <c r="D17" s="557"/>
    </row>
    <row r="18" spans="1:4" ht="15.75" customHeight="1">
      <c r="A18" s="496" t="s">
        <v>1875</v>
      </c>
      <c r="B18" s="497" t="s">
        <v>1876</v>
      </c>
      <c r="C18" s="499">
        <v>260</v>
      </c>
      <c r="D18" s="557"/>
    </row>
    <row r="19" spans="1:4" ht="15.75" customHeight="1">
      <c r="A19" s="496" t="s">
        <v>1877</v>
      </c>
      <c r="B19" s="497" t="s">
        <v>1876</v>
      </c>
      <c r="C19" s="499">
        <v>260</v>
      </c>
      <c r="D19" s="557"/>
    </row>
    <row r="20" spans="1:4" ht="15.75" customHeight="1">
      <c r="A20" s="496" t="s">
        <v>1878</v>
      </c>
      <c r="B20" s="497" t="s">
        <v>1879</v>
      </c>
      <c r="C20" s="499">
        <v>640</v>
      </c>
      <c r="D20" s="557"/>
    </row>
    <row r="21" spans="1:4" ht="15.75" customHeight="1">
      <c r="A21" s="496" t="s">
        <v>1880</v>
      </c>
      <c r="B21" s="497" t="s">
        <v>1879</v>
      </c>
      <c r="C21" s="499">
        <v>640</v>
      </c>
      <c r="D21" s="557"/>
    </row>
    <row r="22" spans="1:4" ht="15.75" customHeight="1">
      <c r="A22" s="496" t="s">
        <v>1881</v>
      </c>
      <c r="B22" s="497" t="s">
        <v>1882</v>
      </c>
      <c r="C22" s="499">
        <v>334</v>
      </c>
      <c r="D22" s="557"/>
    </row>
    <row r="23" spans="1:4" ht="15.75" customHeight="1">
      <c r="A23" s="496" t="s">
        <v>1883</v>
      </c>
      <c r="B23" s="497" t="s">
        <v>1882</v>
      </c>
      <c r="C23" s="499">
        <v>334</v>
      </c>
      <c r="D23" s="557"/>
    </row>
    <row r="24" spans="1:4" ht="15.75" customHeight="1">
      <c r="A24" s="496" t="s">
        <v>1884</v>
      </c>
      <c r="B24" s="497" t="s">
        <v>1882</v>
      </c>
      <c r="C24" s="499">
        <v>334</v>
      </c>
      <c r="D24" s="557"/>
    </row>
    <row r="25" spans="1:4" ht="15.75" customHeight="1">
      <c r="A25" s="496" t="s">
        <v>1885</v>
      </c>
      <c r="B25" s="497" t="s">
        <v>1882</v>
      </c>
      <c r="C25" s="499">
        <v>334</v>
      </c>
      <c r="D25" s="557"/>
    </row>
    <row r="26" spans="1:4" ht="15.75" customHeight="1">
      <c r="A26" s="496" t="s">
        <v>1886</v>
      </c>
      <c r="B26" s="497" t="s">
        <v>1887</v>
      </c>
      <c r="C26" s="499">
        <v>1300</v>
      </c>
      <c r="D26" s="558"/>
    </row>
    <row r="27" spans="1:4" ht="15.75" customHeight="1">
      <c r="A27" s="496" t="s">
        <v>1888</v>
      </c>
      <c r="B27" s="497" t="s">
        <v>1889</v>
      </c>
      <c r="C27" s="499">
        <v>548</v>
      </c>
      <c r="D27" s="559"/>
    </row>
    <row r="28" spans="1:4" ht="15.75" customHeight="1">
      <c r="A28" s="496" t="s">
        <v>1890</v>
      </c>
      <c r="B28" s="497" t="s">
        <v>1889</v>
      </c>
      <c r="C28" s="499">
        <v>548</v>
      </c>
      <c r="D28" s="560"/>
    </row>
    <row r="29" spans="1:4" ht="15.75" customHeight="1">
      <c r="A29" s="496" t="s">
        <v>1891</v>
      </c>
      <c r="B29" s="497" t="s">
        <v>1882</v>
      </c>
      <c r="C29" s="499">
        <v>334</v>
      </c>
      <c r="D29" s="560"/>
    </row>
    <row r="30" spans="1:4" ht="15.75" customHeight="1">
      <c r="A30" s="496" t="s">
        <v>1892</v>
      </c>
      <c r="B30" s="497" t="s">
        <v>1893</v>
      </c>
      <c r="C30" s="499">
        <v>2000</v>
      </c>
      <c r="D30" s="560"/>
    </row>
    <row r="31" spans="1:4" ht="15.75" customHeight="1">
      <c r="A31" s="496" t="s">
        <v>1894</v>
      </c>
      <c r="B31" s="497" t="s">
        <v>1895</v>
      </c>
      <c r="C31" s="499">
        <v>700</v>
      </c>
      <c r="D31" s="560"/>
    </row>
    <row r="32" spans="1:4" ht="15.75" customHeight="1">
      <c r="A32" s="496" t="s">
        <v>1896</v>
      </c>
      <c r="B32" s="497" t="s">
        <v>1895</v>
      </c>
      <c r="C32" s="499">
        <v>700</v>
      </c>
      <c r="D32" s="560"/>
    </row>
    <row r="33" spans="1:4" ht="15.75" customHeight="1">
      <c r="A33" s="496" t="s">
        <v>1897</v>
      </c>
      <c r="B33" s="497" t="s">
        <v>1871</v>
      </c>
      <c r="C33" s="499">
        <f>366</f>
        <v>366</v>
      </c>
      <c r="D33" s="560"/>
    </row>
    <row r="34" spans="1:4" ht="15.75" customHeight="1">
      <c r="A34" s="496" t="s">
        <v>1898</v>
      </c>
      <c r="B34" s="497" t="s">
        <v>1871</v>
      </c>
      <c r="C34" s="499">
        <f>366</f>
        <v>366</v>
      </c>
      <c r="D34" s="560"/>
    </row>
    <row r="35" spans="1:4" ht="15.75" customHeight="1">
      <c r="A35" s="496" t="s">
        <v>1899</v>
      </c>
      <c r="B35" s="497" t="s">
        <v>1871</v>
      </c>
      <c r="C35" s="499">
        <f>366</f>
        <v>366</v>
      </c>
      <c r="D35" s="560"/>
    </row>
    <row r="36" spans="1:4" ht="15.75" customHeight="1">
      <c r="A36" s="496" t="s">
        <v>1900</v>
      </c>
      <c r="B36" s="497" t="s">
        <v>1871</v>
      </c>
      <c r="C36" s="499">
        <f>366</f>
        <v>366</v>
      </c>
      <c r="D36" s="560"/>
    </row>
    <row r="37" spans="1:4" ht="15.75" customHeight="1">
      <c r="A37" s="496" t="s">
        <v>1901</v>
      </c>
      <c r="B37" s="497" t="s">
        <v>1871</v>
      </c>
      <c r="C37" s="499">
        <f>366</f>
        <v>366</v>
      </c>
      <c r="D37" s="560"/>
    </row>
    <row r="38" spans="1:4" ht="15.75" customHeight="1">
      <c r="A38" s="496" t="s">
        <v>1902</v>
      </c>
      <c r="B38" s="497" t="s">
        <v>1871</v>
      </c>
      <c r="C38" s="499">
        <f>366</f>
        <v>366</v>
      </c>
      <c r="D38" s="560"/>
    </row>
    <row r="39" spans="1:4" ht="15" customHeight="1">
      <c r="A39" s="496" t="s">
        <v>1903</v>
      </c>
      <c r="B39" s="497" t="s">
        <v>1871</v>
      </c>
      <c r="C39" s="499">
        <f>366</f>
        <v>366</v>
      </c>
      <c r="D39" s="560"/>
    </row>
    <row r="40" spans="1:4" ht="15" customHeight="1">
      <c r="A40" s="496" t="s">
        <v>1904</v>
      </c>
      <c r="B40" s="497" t="s">
        <v>1871</v>
      </c>
      <c r="C40" s="499">
        <f>366</f>
        <v>366</v>
      </c>
      <c r="D40" s="560"/>
    </row>
    <row r="41" spans="1:4" ht="15" customHeight="1">
      <c r="A41" s="496" t="s">
        <v>1905</v>
      </c>
      <c r="B41" s="497" t="s">
        <v>1871</v>
      </c>
      <c r="C41" s="499">
        <f>366</f>
        <v>366</v>
      </c>
      <c r="D41" s="560"/>
    </row>
    <row r="42" spans="1:4" ht="15" customHeight="1">
      <c r="A42" s="496" t="s">
        <v>1906</v>
      </c>
      <c r="B42" s="497" t="s">
        <v>1871</v>
      </c>
      <c r="C42" s="499">
        <f>366</f>
        <v>366</v>
      </c>
      <c r="D42" s="560"/>
    </row>
    <row r="43" spans="1:4" ht="15" customHeight="1">
      <c r="A43" s="496" t="s">
        <v>1907</v>
      </c>
      <c r="B43" s="497" t="s">
        <v>1871</v>
      </c>
      <c r="C43" s="499">
        <f>366</f>
        <v>366</v>
      </c>
      <c r="D43" s="560"/>
    </row>
    <row r="44" spans="1:4" ht="15" customHeight="1">
      <c r="A44" s="496" t="s">
        <v>1908</v>
      </c>
      <c r="B44" s="497" t="s">
        <v>1871</v>
      </c>
      <c r="C44" s="499">
        <f>366</f>
        <v>366</v>
      </c>
      <c r="D44" s="560"/>
    </row>
    <row r="45" spans="1:4" ht="15" customHeight="1">
      <c r="A45" s="496" t="s">
        <v>1909</v>
      </c>
      <c r="B45" s="497" t="s">
        <v>1871</v>
      </c>
      <c r="C45" s="499">
        <f>366</f>
        <v>366</v>
      </c>
      <c r="D45" s="560"/>
    </row>
    <row r="46" spans="1:4" ht="15" customHeight="1">
      <c r="A46" s="496" t="s">
        <v>1910</v>
      </c>
      <c r="B46" s="497" t="s">
        <v>1871</v>
      </c>
      <c r="C46" s="499">
        <f>366</f>
        <v>366</v>
      </c>
      <c r="D46" s="560"/>
    </row>
    <row r="47" spans="1:4" ht="15" customHeight="1">
      <c r="A47" s="496" t="s">
        <v>1911</v>
      </c>
      <c r="B47" s="497" t="s">
        <v>1871</v>
      </c>
      <c r="C47" s="499">
        <f>366</f>
        <v>366</v>
      </c>
      <c r="D47" s="560"/>
    </row>
    <row r="48" spans="1:4" ht="15" customHeight="1">
      <c r="A48" s="496" t="s">
        <v>1912</v>
      </c>
      <c r="B48" s="497" t="s">
        <v>1871</v>
      </c>
      <c r="C48" s="499">
        <f>366</f>
        <v>366</v>
      </c>
      <c r="D48" s="560"/>
    </row>
    <row r="49" spans="1:4" ht="15" customHeight="1">
      <c r="A49" s="496" t="s">
        <v>1913</v>
      </c>
      <c r="B49" s="497" t="s">
        <v>1871</v>
      </c>
      <c r="C49" s="499">
        <f>366</f>
        <v>366</v>
      </c>
      <c r="D49" s="560"/>
    </row>
    <row r="50" spans="1:4" ht="15" customHeight="1">
      <c r="A50" s="496" t="s">
        <v>1914</v>
      </c>
      <c r="B50" s="497" t="s">
        <v>1871</v>
      </c>
      <c r="C50" s="499">
        <f>366</f>
        <v>366</v>
      </c>
      <c r="D50" s="560"/>
    </row>
    <row r="51" spans="1:4" ht="15" customHeight="1">
      <c r="A51" s="496" t="s">
        <v>1915</v>
      </c>
      <c r="B51" s="497" t="s">
        <v>1871</v>
      </c>
      <c r="C51" s="499">
        <f>366</f>
        <v>366</v>
      </c>
      <c r="D51" s="560"/>
    </row>
    <row r="52" spans="1:4" ht="15" customHeight="1">
      <c r="A52" s="496" t="s">
        <v>1916</v>
      </c>
      <c r="B52" s="497" t="s">
        <v>1871</v>
      </c>
      <c r="C52" s="499">
        <f>366</f>
        <v>366</v>
      </c>
      <c r="D52" s="560"/>
    </row>
    <row r="53" spans="1:4" ht="15" customHeight="1">
      <c r="A53" s="496" t="s">
        <v>1917</v>
      </c>
      <c r="B53" s="497" t="s">
        <v>1918</v>
      </c>
      <c r="C53" s="499">
        <f>366</f>
        <v>366</v>
      </c>
      <c r="D53" s="560"/>
    </row>
    <row r="54" spans="1:4" ht="15" customHeight="1">
      <c r="A54" s="496" t="s">
        <v>1919</v>
      </c>
      <c r="B54" s="497" t="s">
        <v>1918</v>
      </c>
      <c r="C54" s="499">
        <f>366</f>
        <v>366</v>
      </c>
      <c r="D54" s="560"/>
    </row>
    <row r="55" spans="1:4" ht="15" customHeight="1">
      <c r="A55" s="496" t="s">
        <v>1920</v>
      </c>
      <c r="B55" s="497" t="s">
        <v>1918</v>
      </c>
      <c r="C55" s="499">
        <f>366</f>
        <v>366</v>
      </c>
      <c r="D55" s="560"/>
    </row>
    <row r="56" spans="1:4" ht="15" customHeight="1">
      <c r="A56" s="496" t="s">
        <v>1921</v>
      </c>
      <c r="B56" s="497" t="s">
        <v>1918</v>
      </c>
      <c r="C56" s="499">
        <f>366</f>
        <v>366</v>
      </c>
      <c r="D56" s="560"/>
    </row>
    <row r="57" spans="1:4" ht="15" customHeight="1">
      <c r="A57" s="496" t="s">
        <v>1922</v>
      </c>
      <c r="B57" s="497" t="s">
        <v>1918</v>
      </c>
      <c r="C57" s="499">
        <f>366</f>
        <v>366</v>
      </c>
      <c r="D57" s="560"/>
    </row>
    <row r="58" spans="1:4" ht="15" customHeight="1">
      <c r="A58" s="496" t="s">
        <v>1923</v>
      </c>
      <c r="B58" s="497" t="s">
        <v>1918</v>
      </c>
      <c r="C58" s="499">
        <f>366</f>
        <v>366</v>
      </c>
      <c r="D58" s="560"/>
    </row>
    <row r="59" spans="1:4" ht="15" customHeight="1">
      <c r="A59" s="496" t="s">
        <v>1924</v>
      </c>
      <c r="B59" s="497" t="s">
        <v>1918</v>
      </c>
      <c r="C59" s="499">
        <f>366</f>
        <v>366</v>
      </c>
      <c r="D59" s="560"/>
    </row>
    <row r="60" spans="1:4" ht="15" customHeight="1">
      <c r="A60" s="496" t="s">
        <v>1925</v>
      </c>
      <c r="B60" s="497" t="s">
        <v>1918</v>
      </c>
      <c r="C60" s="499">
        <f>366</f>
        <v>366</v>
      </c>
      <c r="D60" s="560"/>
    </row>
    <row r="61" spans="1:4" ht="15" customHeight="1">
      <c r="A61" s="496" t="s">
        <v>1926</v>
      </c>
      <c r="B61" s="497" t="s">
        <v>1918</v>
      </c>
      <c r="C61" s="499">
        <f>366</f>
        <v>366</v>
      </c>
      <c r="D61" s="560"/>
    </row>
    <row r="62" spans="1:4" ht="15" customHeight="1">
      <c r="A62" s="496" t="s">
        <v>1927</v>
      </c>
      <c r="B62" s="497" t="s">
        <v>1918</v>
      </c>
      <c r="C62" s="499">
        <f>366</f>
        <v>366</v>
      </c>
      <c r="D62" s="560"/>
    </row>
    <row r="63" spans="1:4" ht="15" customHeight="1">
      <c r="A63" s="496" t="s">
        <v>1928</v>
      </c>
      <c r="B63" s="497" t="s">
        <v>1918</v>
      </c>
      <c r="C63" s="499">
        <f>366</f>
        <v>366</v>
      </c>
      <c r="D63" s="560"/>
    </row>
    <row r="64" spans="1:4" ht="15" customHeight="1">
      <c r="A64" s="496" t="s">
        <v>1929</v>
      </c>
      <c r="B64" s="497" t="s">
        <v>1918</v>
      </c>
      <c r="C64" s="499">
        <f>366</f>
        <v>366</v>
      </c>
      <c r="D64" s="560"/>
    </row>
    <row r="65" spans="1:4" ht="15" customHeight="1">
      <c r="A65" s="496" t="s">
        <v>1930</v>
      </c>
      <c r="B65" s="497" t="s">
        <v>1918</v>
      </c>
      <c r="C65" s="499">
        <f>366</f>
        <v>366</v>
      </c>
      <c r="D65" s="560"/>
    </row>
    <row r="66" spans="1:4" ht="15" customHeight="1">
      <c r="A66" s="496" t="s">
        <v>1931</v>
      </c>
      <c r="B66" s="497" t="s">
        <v>1918</v>
      </c>
      <c r="C66" s="499">
        <f>366</f>
        <v>366</v>
      </c>
      <c r="D66" s="560"/>
    </row>
    <row r="67" spans="1:4" ht="15" customHeight="1">
      <c r="A67" s="496" t="s">
        <v>1932</v>
      </c>
      <c r="B67" s="497" t="s">
        <v>1918</v>
      </c>
      <c r="C67" s="499">
        <f>366</f>
        <v>366</v>
      </c>
      <c r="D67" s="560"/>
    </row>
    <row r="68" spans="1:4" ht="15" customHeight="1">
      <c r="A68" s="496" t="s">
        <v>1933</v>
      </c>
      <c r="B68" s="497" t="s">
        <v>1934</v>
      </c>
      <c r="C68" s="499">
        <v>2796.6</v>
      </c>
      <c r="D68" s="560"/>
    </row>
    <row r="69" spans="1:4" ht="15" customHeight="1">
      <c r="A69" s="496" t="s">
        <v>1935</v>
      </c>
      <c r="B69" s="500" t="s">
        <v>1936</v>
      </c>
      <c r="C69" s="499">
        <v>205.74</v>
      </c>
      <c r="D69" s="560"/>
    </row>
    <row r="70" spans="1:4" ht="15" customHeight="1">
      <c r="A70" s="496" t="s">
        <v>1937</v>
      </c>
      <c r="B70" s="500" t="s">
        <v>1938</v>
      </c>
      <c r="C70" s="499">
        <v>404.25</v>
      </c>
      <c r="D70" s="560"/>
    </row>
    <row r="71" spans="1:4" ht="15" customHeight="1">
      <c r="A71" s="496" t="s">
        <v>1939</v>
      </c>
      <c r="B71" s="500" t="s">
        <v>1940</v>
      </c>
      <c r="C71" s="499">
        <v>1369.5</v>
      </c>
      <c r="D71" s="560"/>
    </row>
    <row r="72" spans="1:4" ht="15" customHeight="1">
      <c r="A72" s="496" t="s">
        <v>1941</v>
      </c>
      <c r="B72" s="500" t="s">
        <v>1940</v>
      </c>
      <c r="C72" s="499">
        <v>1369.5</v>
      </c>
      <c r="D72" s="560"/>
    </row>
    <row r="73" spans="1:4" ht="15" customHeight="1">
      <c r="A73" s="496" t="s">
        <v>1942</v>
      </c>
      <c r="B73" s="500" t="s">
        <v>1940</v>
      </c>
      <c r="C73" s="499">
        <v>1369.5</v>
      </c>
      <c r="D73" s="560"/>
    </row>
    <row r="74" spans="1:4" ht="15" customHeight="1">
      <c r="A74" s="496" t="s">
        <v>1943</v>
      </c>
      <c r="B74" s="500" t="s">
        <v>1940</v>
      </c>
      <c r="C74" s="499">
        <v>1369.5</v>
      </c>
      <c r="D74" s="560"/>
    </row>
    <row r="75" spans="1:4" ht="15" customHeight="1">
      <c r="A75" s="496" t="s">
        <v>1944</v>
      </c>
      <c r="B75" s="500" t="s">
        <v>1945</v>
      </c>
      <c r="C75" s="499">
        <v>1037.3</v>
      </c>
      <c r="D75" s="560"/>
    </row>
    <row r="76" spans="1:4" ht="15" customHeight="1">
      <c r="A76" s="496" t="s">
        <v>1946</v>
      </c>
      <c r="B76" s="500" t="s">
        <v>1947</v>
      </c>
      <c r="C76" s="499">
        <v>1037.3</v>
      </c>
      <c r="D76" s="560"/>
    </row>
    <row r="77" spans="1:4" ht="15" customHeight="1">
      <c r="A77" s="496" t="s">
        <v>1948</v>
      </c>
      <c r="B77" s="500" t="s">
        <v>1945</v>
      </c>
      <c r="C77" s="499">
        <v>1037.3</v>
      </c>
      <c r="D77" s="560"/>
    </row>
    <row r="78" spans="1:4" ht="15" customHeight="1">
      <c r="A78" s="496" t="s">
        <v>1949</v>
      </c>
      <c r="B78" s="500" t="s">
        <v>1945</v>
      </c>
      <c r="C78" s="499">
        <v>1037.3</v>
      </c>
      <c r="D78" s="560"/>
    </row>
    <row r="79" spans="1:4" ht="15" customHeight="1">
      <c r="A79" s="496" t="s">
        <v>1950</v>
      </c>
      <c r="B79" s="500" t="s">
        <v>1951</v>
      </c>
      <c r="C79" s="499">
        <v>1345.8500000000001</v>
      </c>
      <c r="D79" s="560"/>
    </row>
    <row r="80" spans="1:4" ht="15" customHeight="1">
      <c r="A80" s="496" t="s">
        <v>1952</v>
      </c>
      <c r="B80" s="500" t="s">
        <v>1951</v>
      </c>
      <c r="C80" s="499">
        <v>1345.8500000000001</v>
      </c>
      <c r="D80" s="560"/>
    </row>
    <row r="81" spans="1:4" ht="15" customHeight="1">
      <c r="A81" s="496" t="s">
        <v>1953</v>
      </c>
      <c r="B81" s="500" t="s">
        <v>1951</v>
      </c>
      <c r="C81" s="499">
        <v>1345.8500000000001</v>
      </c>
      <c r="D81" s="560"/>
    </row>
    <row r="82" spans="1:4" ht="15" customHeight="1">
      <c r="A82" s="496" t="s">
        <v>1954</v>
      </c>
      <c r="B82" s="500" t="s">
        <v>1955</v>
      </c>
      <c r="C82" s="499">
        <v>961.4</v>
      </c>
      <c r="D82" s="560"/>
    </row>
    <row r="83" spans="1:4" ht="15" customHeight="1">
      <c r="A83" s="496" t="s">
        <v>1956</v>
      </c>
      <c r="B83" s="500" t="s">
        <v>1955</v>
      </c>
      <c r="C83" s="499">
        <v>961.4</v>
      </c>
      <c r="D83" s="560"/>
    </row>
    <row r="84" spans="1:4" ht="15" customHeight="1">
      <c r="A84" s="496" t="s">
        <v>1957</v>
      </c>
      <c r="B84" s="500" t="s">
        <v>1955</v>
      </c>
      <c r="C84" s="499">
        <v>961.4</v>
      </c>
      <c r="D84" s="560"/>
    </row>
    <row r="85" spans="1:4" ht="15" customHeight="1">
      <c r="A85" s="496" t="s">
        <v>1958</v>
      </c>
      <c r="B85" s="500" t="s">
        <v>1955</v>
      </c>
      <c r="C85" s="499">
        <v>961.4</v>
      </c>
      <c r="D85" s="560"/>
    </row>
    <row r="86" spans="1:4" ht="15" customHeight="1">
      <c r="A86" s="496" t="s">
        <v>1959</v>
      </c>
      <c r="B86" s="500" t="s">
        <v>1960</v>
      </c>
      <c r="C86" s="499">
        <v>50.6</v>
      </c>
      <c r="D86" s="560"/>
    </row>
    <row r="87" spans="1:4" ht="15" customHeight="1">
      <c r="A87" s="496" t="s">
        <v>1961</v>
      </c>
      <c r="B87" s="500" t="s">
        <v>1960</v>
      </c>
      <c r="C87" s="499">
        <v>50.6</v>
      </c>
      <c r="D87" s="560"/>
    </row>
    <row r="88" spans="1:4" ht="15" customHeight="1">
      <c r="A88" s="496" t="s">
        <v>1962</v>
      </c>
      <c r="B88" s="500" t="s">
        <v>1960</v>
      </c>
      <c r="C88" s="499">
        <v>50.6</v>
      </c>
      <c r="D88" s="560"/>
    </row>
    <row r="89" spans="1:4" ht="15" customHeight="1">
      <c r="A89" s="496" t="s">
        <v>1963</v>
      </c>
      <c r="B89" s="500" t="s">
        <v>1964</v>
      </c>
      <c r="C89" s="499">
        <v>60.5</v>
      </c>
      <c r="D89" s="560"/>
    </row>
    <row r="90" spans="1:4" ht="15" customHeight="1">
      <c r="A90" s="496" t="s">
        <v>1965</v>
      </c>
      <c r="B90" s="500" t="s">
        <v>1964</v>
      </c>
      <c r="C90" s="499">
        <v>60.5</v>
      </c>
      <c r="D90" s="560"/>
    </row>
    <row r="91" spans="1:4" ht="15" customHeight="1">
      <c r="A91" s="496" t="s">
        <v>1966</v>
      </c>
      <c r="B91" s="500" t="s">
        <v>1964</v>
      </c>
      <c r="C91" s="499">
        <v>60.5</v>
      </c>
      <c r="D91" s="560"/>
    </row>
    <row r="92" spans="1:4" ht="15" customHeight="1">
      <c r="A92" s="496" t="s">
        <v>1967</v>
      </c>
      <c r="B92" s="500" t="s">
        <v>1964</v>
      </c>
      <c r="C92" s="499">
        <v>60.5</v>
      </c>
      <c r="D92" s="560"/>
    </row>
    <row r="93" spans="1:4" ht="15" customHeight="1">
      <c r="A93" s="496" t="s">
        <v>1968</v>
      </c>
      <c r="B93" s="500" t="s">
        <v>1964</v>
      </c>
      <c r="C93" s="499">
        <v>60.5</v>
      </c>
      <c r="D93" s="560"/>
    </row>
    <row r="94" spans="1:4" ht="15" customHeight="1">
      <c r="A94" s="496" t="s">
        <v>1969</v>
      </c>
      <c r="B94" s="500" t="s">
        <v>1964</v>
      </c>
      <c r="C94" s="499">
        <v>60.5</v>
      </c>
      <c r="D94" s="560"/>
    </row>
    <row r="95" spans="1:4" ht="15" customHeight="1">
      <c r="A95" s="496" t="s">
        <v>1970</v>
      </c>
      <c r="B95" s="500" t="s">
        <v>1964</v>
      </c>
      <c r="C95" s="499">
        <v>60.5</v>
      </c>
      <c r="D95" s="560"/>
    </row>
    <row r="96" spans="1:4" ht="15" customHeight="1">
      <c r="A96" s="496" t="s">
        <v>1971</v>
      </c>
      <c r="B96" s="500" t="s">
        <v>1972</v>
      </c>
      <c r="C96" s="499">
        <v>289.3</v>
      </c>
      <c r="D96" s="560"/>
    </row>
    <row r="97" spans="1:4" ht="15" customHeight="1">
      <c r="A97" s="496" t="s">
        <v>1973</v>
      </c>
      <c r="B97" s="500" t="s">
        <v>1972</v>
      </c>
      <c r="C97" s="499">
        <v>289.3</v>
      </c>
      <c r="D97" s="560"/>
    </row>
    <row r="98" spans="1:4" ht="15" customHeight="1">
      <c r="A98" s="496" t="s">
        <v>1974</v>
      </c>
      <c r="B98" s="500" t="s">
        <v>1975</v>
      </c>
      <c r="C98" s="499">
        <v>961.4</v>
      </c>
      <c r="D98" s="560"/>
    </row>
    <row r="99" spans="1:4" ht="15" customHeight="1">
      <c r="A99" s="496" t="s">
        <v>1976</v>
      </c>
      <c r="B99" s="500" t="s">
        <v>1977</v>
      </c>
      <c r="C99" s="499">
        <v>321.75</v>
      </c>
      <c r="D99" s="560"/>
    </row>
    <row r="100" spans="1:4" ht="15" customHeight="1">
      <c r="A100" s="496" t="s">
        <v>1978</v>
      </c>
      <c r="B100" s="500" t="s">
        <v>1979</v>
      </c>
      <c r="C100" s="499">
        <v>1005.95</v>
      </c>
      <c r="D100" s="560"/>
    </row>
    <row r="101" spans="1:4" ht="15" customHeight="1">
      <c r="A101" s="496" t="s">
        <v>1980</v>
      </c>
      <c r="B101" s="500" t="s">
        <v>1981</v>
      </c>
      <c r="C101" s="499">
        <v>766.15</v>
      </c>
      <c r="D101" s="560"/>
    </row>
    <row r="102" spans="1:4" ht="15" customHeight="1">
      <c r="A102" s="496" t="s">
        <v>1982</v>
      </c>
      <c r="B102" s="500" t="s">
        <v>1983</v>
      </c>
      <c r="C102" s="499">
        <v>1199.4000000000001</v>
      </c>
      <c r="D102" s="560"/>
    </row>
    <row r="103" spans="1:4" ht="15" customHeight="1">
      <c r="A103" s="496" t="s">
        <v>1984</v>
      </c>
      <c r="B103" s="497" t="s">
        <v>1985</v>
      </c>
      <c r="C103" s="499">
        <v>1496.55</v>
      </c>
      <c r="D103" s="560"/>
    </row>
    <row r="104" spans="1:4" ht="15" customHeight="1">
      <c r="A104" s="496" t="s">
        <v>1986</v>
      </c>
      <c r="B104" s="497" t="s">
        <v>1985</v>
      </c>
      <c r="C104" s="499">
        <v>1496.55</v>
      </c>
      <c r="D104" s="560"/>
    </row>
    <row r="105" spans="1:4" ht="15" customHeight="1">
      <c r="A105" s="496" t="s">
        <v>1987</v>
      </c>
      <c r="B105" s="497" t="s">
        <v>1988</v>
      </c>
      <c r="C105" s="499">
        <v>987.25</v>
      </c>
      <c r="D105" s="560"/>
    </row>
    <row r="106" spans="1:4" ht="15" customHeight="1">
      <c r="A106" s="496" t="s">
        <v>1989</v>
      </c>
      <c r="B106" s="500" t="s">
        <v>1990</v>
      </c>
      <c r="C106" s="499">
        <v>994.95</v>
      </c>
      <c r="D106" s="560"/>
    </row>
    <row r="107" spans="1:4" ht="15" customHeight="1">
      <c r="A107" s="496" t="s">
        <v>1991</v>
      </c>
      <c r="B107" s="500" t="s">
        <v>1992</v>
      </c>
      <c r="C107" s="499">
        <v>369.38</v>
      </c>
      <c r="D107" s="560"/>
    </row>
    <row r="108" spans="1:4" ht="15" customHeight="1">
      <c r="A108" s="496" t="s">
        <v>1993</v>
      </c>
      <c r="B108" s="500" t="s">
        <v>1992</v>
      </c>
      <c r="C108" s="499">
        <v>369.38</v>
      </c>
      <c r="D108" s="560"/>
    </row>
    <row r="109" spans="1:4" ht="15" customHeight="1">
      <c r="A109" s="496" t="s">
        <v>1994</v>
      </c>
      <c r="B109" s="500" t="s">
        <v>1975</v>
      </c>
      <c r="C109" s="499">
        <v>642.4</v>
      </c>
      <c r="D109" s="560"/>
    </row>
    <row r="110" spans="1:4" ht="15" customHeight="1">
      <c r="A110" s="496" t="s">
        <v>1995</v>
      </c>
      <c r="B110" s="501" t="s">
        <v>1996</v>
      </c>
      <c r="C110" s="502">
        <v>2048.6999999999998</v>
      </c>
      <c r="D110" s="560"/>
    </row>
    <row r="111" spans="1:4" ht="15" customHeight="1">
      <c r="A111" s="496" t="s">
        <v>1997</v>
      </c>
      <c r="B111" s="500" t="s">
        <v>1998</v>
      </c>
      <c r="C111" s="499">
        <v>4174</v>
      </c>
      <c r="D111" s="560"/>
    </row>
    <row r="112" spans="1:4" ht="15" customHeight="1">
      <c r="A112" s="496" t="s">
        <v>1999</v>
      </c>
      <c r="B112" s="500" t="s">
        <v>1998</v>
      </c>
      <c r="C112" s="499">
        <v>4174</v>
      </c>
      <c r="D112" s="560"/>
    </row>
    <row r="113" spans="1:4" ht="15" customHeight="1">
      <c r="A113" s="496" t="s">
        <v>2000</v>
      </c>
      <c r="B113" s="500" t="s">
        <v>1998</v>
      </c>
      <c r="C113" s="499">
        <v>4174</v>
      </c>
      <c r="D113" s="560"/>
    </row>
    <row r="114" spans="1:4" ht="15" customHeight="1">
      <c r="A114" s="496" t="s">
        <v>2001</v>
      </c>
      <c r="B114" s="500" t="s">
        <v>1998</v>
      </c>
      <c r="C114" s="499">
        <v>4174</v>
      </c>
      <c r="D114" s="560"/>
    </row>
    <row r="115" spans="1:4" ht="15" customHeight="1">
      <c r="A115" s="496" t="s">
        <v>2002</v>
      </c>
      <c r="B115" s="500" t="s">
        <v>2003</v>
      </c>
      <c r="C115" s="499">
        <v>5480.2150000000001</v>
      </c>
      <c r="D115" s="560"/>
    </row>
    <row r="116" spans="1:4" ht="15" customHeight="1">
      <c r="A116" s="496" t="s">
        <v>2004</v>
      </c>
      <c r="B116" s="500" t="s">
        <v>2003</v>
      </c>
      <c r="C116" s="499">
        <v>5480.2150000000001</v>
      </c>
      <c r="D116" s="560"/>
    </row>
    <row r="117" spans="1:4" ht="15" customHeight="1">
      <c r="A117" s="496" t="s">
        <v>2005</v>
      </c>
      <c r="B117" s="500" t="s">
        <v>2003</v>
      </c>
      <c r="C117" s="499">
        <v>5480.2150000000001</v>
      </c>
      <c r="D117" s="560"/>
    </row>
    <row r="118" spans="1:4" ht="15" customHeight="1">
      <c r="A118" s="496" t="s">
        <v>2006</v>
      </c>
      <c r="B118" s="500" t="s">
        <v>2003</v>
      </c>
      <c r="C118" s="499">
        <v>5480.2150000000001</v>
      </c>
      <c r="D118" s="560"/>
    </row>
    <row r="119" spans="1:4" ht="15" customHeight="1">
      <c r="A119" s="496" t="s">
        <v>2007</v>
      </c>
      <c r="B119" s="500" t="s">
        <v>2008</v>
      </c>
      <c r="C119" s="499">
        <v>272.7</v>
      </c>
      <c r="D119" s="560"/>
    </row>
    <row r="120" spans="1:4" ht="15" customHeight="1">
      <c r="A120" s="496" t="s">
        <v>2009</v>
      </c>
      <c r="B120" s="500" t="s">
        <v>2008</v>
      </c>
      <c r="C120" s="499">
        <v>272.7</v>
      </c>
      <c r="D120" s="560"/>
    </row>
    <row r="121" spans="1:4" ht="15" customHeight="1">
      <c r="A121" s="496" t="s">
        <v>2010</v>
      </c>
      <c r="B121" s="500" t="s">
        <v>2008</v>
      </c>
      <c r="C121" s="499">
        <v>272.7</v>
      </c>
      <c r="D121" s="560"/>
    </row>
    <row r="122" spans="1:4" ht="15" customHeight="1">
      <c r="A122" s="496" t="s">
        <v>2011</v>
      </c>
      <c r="B122" s="500" t="s">
        <v>2008</v>
      </c>
      <c r="C122" s="499">
        <v>272.7</v>
      </c>
      <c r="D122" s="560"/>
    </row>
    <row r="123" spans="1:4" ht="15" customHeight="1">
      <c r="A123" s="496" t="s">
        <v>2012</v>
      </c>
      <c r="B123" s="500" t="s">
        <v>2008</v>
      </c>
      <c r="C123" s="499">
        <v>272.7</v>
      </c>
      <c r="D123" s="560"/>
    </row>
    <row r="124" spans="1:4" ht="15" customHeight="1">
      <c r="A124" s="496" t="s">
        <v>2013</v>
      </c>
      <c r="B124" s="500" t="s">
        <v>2008</v>
      </c>
      <c r="C124" s="499">
        <v>272.7</v>
      </c>
      <c r="D124" s="560"/>
    </row>
    <row r="125" spans="1:4" ht="15" customHeight="1">
      <c r="A125" s="496" t="s">
        <v>2014</v>
      </c>
      <c r="B125" s="500" t="s">
        <v>2008</v>
      </c>
      <c r="C125" s="499">
        <v>272.7</v>
      </c>
      <c r="D125" s="560"/>
    </row>
    <row r="126" spans="1:4" ht="15" customHeight="1">
      <c r="A126" s="496" t="s">
        <v>2015</v>
      </c>
      <c r="B126" s="500" t="s">
        <v>2008</v>
      </c>
      <c r="C126" s="499">
        <v>272.7</v>
      </c>
      <c r="D126" s="560"/>
    </row>
    <row r="127" spans="1:4" ht="15" customHeight="1">
      <c r="A127" s="496" t="s">
        <v>2016</v>
      </c>
      <c r="B127" s="500" t="s">
        <v>2008</v>
      </c>
      <c r="C127" s="499">
        <v>272.7</v>
      </c>
      <c r="D127" s="560"/>
    </row>
    <row r="128" spans="1:4" ht="15" customHeight="1">
      <c r="A128" s="496" t="s">
        <v>2017</v>
      </c>
      <c r="B128" s="500" t="s">
        <v>2008</v>
      </c>
      <c r="C128" s="499">
        <v>272.7</v>
      </c>
      <c r="D128" s="560"/>
    </row>
    <row r="129" spans="1:4" ht="15" customHeight="1">
      <c r="A129" s="496" t="s">
        <v>2018</v>
      </c>
      <c r="B129" s="500" t="s">
        <v>2019</v>
      </c>
      <c r="C129" s="499">
        <v>1068.8</v>
      </c>
      <c r="D129" s="560"/>
    </row>
    <row r="130" spans="1:4" ht="15" customHeight="1">
      <c r="A130" s="496" t="s">
        <v>2020</v>
      </c>
      <c r="B130" s="500" t="s">
        <v>2019</v>
      </c>
      <c r="C130" s="499">
        <v>1068.8</v>
      </c>
      <c r="D130" s="560"/>
    </row>
    <row r="131" spans="1:4" ht="15" customHeight="1">
      <c r="A131" s="496" t="s">
        <v>2021</v>
      </c>
      <c r="B131" s="500" t="s">
        <v>2019</v>
      </c>
      <c r="C131" s="499">
        <v>1068.8</v>
      </c>
      <c r="D131" s="560"/>
    </row>
    <row r="132" spans="1:4" ht="15" customHeight="1">
      <c r="A132" s="496" t="s">
        <v>2022</v>
      </c>
      <c r="B132" s="500" t="s">
        <v>2019</v>
      </c>
      <c r="C132" s="499">
        <v>1068.8</v>
      </c>
      <c r="D132" s="560"/>
    </row>
    <row r="133" spans="1:4" ht="15" customHeight="1">
      <c r="A133" s="496" t="s">
        <v>2023</v>
      </c>
      <c r="B133" s="500" t="s">
        <v>2019</v>
      </c>
      <c r="C133" s="499">
        <v>1068.8</v>
      </c>
      <c r="D133" s="560"/>
    </row>
    <row r="134" spans="1:4" ht="15" customHeight="1">
      <c r="A134" s="496" t="s">
        <v>2024</v>
      </c>
      <c r="B134" s="500" t="s">
        <v>2019</v>
      </c>
      <c r="C134" s="499">
        <v>1068.8</v>
      </c>
      <c r="D134" s="560"/>
    </row>
    <row r="135" spans="1:4" ht="15" customHeight="1">
      <c r="A135" s="496" t="s">
        <v>2025</v>
      </c>
      <c r="B135" s="500" t="s">
        <v>2019</v>
      </c>
      <c r="C135" s="499">
        <v>1068.8</v>
      </c>
      <c r="D135" s="560"/>
    </row>
    <row r="136" spans="1:4" ht="15" customHeight="1">
      <c r="A136" s="496" t="s">
        <v>2026</v>
      </c>
      <c r="B136" s="500" t="s">
        <v>2019</v>
      </c>
      <c r="C136" s="499">
        <v>1068.8</v>
      </c>
      <c r="D136" s="560"/>
    </row>
    <row r="137" spans="1:4" ht="15" customHeight="1">
      <c r="A137" s="496" t="s">
        <v>2027</v>
      </c>
      <c r="B137" s="497" t="s">
        <v>2028</v>
      </c>
      <c r="C137" s="499">
        <v>344.8</v>
      </c>
      <c r="D137" s="560"/>
    </row>
    <row r="138" spans="1:4" ht="15" customHeight="1">
      <c r="A138" s="496" t="s">
        <v>2029</v>
      </c>
      <c r="B138" s="497" t="s">
        <v>2028</v>
      </c>
      <c r="C138" s="499">
        <v>344.8</v>
      </c>
      <c r="D138" s="560"/>
    </row>
    <row r="139" spans="1:4" ht="15" customHeight="1">
      <c r="A139" s="496" t="s">
        <v>2030</v>
      </c>
      <c r="B139" s="497" t="s">
        <v>2028</v>
      </c>
      <c r="C139" s="499">
        <v>344.8</v>
      </c>
      <c r="D139" s="560"/>
    </row>
    <row r="140" spans="1:4" ht="15" customHeight="1">
      <c r="A140" s="496" t="s">
        <v>2031</v>
      </c>
      <c r="B140" s="497" t="s">
        <v>2028</v>
      </c>
      <c r="C140" s="499">
        <v>344.8</v>
      </c>
      <c r="D140" s="560"/>
    </row>
    <row r="141" spans="1:4" ht="15" customHeight="1">
      <c r="A141" s="496" t="s">
        <v>2032</v>
      </c>
      <c r="B141" s="500" t="s">
        <v>2033</v>
      </c>
      <c r="C141" s="499">
        <v>587.20000000000005</v>
      </c>
      <c r="D141" s="560"/>
    </row>
    <row r="142" spans="1:4" ht="15" customHeight="1">
      <c r="A142" s="496" t="s">
        <v>2034</v>
      </c>
      <c r="B142" s="500" t="s">
        <v>2033</v>
      </c>
      <c r="C142" s="499">
        <v>587.20000000000005</v>
      </c>
      <c r="D142" s="560"/>
    </row>
    <row r="143" spans="1:4" ht="15" customHeight="1">
      <c r="A143" s="496" t="s">
        <v>2035</v>
      </c>
      <c r="B143" s="500" t="s">
        <v>2036</v>
      </c>
      <c r="C143" s="499">
        <v>808</v>
      </c>
      <c r="D143" s="560"/>
    </row>
    <row r="144" spans="1:4" ht="15" customHeight="1">
      <c r="A144" s="496" t="s">
        <v>2037</v>
      </c>
      <c r="B144" s="500" t="s">
        <v>2038</v>
      </c>
      <c r="C144" s="499">
        <v>1159.2</v>
      </c>
      <c r="D144" s="560"/>
    </row>
    <row r="145" spans="1:4" ht="15" customHeight="1">
      <c r="A145" s="496" t="s">
        <v>2039</v>
      </c>
      <c r="B145" s="500" t="s">
        <v>2040</v>
      </c>
      <c r="C145" s="499">
        <v>1436.8</v>
      </c>
      <c r="D145" s="560"/>
    </row>
    <row r="146" spans="1:4" ht="15" customHeight="1">
      <c r="A146" s="496" t="s">
        <v>2041</v>
      </c>
      <c r="B146" s="500" t="s">
        <v>2042</v>
      </c>
      <c r="C146" s="499">
        <v>344.8</v>
      </c>
      <c r="D146" s="560"/>
    </row>
    <row r="147" spans="1:4" ht="15" customHeight="1">
      <c r="A147" s="496" t="s">
        <v>2043</v>
      </c>
      <c r="B147" s="500" t="s">
        <v>2019</v>
      </c>
      <c r="C147" s="499">
        <v>1068.8</v>
      </c>
      <c r="D147" s="560"/>
    </row>
    <row r="148" spans="1:4" ht="15" customHeight="1">
      <c r="A148" s="496" t="s">
        <v>2044</v>
      </c>
      <c r="B148" s="500" t="s">
        <v>2045</v>
      </c>
      <c r="C148" s="499">
        <v>1508.8</v>
      </c>
      <c r="D148" s="560"/>
    </row>
    <row r="149" spans="1:4" ht="15" customHeight="1">
      <c r="A149" s="496" t="s">
        <v>2046</v>
      </c>
      <c r="B149" s="500" t="s">
        <v>2047</v>
      </c>
      <c r="C149" s="499">
        <v>1537.6</v>
      </c>
      <c r="D149" s="560"/>
    </row>
    <row r="150" spans="1:4" ht="15" customHeight="1">
      <c r="A150" s="496" t="s">
        <v>2048</v>
      </c>
      <c r="B150" s="500" t="s">
        <v>2049</v>
      </c>
      <c r="C150" s="499">
        <v>2073.6</v>
      </c>
      <c r="D150" s="560"/>
    </row>
    <row r="151" spans="1:4" ht="15" customHeight="1">
      <c r="A151" s="496" t="s">
        <v>2050</v>
      </c>
      <c r="B151" s="500" t="s">
        <v>2051</v>
      </c>
      <c r="C151" s="499">
        <v>746.06</v>
      </c>
      <c r="D151" s="560"/>
    </row>
    <row r="152" spans="1:4" ht="15" customHeight="1">
      <c r="A152" s="496" t="s">
        <v>2052</v>
      </c>
      <c r="B152" s="500" t="s">
        <v>2053</v>
      </c>
      <c r="C152" s="499">
        <v>3399.1</v>
      </c>
      <c r="D152" s="560"/>
    </row>
    <row r="153" spans="1:4" ht="15" customHeight="1">
      <c r="A153" s="496" t="s">
        <v>2054</v>
      </c>
      <c r="B153" s="500" t="s">
        <v>2055</v>
      </c>
      <c r="C153" s="499">
        <v>2534.6</v>
      </c>
      <c r="D153" s="560"/>
    </row>
    <row r="154" spans="1:4" ht="15" customHeight="1">
      <c r="A154" s="496" t="s">
        <v>2056</v>
      </c>
      <c r="B154" s="500" t="s">
        <v>2055</v>
      </c>
      <c r="C154" s="499">
        <v>2534.6</v>
      </c>
      <c r="D154" s="560"/>
    </row>
    <row r="155" spans="1:4" ht="15" customHeight="1">
      <c r="A155" s="496" t="s">
        <v>2057</v>
      </c>
      <c r="B155" s="500" t="s">
        <v>2058</v>
      </c>
      <c r="C155" s="499">
        <v>1423.65</v>
      </c>
      <c r="D155" s="560"/>
    </row>
    <row r="156" spans="1:4" ht="15" customHeight="1">
      <c r="A156" s="496" t="s">
        <v>2059</v>
      </c>
      <c r="B156" s="500" t="s">
        <v>2060</v>
      </c>
      <c r="C156" s="499">
        <v>1989.25</v>
      </c>
      <c r="D156" s="560"/>
    </row>
    <row r="157" spans="1:4" ht="15" customHeight="1">
      <c r="A157" s="496" t="s">
        <v>2061</v>
      </c>
      <c r="B157" s="500" t="s">
        <v>2060</v>
      </c>
      <c r="C157" s="499">
        <v>1989.25</v>
      </c>
      <c r="D157" s="560"/>
    </row>
    <row r="158" spans="1:4" ht="15" customHeight="1">
      <c r="A158" s="496" t="s">
        <v>2062</v>
      </c>
      <c r="B158" s="500" t="s">
        <v>2063</v>
      </c>
      <c r="C158" s="499">
        <v>1498.69</v>
      </c>
      <c r="D158" s="560"/>
    </row>
    <row r="159" spans="1:4" ht="15" customHeight="1">
      <c r="A159" s="496" t="s">
        <v>2064</v>
      </c>
      <c r="B159" s="500" t="s">
        <v>1979</v>
      </c>
      <c r="C159" s="499">
        <v>824.9</v>
      </c>
      <c r="D159" s="560"/>
    </row>
    <row r="160" spans="1:4" ht="15" customHeight="1">
      <c r="A160" s="496" t="s">
        <v>2065</v>
      </c>
      <c r="B160" s="500" t="s">
        <v>2066</v>
      </c>
      <c r="C160" s="499">
        <v>525.6</v>
      </c>
      <c r="D160" s="560"/>
    </row>
    <row r="161" spans="1:4" ht="15" customHeight="1">
      <c r="A161" s="496" t="s">
        <v>2067</v>
      </c>
      <c r="B161" s="500" t="s">
        <v>1861</v>
      </c>
      <c r="C161" s="499">
        <v>1265.82</v>
      </c>
      <c r="D161" s="560"/>
    </row>
    <row r="162" spans="1:4" ht="15" customHeight="1">
      <c r="A162" s="496" t="s">
        <v>2068</v>
      </c>
      <c r="B162" s="500" t="s">
        <v>2069</v>
      </c>
      <c r="C162" s="499">
        <v>2227.96</v>
      </c>
      <c r="D162" s="560"/>
    </row>
    <row r="163" spans="1:4" ht="15" customHeight="1">
      <c r="A163" s="496" t="s">
        <v>2070</v>
      </c>
      <c r="B163" s="500" t="s">
        <v>2071</v>
      </c>
      <c r="C163" s="499">
        <f>313.9*17</f>
        <v>5336.2999999999993</v>
      </c>
      <c r="D163" s="560"/>
    </row>
    <row r="164" spans="1:4" ht="15" customHeight="1">
      <c r="A164" s="496" t="s">
        <v>2072</v>
      </c>
      <c r="B164" s="500" t="s">
        <v>2073</v>
      </c>
      <c r="C164" s="499">
        <f>643.72</f>
        <v>643.72</v>
      </c>
      <c r="D164" s="560"/>
    </row>
    <row r="165" spans="1:4" ht="15" customHeight="1">
      <c r="A165" s="496" t="s">
        <v>2074</v>
      </c>
      <c r="B165" s="500" t="s">
        <v>2073</v>
      </c>
      <c r="C165" s="499">
        <f t="shared" ref="C165:C191" si="0">643.72</f>
        <v>643.72</v>
      </c>
      <c r="D165" s="560"/>
    </row>
    <row r="166" spans="1:4" ht="15" customHeight="1">
      <c r="A166" s="496" t="s">
        <v>2075</v>
      </c>
      <c r="B166" s="500" t="s">
        <v>2073</v>
      </c>
      <c r="C166" s="499">
        <f t="shared" si="0"/>
        <v>643.72</v>
      </c>
      <c r="D166" s="560"/>
    </row>
    <row r="167" spans="1:4" ht="15" customHeight="1">
      <c r="A167" s="496" t="s">
        <v>2076</v>
      </c>
      <c r="B167" s="500" t="s">
        <v>2073</v>
      </c>
      <c r="C167" s="499">
        <f t="shared" si="0"/>
        <v>643.72</v>
      </c>
      <c r="D167" s="560"/>
    </row>
    <row r="168" spans="1:4" ht="15" customHeight="1">
      <c r="A168" s="496" t="s">
        <v>2077</v>
      </c>
      <c r="B168" s="500" t="s">
        <v>2073</v>
      </c>
      <c r="C168" s="499">
        <f t="shared" si="0"/>
        <v>643.72</v>
      </c>
      <c r="D168" s="560"/>
    </row>
    <row r="169" spans="1:4" ht="15" customHeight="1">
      <c r="A169" s="496" t="s">
        <v>2078</v>
      </c>
      <c r="B169" s="500" t="s">
        <v>2073</v>
      </c>
      <c r="C169" s="499">
        <f t="shared" si="0"/>
        <v>643.72</v>
      </c>
      <c r="D169" s="560"/>
    </row>
    <row r="170" spans="1:4" ht="15" customHeight="1">
      <c r="A170" s="496" t="s">
        <v>2079</v>
      </c>
      <c r="B170" s="500" t="s">
        <v>2073</v>
      </c>
      <c r="C170" s="499">
        <f t="shared" si="0"/>
        <v>643.72</v>
      </c>
      <c r="D170" s="560"/>
    </row>
    <row r="171" spans="1:4" ht="15" customHeight="1">
      <c r="A171" s="496" t="s">
        <v>2080</v>
      </c>
      <c r="B171" s="500" t="s">
        <v>2073</v>
      </c>
      <c r="C171" s="499">
        <f t="shared" si="0"/>
        <v>643.72</v>
      </c>
      <c r="D171" s="560"/>
    </row>
    <row r="172" spans="1:4" ht="15" customHeight="1">
      <c r="A172" s="496" t="s">
        <v>2081</v>
      </c>
      <c r="B172" s="500" t="s">
        <v>2073</v>
      </c>
      <c r="C172" s="499">
        <f t="shared" si="0"/>
        <v>643.72</v>
      </c>
      <c r="D172" s="560"/>
    </row>
    <row r="173" spans="1:4" ht="15" customHeight="1">
      <c r="A173" s="496" t="s">
        <v>2082</v>
      </c>
      <c r="B173" s="500" t="s">
        <v>2073</v>
      </c>
      <c r="C173" s="499">
        <f t="shared" si="0"/>
        <v>643.72</v>
      </c>
      <c r="D173" s="560"/>
    </row>
    <row r="174" spans="1:4" ht="15" customHeight="1">
      <c r="A174" s="496" t="s">
        <v>2083</v>
      </c>
      <c r="B174" s="500" t="s">
        <v>2073</v>
      </c>
      <c r="C174" s="499">
        <f t="shared" si="0"/>
        <v>643.72</v>
      </c>
      <c r="D174" s="560"/>
    </row>
    <row r="175" spans="1:4" ht="15" customHeight="1">
      <c r="A175" s="496" t="s">
        <v>2084</v>
      </c>
      <c r="B175" s="500" t="s">
        <v>2073</v>
      </c>
      <c r="C175" s="499">
        <f t="shared" si="0"/>
        <v>643.72</v>
      </c>
      <c r="D175" s="560"/>
    </row>
    <row r="176" spans="1:4" ht="15" customHeight="1">
      <c r="A176" s="496" t="s">
        <v>2085</v>
      </c>
      <c r="B176" s="500" t="s">
        <v>2073</v>
      </c>
      <c r="C176" s="499">
        <f t="shared" si="0"/>
        <v>643.72</v>
      </c>
      <c r="D176" s="560"/>
    </row>
    <row r="177" spans="1:4" ht="15" customHeight="1">
      <c r="A177" s="496" t="s">
        <v>2086</v>
      </c>
      <c r="B177" s="500" t="s">
        <v>2073</v>
      </c>
      <c r="C177" s="499">
        <f t="shared" si="0"/>
        <v>643.72</v>
      </c>
      <c r="D177" s="560"/>
    </row>
    <row r="178" spans="1:4" ht="15" customHeight="1">
      <c r="A178" s="496" t="s">
        <v>2087</v>
      </c>
      <c r="B178" s="500" t="s">
        <v>2073</v>
      </c>
      <c r="C178" s="499">
        <f t="shared" si="0"/>
        <v>643.72</v>
      </c>
      <c r="D178" s="560"/>
    </row>
    <row r="179" spans="1:4" ht="15" customHeight="1">
      <c r="A179" s="496" t="s">
        <v>2088</v>
      </c>
      <c r="B179" s="500" t="s">
        <v>2073</v>
      </c>
      <c r="C179" s="499">
        <f t="shared" si="0"/>
        <v>643.72</v>
      </c>
      <c r="D179" s="560"/>
    </row>
    <row r="180" spans="1:4" ht="15" customHeight="1">
      <c r="A180" s="496" t="s">
        <v>2089</v>
      </c>
      <c r="B180" s="500" t="s">
        <v>2073</v>
      </c>
      <c r="C180" s="499">
        <f t="shared" si="0"/>
        <v>643.72</v>
      </c>
      <c r="D180" s="560"/>
    </row>
    <row r="181" spans="1:4" ht="15" customHeight="1">
      <c r="A181" s="496" t="s">
        <v>2090</v>
      </c>
      <c r="B181" s="500" t="s">
        <v>2073</v>
      </c>
      <c r="C181" s="499">
        <f t="shared" si="0"/>
        <v>643.72</v>
      </c>
      <c r="D181" s="560"/>
    </row>
    <row r="182" spans="1:4" ht="15" customHeight="1">
      <c r="A182" s="496" t="s">
        <v>2091</v>
      </c>
      <c r="B182" s="500" t="s">
        <v>2073</v>
      </c>
      <c r="C182" s="499">
        <f t="shared" si="0"/>
        <v>643.72</v>
      </c>
      <c r="D182" s="560"/>
    </row>
    <row r="183" spans="1:4" ht="15" customHeight="1">
      <c r="A183" s="496" t="s">
        <v>2092</v>
      </c>
      <c r="B183" s="500" t="s">
        <v>2073</v>
      </c>
      <c r="C183" s="499">
        <f t="shared" si="0"/>
        <v>643.72</v>
      </c>
      <c r="D183" s="560"/>
    </row>
    <row r="184" spans="1:4" ht="15" customHeight="1">
      <c r="A184" s="496" t="s">
        <v>2093</v>
      </c>
      <c r="B184" s="500" t="s">
        <v>2073</v>
      </c>
      <c r="C184" s="499">
        <f t="shared" si="0"/>
        <v>643.72</v>
      </c>
      <c r="D184" s="560"/>
    </row>
    <row r="185" spans="1:4" ht="15" customHeight="1">
      <c r="A185" s="496" t="s">
        <v>2094</v>
      </c>
      <c r="B185" s="500" t="s">
        <v>2073</v>
      </c>
      <c r="C185" s="499">
        <f t="shared" si="0"/>
        <v>643.72</v>
      </c>
      <c r="D185" s="560"/>
    </row>
    <row r="186" spans="1:4" ht="15" customHeight="1">
      <c r="A186" s="496" t="s">
        <v>2095</v>
      </c>
      <c r="B186" s="500" t="s">
        <v>2073</v>
      </c>
      <c r="C186" s="499">
        <f t="shared" si="0"/>
        <v>643.72</v>
      </c>
      <c r="D186" s="560"/>
    </row>
    <row r="187" spans="1:4" ht="15" customHeight="1">
      <c r="A187" s="496" t="s">
        <v>2096</v>
      </c>
      <c r="B187" s="500" t="s">
        <v>2073</v>
      </c>
      <c r="C187" s="499">
        <f t="shared" si="0"/>
        <v>643.72</v>
      </c>
      <c r="D187" s="560"/>
    </row>
    <row r="188" spans="1:4" ht="15" customHeight="1">
      <c r="A188" s="496" t="s">
        <v>2097</v>
      </c>
      <c r="B188" s="500" t="s">
        <v>2073</v>
      </c>
      <c r="C188" s="499">
        <f t="shared" si="0"/>
        <v>643.72</v>
      </c>
      <c r="D188" s="560"/>
    </row>
    <row r="189" spans="1:4" ht="15" customHeight="1">
      <c r="A189" s="496" t="s">
        <v>2098</v>
      </c>
      <c r="B189" s="500" t="s">
        <v>2073</v>
      </c>
      <c r="C189" s="499">
        <f t="shared" si="0"/>
        <v>643.72</v>
      </c>
      <c r="D189" s="560"/>
    </row>
    <row r="190" spans="1:4" ht="15" customHeight="1">
      <c r="A190" s="496" t="s">
        <v>2099</v>
      </c>
      <c r="B190" s="500" t="s">
        <v>2073</v>
      </c>
      <c r="C190" s="499">
        <f t="shared" si="0"/>
        <v>643.72</v>
      </c>
      <c r="D190" s="560"/>
    </row>
    <row r="191" spans="1:4" ht="15" customHeight="1">
      <c r="A191" s="496" t="s">
        <v>2100</v>
      </c>
      <c r="B191" s="500" t="s">
        <v>2073</v>
      </c>
      <c r="C191" s="499">
        <f t="shared" si="0"/>
        <v>643.72</v>
      </c>
      <c r="D191" s="560"/>
    </row>
    <row r="192" spans="1:4" ht="15" customHeight="1">
      <c r="A192" s="496" t="s">
        <v>2101</v>
      </c>
      <c r="B192" s="500" t="s">
        <v>2102</v>
      </c>
      <c r="C192" s="499">
        <v>1530</v>
      </c>
      <c r="D192" s="560"/>
    </row>
    <row r="193" spans="1:4" ht="15" customHeight="1">
      <c r="A193" s="496" t="s">
        <v>2103</v>
      </c>
      <c r="B193" s="500" t="s">
        <v>2102</v>
      </c>
      <c r="C193" s="499">
        <v>1530</v>
      </c>
      <c r="D193" s="560"/>
    </row>
    <row r="194" spans="1:4" ht="15" customHeight="1">
      <c r="A194" s="496" t="s">
        <v>2104</v>
      </c>
      <c r="B194" s="500" t="s">
        <v>2102</v>
      </c>
      <c r="C194" s="499">
        <v>1530</v>
      </c>
      <c r="D194" s="560"/>
    </row>
    <row r="195" spans="1:4" ht="15" customHeight="1">
      <c r="A195" s="496" t="s">
        <v>2105</v>
      </c>
      <c r="B195" s="500" t="s">
        <v>2102</v>
      </c>
      <c r="C195" s="499">
        <v>1530</v>
      </c>
      <c r="D195" s="560"/>
    </row>
    <row r="196" spans="1:4" ht="15" customHeight="1">
      <c r="A196" s="496" t="s">
        <v>2106</v>
      </c>
      <c r="B196" s="500" t="s">
        <v>2102</v>
      </c>
      <c r="C196" s="499">
        <v>1530</v>
      </c>
      <c r="D196" s="560"/>
    </row>
    <row r="197" spans="1:4" ht="15" customHeight="1">
      <c r="A197" s="496" t="s">
        <v>2107</v>
      </c>
      <c r="B197" s="500" t="s">
        <v>2102</v>
      </c>
      <c r="C197" s="499">
        <v>1530</v>
      </c>
      <c r="D197" s="560"/>
    </row>
    <row r="198" spans="1:4" ht="15" customHeight="1">
      <c r="A198" s="496" t="s">
        <v>2108</v>
      </c>
      <c r="B198" s="500" t="s">
        <v>2109</v>
      </c>
      <c r="C198" s="499">
        <v>280.5</v>
      </c>
      <c r="D198" s="560"/>
    </row>
    <row r="199" spans="1:4" ht="15" customHeight="1">
      <c r="A199" s="496" t="s">
        <v>2110</v>
      </c>
      <c r="B199" s="500" t="s">
        <v>2109</v>
      </c>
      <c r="C199" s="499">
        <v>280.5</v>
      </c>
      <c r="D199" s="560"/>
    </row>
    <row r="200" spans="1:4" ht="15" customHeight="1">
      <c r="A200" s="496" t="s">
        <v>2111</v>
      </c>
      <c r="B200" s="500" t="s">
        <v>2109</v>
      </c>
      <c r="C200" s="499">
        <v>280.5</v>
      </c>
      <c r="D200" s="560"/>
    </row>
    <row r="201" spans="1:4" ht="15" customHeight="1">
      <c r="A201" s="496" t="s">
        <v>2112</v>
      </c>
      <c r="B201" s="500" t="s">
        <v>2109</v>
      </c>
      <c r="C201" s="499">
        <v>280.5</v>
      </c>
      <c r="D201" s="560"/>
    </row>
    <row r="202" spans="1:4" ht="15" customHeight="1">
      <c r="A202" s="496" t="s">
        <v>2113</v>
      </c>
      <c r="B202" s="500" t="s">
        <v>2109</v>
      </c>
      <c r="C202" s="499">
        <v>280.5</v>
      </c>
      <c r="D202" s="560"/>
    </row>
    <row r="203" spans="1:4" ht="15" customHeight="1">
      <c r="A203" s="496" t="s">
        <v>2114</v>
      </c>
      <c r="B203" s="500" t="s">
        <v>2109</v>
      </c>
      <c r="C203" s="499">
        <v>280.5</v>
      </c>
      <c r="D203" s="560"/>
    </row>
    <row r="204" spans="1:4" ht="15" customHeight="1">
      <c r="A204" s="496" t="s">
        <v>2115</v>
      </c>
      <c r="B204" s="500" t="s">
        <v>2116</v>
      </c>
      <c r="C204" s="499">
        <v>816</v>
      </c>
      <c r="D204" s="560"/>
    </row>
    <row r="205" spans="1:4" ht="15" customHeight="1">
      <c r="A205" s="496" t="s">
        <v>2117</v>
      </c>
      <c r="B205" s="500" t="s">
        <v>2116</v>
      </c>
      <c r="C205" s="499">
        <v>816</v>
      </c>
      <c r="D205" s="560"/>
    </row>
    <row r="206" spans="1:4" ht="15" customHeight="1">
      <c r="A206" s="496" t="s">
        <v>2118</v>
      </c>
      <c r="B206" s="500" t="s">
        <v>2116</v>
      </c>
      <c r="C206" s="499">
        <v>816</v>
      </c>
      <c r="D206" s="560"/>
    </row>
    <row r="207" spans="1:4" ht="15" customHeight="1">
      <c r="A207" s="496" t="s">
        <v>2119</v>
      </c>
      <c r="B207" s="500" t="s">
        <v>2116</v>
      </c>
      <c r="C207" s="499">
        <v>816</v>
      </c>
      <c r="D207" s="560"/>
    </row>
    <row r="208" spans="1:4" ht="15" customHeight="1">
      <c r="A208" s="496" t="s">
        <v>2120</v>
      </c>
      <c r="B208" s="500" t="s">
        <v>2116</v>
      </c>
      <c r="C208" s="499">
        <v>816</v>
      </c>
      <c r="D208" s="560"/>
    </row>
    <row r="209" spans="1:4" ht="15" customHeight="1">
      <c r="A209" s="496" t="s">
        <v>2121</v>
      </c>
      <c r="B209" s="500" t="s">
        <v>2116</v>
      </c>
      <c r="C209" s="499">
        <v>816</v>
      </c>
      <c r="D209" s="560"/>
    </row>
    <row r="210" spans="1:4" ht="15" customHeight="1">
      <c r="A210" s="496" t="s">
        <v>2122</v>
      </c>
      <c r="B210" s="500" t="s">
        <v>2123</v>
      </c>
      <c r="C210" s="499">
        <v>454.75</v>
      </c>
      <c r="D210" s="560"/>
    </row>
    <row r="211" spans="1:4" ht="15" customHeight="1">
      <c r="A211" s="496" t="s">
        <v>2124</v>
      </c>
      <c r="B211" s="500" t="s">
        <v>2123</v>
      </c>
      <c r="C211" s="499">
        <v>454.75</v>
      </c>
      <c r="D211" s="560"/>
    </row>
    <row r="212" spans="1:4" ht="15" customHeight="1">
      <c r="A212" s="496" t="s">
        <v>2125</v>
      </c>
      <c r="B212" s="500" t="s">
        <v>2123</v>
      </c>
      <c r="C212" s="499">
        <v>454.75</v>
      </c>
      <c r="D212" s="560"/>
    </row>
    <row r="213" spans="1:4" ht="15" customHeight="1">
      <c r="A213" s="496" t="s">
        <v>2126</v>
      </c>
      <c r="B213" s="500" t="s">
        <v>2123</v>
      </c>
      <c r="C213" s="499">
        <v>454.75</v>
      </c>
      <c r="D213" s="560"/>
    </row>
    <row r="214" spans="1:4" ht="15" customHeight="1">
      <c r="A214" s="496" t="s">
        <v>2127</v>
      </c>
      <c r="B214" s="500" t="s">
        <v>2123</v>
      </c>
      <c r="C214" s="499">
        <v>454.75</v>
      </c>
      <c r="D214" s="560"/>
    </row>
    <row r="215" spans="1:4" ht="15" customHeight="1">
      <c r="A215" s="496" t="s">
        <v>2128</v>
      </c>
      <c r="B215" s="500" t="s">
        <v>2123</v>
      </c>
      <c r="C215" s="499">
        <v>454.75</v>
      </c>
      <c r="D215" s="560"/>
    </row>
    <row r="216" spans="1:4" ht="15" customHeight="1">
      <c r="A216" s="496" t="s">
        <v>2129</v>
      </c>
      <c r="B216" s="500" t="s">
        <v>2130</v>
      </c>
      <c r="C216" s="499">
        <v>2834.75</v>
      </c>
      <c r="D216" s="560"/>
    </row>
    <row r="217" spans="1:4" ht="15" customHeight="1">
      <c r="A217" s="496" t="s">
        <v>2131</v>
      </c>
      <c r="B217" s="500" t="s">
        <v>2132</v>
      </c>
      <c r="C217" s="499">
        <v>2834.75</v>
      </c>
      <c r="D217" s="560"/>
    </row>
    <row r="218" spans="1:4" ht="15" customHeight="1">
      <c r="A218" s="496" t="s">
        <v>2133</v>
      </c>
      <c r="B218" s="500" t="s">
        <v>2134</v>
      </c>
      <c r="C218" s="499">
        <v>2834.75</v>
      </c>
      <c r="D218" s="560"/>
    </row>
    <row r="219" spans="1:4" ht="15" customHeight="1">
      <c r="A219" s="496" t="s">
        <v>2135</v>
      </c>
      <c r="B219" s="500" t="s">
        <v>2136</v>
      </c>
      <c r="C219" s="499">
        <v>2834.75</v>
      </c>
      <c r="D219" s="560"/>
    </row>
    <row r="220" spans="1:4" ht="15" customHeight="1">
      <c r="A220" s="496" t="s">
        <v>2137</v>
      </c>
      <c r="B220" s="500" t="s">
        <v>2138</v>
      </c>
      <c r="C220" s="499">
        <v>2834.75</v>
      </c>
      <c r="D220" s="560"/>
    </row>
    <row r="221" spans="1:4" ht="15" customHeight="1">
      <c r="A221" s="496" t="s">
        <v>2139</v>
      </c>
      <c r="B221" s="500" t="s">
        <v>2140</v>
      </c>
      <c r="C221" s="499">
        <v>2834.75</v>
      </c>
      <c r="D221" s="560"/>
    </row>
    <row r="222" spans="1:4" ht="15" customHeight="1">
      <c r="A222" s="496" t="s">
        <v>2141</v>
      </c>
      <c r="B222" s="500" t="s">
        <v>2142</v>
      </c>
      <c r="C222" s="499">
        <v>221</v>
      </c>
      <c r="D222" s="560"/>
    </row>
    <row r="223" spans="1:4" ht="15" customHeight="1">
      <c r="A223" s="496" t="s">
        <v>2143</v>
      </c>
      <c r="B223" s="500" t="s">
        <v>2142</v>
      </c>
      <c r="C223" s="499">
        <v>221</v>
      </c>
      <c r="D223" s="560"/>
    </row>
    <row r="224" spans="1:4" ht="15" customHeight="1">
      <c r="A224" s="496" t="s">
        <v>2144</v>
      </c>
      <c r="B224" s="500" t="s">
        <v>2142</v>
      </c>
      <c r="C224" s="499">
        <v>221</v>
      </c>
      <c r="D224" s="560"/>
    </row>
    <row r="225" spans="1:4" ht="15" customHeight="1">
      <c r="A225" s="496" t="s">
        <v>2145</v>
      </c>
      <c r="B225" s="500" t="s">
        <v>2142</v>
      </c>
      <c r="C225" s="499">
        <v>221</v>
      </c>
      <c r="D225" s="560"/>
    </row>
    <row r="226" spans="1:4" ht="15" customHeight="1">
      <c r="A226" s="496" t="s">
        <v>2146</v>
      </c>
      <c r="B226" s="500" t="s">
        <v>2142</v>
      </c>
      <c r="C226" s="499">
        <v>221</v>
      </c>
      <c r="D226" s="560"/>
    </row>
    <row r="227" spans="1:4" ht="15" customHeight="1">
      <c r="A227" s="496" t="s">
        <v>2147</v>
      </c>
      <c r="B227" s="500" t="s">
        <v>2142</v>
      </c>
      <c r="C227" s="499">
        <v>221</v>
      </c>
      <c r="D227" s="560"/>
    </row>
    <row r="228" spans="1:4" ht="15" customHeight="1">
      <c r="A228" s="496" t="s">
        <v>2148</v>
      </c>
      <c r="B228" s="500" t="s">
        <v>2149</v>
      </c>
      <c r="C228" s="499">
        <v>391</v>
      </c>
      <c r="D228" s="560"/>
    </row>
    <row r="229" spans="1:4" ht="15" customHeight="1">
      <c r="A229" s="496" t="s">
        <v>2150</v>
      </c>
      <c r="B229" s="500" t="s">
        <v>2149</v>
      </c>
      <c r="C229" s="499">
        <v>391</v>
      </c>
      <c r="D229" s="560"/>
    </row>
    <row r="230" spans="1:4" ht="15" customHeight="1">
      <c r="A230" s="496" t="s">
        <v>2151</v>
      </c>
      <c r="B230" s="500" t="s">
        <v>2149</v>
      </c>
      <c r="C230" s="499">
        <v>391</v>
      </c>
      <c r="D230" s="560"/>
    </row>
    <row r="231" spans="1:4" ht="15" customHeight="1">
      <c r="A231" s="496" t="s">
        <v>2152</v>
      </c>
      <c r="B231" s="500" t="s">
        <v>2149</v>
      </c>
      <c r="C231" s="499">
        <v>391</v>
      </c>
      <c r="D231" s="560"/>
    </row>
    <row r="232" spans="1:4" ht="15" customHeight="1">
      <c r="A232" s="496" t="s">
        <v>2153</v>
      </c>
      <c r="B232" s="500" t="s">
        <v>2149</v>
      </c>
      <c r="C232" s="499">
        <v>391</v>
      </c>
      <c r="D232" s="560"/>
    </row>
    <row r="233" spans="1:4" ht="15" customHeight="1">
      <c r="A233" s="496" t="s">
        <v>2154</v>
      </c>
      <c r="B233" s="500" t="s">
        <v>2149</v>
      </c>
      <c r="C233" s="499">
        <v>391</v>
      </c>
      <c r="D233" s="560"/>
    </row>
    <row r="234" spans="1:4" ht="15" customHeight="1">
      <c r="A234" s="496" t="s">
        <v>2155</v>
      </c>
      <c r="B234" s="500" t="s">
        <v>2156</v>
      </c>
      <c r="C234" s="499">
        <v>1303.9000000000001</v>
      </c>
      <c r="D234" s="560"/>
    </row>
    <row r="235" spans="1:4" ht="15" customHeight="1">
      <c r="A235" s="496" t="s">
        <v>2157</v>
      </c>
      <c r="B235" s="500" t="s">
        <v>2123</v>
      </c>
      <c r="C235" s="499">
        <v>280.5</v>
      </c>
      <c r="D235" s="560"/>
    </row>
    <row r="236" spans="1:4" ht="15" customHeight="1">
      <c r="A236" s="496" t="s">
        <v>2158</v>
      </c>
      <c r="B236" s="500" t="s">
        <v>2159</v>
      </c>
      <c r="C236" s="499">
        <v>1496</v>
      </c>
      <c r="D236" s="560"/>
    </row>
    <row r="237" spans="1:4" ht="15" customHeight="1">
      <c r="A237" s="496" t="s">
        <v>2160</v>
      </c>
      <c r="B237" s="500" t="s">
        <v>2149</v>
      </c>
      <c r="C237" s="499">
        <v>391</v>
      </c>
      <c r="D237" s="560"/>
    </row>
    <row r="238" spans="1:4" ht="15" customHeight="1">
      <c r="A238" s="496" t="s">
        <v>2161</v>
      </c>
      <c r="B238" s="500" t="s">
        <v>2149</v>
      </c>
      <c r="C238" s="499">
        <v>391</v>
      </c>
      <c r="D238" s="560"/>
    </row>
    <row r="239" spans="1:4" ht="15" customHeight="1">
      <c r="A239" s="496" t="s">
        <v>2162</v>
      </c>
      <c r="B239" s="500" t="s">
        <v>2163</v>
      </c>
      <c r="C239" s="499">
        <v>1173</v>
      </c>
      <c r="D239" s="560"/>
    </row>
    <row r="240" spans="1:4" ht="15" customHeight="1">
      <c r="A240" s="496" t="s">
        <v>2164</v>
      </c>
      <c r="B240" s="500" t="s">
        <v>2165</v>
      </c>
      <c r="C240" s="499">
        <v>1134.75</v>
      </c>
      <c r="D240" s="560"/>
    </row>
    <row r="241" spans="1:4" ht="15" customHeight="1">
      <c r="A241" s="496" t="s">
        <v>2166</v>
      </c>
      <c r="B241" s="500" t="s">
        <v>2165</v>
      </c>
      <c r="C241" s="499">
        <v>1134.75</v>
      </c>
      <c r="D241" s="560"/>
    </row>
    <row r="242" spans="1:4" ht="15" customHeight="1">
      <c r="A242" s="496" t="s">
        <v>2167</v>
      </c>
      <c r="B242" s="500" t="s">
        <v>2168</v>
      </c>
      <c r="C242" s="499">
        <v>365.5</v>
      </c>
      <c r="D242" s="560"/>
    </row>
    <row r="243" spans="1:4" ht="15" customHeight="1">
      <c r="A243" s="496" t="s">
        <v>2169</v>
      </c>
      <c r="B243" s="500" t="s">
        <v>2168</v>
      </c>
      <c r="C243" s="499">
        <v>365.5</v>
      </c>
      <c r="D243" s="560"/>
    </row>
    <row r="244" spans="1:4" ht="15" customHeight="1">
      <c r="A244" s="496" t="s">
        <v>2170</v>
      </c>
      <c r="B244" s="500" t="s">
        <v>2171</v>
      </c>
      <c r="C244" s="499">
        <v>1916.75</v>
      </c>
      <c r="D244" s="560"/>
    </row>
    <row r="245" spans="1:4" ht="15" customHeight="1">
      <c r="A245" s="496" t="s">
        <v>2170</v>
      </c>
      <c r="B245" s="500" t="s">
        <v>2171</v>
      </c>
      <c r="C245" s="499">
        <v>1916.75</v>
      </c>
      <c r="D245" s="560"/>
    </row>
    <row r="246" spans="1:4" ht="15" customHeight="1">
      <c r="A246" s="496" t="s">
        <v>2172</v>
      </c>
      <c r="B246" s="500" t="s">
        <v>2173</v>
      </c>
      <c r="C246" s="499">
        <v>1300.5</v>
      </c>
      <c r="D246" s="560"/>
    </row>
    <row r="247" spans="1:4" ht="15" customHeight="1">
      <c r="A247" s="496" t="s">
        <v>2174</v>
      </c>
      <c r="B247" s="500" t="s">
        <v>2175</v>
      </c>
      <c r="C247" s="499">
        <v>1470.5</v>
      </c>
      <c r="D247" s="560"/>
    </row>
    <row r="248" spans="1:4" ht="15" customHeight="1">
      <c r="A248" s="496" t="s">
        <v>2176</v>
      </c>
      <c r="B248" s="500" t="s">
        <v>2177</v>
      </c>
      <c r="C248" s="499">
        <v>1173</v>
      </c>
      <c r="D248" s="560"/>
    </row>
    <row r="249" spans="1:4" ht="15" customHeight="1">
      <c r="A249" s="496" t="s">
        <v>2178</v>
      </c>
      <c r="B249" s="500" t="s">
        <v>2173</v>
      </c>
      <c r="C249" s="499">
        <v>1300.5</v>
      </c>
      <c r="D249" s="560"/>
    </row>
    <row r="250" spans="1:4" ht="15" customHeight="1">
      <c r="A250" s="496" t="s">
        <v>2179</v>
      </c>
      <c r="B250" s="500" t="s">
        <v>2180</v>
      </c>
      <c r="C250" s="499">
        <v>1525.75</v>
      </c>
      <c r="D250" s="560"/>
    </row>
    <row r="251" spans="1:4" ht="15" customHeight="1">
      <c r="A251" s="496" t="s">
        <v>2181</v>
      </c>
      <c r="B251" s="500" t="s">
        <v>2182</v>
      </c>
      <c r="C251" s="499">
        <v>365.5</v>
      </c>
      <c r="D251" s="560"/>
    </row>
    <row r="252" spans="1:4" ht="15" customHeight="1">
      <c r="A252" s="496" t="s">
        <v>2183</v>
      </c>
      <c r="B252" s="500" t="s">
        <v>2184</v>
      </c>
      <c r="C252" s="499">
        <v>2014.5</v>
      </c>
      <c r="D252" s="560"/>
    </row>
    <row r="253" spans="1:4" ht="15" customHeight="1">
      <c r="A253" s="496" t="s">
        <v>2185</v>
      </c>
      <c r="B253" s="500" t="s">
        <v>2186</v>
      </c>
      <c r="C253" s="499">
        <v>1054</v>
      </c>
      <c r="D253" s="560"/>
    </row>
    <row r="254" spans="1:4" ht="15" customHeight="1">
      <c r="A254" s="496" t="s">
        <v>2187</v>
      </c>
      <c r="B254" s="500" t="s">
        <v>2188</v>
      </c>
      <c r="C254" s="499">
        <v>4505</v>
      </c>
      <c r="D254" s="560"/>
    </row>
    <row r="255" spans="1:4" ht="15" customHeight="1">
      <c r="A255" s="496" t="s">
        <v>2189</v>
      </c>
      <c r="B255" s="500" t="s">
        <v>2190</v>
      </c>
      <c r="C255" s="499">
        <v>1000</v>
      </c>
      <c r="D255" s="560"/>
    </row>
    <row r="256" spans="1:4" ht="15" customHeight="1">
      <c r="A256" s="496" t="s">
        <v>2191</v>
      </c>
      <c r="B256" s="500" t="s">
        <v>2190</v>
      </c>
      <c r="C256" s="499">
        <v>1000</v>
      </c>
      <c r="D256" s="560"/>
    </row>
    <row r="257" spans="1:4" ht="15" customHeight="1">
      <c r="A257" s="496" t="s">
        <v>2192</v>
      </c>
      <c r="B257" s="500" t="s">
        <v>2193</v>
      </c>
      <c r="C257" s="499">
        <f>260*10</f>
        <v>2600</v>
      </c>
      <c r="D257" s="560"/>
    </row>
    <row r="258" spans="1:4" ht="15" customHeight="1">
      <c r="A258" s="496" t="s">
        <v>2194</v>
      </c>
      <c r="B258" s="500" t="s">
        <v>2195</v>
      </c>
      <c r="C258" s="499">
        <v>331.5</v>
      </c>
      <c r="D258" s="560"/>
    </row>
    <row r="259" spans="1:4" ht="15" customHeight="1">
      <c r="A259" s="496" t="s">
        <v>2196</v>
      </c>
      <c r="B259" s="500" t="s">
        <v>2195</v>
      </c>
      <c r="C259" s="499">
        <v>331.5</v>
      </c>
      <c r="D259" s="560"/>
    </row>
    <row r="260" spans="1:4" ht="15" customHeight="1">
      <c r="A260" s="496" t="s">
        <v>2197</v>
      </c>
      <c r="B260" s="500" t="s">
        <v>2195</v>
      </c>
      <c r="C260" s="499">
        <v>331.5</v>
      </c>
      <c r="D260" s="560"/>
    </row>
    <row r="261" spans="1:4" ht="15" customHeight="1">
      <c r="A261" s="496" t="s">
        <v>2198</v>
      </c>
      <c r="B261" s="500" t="s">
        <v>2195</v>
      </c>
      <c r="C261" s="499">
        <v>331.5</v>
      </c>
      <c r="D261" s="560"/>
    </row>
    <row r="262" spans="1:4" ht="15" customHeight="1">
      <c r="A262" s="496" t="s">
        <v>2199</v>
      </c>
      <c r="B262" s="500" t="s">
        <v>2200</v>
      </c>
      <c r="C262" s="499">
        <f>331.5*28</f>
        <v>9282</v>
      </c>
      <c r="D262" s="560"/>
    </row>
    <row r="263" spans="1:4" ht="15" customHeight="1">
      <c r="A263" s="496" t="s">
        <v>2201</v>
      </c>
      <c r="B263" s="500" t="s">
        <v>2202</v>
      </c>
      <c r="C263" s="499">
        <v>1870</v>
      </c>
      <c r="D263" s="560"/>
    </row>
    <row r="264" spans="1:4" ht="15" customHeight="1">
      <c r="A264" s="496" t="s">
        <v>2203</v>
      </c>
      <c r="B264" s="500" t="s">
        <v>2202</v>
      </c>
      <c r="C264" s="499">
        <v>1870</v>
      </c>
      <c r="D264" s="560"/>
    </row>
    <row r="265" spans="1:4" ht="15" customHeight="1">
      <c r="A265" s="496" t="s">
        <v>2204</v>
      </c>
      <c r="B265" s="500" t="s">
        <v>2205</v>
      </c>
      <c r="C265" s="499">
        <v>331.5</v>
      </c>
      <c r="D265" s="560"/>
    </row>
    <row r="266" spans="1:4" ht="15" customHeight="1">
      <c r="A266" s="496" t="s">
        <v>2206</v>
      </c>
      <c r="B266" s="500" t="s">
        <v>2205</v>
      </c>
      <c r="C266" s="499">
        <v>331.5</v>
      </c>
      <c r="D266" s="560"/>
    </row>
    <row r="267" spans="1:4" ht="15" customHeight="1">
      <c r="A267" s="496" t="s">
        <v>2207</v>
      </c>
      <c r="B267" s="500" t="s">
        <v>2205</v>
      </c>
      <c r="C267" s="499">
        <v>331.5</v>
      </c>
      <c r="D267" s="560"/>
    </row>
    <row r="268" spans="1:4" ht="15" customHeight="1">
      <c r="A268" s="496" t="s">
        <v>2208</v>
      </c>
      <c r="B268" s="500" t="s">
        <v>2205</v>
      </c>
      <c r="C268" s="499">
        <v>331.5</v>
      </c>
      <c r="D268" s="560"/>
    </row>
    <row r="269" spans="1:4" ht="15" customHeight="1">
      <c r="A269" s="496" t="s">
        <v>2209</v>
      </c>
      <c r="B269" s="500" t="s">
        <v>2205</v>
      </c>
      <c r="C269" s="499">
        <v>331.5</v>
      </c>
      <c r="D269" s="560"/>
    </row>
    <row r="270" spans="1:4" ht="15" customHeight="1">
      <c r="A270" s="496" t="s">
        <v>2209</v>
      </c>
      <c r="B270" s="500" t="s">
        <v>2205</v>
      </c>
      <c r="C270" s="499">
        <v>331.5</v>
      </c>
      <c r="D270" s="560"/>
    </row>
    <row r="271" spans="1:4" ht="15" customHeight="1">
      <c r="A271" s="496" t="s">
        <v>2210</v>
      </c>
      <c r="B271" s="500" t="s">
        <v>2205</v>
      </c>
      <c r="C271" s="499">
        <v>331.5</v>
      </c>
      <c r="D271" s="560"/>
    </row>
    <row r="272" spans="1:4" ht="15" customHeight="1">
      <c r="A272" s="496" t="s">
        <v>2211</v>
      </c>
      <c r="B272" s="500" t="s">
        <v>2205</v>
      </c>
      <c r="C272" s="499">
        <v>331.5</v>
      </c>
      <c r="D272" s="560"/>
    </row>
    <row r="273" spans="1:4" ht="15" customHeight="1">
      <c r="A273" s="496" t="s">
        <v>2212</v>
      </c>
      <c r="B273" s="500" t="s">
        <v>2205</v>
      </c>
      <c r="C273" s="499">
        <v>331.5</v>
      </c>
      <c r="D273" s="560"/>
    </row>
    <row r="274" spans="1:4" ht="15" customHeight="1">
      <c r="A274" s="496" t="s">
        <v>2213</v>
      </c>
      <c r="B274" s="500" t="s">
        <v>2205</v>
      </c>
      <c r="C274" s="499">
        <v>331.5</v>
      </c>
      <c r="D274" s="560"/>
    </row>
    <row r="275" spans="1:4" ht="15" customHeight="1">
      <c r="A275" s="496" t="s">
        <v>2214</v>
      </c>
      <c r="B275" s="500" t="s">
        <v>2205</v>
      </c>
      <c r="C275" s="499">
        <v>331.5</v>
      </c>
      <c r="D275" s="560"/>
    </row>
    <row r="276" spans="1:4" ht="15" customHeight="1">
      <c r="A276" s="496" t="s">
        <v>2215</v>
      </c>
      <c r="B276" s="500" t="s">
        <v>2205</v>
      </c>
      <c r="C276" s="499">
        <v>331.5</v>
      </c>
      <c r="D276" s="560"/>
    </row>
    <row r="277" spans="1:4" ht="15" customHeight="1">
      <c r="A277" s="496" t="s">
        <v>2216</v>
      </c>
      <c r="B277" s="500" t="s">
        <v>2217</v>
      </c>
      <c r="C277" s="499">
        <v>1848.75</v>
      </c>
      <c r="D277" s="560"/>
    </row>
    <row r="278" spans="1:4" ht="15" customHeight="1">
      <c r="A278" s="496" t="s">
        <v>2218</v>
      </c>
      <c r="B278" s="500" t="s">
        <v>2219</v>
      </c>
      <c r="C278" s="499">
        <v>1848.75</v>
      </c>
      <c r="D278" s="560"/>
    </row>
    <row r="279" spans="1:4" ht="15" customHeight="1">
      <c r="A279" s="496" t="s">
        <v>2220</v>
      </c>
      <c r="B279" s="500" t="s">
        <v>2221</v>
      </c>
      <c r="C279" s="499">
        <v>1422.05</v>
      </c>
      <c r="D279" s="560"/>
    </row>
    <row r="280" spans="1:4" ht="15" customHeight="1">
      <c r="A280" s="496" t="s">
        <v>2222</v>
      </c>
      <c r="B280" s="500" t="s">
        <v>2221</v>
      </c>
      <c r="C280" s="499">
        <v>1422.05</v>
      </c>
      <c r="D280" s="560"/>
    </row>
    <row r="281" spans="1:4" ht="15" customHeight="1">
      <c r="A281" s="496" t="s">
        <v>2223</v>
      </c>
      <c r="B281" s="500" t="s">
        <v>2221</v>
      </c>
      <c r="C281" s="499">
        <v>1422.05</v>
      </c>
      <c r="D281" s="560"/>
    </row>
    <row r="282" spans="1:4" ht="15" customHeight="1">
      <c r="A282" s="496" t="s">
        <v>2224</v>
      </c>
      <c r="B282" s="500" t="s">
        <v>2221</v>
      </c>
      <c r="C282" s="499">
        <v>1422.05</v>
      </c>
      <c r="D282" s="560"/>
    </row>
    <row r="283" spans="1:4" ht="15" customHeight="1">
      <c r="A283" s="496" t="s">
        <v>2225</v>
      </c>
      <c r="B283" s="500" t="s">
        <v>2221</v>
      </c>
      <c r="C283" s="499">
        <v>1422.05</v>
      </c>
      <c r="D283" s="560"/>
    </row>
    <row r="284" spans="1:4" ht="15" customHeight="1">
      <c r="A284" s="496" t="s">
        <v>2226</v>
      </c>
      <c r="B284" s="500" t="s">
        <v>2221</v>
      </c>
      <c r="C284" s="499">
        <v>1422.05</v>
      </c>
      <c r="D284" s="560"/>
    </row>
    <row r="285" spans="1:4" ht="15" customHeight="1">
      <c r="A285" s="496" t="s">
        <v>2227</v>
      </c>
      <c r="B285" s="500" t="s">
        <v>2221</v>
      </c>
      <c r="C285" s="499">
        <v>1422.05</v>
      </c>
      <c r="D285" s="560"/>
    </row>
    <row r="286" spans="1:4" ht="15" customHeight="1">
      <c r="A286" s="496" t="s">
        <v>2228</v>
      </c>
      <c r="B286" s="500" t="s">
        <v>2221</v>
      </c>
      <c r="C286" s="499">
        <v>1422.05</v>
      </c>
      <c r="D286" s="560"/>
    </row>
    <row r="287" spans="1:4" ht="15" customHeight="1">
      <c r="A287" s="496" t="s">
        <v>2229</v>
      </c>
      <c r="B287" s="500" t="s">
        <v>2221</v>
      </c>
      <c r="C287" s="499">
        <v>1422.05</v>
      </c>
      <c r="D287" s="560"/>
    </row>
    <row r="288" spans="1:4" ht="15" customHeight="1">
      <c r="A288" s="496" t="s">
        <v>2230</v>
      </c>
      <c r="B288" s="500" t="s">
        <v>2231</v>
      </c>
      <c r="C288" s="499">
        <v>331.5</v>
      </c>
      <c r="D288" s="560"/>
    </row>
    <row r="289" spans="1:4" ht="15" customHeight="1">
      <c r="A289" s="496" t="s">
        <v>2232</v>
      </c>
      <c r="B289" s="500" t="s">
        <v>2231</v>
      </c>
      <c r="C289" s="499">
        <v>331.5</v>
      </c>
      <c r="D289" s="560"/>
    </row>
    <row r="290" spans="1:4" ht="15" customHeight="1">
      <c r="A290" s="496" t="s">
        <v>2233</v>
      </c>
      <c r="B290" s="500" t="s">
        <v>2231</v>
      </c>
      <c r="C290" s="499">
        <v>331.5</v>
      </c>
      <c r="D290" s="560"/>
    </row>
    <row r="291" spans="1:4" ht="15" customHeight="1">
      <c r="A291" s="496" t="s">
        <v>2234</v>
      </c>
      <c r="B291" s="500" t="s">
        <v>2231</v>
      </c>
      <c r="C291" s="499">
        <v>331.5</v>
      </c>
      <c r="D291" s="560"/>
    </row>
    <row r="292" spans="1:4" ht="15" customHeight="1">
      <c r="A292" s="496" t="s">
        <v>2235</v>
      </c>
      <c r="B292" s="500" t="s">
        <v>2231</v>
      </c>
      <c r="C292" s="499">
        <v>331.5</v>
      </c>
      <c r="D292" s="560"/>
    </row>
    <row r="293" spans="1:4" ht="15" customHeight="1">
      <c r="A293" s="496" t="s">
        <v>2236</v>
      </c>
      <c r="B293" s="500" t="s">
        <v>2231</v>
      </c>
      <c r="C293" s="499">
        <v>331.5</v>
      </c>
      <c r="D293" s="560"/>
    </row>
    <row r="294" spans="1:4" ht="15" customHeight="1">
      <c r="A294" s="496" t="s">
        <v>2237</v>
      </c>
      <c r="B294" s="500" t="s">
        <v>2231</v>
      </c>
      <c r="C294" s="499">
        <v>331.5</v>
      </c>
      <c r="D294" s="560"/>
    </row>
    <row r="295" spans="1:4" ht="15" customHeight="1">
      <c r="A295" s="496" t="s">
        <v>2238</v>
      </c>
      <c r="B295" s="500" t="s">
        <v>2231</v>
      </c>
      <c r="C295" s="499">
        <v>331.5</v>
      </c>
      <c r="D295" s="560"/>
    </row>
    <row r="296" spans="1:4" ht="15" customHeight="1">
      <c r="A296" s="496" t="s">
        <v>2239</v>
      </c>
      <c r="B296" s="500" t="s">
        <v>2231</v>
      </c>
      <c r="C296" s="499">
        <v>331.5</v>
      </c>
      <c r="D296" s="560"/>
    </row>
    <row r="297" spans="1:4" ht="15" customHeight="1">
      <c r="A297" s="496" t="s">
        <v>2240</v>
      </c>
      <c r="B297" s="500" t="s">
        <v>2231</v>
      </c>
      <c r="C297" s="499">
        <v>331.5</v>
      </c>
      <c r="D297" s="560"/>
    </row>
    <row r="298" spans="1:4" ht="15" customHeight="1">
      <c r="A298" s="496" t="s">
        <v>2241</v>
      </c>
      <c r="B298" s="500" t="s">
        <v>2231</v>
      </c>
      <c r="C298" s="499">
        <v>331.5</v>
      </c>
      <c r="D298" s="560"/>
    </row>
    <row r="299" spans="1:4" ht="15" customHeight="1">
      <c r="A299" s="496" t="s">
        <v>2242</v>
      </c>
      <c r="B299" s="500" t="s">
        <v>2231</v>
      </c>
      <c r="C299" s="499">
        <v>331.5</v>
      </c>
      <c r="D299" s="560"/>
    </row>
    <row r="300" spans="1:4" ht="15" customHeight="1">
      <c r="A300" s="496" t="s">
        <v>2243</v>
      </c>
      <c r="B300" s="500" t="s">
        <v>2231</v>
      </c>
      <c r="C300" s="499">
        <v>331.5</v>
      </c>
      <c r="D300" s="560"/>
    </row>
    <row r="301" spans="1:4" ht="15" customHeight="1">
      <c r="A301" s="496" t="s">
        <v>2244</v>
      </c>
      <c r="B301" s="500" t="s">
        <v>2231</v>
      </c>
      <c r="C301" s="499">
        <v>331.5</v>
      </c>
      <c r="D301" s="560"/>
    </row>
    <row r="302" spans="1:4" ht="15" customHeight="1">
      <c r="A302" s="496" t="s">
        <v>2245</v>
      </c>
      <c r="B302" s="500" t="s">
        <v>2231</v>
      </c>
      <c r="C302" s="499">
        <v>331.5</v>
      </c>
      <c r="D302" s="560"/>
    </row>
    <row r="303" spans="1:4" ht="15" customHeight="1">
      <c r="A303" s="496" t="s">
        <v>2246</v>
      </c>
      <c r="B303" s="500" t="s">
        <v>2231</v>
      </c>
      <c r="C303" s="499">
        <v>331.5</v>
      </c>
      <c r="D303" s="560"/>
    </row>
    <row r="304" spans="1:4" ht="15" customHeight="1">
      <c r="A304" s="496" t="s">
        <v>2247</v>
      </c>
      <c r="B304" s="500" t="s">
        <v>2248</v>
      </c>
      <c r="C304" s="499">
        <v>1848.75</v>
      </c>
      <c r="D304" s="560"/>
    </row>
    <row r="305" spans="1:4" ht="15" customHeight="1">
      <c r="A305" s="496" t="s">
        <v>2249</v>
      </c>
      <c r="B305" s="500" t="s">
        <v>2248</v>
      </c>
      <c r="C305" s="499">
        <v>1848.75</v>
      </c>
      <c r="D305" s="560"/>
    </row>
    <row r="306" spans="1:4" ht="15" customHeight="1">
      <c r="A306" s="496" t="s">
        <v>2250</v>
      </c>
      <c r="B306" s="500" t="s">
        <v>2251</v>
      </c>
      <c r="C306" s="499">
        <v>1079</v>
      </c>
      <c r="D306" s="560"/>
    </row>
    <row r="307" spans="1:4" ht="15" customHeight="1">
      <c r="A307" s="496" t="s">
        <v>2252</v>
      </c>
      <c r="B307" s="500" t="s">
        <v>2253</v>
      </c>
      <c r="C307" s="499">
        <v>331.5</v>
      </c>
      <c r="D307" s="560"/>
    </row>
    <row r="308" spans="1:4" ht="15" customHeight="1">
      <c r="A308" s="496" t="s">
        <v>2254</v>
      </c>
      <c r="B308" s="500" t="s">
        <v>2255</v>
      </c>
      <c r="C308" s="499">
        <v>1470.5</v>
      </c>
      <c r="D308" s="560"/>
    </row>
    <row r="309" spans="1:4" ht="15" customHeight="1">
      <c r="A309" s="496" t="s">
        <v>2256</v>
      </c>
      <c r="B309" s="500" t="s">
        <v>2257</v>
      </c>
      <c r="C309" s="499">
        <v>1303.9000000000001</v>
      </c>
      <c r="D309" s="560"/>
    </row>
    <row r="310" spans="1:4" ht="15" customHeight="1">
      <c r="A310" s="496" t="s">
        <v>2258</v>
      </c>
      <c r="B310" s="500" t="s">
        <v>2259</v>
      </c>
      <c r="C310" s="499">
        <v>280.5</v>
      </c>
      <c r="D310" s="560"/>
    </row>
    <row r="311" spans="1:4" ht="15" customHeight="1">
      <c r="A311" s="496" t="s">
        <v>2260</v>
      </c>
      <c r="B311" s="500" t="s">
        <v>2261</v>
      </c>
      <c r="C311" s="499">
        <v>1496</v>
      </c>
      <c r="D311" s="560"/>
    </row>
    <row r="312" spans="1:4" ht="15" customHeight="1">
      <c r="A312" s="496" t="s">
        <v>2262</v>
      </c>
      <c r="B312" s="500" t="s">
        <v>2263</v>
      </c>
      <c r="C312" s="499">
        <v>2116.5</v>
      </c>
      <c r="D312" s="560"/>
    </row>
    <row r="313" spans="1:4" ht="15" customHeight="1">
      <c r="A313" s="496" t="s">
        <v>2264</v>
      </c>
      <c r="B313" s="500" t="s">
        <v>2265</v>
      </c>
      <c r="C313" s="499">
        <v>1470.5</v>
      </c>
      <c r="D313" s="560"/>
    </row>
    <row r="314" spans="1:4" ht="15" customHeight="1">
      <c r="A314" s="496" t="s">
        <v>2266</v>
      </c>
      <c r="B314" s="500" t="s">
        <v>2267</v>
      </c>
      <c r="C314" s="499">
        <v>1135.5999999999999</v>
      </c>
      <c r="D314" s="560"/>
    </row>
    <row r="315" spans="1:4" ht="15" customHeight="1">
      <c r="A315" s="496" t="s">
        <v>2268</v>
      </c>
      <c r="B315" s="500" t="s">
        <v>2269</v>
      </c>
      <c r="C315" s="499">
        <v>1603.1</v>
      </c>
      <c r="D315" s="560"/>
    </row>
    <row r="316" spans="1:4" ht="15" customHeight="1">
      <c r="A316" s="496" t="s">
        <v>2270</v>
      </c>
      <c r="B316" s="500" t="s">
        <v>2271</v>
      </c>
      <c r="C316" s="499">
        <v>1135.5999999999999</v>
      </c>
      <c r="D316" s="560"/>
    </row>
    <row r="317" spans="1:4" ht="15" customHeight="1">
      <c r="A317" s="496" t="s">
        <v>2272</v>
      </c>
      <c r="B317" s="500" t="s">
        <v>2273</v>
      </c>
      <c r="C317" s="499">
        <v>1603.1</v>
      </c>
      <c r="D317" s="560"/>
    </row>
    <row r="318" spans="1:4" ht="15" customHeight="1">
      <c r="A318" s="496" t="s">
        <v>2274</v>
      </c>
      <c r="B318" s="500" t="s">
        <v>2275</v>
      </c>
      <c r="C318" s="499">
        <v>2703</v>
      </c>
      <c r="D318" s="560"/>
    </row>
    <row r="319" spans="1:4" ht="15" customHeight="1">
      <c r="A319" s="496" t="s">
        <v>2276</v>
      </c>
      <c r="B319" s="500" t="s">
        <v>2277</v>
      </c>
      <c r="C319" s="499">
        <v>2703</v>
      </c>
      <c r="D319" s="560"/>
    </row>
    <row r="320" spans="1:4" ht="15" customHeight="1">
      <c r="A320" s="496" t="s">
        <v>2278</v>
      </c>
      <c r="B320" s="500" t="s">
        <v>2279</v>
      </c>
      <c r="C320" s="499">
        <v>1955</v>
      </c>
      <c r="D320" s="560"/>
    </row>
    <row r="321" spans="1:4" ht="15" customHeight="1">
      <c r="A321" s="496" t="s">
        <v>2280</v>
      </c>
      <c r="B321" s="500" t="s">
        <v>2279</v>
      </c>
      <c r="C321" s="499">
        <v>1955</v>
      </c>
      <c r="D321" s="560"/>
    </row>
    <row r="322" spans="1:4" ht="15" customHeight="1">
      <c r="A322" s="496" t="s">
        <v>2281</v>
      </c>
      <c r="B322" s="500" t="s">
        <v>2279</v>
      </c>
      <c r="C322" s="499">
        <v>1955</v>
      </c>
      <c r="D322" s="560"/>
    </row>
    <row r="323" spans="1:4" ht="15" customHeight="1">
      <c r="A323" s="496" t="s">
        <v>2282</v>
      </c>
      <c r="B323" s="500" t="s">
        <v>2283</v>
      </c>
      <c r="C323" s="499">
        <v>1955</v>
      </c>
      <c r="D323" s="560"/>
    </row>
    <row r="324" spans="1:4" ht="15" customHeight="1">
      <c r="A324" s="496" t="s">
        <v>2284</v>
      </c>
      <c r="B324" s="500" t="s">
        <v>2285</v>
      </c>
      <c r="C324" s="499">
        <v>1054</v>
      </c>
      <c r="D324" s="560"/>
    </row>
    <row r="325" spans="1:4" ht="15" customHeight="1">
      <c r="A325" s="496" t="s">
        <v>2286</v>
      </c>
      <c r="B325" s="500" t="s">
        <v>2287</v>
      </c>
      <c r="C325" s="499">
        <v>1525.75</v>
      </c>
      <c r="D325" s="560"/>
    </row>
    <row r="326" spans="1:4" ht="15" customHeight="1">
      <c r="A326" s="496" t="s">
        <v>2288</v>
      </c>
      <c r="B326" s="500" t="s">
        <v>2289</v>
      </c>
      <c r="C326" s="499">
        <v>365.5</v>
      </c>
      <c r="D326" s="560"/>
    </row>
    <row r="327" spans="1:4" ht="15" customHeight="1">
      <c r="A327" s="496" t="s">
        <v>2290</v>
      </c>
      <c r="B327" s="500" t="s">
        <v>2291</v>
      </c>
      <c r="C327" s="499">
        <v>1633.7</v>
      </c>
      <c r="D327" s="560"/>
    </row>
    <row r="328" spans="1:4" ht="15" customHeight="1">
      <c r="A328" s="496" t="s">
        <v>2292</v>
      </c>
      <c r="B328" s="500" t="s">
        <v>2293</v>
      </c>
      <c r="C328" s="499">
        <f>91.8</f>
        <v>91.8</v>
      </c>
      <c r="D328" s="560"/>
    </row>
    <row r="329" spans="1:4" ht="15" customHeight="1">
      <c r="A329" s="496" t="s">
        <v>2294</v>
      </c>
      <c r="B329" s="500" t="s">
        <v>2293</v>
      </c>
      <c r="C329" s="499">
        <f t="shared" ref="C329:C349" si="1">91.8</f>
        <v>91.8</v>
      </c>
      <c r="D329" s="560"/>
    </row>
    <row r="330" spans="1:4" ht="15" customHeight="1">
      <c r="A330" s="496" t="s">
        <v>2295</v>
      </c>
      <c r="B330" s="500" t="s">
        <v>2293</v>
      </c>
      <c r="C330" s="499">
        <f t="shared" si="1"/>
        <v>91.8</v>
      </c>
      <c r="D330" s="560"/>
    </row>
    <row r="331" spans="1:4" ht="15" customHeight="1">
      <c r="A331" s="496" t="s">
        <v>2296</v>
      </c>
      <c r="B331" s="500" t="s">
        <v>2293</v>
      </c>
      <c r="C331" s="499">
        <f t="shared" si="1"/>
        <v>91.8</v>
      </c>
      <c r="D331" s="560"/>
    </row>
    <row r="332" spans="1:4" ht="15" customHeight="1">
      <c r="A332" s="496" t="s">
        <v>2297</v>
      </c>
      <c r="B332" s="500" t="s">
        <v>2293</v>
      </c>
      <c r="C332" s="499">
        <f t="shared" si="1"/>
        <v>91.8</v>
      </c>
      <c r="D332" s="560"/>
    </row>
    <row r="333" spans="1:4" ht="15" customHeight="1">
      <c r="A333" s="496" t="s">
        <v>2298</v>
      </c>
      <c r="B333" s="500" t="s">
        <v>2293</v>
      </c>
      <c r="C333" s="499">
        <f t="shared" si="1"/>
        <v>91.8</v>
      </c>
      <c r="D333" s="560"/>
    </row>
    <row r="334" spans="1:4" ht="15" customHeight="1">
      <c r="A334" s="496" t="s">
        <v>2299</v>
      </c>
      <c r="B334" s="500" t="s">
        <v>2293</v>
      </c>
      <c r="C334" s="499">
        <f t="shared" si="1"/>
        <v>91.8</v>
      </c>
      <c r="D334" s="560"/>
    </row>
    <row r="335" spans="1:4" ht="15" customHeight="1">
      <c r="A335" s="496" t="s">
        <v>2300</v>
      </c>
      <c r="B335" s="500" t="s">
        <v>2293</v>
      </c>
      <c r="C335" s="499">
        <f t="shared" si="1"/>
        <v>91.8</v>
      </c>
      <c r="D335" s="560"/>
    </row>
    <row r="336" spans="1:4" ht="15" customHeight="1">
      <c r="A336" s="496" t="s">
        <v>2301</v>
      </c>
      <c r="B336" s="500" t="s">
        <v>2293</v>
      </c>
      <c r="C336" s="499">
        <f t="shared" si="1"/>
        <v>91.8</v>
      </c>
      <c r="D336" s="560"/>
    </row>
    <row r="337" spans="1:4" ht="15" customHeight="1">
      <c r="A337" s="496" t="s">
        <v>2302</v>
      </c>
      <c r="B337" s="500" t="s">
        <v>2293</v>
      </c>
      <c r="C337" s="499">
        <f t="shared" si="1"/>
        <v>91.8</v>
      </c>
      <c r="D337" s="560"/>
    </row>
    <row r="338" spans="1:4" ht="15" customHeight="1">
      <c r="A338" s="496" t="s">
        <v>2303</v>
      </c>
      <c r="B338" s="500" t="s">
        <v>2293</v>
      </c>
      <c r="C338" s="499">
        <f t="shared" si="1"/>
        <v>91.8</v>
      </c>
      <c r="D338" s="560"/>
    </row>
    <row r="339" spans="1:4" ht="15" customHeight="1">
      <c r="A339" s="496" t="s">
        <v>2304</v>
      </c>
      <c r="B339" s="500" t="s">
        <v>2293</v>
      </c>
      <c r="C339" s="499">
        <f t="shared" si="1"/>
        <v>91.8</v>
      </c>
      <c r="D339" s="560"/>
    </row>
    <row r="340" spans="1:4" ht="15" customHeight="1">
      <c r="A340" s="496" t="s">
        <v>2305</v>
      </c>
      <c r="B340" s="500" t="s">
        <v>2293</v>
      </c>
      <c r="C340" s="499">
        <f t="shared" si="1"/>
        <v>91.8</v>
      </c>
      <c r="D340" s="560"/>
    </row>
    <row r="341" spans="1:4" ht="15" customHeight="1">
      <c r="A341" s="496" t="s">
        <v>2306</v>
      </c>
      <c r="B341" s="500" t="s">
        <v>2293</v>
      </c>
      <c r="C341" s="499">
        <f t="shared" si="1"/>
        <v>91.8</v>
      </c>
      <c r="D341" s="560"/>
    </row>
    <row r="342" spans="1:4" ht="15" customHeight="1">
      <c r="A342" s="496" t="s">
        <v>2307</v>
      </c>
      <c r="B342" s="500" t="s">
        <v>2293</v>
      </c>
      <c r="C342" s="499">
        <f t="shared" si="1"/>
        <v>91.8</v>
      </c>
      <c r="D342" s="560"/>
    </row>
    <row r="343" spans="1:4" ht="15" customHeight="1">
      <c r="A343" s="496" t="s">
        <v>2308</v>
      </c>
      <c r="B343" s="500" t="s">
        <v>2293</v>
      </c>
      <c r="C343" s="499">
        <f t="shared" si="1"/>
        <v>91.8</v>
      </c>
      <c r="D343" s="560"/>
    </row>
    <row r="344" spans="1:4" ht="15" customHeight="1">
      <c r="A344" s="496" t="s">
        <v>2309</v>
      </c>
      <c r="B344" s="500" t="s">
        <v>2293</v>
      </c>
      <c r="C344" s="499">
        <f t="shared" si="1"/>
        <v>91.8</v>
      </c>
      <c r="D344" s="560"/>
    </row>
    <row r="345" spans="1:4" ht="15" customHeight="1">
      <c r="A345" s="496" t="s">
        <v>2310</v>
      </c>
      <c r="B345" s="500" t="s">
        <v>2293</v>
      </c>
      <c r="C345" s="499">
        <f t="shared" si="1"/>
        <v>91.8</v>
      </c>
      <c r="D345" s="560"/>
    </row>
    <row r="346" spans="1:4" ht="15" customHeight="1">
      <c r="A346" s="496" t="s">
        <v>2311</v>
      </c>
      <c r="B346" s="500" t="s">
        <v>2293</v>
      </c>
      <c r="C346" s="499">
        <f t="shared" si="1"/>
        <v>91.8</v>
      </c>
      <c r="D346" s="560"/>
    </row>
    <row r="347" spans="1:4" ht="15" customHeight="1">
      <c r="A347" s="496" t="s">
        <v>2312</v>
      </c>
      <c r="B347" s="500" t="s">
        <v>2293</v>
      </c>
      <c r="C347" s="499">
        <f t="shared" si="1"/>
        <v>91.8</v>
      </c>
      <c r="D347" s="560"/>
    </row>
    <row r="348" spans="1:4" ht="15" customHeight="1">
      <c r="A348" s="496" t="s">
        <v>2313</v>
      </c>
      <c r="B348" s="500" t="s">
        <v>2293</v>
      </c>
      <c r="C348" s="499">
        <f t="shared" si="1"/>
        <v>91.8</v>
      </c>
      <c r="D348" s="560"/>
    </row>
    <row r="349" spans="1:4" ht="15" customHeight="1">
      <c r="A349" s="496" t="s">
        <v>2314</v>
      </c>
      <c r="B349" s="500" t="s">
        <v>2293</v>
      </c>
      <c r="C349" s="499">
        <f t="shared" si="1"/>
        <v>91.8</v>
      </c>
      <c r="D349" s="560"/>
    </row>
    <row r="350" spans="1:4" ht="15" customHeight="1">
      <c r="A350" s="496" t="s">
        <v>2315</v>
      </c>
      <c r="B350" s="500" t="s">
        <v>2316</v>
      </c>
      <c r="C350" s="499">
        <v>1525.75</v>
      </c>
      <c r="D350" s="560"/>
    </row>
    <row r="351" spans="1:4" ht="15" customHeight="1">
      <c r="A351" s="496" t="s">
        <v>2317</v>
      </c>
      <c r="B351" s="500" t="s">
        <v>2318</v>
      </c>
      <c r="C351" s="499">
        <v>365.5</v>
      </c>
      <c r="D351" s="560"/>
    </row>
    <row r="352" spans="1:4" ht="15" customHeight="1">
      <c r="A352" s="496" t="s">
        <v>2319</v>
      </c>
      <c r="B352" s="500" t="s">
        <v>2320</v>
      </c>
      <c r="C352" s="499">
        <v>2014.5</v>
      </c>
      <c r="D352" s="560"/>
    </row>
    <row r="353" spans="1:4" ht="15" customHeight="1">
      <c r="A353" s="496" t="s">
        <v>2321</v>
      </c>
      <c r="B353" s="500" t="s">
        <v>2322</v>
      </c>
      <c r="C353" s="499">
        <v>1079.5</v>
      </c>
      <c r="D353" s="560"/>
    </row>
    <row r="354" spans="1:4" ht="15" customHeight="1">
      <c r="A354" s="496" t="s">
        <v>2323</v>
      </c>
      <c r="B354" s="500" t="s">
        <v>2324</v>
      </c>
      <c r="C354" s="499">
        <v>2533</v>
      </c>
      <c r="D354" s="560"/>
    </row>
    <row r="355" spans="1:4" ht="15" customHeight="1">
      <c r="A355" s="496" t="s">
        <v>2325</v>
      </c>
      <c r="B355" s="500" t="s">
        <v>2326</v>
      </c>
      <c r="C355" s="499">
        <v>1173</v>
      </c>
      <c r="D355" s="560"/>
    </row>
    <row r="356" spans="1:4" ht="15" customHeight="1">
      <c r="A356" s="496" t="s">
        <v>2327</v>
      </c>
      <c r="B356" s="500" t="s">
        <v>2328</v>
      </c>
      <c r="C356" s="499">
        <v>331.5</v>
      </c>
      <c r="D356" s="560"/>
    </row>
    <row r="357" spans="1:4" ht="15" customHeight="1">
      <c r="A357" s="496" t="s">
        <v>2329</v>
      </c>
      <c r="B357" s="500" t="s">
        <v>2328</v>
      </c>
      <c r="C357" s="499">
        <v>331.5</v>
      </c>
      <c r="D357" s="560"/>
    </row>
    <row r="358" spans="1:4" ht="15" customHeight="1">
      <c r="A358" s="496" t="s">
        <v>2330</v>
      </c>
      <c r="B358" s="500" t="s">
        <v>2331</v>
      </c>
      <c r="C358" s="499">
        <v>331.5</v>
      </c>
      <c r="D358" s="560"/>
    </row>
    <row r="359" spans="1:4" ht="15" customHeight="1">
      <c r="A359" s="496" t="s">
        <v>2332</v>
      </c>
      <c r="B359" s="500" t="s">
        <v>2331</v>
      </c>
      <c r="C359" s="499">
        <v>331.5</v>
      </c>
      <c r="D359" s="560"/>
    </row>
    <row r="360" spans="1:4" ht="15" customHeight="1">
      <c r="A360" s="496" t="s">
        <v>2333</v>
      </c>
      <c r="B360" s="500" t="s">
        <v>2331</v>
      </c>
      <c r="C360" s="499">
        <v>331.5</v>
      </c>
      <c r="D360" s="560"/>
    </row>
    <row r="361" spans="1:4" ht="15" customHeight="1">
      <c r="A361" s="496" t="s">
        <v>2334</v>
      </c>
      <c r="B361" s="500" t="s">
        <v>2331</v>
      </c>
      <c r="C361" s="499">
        <v>331.5</v>
      </c>
      <c r="D361" s="560"/>
    </row>
    <row r="362" spans="1:4" ht="15" customHeight="1">
      <c r="A362" s="496" t="s">
        <v>2335</v>
      </c>
      <c r="B362" s="500" t="s">
        <v>2331</v>
      </c>
      <c r="C362" s="499">
        <v>331.5</v>
      </c>
      <c r="D362" s="560"/>
    </row>
    <row r="363" spans="1:4" ht="15" customHeight="1">
      <c r="A363" s="496" t="s">
        <v>2336</v>
      </c>
      <c r="B363" s="500" t="s">
        <v>2331</v>
      </c>
      <c r="C363" s="499">
        <v>331.5</v>
      </c>
      <c r="D363" s="560"/>
    </row>
    <row r="364" spans="1:4" ht="15" customHeight="1">
      <c r="A364" s="496" t="s">
        <v>2337</v>
      </c>
      <c r="B364" s="500" t="s">
        <v>2338</v>
      </c>
      <c r="C364" s="499">
        <v>361.2</v>
      </c>
      <c r="D364" s="560"/>
    </row>
    <row r="365" spans="1:4" ht="15" customHeight="1">
      <c r="A365" s="496" t="s">
        <v>2339</v>
      </c>
      <c r="B365" s="500" t="s">
        <v>2338</v>
      </c>
      <c r="C365" s="499">
        <v>361.2</v>
      </c>
      <c r="D365" s="560"/>
    </row>
    <row r="366" spans="1:4" ht="15" customHeight="1">
      <c r="A366" s="496" t="s">
        <v>2340</v>
      </c>
      <c r="B366" s="500" t="s">
        <v>2341</v>
      </c>
      <c r="C366" s="499">
        <v>361.2</v>
      </c>
      <c r="D366" s="560"/>
    </row>
    <row r="367" spans="1:4" ht="15" customHeight="1">
      <c r="A367" s="496" t="s">
        <v>2342</v>
      </c>
      <c r="B367" s="500" t="s">
        <v>2343</v>
      </c>
      <c r="C367" s="499">
        <v>361.2</v>
      </c>
      <c r="D367" s="560"/>
    </row>
    <row r="368" spans="1:4" ht="15" customHeight="1">
      <c r="A368" s="496" t="s">
        <v>2344</v>
      </c>
      <c r="B368" s="500" t="s">
        <v>2345</v>
      </c>
      <c r="C368" s="499">
        <v>361.2</v>
      </c>
      <c r="D368" s="560"/>
    </row>
    <row r="369" spans="1:4" ht="15" customHeight="1">
      <c r="A369" s="496" t="s">
        <v>2346</v>
      </c>
      <c r="B369" s="500" t="s">
        <v>2347</v>
      </c>
      <c r="C369" s="499">
        <v>361.2</v>
      </c>
      <c r="D369" s="560"/>
    </row>
    <row r="370" spans="1:4" ht="15" customHeight="1">
      <c r="A370" s="496" t="s">
        <v>2348</v>
      </c>
      <c r="B370" s="500" t="s">
        <v>2349</v>
      </c>
      <c r="C370" s="499">
        <v>225</v>
      </c>
      <c r="D370" s="560"/>
    </row>
    <row r="371" spans="1:4" ht="15" customHeight="1">
      <c r="A371" s="496" t="s">
        <v>2350</v>
      </c>
      <c r="B371" s="500" t="s">
        <v>2351</v>
      </c>
      <c r="C371" s="499">
        <v>450</v>
      </c>
      <c r="D371" s="560"/>
    </row>
    <row r="372" spans="1:4" ht="15" customHeight="1">
      <c r="A372" s="496" t="s">
        <v>2352</v>
      </c>
      <c r="B372" s="500" t="s">
        <v>2353</v>
      </c>
      <c r="C372" s="499">
        <v>278</v>
      </c>
      <c r="D372" s="560"/>
    </row>
    <row r="373" spans="1:4" ht="15" customHeight="1">
      <c r="A373" s="496" t="s">
        <v>2354</v>
      </c>
      <c r="B373" s="500" t="s">
        <v>2355</v>
      </c>
      <c r="C373" s="499">
        <v>589.5</v>
      </c>
      <c r="D373" s="560"/>
    </row>
    <row r="374" spans="1:4" ht="15" customHeight="1">
      <c r="A374" s="503" t="s">
        <v>2356</v>
      </c>
      <c r="B374" s="504" t="s">
        <v>2357</v>
      </c>
      <c r="C374" s="505">
        <v>687</v>
      </c>
      <c r="D374" s="560"/>
    </row>
    <row r="375" spans="1:4" ht="15" customHeight="1">
      <c r="A375" s="496" t="s">
        <v>2358</v>
      </c>
      <c r="B375" s="500" t="s">
        <v>2359</v>
      </c>
      <c r="C375" s="499">
        <v>1480</v>
      </c>
      <c r="D375" s="560"/>
    </row>
    <row r="376" spans="1:4" ht="15" customHeight="1">
      <c r="A376" s="496" t="s">
        <v>2360</v>
      </c>
      <c r="B376" s="500" t="s">
        <v>2359</v>
      </c>
      <c r="C376" s="499">
        <v>1480</v>
      </c>
      <c r="D376" s="560"/>
    </row>
    <row r="377" spans="1:4" ht="15" customHeight="1">
      <c r="A377" s="496" t="s">
        <v>2361</v>
      </c>
      <c r="B377" s="500" t="s">
        <v>2359</v>
      </c>
      <c r="C377" s="499">
        <v>1480</v>
      </c>
      <c r="D377" s="560"/>
    </row>
    <row r="378" spans="1:4" ht="15" customHeight="1">
      <c r="A378" s="496" t="s">
        <v>2362</v>
      </c>
      <c r="B378" s="500" t="s">
        <v>2359</v>
      </c>
      <c r="C378" s="499">
        <v>1480</v>
      </c>
      <c r="D378" s="560"/>
    </row>
    <row r="379" spans="1:4" ht="15" customHeight="1">
      <c r="A379" s="496" t="s">
        <v>2363</v>
      </c>
      <c r="B379" s="500" t="s">
        <v>2359</v>
      </c>
      <c r="C379" s="499">
        <v>1480</v>
      </c>
      <c r="D379" s="560"/>
    </row>
    <row r="380" spans="1:4" ht="15" customHeight="1">
      <c r="A380" s="496" t="s">
        <v>2364</v>
      </c>
      <c r="B380" s="500" t="s">
        <v>2359</v>
      </c>
      <c r="C380" s="499">
        <v>1480</v>
      </c>
      <c r="D380" s="560"/>
    </row>
    <row r="381" spans="1:4" ht="15" customHeight="1">
      <c r="A381" s="496" t="s">
        <v>2365</v>
      </c>
      <c r="B381" s="500" t="s">
        <v>2359</v>
      </c>
      <c r="C381" s="499">
        <v>1480</v>
      </c>
      <c r="D381" s="560"/>
    </row>
    <row r="382" spans="1:4" ht="15" customHeight="1">
      <c r="A382" s="496" t="s">
        <v>2366</v>
      </c>
      <c r="B382" s="500" t="s">
        <v>2359</v>
      </c>
      <c r="C382" s="499">
        <v>1480</v>
      </c>
      <c r="D382" s="560"/>
    </row>
    <row r="383" spans="1:4" ht="15" customHeight="1">
      <c r="A383" s="496" t="s">
        <v>2367</v>
      </c>
      <c r="B383" s="500" t="s">
        <v>2368</v>
      </c>
      <c r="C383" s="499">
        <v>1351.2</v>
      </c>
      <c r="D383" s="560"/>
    </row>
    <row r="384" spans="1:4" ht="15" customHeight="1">
      <c r="A384" s="496" t="s">
        <v>2369</v>
      </c>
      <c r="B384" s="500" t="s">
        <v>2370</v>
      </c>
      <c r="C384" s="499">
        <v>1351.2</v>
      </c>
      <c r="D384" s="560"/>
    </row>
    <row r="385" spans="1:4" ht="15" customHeight="1">
      <c r="A385" s="496" t="s">
        <v>2371</v>
      </c>
      <c r="B385" s="500" t="s">
        <v>2372</v>
      </c>
      <c r="C385" s="499">
        <v>1457.6</v>
      </c>
      <c r="D385" s="560"/>
    </row>
    <row r="386" spans="1:4" ht="15" customHeight="1">
      <c r="A386" s="496" t="s">
        <v>2373</v>
      </c>
      <c r="B386" s="500" t="s">
        <v>2372</v>
      </c>
      <c r="C386" s="499">
        <v>1457.6</v>
      </c>
      <c r="D386" s="560"/>
    </row>
    <row r="387" spans="1:4" ht="15" customHeight="1">
      <c r="A387" s="496" t="s">
        <v>2374</v>
      </c>
      <c r="B387" s="500" t="s">
        <v>2372</v>
      </c>
      <c r="C387" s="499">
        <v>1457.6</v>
      </c>
      <c r="D387" s="560"/>
    </row>
    <row r="388" spans="1:4" ht="15" customHeight="1">
      <c r="A388" s="496" t="s">
        <v>2375</v>
      </c>
      <c r="B388" s="500" t="s">
        <v>2372</v>
      </c>
      <c r="C388" s="499">
        <v>1457.6</v>
      </c>
      <c r="D388" s="560"/>
    </row>
    <row r="389" spans="1:4" ht="15" customHeight="1">
      <c r="A389" s="496" t="s">
        <v>2376</v>
      </c>
      <c r="B389" s="500" t="s">
        <v>2372</v>
      </c>
      <c r="C389" s="499">
        <v>1457.6</v>
      </c>
      <c r="D389" s="560"/>
    </row>
    <row r="390" spans="1:4" ht="15" customHeight="1">
      <c r="A390" s="496" t="s">
        <v>2377</v>
      </c>
      <c r="B390" s="500" t="s">
        <v>2372</v>
      </c>
      <c r="C390" s="499">
        <v>1457.6</v>
      </c>
      <c r="D390" s="560"/>
    </row>
    <row r="391" spans="1:4" ht="15" customHeight="1">
      <c r="A391" s="496" t="s">
        <v>2378</v>
      </c>
      <c r="B391" s="500" t="s">
        <v>2372</v>
      </c>
      <c r="C391" s="499">
        <v>1457.6</v>
      </c>
      <c r="D391" s="560"/>
    </row>
    <row r="392" spans="1:4" ht="15" customHeight="1">
      <c r="A392" s="496" t="s">
        <v>2379</v>
      </c>
      <c r="B392" s="500" t="s">
        <v>2372</v>
      </c>
      <c r="C392" s="499">
        <v>1457.6</v>
      </c>
      <c r="D392" s="560"/>
    </row>
    <row r="393" spans="1:4" ht="15" customHeight="1">
      <c r="A393" s="496" t="s">
        <v>2380</v>
      </c>
      <c r="B393" s="500" t="s">
        <v>2381</v>
      </c>
      <c r="C393" s="499">
        <v>459.2</v>
      </c>
      <c r="D393" s="560"/>
    </row>
    <row r="394" spans="1:4" ht="15" customHeight="1">
      <c r="A394" s="496" t="s">
        <v>2382</v>
      </c>
      <c r="B394" s="500" t="s">
        <v>2381</v>
      </c>
      <c r="C394" s="499">
        <v>459.2</v>
      </c>
      <c r="D394" s="560"/>
    </row>
    <row r="395" spans="1:4" ht="15" customHeight="1">
      <c r="A395" s="496" t="s">
        <v>2383</v>
      </c>
      <c r="B395" s="500" t="s">
        <v>2381</v>
      </c>
      <c r="C395" s="499">
        <v>459.2</v>
      </c>
      <c r="D395" s="560"/>
    </row>
    <row r="396" spans="1:4" ht="15" customHeight="1">
      <c r="A396" s="496" t="s">
        <v>2384</v>
      </c>
      <c r="B396" s="500" t="s">
        <v>2381</v>
      </c>
      <c r="C396" s="499">
        <v>459.2</v>
      </c>
      <c r="D396" s="560"/>
    </row>
    <row r="397" spans="1:4" ht="15" customHeight="1">
      <c r="A397" s="496" t="s">
        <v>2385</v>
      </c>
      <c r="B397" s="500" t="s">
        <v>2381</v>
      </c>
      <c r="C397" s="499">
        <v>459.2</v>
      </c>
      <c r="D397" s="560"/>
    </row>
    <row r="398" spans="1:4" ht="15" customHeight="1">
      <c r="A398" s="496" t="s">
        <v>2386</v>
      </c>
      <c r="B398" s="500" t="s">
        <v>2381</v>
      </c>
      <c r="C398" s="499">
        <v>459.2</v>
      </c>
      <c r="D398" s="560"/>
    </row>
    <row r="399" spans="1:4" ht="15" customHeight="1">
      <c r="A399" s="496" t="s">
        <v>2387</v>
      </c>
      <c r="B399" s="500" t="s">
        <v>2381</v>
      </c>
      <c r="C399" s="499">
        <v>459.2</v>
      </c>
      <c r="D399" s="560"/>
    </row>
    <row r="400" spans="1:4" ht="15" customHeight="1">
      <c r="A400" s="496" t="s">
        <v>2388</v>
      </c>
      <c r="B400" s="500" t="s">
        <v>2381</v>
      </c>
      <c r="C400" s="499">
        <v>459.2</v>
      </c>
      <c r="D400" s="560"/>
    </row>
    <row r="401" spans="1:4" ht="15" customHeight="1">
      <c r="A401" s="496" t="s">
        <v>2389</v>
      </c>
      <c r="B401" s="500" t="s">
        <v>2381</v>
      </c>
      <c r="C401" s="499">
        <v>459.2</v>
      </c>
      <c r="D401" s="560"/>
    </row>
    <row r="402" spans="1:4" ht="15" customHeight="1">
      <c r="A402" s="496" t="s">
        <v>2390</v>
      </c>
      <c r="B402" s="500" t="s">
        <v>2381</v>
      </c>
      <c r="C402" s="499">
        <v>459.2</v>
      </c>
      <c r="D402" s="560"/>
    </row>
    <row r="403" spans="1:4" ht="15" customHeight="1">
      <c r="A403" s="496" t="s">
        <v>2391</v>
      </c>
      <c r="B403" s="500" t="s">
        <v>2381</v>
      </c>
      <c r="C403" s="499">
        <v>459.2</v>
      </c>
      <c r="D403" s="560"/>
    </row>
    <row r="404" spans="1:4" ht="15" customHeight="1">
      <c r="A404" s="496" t="s">
        <v>2392</v>
      </c>
      <c r="B404" s="500" t="s">
        <v>2381</v>
      </c>
      <c r="C404" s="499">
        <v>459.2</v>
      </c>
      <c r="D404" s="560"/>
    </row>
    <row r="405" spans="1:4" ht="15" customHeight="1">
      <c r="A405" s="496" t="s">
        <v>2393</v>
      </c>
      <c r="B405" s="500" t="s">
        <v>2381</v>
      </c>
      <c r="C405" s="499">
        <v>459.2</v>
      </c>
      <c r="D405" s="560"/>
    </row>
    <row r="406" spans="1:4" ht="15" customHeight="1">
      <c r="A406" s="496" t="s">
        <v>2394</v>
      </c>
      <c r="B406" s="500" t="s">
        <v>2381</v>
      </c>
      <c r="C406" s="499">
        <v>459.2</v>
      </c>
      <c r="D406" s="560"/>
    </row>
    <row r="407" spans="1:4" ht="15" customHeight="1">
      <c r="A407" s="496" t="s">
        <v>2395</v>
      </c>
      <c r="B407" s="500" t="s">
        <v>2381</v>
      </c>
      <c r="C407" s="499">
        <v>459.2</v>
      </c>
      <c r="D407" s="560"/>
    </row>
    <row r="408" spans="1:4" ht="15" customHeight="1">
      <c r="A408" s="496" t="s">
        <v>2396</v>
      </c>
      <c r="B408" s="501" t="s">
        <v>2397</v>
      </c>
      <c r="C408" s="502">
        <v>394</v>
      </c>
      <c r="D408" s="560"/>
    </row>
    <row r="409" spans="1:4" ht="15" customHeight="1">
      <c r="A409" s="496" t="s">
        <v>2398</v>
      </c>
      <c r="B409" s="500" t="s">
        <v>2399</v>
      </c>
      <c r="C409" s="499">
        <v>1452.55</v>
      </c>
      <c r="D409" s="560"/>
    </row>
    <row r="410" spans="1:4" ht="15" customHeight="1">
      <c r="A410" s="496" t="s">
        <v>2400</v>
      </c>
      <c r="B410" s="500" t="s">
        <v>2399</v>
      </c>
      <c r="C410" s="499">
        <v>1452.55</v>
      </c>
      <c r="D410" s="560"/>
    </row>
    <row r="411" spans="1:4" ht="15" customHeight="1">
      <c r="A411" s="496" t="s">
        <v>2401</v>
      </c>
      <c r="B411" s="500" t="s">
        <v>2399</v>
      </c>
      <c r="C411" s="499">
        <v>1452.55</v>
      </c>
      <c r="D411" s="560"/>
    </row>
    <row r="412" spans="1:4" ht="15" customHeight="1">
      <c r="A412" s="496" t="s">
        <v>2402</v>
      </c>
      <c r="B412" s="500" t="s">
        <v>2399</v>
      </c>
      <c r="C412" s="499">
        <v>1452.55</v>
      </c>
      <c r="D412" s="560"/>
    </row>
    <row r="413" spans="1:4" ht="15" customHeight="1">
      <c r="A413" s="496" t="s">
        <v>2403</v>
      </c>
      <c r="B413" s="500" t="s">
        <v>2399</v>
      </c>
      <c r="C413" s="499">
        <v>1452.55</v>
      </c>
      <c r="D413" s="560"/>
    </row>
    <row r="414" spans="1:4" ht="15" customHeight="1">
      <c r="A414" s="496" t="s">
        <v>2404</v>
      </c>
      <c r="B414" s="500" t="s">
        <v>2399</v>
      </c>
      <c r="C414" s="499">
        <v>1452.55</v>
      </c>
      <c r="D414" s="560"/>
    </row>
    <row r="415" spans="1:4" ht="15" customHeight="1">
      <c r="A415" s="496" t="s">
        <v>2405</v>
      </c>
      <c r="B415" s="500" t="s">
        <v>2406</v>
      </c>
      <c r="C415" s="499">
        <v>1070.3</v>
      </c>
      <c r="D415" s="560"/>
    </row>
    <row r="416" spans="1:4" ht="15" customHeight="1">
      <c r="A416" s="496" t="s">
        <v>2407</v>
      </c>
      <c r="B416" s="500" t="s">
        <v>2406</v>
      </c>
      <c r="C416" s="499">
        <v>1070.3</v>
      </c>
      <c r="D416" s="560"/>
    </row>
    <row r="417" spans="1:4" ht="15" customHeight="1">
      <c r="A417" s="496" t="s">
        <v>2408</v>
      </c>
      <c r="B417" s="500" t="s">
        <v>2409</v>
      </c>
      <c r="C417" s="499">
        <v>846.45</v>
      </c>
      <c r="D417" s="560"/>
    </row>
    <row r="418" spans="1:4" ht="15" customHeight="1">
      <c r="A418" s="496" t="s">
        <v>2410</v>
      </c>
      <c r="B418" s="500" t="s">
        <v>2409</v>
      </c>
      <c r="C418" s="499">
        <v>846.45</v>
      </c>
      <c r="D418" s="560"/>
    </row>
    <row r="419" spans="1:4" ht="15" customHeight="1">
      <c r="A419" s="496" t="s">
        <v>2411</v>
      </c>
      <c r="B419" s="500" t="s">
        <v>2412</v>
      </c>
      <c r="C419" s="499">
        <v>88</v>
      </c>
      <c r="D419" s="560"/>
    </row>
    <row r="420" spans="1:4" ht="15" customHeight="1">
      <c r="A420" s="496" t="s">
        <v>2413</v>
      </c>
      <c r="B420" s="500" t="s">
        <v>2412</v>
      </c>
      <c r="C420" s="499">
        <v>88</v>
      </c>
      <c r="D420" s="560"/>
    </row>
    <row r="421" spans="1:4" ht="15" customHeight="1">
      <c r="A421" s="496" t="s">
        <v>2414</v>
      </c>
      <c r="B421" s="500" t="s">
        <v>2412</v>
      </c>
      <c r="C421" s="499">
        <v>88</v>
      </c>
      <c r="D421" s="560"/>
    </row>
    <row r="422" spans="1:4" ht="15" customHeight="1">
      <c r="A422" s="496" t="s">
        <v>2415</v>
      </c>
      <c r="B422" s="500" t="s">
        <v>2412</v>
      </c>
      <c r="C422" s="499">
        <v>88</v>
      </c>
      <c r="D422" s="560"/>
    </row>
    <row r="423" spans="1:4" ht="15" customHeight="1">
      <c r="A423" s="496" t="s">
        <v>2416</v>
      </c>
      <c r="B423" s="500" t="s">
        <v>2412</v>
      </c>
      <c r="C423" s="499">
        <v>88</v>
      </c>
      <c r="D423" s="560"/>
    </row>
    <row r="424" spans="1:4" ht="15" customHeight="1">
      <c r="A424" s="496" t="s">
        <v>2417</v>
      </c>
      <c r="B424" s="500" t="s">
        <v>2418</v>
      </c>
      <c r="C424" s="499">
        <v>253</v>
      </c>
      <c r="D424" s="560"/>
    </row>
    <row r="425" spans="1:4" ht="15" customHeight="1">
      <c r="A425" s="496" t="s">
        <v>2419</v>
      </c>
      <c r="B425" s="500" t="s">
        <v>2418</v>
      </c>
      <c r="C425" s="499">
        <v>253</v>
      </c>
      <c r="D425" s="560"/>
    </row>
    <row r="426" spans="1:4" ht="15" customHeight="1">
      <c r="A426" s="496" t="s">
        <v>2420</v>
      </c>
      <c r="B426" s="500" t="s">
        <v>2418</v>
      </c>
      <c r="C426" s="499">
        <v>253</v>
      </c>
      <c r="D426" s="560"/>
    </row>
    <row r="427" spans="1:4" ht="15" customHeight="1">
      <c r="A427" s="496" t="s">
        <v>2421</v>
      </c>
      <c r="B427" s="500" t="s">
        <v>2418</v>
      </c>
      <c r="C427" s="499">
        <v>253</v>
      </c>
      <c r="D427" s="560"/>
    </row>
    <row r="428" spans="1:4" ht="15" customHeight="1">
      <c r="A428" s="496" t="s">
        <v>2422</v>
      </c>
      <c r="B428" s="500" t="s">
        <v>2418</v>
      </c>
      <c r="C428" s="499">
        <v>253</v>
      </c>
      <c r="D428" s="560"/>
    </row>
    <row r="429" spans="1:4" ht="15" customHeight="1">
      <c r="A429" s="496" t="s">
        <v>2423</v>
      </c>
      <c r="B429" s="500" t="s">
        <v>2424</v>
      </c>
      <c r="C429" s="499">
        <v>1452.55</v>
      </c>
      <c r="D429" s="560"/>
    </row>
    <row r="430" spans="1:4" ht="15" customHeight="1">
      <c r="A430" s="496" t="s">
        <v>2425</v>
      </c>
      <c r="B430" s="500" t="s">
        <v>2426</v>
      </c>
      <c r="C430" s="499">
        <v>1070.3</v>
      </c>
      <c r="D430" s="560"/>
    </row>
    <row r="431" spans="1:4" ht="15" customHeight="1">
      <c r="A431" s="496" t="s">
        <v>2427</v>
      </c>
      <c r="B431" s="500" t="s">
        <v>2428</v>
      </c>
      <c r="C431" s="499">
        <v>390</v>
      </c>
      <c r="D431" s="560"/>
    </row>
    <row r="432" spans="1:4" ht="15" customHeight="1">
      <c r="A432" s="496" t="s">
        <v>2429</v>
      </c>
      <c r="B432" s="501" t="s">
        <v>2430</v>
      </c>
      <c r="C432" s="502">
        <v>1681</v>
      </c>
      <c r="D432" s="560"/>
    </row>
    <row r="433" spans="1:4" ht="15" customHeight="1">
      <c r="A433" s="496" t="s">
        <v>2431</v>
      </c>
      <c r="B433" s="501" t="s">
        <v>2193</v>
      </c>
      <c r="C433" s="502">
        <f>170*35</f>
        <v>5950</v>
      </c>
      <c r="D433" s="560"/>
    </row>
    <row r="434" spans="1:4" ht="15" customHeight="1">
      <c r="A434" s="496" t="s">
        <v>2432</v>
      </c>
      <c r="B434" s="501" t="s">
        <v>2193</v>
      </c>
      <c r="C434" s="502">
        <f>170*17</f>
        <v>2890</v>
      </c>
      <c r="D434" s="560"/>
    </row>
    <row r="435" spans="1:4" ht="15" customHeight="1">
      <c r="A435" s="496" t="s">
        <v>2433</v>
      </c>
      <c r="B435" s="501" t="s">
        <v>2434</v>
      </c>
      <c r="C435" s="502">
        <v>985</v>
      </c>
      <c r="D435" s="560"/>
    </row>
    <row r="436" spans="1:4" ht="15" customHeight="1">
      <c r="A436" s="496" t="s">
        <v>2435</v>
      </c>
      <c r="B436" s="500" t="s">
        <v>2436</v>
      </c>
      <c r="C436" s="499">
        <v>1460</v>
      </c>
      <c r="D436" s="560"/>
    </row>
    <row r="437" spans="1:4" ht="15" customHeight="1">
      <c r="A437" s="496" t="s">
        <v>2437</v>
      </c>
      <c r="B437" s="500" t="s">
        <v>2438</v>
      </c>
      <c r="C437" s="499">
        <v>264</v>
      </c>
      <c r="D437" s="560"/>
    </row>
    <row r="438" spans="1:4" ht="15" customHeight="1">
      <c r="A438" s="496" t="s">
        <v>2439</v>
      </c>
      <c r="B438" s="500" t="s">
        <v>2440</v>
      </c>
      <c r="C438" s="499">
        <v>1408</v>
      </c>
      <c r="D438" s="560"/>
    </row>
    <row r="439" spans="1:4" ht="15" customHeight="1">
      <c r="A439" s="496" t="s">
        <v>2441</v>
      </c>
      <c r="B439" s="500" t="s">
        <v>2442</v>
      </c>
      <c r="C439" s="499">
        <v>1440</v>
      </c>
      <c r="D439" s="560"/>
    </row>
    <row r="440" spans="1:4" ht="15" customHeight="1">
      <c r="A440" s="496" t="s">
        <v>2443</v>
      </c>
      <c r="B440" s="500" t="s">
        <v>2444</v>
      </c>
      <c r="C440" s="499">
        <v>275.39999999999998</v>
      </c>
      <c r="D440" s="560"/>
    </row>
    <row r="441" spans="1:4" ht="15" customHeight="1">
      <c r="A441" s="496" t="s">
        <v>2445</v>
      </c>
      <c r="B441" s="500" t="s">
        <v>2444</v>
      </c>
      <c r="C441" s="499">
        <v>275.39999999999998</v>
      </c>
      <c r="D441" s="560"/>
    </row>
    <row r="442" spans="1:4" ht="15" customHeight="1">
      <c r="A442" s="496" t="s">
        <v>2446</v>
      </c>
      <c r="B442" s="500" t="s">
        <v>2444</v>
      </c>
      <c r="C442" s="499">
        <v>275.39999999999998</v>
      </c>
      <c r="D442" s="560"/>
    </row>
    <row r="443" spans="1:4" ht="15" customHeight="1">
      <c r="A443" s="496" t="s">
        <v>2447</v>
      </c>
      <c r="B443" s="500" t="s">
        <v>2444</v>
      </c>
      <c r="C443" s="499">
        <v>275.39999999999998</v>
      </c>
      <c r="D443" s="560"/>
    </row>
    <row r="444" spans="1:4" ht="15" customHeight="1">
      <c r="A444" s="496" t="s">
        <v>2448</v>
      </c>
      <c r="B444" s="500" t="s">
        <v>2444</v>
      </c>
      <c r="C444" s="499">
        <v>275.39999999999998</v>
      </c>
      <c r="D444" s="560"/>
    </row>
    <row r="445" spans="1:4" ht="15" customHeight="1">
      <c r="A445" s="496" t="s">
        <v>2449</v>
      </c>
      <c r="B445" s="500" t="s">
        <v>2444</v>
      </c>
      <c r="C445" s="499">
        <v>275.39999999999998</v>
      </c>
      <c r="D445" s="560"/>
    </row>
    <row r="446" spans="1:4" ht="15" customHeight="1">
      <c r="A446" s="496" t="s">
        <v>2450</v>
      </c>
      <c r="B446" s="500" t="s">
        <v>2444</v>
      </c>
      <c r="C446" s="499">
        <v>275.39999999999998</v>
      </c>
      <c r="D446" s="560"/>
    </row>
    <row r="447" spans="1:4" ht="15" customHeight="1">
      <c r="A447" s="496" t="s">
        <v>2451</v>
      </c>
      <c r="B447" s="500" t="s">
        <v>2444</v>
      </c>
      <c r="C447" s="499">
        <v>275.39999999999998</v>
      </c>
      <c r="D447" s="560"/>
    </row>
    <row r="448" spans="1:4" ht="15" customHeight="1">
      <c r="A448" s="496" t="s">
        <v>2452</v>
      </c>
      <c r="B448" s="500" t="s">
        <v>2453</v>
      </c>
      <c r="C448" s="499">
        <v>1765</v>
      </c>
      <c r="D448" s="560"/>
    </row>
    <row r="449" spans="1:4" ht="15" customHeight="1">
      <c r="A449" s="496" t="s">
        <v>2454</v>
      </c>
      <c r="B449" s="501" t="s">
        <v>2455</v>
      </c>
      <c r="C449" s="502">
        <v>361.46</v>
      </c>
      <c r="D449" s="560"/>
    </row>
    <row r="450" spans="1:4" ht="15" customHeight="1">
      <c r="A450" s="496" t="s">
        <v>2456</v>
      </c>
      <c r="B450" s="500" t="s">
        <v>2457</v>
      </c>
      <c r="C450" s="499">
        <v>124.99</v>
      </c>
      <c r="D450" s="560"/>
    </row>
    <row r="451" spans="1:4" ht="15" customHeight="1">
      <c r="A451" s="496" t="s">
        <v>2458</v>
      </c>
      <c r="B451" s="501" t="s">
        <v>2459</v>
      </c>
      <c r="C451" s="502">
        <v>2226.4</v>
      </c>
      <c r="D451" s="560"/>
    </row>
    <row r="452" spans="1:4" ht="15" customHeight="1">
      <c r="A452" s="496" t="s">
        <v>2460</v>
      </c>
      <c r="B452" s="501" t="s">
        <v>2461</v>
      </c>
      <c r="C452" s="502">
        <v>1878</v>
      </c>
      <c r="D452" s="560"/>
    </row>
    <row r="453" spans="1:4" ht="15" customHeight="1">
      <c r="A453" s="496" t="s">
        <v>2462</v>
      </c>
      <c r="B453" s="500" t="s">
        <v>2463</v>
      </c>
      <c r="C453" s="499">
        <v>1978</v>
      </c>
      <c r="D453" s="560"/>
    </row>
    <row r="454" spans="1:4" ht="15" customHeight="1">
      <c r="A454" s="496" t="s">
        <v>2464</v>
      </c>
      <c r="B454" s="501" t="s">
        <v>2465</v>
      </c>
      <c r="C454" s="502">
        <v>526.14</v>
      </c>
      <c r="D454" s="560"/>
    </row>
    <row r="455" spans="1:4" ht="15" customHeight="1">
      <c r="A455" s="496" t="s">
        <v>2466</v>
      </c>
      <c r="B455" s="500" t="s">
        <v>2467</v>
      </c>
      <c r="C455" s="499">
        <v>439</v>
      </c>
      <c r="D455" s="560"/>
    </row>
    <row r="456" spans="1:4" ht="15" customHeight="1">
      <c r="A456" s="496" t="s">
        <v>2468</v>
      </c>
      <c r="B456" s="501" t="s">
        <v>2469</v>
      </c>
      <c r="C456" s="502">
        <v>5240.2049999999999</v>
      </c>
      <c r="D456" s="560"/>
    </row>
    <row r="457" spans="1:4" ht="15" customHeight="1">
      <c r="A457" s="496" t="s">
        <v>2470</v>
      </c>
      <c r="B457" s="501" t="s">
        <v>2469</v>
      </c>
      <c r="C457" s="502">
        <v>5240.2049999999999</v>
      </c>
      <c r="D457" s="560"/>
    </row>
    <row r="458" spans="1:4" ht="15" customHeight="1">
      <c r="A458" s="496" t="s">
        <v>2471</v>
      </c>
      <c r="B458" s="501" t="s">
        <v>2472</v>
      </c>
      <c r="C458" s="502">
        <v>3415.5</v>
      </c>
      <c r="D458" s="560"/>
    </row>
    <row r="459" spans="1:4" ht="15" customHeight="1">
      <c r="A459" s="496" t="s">
        <v>2473</v>
      </c>
      <c r="B459" s="501" t="s">
        <v>2472</v>
      </c>
      <c r="C459" s="502">
        <v>3415.5</v>
      </c>
      <c r="D459" s="560"/>
    </row>
    <row r="460" spans="1:4" ht="15" customHeight="1">
      <c r="A460" s="496" t="s">
        <v>2474</v>
      </c>
      <c r="B460" s="501" t="s">
        <v>2475</v>
      </c>
      <c r="C460" s="502">
        <v>2265.5</v>
      </c>
      <c r="D460" s="560"/>
    </row>
    <row r="461" spans="1:4" ht="15" customHeight="1">
      <c r="A461" s="496" t="s">
        <v>2476</v>
      </c>
      <c r="B461" s="501" t="s">
        <v>2477</v>
      </c>
      <c r="C461" s="502">
        <v>2875</v>
      </c>
      <c r="D461" s="560"/>
    </row>
    <row r="462" spans="1:4" ht="15" customHeight="1">
      <c r="A462" s="496" t="s">
        <v>2478</v>
      </c>
      <c r="B462" s="501" t="s">
        <v>2479</v>
      </c>
      <c r="C462" s="502">
        <v>3323.5</v>
      </c>
      <c r="D462" s="560"/>
    </row>
    <row r="463" spans="1:4" ht="15" customHeight="1">
      <c r="A463" s="496" t="s">
        <v>2480</v>
      </c>
      <c r="B463" s="501" t="s">
        <v>2481</v>
      </c>
      <c r="C463" s="502">
        <v>937.25</v>
      </c>
      <c r="D463" s="560"/>
    </row>
    <row r="464" spans="1:4" ht="15" customHeight="1">
      <c r="A464" s="496" t="s">
        <v>2482</v>
      </c>
      <c r="B464" s="501" t="s">
        <v>2481</v>
      </c>
      <c r="C464" s="502">
        <v>937.25</v>
      </c>
      <c r="D464" s="560"/>
    </row>
    <row r="465" spans="1:4" ht="15" customHeight="1">
      <c r="A465" s="496" t="s">
        <v>2483</v>
      </c>
      <c r="B465" s="501" t="s">
        <v>2481</v>
      </c>
      <c r="C465" s="502">
        <v>937.25</v>
      </c>
      <c r="D465" s="560"/>
    </row>
    <row r="466" spans="1:4" ht="15" customHeight="1">
      <c r="A466" s="496" t="s">
        <v>2484</v>
      </c>
      <c r="B466" s="501" t="s">
        <v>2481</v>
      </c>
      <c r="C466" s="502">
        <v>937.25</v>
      </c>
      <c r="D466" s="560"/>
    </row>
    <row r="467" spans="1:4" ht="15" customHeight="1">
      <c r="A467" s="496" t="s">
        <v>2485</v>
      </c>
      <c r="B467" s="501" t="s">
        <v>2481</v>
      </c>
      <c r="C467" s="502">
        <v>937.25</v>
      </c>
      <c r="D467" s="560"/>
    </row>
    <row r="468" spans="1:4" ht="15" customHeight="1">
      <c r="A468" s="496" t="s">
        <v>2486</v>
      </c>
      <c r="B468" s="501" t="s">
        <v>2487</v>
      </c>
      <c r="C468" s="502">
        <v>2566.8000000000002</v>
      </c>
      <c r="D468" s="560"/>
    </row>
    <row r="469" spans="1:4" ht="15" customHeight="1">
      <c r="A469" s="496" t="s">
        <v>2488</v>
      </c>
      <c r="B469" s="501" t="s">
        <v>2489</v>
      </c>
      <c r="C469" s="502">
        <v>1692.8</v>
      </c>
      <c r="D469" s="560"/>
    </row>
    <row r="470" spans="1:4" ht="15" customHeight="1">
      <c r="A470" s="496" t="s">
        <v>2490</v>
      </c>
      <c r="B470" s="501" t="s">
        <v>2489</v>
      </c>
      <c r="C470" s="502">
        <v>1692.8</v>
      </c>
      <c r="D470" s="560"/>
    </row>
    <row r="471" spans="1:4" ht="15" customHeight="1">
      <c r="A471" s="496" t="s">
        <v>2491</v>
      </c>
      <c r="B471" s="501" t="s">
        <v>2492</v>
      </c>
      <c r="C471" s="502">
        <v>1893.36</v>
      </c>
      <c r="D471" s="560"/>
    </row>
    <row r="472" spans="1:4" ht="15" customHeight="1">
      <c r="A472" s="496" t="s">
        <v>2493</v>
      </c>
      <c r="B472" s="501" t="s">
        <v>2494</v>
      </c>
      <c r="C472" s="502">
        <v>8500</v>
      </c>
      <c r="D472" s="560"/>
    </row>
    <row r="473" spans="1:4" ht="15" customHeight="1">
      <c r="A473" s="496" t="s">
        <v>2495</v>
      </c>
      <c r="B473" s="501" t="s">
        <v>2496</v>
      </c>
      <c r="C473" s="502">
        <v>2199</v>
      </c>
      <c r="D473" s="560"/>
    </row>
    <row r="474" spans="1:4" ht="15" customHeight="1">
      <c r="A474" s="496" t="s">
        <v>2497</v>
      </c>
      <c r="B474" s="501" t="s">
        <v>2498</v>
      </c>
      <c r="C474" s="502">
        <v>345</v>
      </c>
      <c r="D474" s="560"/>
    </row>
    <row r="475" spans="1:4" ht="15" customHeight="1">
      <c r="A475" s="496" t="s">
        <v>2499</v>
      </c>
      <c r="B475" s="501" t="s">
        <v>2498</v>
      </c>
      <c r="C475" s="502">
        <v>345</v>
      </c>
      <c r="D475" s="560"/>
    </row>
    <row r="476" spans="1:4" ht="15" customHeight="1">
      <c r="A476" s="496" t="s">
        <v>2500</v>
      </c>
      <c r="B476" s="501" t="s">
        <v>2498</v>
      </c>
      <c r="C476" s="502">
        <v>345</v>
      </c>
      <c r="D476" s="560"/>
    </row>
    <row r="477" spans="1:4" ht="15" customHeight="1">
      <c r="A477" s="496" t="s">
        <v>2501</v>
      </c>
      <c r="B477" s="501" t="s">
        <v>2498</v>
      </c>
      <c r="C477" s="502">
        <v>345</v>
      </c>
      <c r="D477" s="560"/>
    </row>
    <row r="478" spans="1:4" ht="15" customHeight="1">
      <c r="A478" s="496" t="s">
        <v>2502</v>
      </c>
      <c r="B478" s="501" t="s">
        <v>2498</v>
      </c>
      <c r="C478" s="502">
        <v>345</v>
      </c>
      <c r="D478" s="560"/>
    </row>
    <row r="479" spans="1:4" ht="15" customHeight="1">
      <c r="A479" s="496" t="s">
        <v>2503</v>
      </c>
      <c r="B479" s="501" t="s">
        <v>2498</v>
      </c>
      <c r="C479" s="502">
        <v>345</v>
      </c>
      <c r="D479" s="560"/>
    </row>
    <row r="480" spans="1:4" ht="15" customHeight="1">
      <c r="A480" s="496" t="s">
        <v>2504</v>
      </c>
      <c r="B480" s="501" t="s">
        <v>2498</v>
      </c>
      <c r="C480" s="502">
        <v>345</v>
      </c>
      <c r="D480" s="560"/>
    </row>
    <row r="481" spans="1:4" ht="15" customHeight="1">
      <c r="A481" s="496" t="s">
        <v>2505</v>
      </c>
      <c r="B481" s="501" t="s">
        <v>2498</v>
      </c>
      <c r="C481" s="502">
        <v>345</v>
      </c>
      <c r="D481" s="560"/>
    </row>
    <row r="482" spans="1:4" ht="15" customHeight="1">
      <c r="A482" s="496" t="s">
        <v>2506</v>
      </c>
      <c r="B482" s="501" t="s">
        <v>2498</v>
      </c>
      <c r="C482" s="502">
        <v>345</v>
      </c>
      <c r="D482" s="560"/>
    </row>
    <row r="483" spans="1:4" ht="15" customHeight="1">
      <c r="A483" s="496" t="s">
        <v>2507</v>
      </c>
      <c r="B483" s="501" t="s">
        <v>2498</v>
      </c>
      <c r="C483" s="502">
        <v>345</v>
      </c>
      <c r="D483" s="560"/>
    </row>
    <row r="484" spans="1:4" ht="15" customHeight="1">
      <c r="A484" s="496" t="s">
        <v>2508</v>
      </c>
      <c r="B484" s="501" t="s">
        <v>2509</v>
      </c>
      <c r="C484" s="502">
        <v>13114.6</v>
      </c>
      <c r="D484" s="560"/>
    </row>
    <row r="485" spans="1:4" ht="15" customHeight="1">
      <c r="A485" s="496" t="s">
        <v>2510</v>
      </c>
      <c r="B485" s="501" t="s">
        <v>2511</v>
      </c>
      <c r="C485" s="502">
        <v>258.06</v>
      </c>
      <c r="D485" s="560"/>
    </row>
    <row r="486" spans="1:4" ht="15" customHeight="1">
      <c r="A486" s="496" t="s">
        <v>2512</v>
      </c>
      <c r="B486" s="501" t="s">
        <v>2511</v>
      </c>
      <c r="C486" s="502">
        <v>258.06</v>
      </c>
      <c r="D486" s="560"/>
    </row>
    <row r="487" spans="1:4" ht="15" customHeight="1">
      <c r="A487" s="496" t="s">
        <v>2513</v>
      </c>
      <c r="B487" s="501" t="s">
        <v>2511</v>
      </c>
      <c r="C487" s="502">
        <v>258.06</v>
      </c>
      <c r="D487" s="560"/>
    </row>
    <row r="488" spans="1:4" ht="15" customHeight="1">
      <c r="A488" s="496" t="s">
        <v>2514</v>
      </c>
      <c r="B488" s="501" t="s">
        <v>2515</v>
      </c>
      <c r="C488" s="502">
        <v>1765.25</v>
      </c>
      <c r="D488" s="560"/>
    </row>
    <row r="489" spans="1:4" ht="15" customHeight="1">
      <c r="A489" s="496" t="s">
        <v>2516</v>
      </c>
      <c r="B489" s="501" t="s">
        <v>2517</v>
      </c>
      <c r="C489" s="502">
        <f>816.5*22</f>
        <v>17963</v>
      </c>
      <c r="D489" s="560"/>
    </row>
    <row r="490" spans="1:4" ht="15" customHeight="1">
      <c r="A490" s="496" t="s">
        <v>2518</v>
      </c>
      <c r="B490" s="501" t="s">
        <v>2519</v>
      </c>
      <c r="C490" s="502">
        <v>1380</v>
      </c>
      <c r="D490" s="560"/>
    </row>
    <row r="491" spans="1:4" ht="15" customHeight="1">
      <c r="A491" s="496" t="s">
        <v>2520</v>
      </c>
      <c r="B491" s="501" t="s">
        <v>2521</v>
      </c>
      <c r="C491" s="502">
        <v>920</v>
      </c>
      <c r="D491" s="560"/>
    </row>
    <row r="492" spans="1:4" ht="15" customHeight="1">
      <c r="A492" s="496" t="s">
        <v>2522</v>
      </c>
      <c r="B492" s="501" t="s">
        <v>2521</v>
      </c>
      <c r="C492" s="502">
        <v>920</v>
      </c>
      <c r="D492" s="560"/>
    </row>
    <row r="493" spans="1:4" ht="15" customHeight="1">
      <c r="A493" s="496" t="s">
        <v>2523</v>
      </c>
      <c r="B493" s="501" t="s">
        <v>2521</v>
      </c>
      <c r="C493" s="502">
        <v>920</v>
      </c>
      <c r="D493" s="560"/>
    </row>
    <row r="494" spans="1:4" ht="15" customHeight="1">
      <c r="A494" s="496" t="s">
        <v>2524</v>
      </c>
      <c r="B494" s="501" t="s">
        <v>2521</v>
      </c>
      <c r="C494" s="502">
        <v>920</v>
      </c>
      <c r="D494" s="560"/>
    </row>
    <row r="495" spans="1:4" ht="15" customHeight="1">
      <c r="A495" s="496" t="s">
        <v>2525</v>
      </c>
      <c r="B495" s="501" t="s">
        <v>2521</v>
      </c>
      <c r="C495" s="502">
        <v>920</v>
      </c>
      <c r="D495" s="560"/>
    </row>
    <row r="496" spans="1:4" ht="15" customHeight="1">
      <c r="A496" s="496" t="s">
        <v>2526</v>
      </c>
      <c r="B496" s="501" t="s">
        <v>2521</v>
      </c>
      <c r="C496" s="502">
        <v>920</v>
      </c>
      <c r="D496" s="560"/>
    </row>
    <row r="497" spans="1:4" ht="15" customHeight="1">
      <c r="A497" s="496" t="s">
        <v>2527</v>
      </c>
      <c r="B497" s="501" t="s">
        <v>2521</v>
      </c>
      <c r="C497" s="502">
        <v>920</v>
      </c>
      <c r="D497" s="560"/>
    </row>
    <row r="498" spans="1:4" ht="15" customHeight="1">
      <c r="A498" s="496" t="s">
        <v>2528</v>
      </c>
      <c r="B498" s="501" t="s">
        <v>2521</v>
      </c>
      <c r="C498" s="502">
        <v>920</v>
      </c>
      <c r="D498" s="560"/>
    </row>
    <row r="499" spans="1:4" ht="15" customHeight="1">
      <c r="A499" s="496" t="s">
        <v>2529</v>
      </c>
      <c r="B499" s="501" t="s">
        <v>2521</v>
      </c>
      <c r="C499" s="502">
        <v>920</v>
      </c>
      <c r="D499" s="560"/>
    </row>
    <row r="500" spans="1:4" ht="15" customHeight="1">
      <c r="A500" s="496" t="s">
        <v>2530</v>
      </c>
      <c r="B500" s="501" t="s">
        <v>2521</v>
      </c>
      <c r="C500" s="502">
        <v>920</v>
      </c>
      <c r="D500" s="560"/>
    </row>
    <row r="501" spans="1:4" ht="15" customHeight="1">
      <c r="A501" s="496" t="s">
        <v>2531</v>
      </c>
      <c r="B501" s="501" t="s">
        <v>2532</v>
      </c>
      <c r="C501" s="502">
        <v>1765.25</v>
      </c>
      <c r="D501" s="560"/>
    </row>
    <row r="502" spans="1:4" ht="15" customHeight="1">
      <c r="A502" s="496" t="s">
        <v>2533</v>
      </c>
      <c r="B502" s="501" t="s">
        <v>2532</v>
      </c>
      <c r="C502" s="502">
        <v>1765.25</v>
      </c>
      <c r="D502" s="560"/>
    </row>
    <row r="503" spans="1:4" ht="15" customHeight="1">
      <c r="A503" s="496" t="s">
        <v>2534</v>
      </c>
      <c r="B503" s="501" t="s">
        <v>2532</v>
      </c>
      <c r="C503" s="502">
        <v>1765.25</v>
      </c>
      <c r="D503" s="560"/>
    </row>
    <row r="504" spans="1:4" ht="15" customHeight="1">
      <c r="A504" s="496" t="s">
        <v>2535</v>
      </c>
      <c r="B504" s="501" t="s">
        <v>2536</v>
      </c>
      <c r="C504" s="502">
        <v>3497.47</v>
      </c>
      <c r="D504" s="560"/>
    </row>
    <row r="505" spans="1:4" ht="15" customHeight="1">
      <c r="A505" s="496" t="s">
        <v>2537</v>
      </c>
      <c r="B505" s="501" t="s">
        <v>2538</v>
      </c>
      <c r="C505" s="502">
        <v>2837.625</v>
      </c>
      <c r="D505" s="560"/>
    </row>
    <row r="506" spans="1:4" ht="15" customHeight="1">
      <c r="A506" s="496" t="s">
        <v>2539</v>
      </c>
      <c r="B506" s="501" t="s">
        <v>2538</v>
      </c>
      <c r="C506" s="502">
        <v>2837.625</v>
      </c>
      <c r="D506" s="560"/>
    </row>
    <row r="507" spans="1:4" ht="15" customHeight="1">
      <c r="A507" s="496" t="s">
        <v>2540</v>
      </c>
      <c r="B507" s="501" t="s">
        <v>2541</v>
      </c>
      <c r="C507" s="502">
        <v>920.46</v>
      </c>
      <c r="D507" s="560"/>
    </row>
    <row r="508" spans="1:4" ht="15" customHeight="1">
      <c r="A508" s="496" t="s">
        <v>2542</v>
      </c>
      <c r="B508" s="501" t="s">
        <v>2541</v>
      </c>
      <c r="C508" s="502">
        <v>920.46</v>
      </c>
      <c r="D508" s="560"/>
    </row>
    <row r="509" spans="1:4" ht="15" customHeight="1">
      <c r="A509" s="496" t="s">
        <v>2543</v>
      </c>
      <c r="B509" s="501" t="s">
        <v>2544</v>
      </c>
      <c r="C509" s="502">
        <v>258.06</v>
      </c>
      <c r="D509" s="560"/>
    </row>
    <row r="510" spans="1:4" ht="15" customHeight="1">
      <c r="A510" s="496" t="s">
        <v>2545</v>
      </c>
      <c r="B510" s="501" t="s">
        <v>2546</v>
      </c>
      <c r="C510" s="502">
        <v>1073.8699999999999</v>
      </c>
      <c r="D510" s="560"/>
    </row>
    <row r="511" spans="1:4" ht="15" customHeight="1">
      <c r="A511" s="496" t="s">
        <v>2547</v>
      </c>
      <c r="B511" s="501" t="s">
        <v>2548</v>
      </c>
      <c r="C511" s="502">
        <v>2645</v>
      </c>
      <c r="D511" s="560"/>
    </row>
    <row r="512" spans="1:4" ht="15" customHeight="1">
      <c r="A512" s="496" t="s">
        <v>2549</v>
      </c>
      <c r="B512" s="501" t="s">
        <v>2546</v>
      </c>
      <c r="C512" s="502">
        <v>920.46</v>
      </c>
      <c r="D512" s="560"/>
    </row>
    <row r="513" spans="1:4" ht="15" customHeight="1">
      <c r="A513" s="496" t="s">
        <v>2550</v>
      </c>
      <c r="B513" s="501" t="s">
        <v>2551</v>
      </c>
      <c r="C513" s="502">
        <v>184</v>
      </c>
      <c r="D513" s="560"/>
    </row>
    <row r="514" spans="1:4" ht="15" customHeight="1">
      <c r="A514" s="496" t="s">
        <v>2552</v>
      </c>
      <c r="B514" s="501" t="s">
        <v>2551</v>
      </c>
      <c r="C514" s="502">
        <v>184</v>
      </c>
      <c r="D514" s="560"/>
    </row>
    <row r="515" spans="1:4" ht="15" customHeight="1">
      <c r="A515" s="496" t="s">
        <v>2553</v>
      </c>
      <c r="B515" s="501" t="s">
        <v>2551</v>
      </c>
      <c r="C515" s="502">
        <v>184</v>
      </c>
      <c r="D515" s="560"/>
    </row>
    <row r="516" spans="1:4" ht="15" customHeight="1">
      <c r="A516" s="496" t="s">
        <v>2554</v>
      </c>
      <c r="B516" s="501" t="s">
        <v>2555</v>
      </c>
      <c r="C516" s="502">
        <v>1247.75</v>
      </c>
      <c r="D516" s="560"/>
    </row>
    <row r="517" spans="1:4" ht="15" customHeight="1">
      <c r="A517" s="496" t="s">
        <v>2556</v>
      </c>
      <c r="B517" s="501" t="s">
        <v>2555</v>
      </c>
      <c r="C517" s="502">
        <v>1247.75</v>
      </c>
      <c r="D517" s="560"/>
    </row>
    <row r="518" spans="1:4" ht="15" customHeight="1">
      <c r="A518" s="496" t="s">
        <v>2557</v>
      </c>
      <c r="B518" s="501" t="s">
        <v>2558</v>
      </c>
      <c r="C518" s="502">
        <v>1713.5</v>
      </c>
      <c r="D518" s="560"/>
    </row>
    <row r="519" spans="1:4" ht="15" customHeight="1">
      <c r="A519" s="496" t="s">
        <v>2559</v>
      </c>
      <c r="B519" s="501" t="s">
        <v>2560</v>
      </c>
      <c r="C519" s="502">
        <v>494.5</v>
      </c>
      <c r="D519" s="560"/>
    </row>
    <row r="520" spans="1:4" ht="15" customHeight="1">
      <c r="A520" s="496" t="s">
        <v>2561</v>
      </c>
      <c r="B520" s="501" t="s">
        <v>2560</v>
      </c>
      <c r="C520" s="502">
        <v>494.5</v>
      </c>
      <c r="D520" s="560"/>
    </row>
    <row r="521" spans="1:4" ht="15" customHeight="1">
      <c r="A521" s="496" t="s">
        <v>2562</v>
      </c>
      <c r="B521" s="501" t="s">
        <v>2560</v>
      </c>
      <c r="C521" s="502">
        <v>494.5</v>
      </c>
      <c r="D521" s="560"/>
    </row>
    <row r="522" spans="1:4" ht="15" customHeight="1">
      <c r="A522" s="496" t="s">
        <v>2563</v>
      </c>
      <c r="B522" s="501" t="s">
        <v>2560</v>
      </c>
      <c r="C522" s="502">
        <v>494.5</v>
      </c>
      <c r="D522" s="560"/>
    </row>
    <row r="523" spans="1:4" ht="15" customHeight="1">
      <c r="A523" s="496" t="s">
        <v>2564</v>
      </c>
      <c r="B523" s="500" t="s">
        <v>2565</v>
      </c>
      <c r="C523" s="499">
        <v>1367.35</v>
      </c>
      <c r="D523" s="560"/>
    </row>
    <row r="524" spans="1:4" ht="15" customHeight="1">
      <c r="A524" s="496" t="s">
        <v>2566</v>
      </c>
      <c r="B524" s="500" t="s">
        <v>2567</v>
      </c>
      <c r="C524" s="499">
        <v>1555.95</v>
      </c>
      <c r="D524" s="560"/>
    </row>
    <row r="525" spans="1:4" ht="15" customHeight="1">
      <c r="A525" s="496" t="s">
        <v>2568</v>
      </c>
      <c r="B525" s="500" t="s">
        <v>2569</v>
      </c>
      <c r="C525" s="499">
        <v>494.5</v>
      </c>
      <c r="D525" s="560"/>
    </row>
    <row r="526" spans="1:4" ht="15" customHeight="1">
      <c r="A526" s="496" t="s">
        <v>2570</v>
      </c>
      <c r="B526" s="500" t="s">
        <v>2569</v>
      </c>
      <c r="C526" s="499">
        <v>494.5</v>
      </c>
      <c r="D526" s="560"/>
    </row>
    <row r="527" spans="1:4" ht="15" customHeight="1">
      <c r="A527" s="496" t="s">
        <v>2571</v>
      </c>
      <c r="B527" s="500" t="s">
        <v>2569</v>
      </c>
      <c r="C527" s="499">
        <v>494.5</v>
      </c>
      <c r="D527" s="560"/>
    </row>
    <row r="528" spans="1:4" ht="15" customHeight="1">
      <c r="A528" s="496" t="s">
        <v>2572</v>
      </c>
      <c r="B528" s="500" t="s">
        <v>2573</v>
      </c>
      <c r="C528" s="499">
        <v>725.9375</v>
      </c>
      <c r="D528" s="560"/>
    </row>
    <row r="529" spans="1:4" ht="15" customHeight="1">
      <c r="A529" s="496" t="s">
        <v>2574</v>
      </c>
      <c r="B529" s="500" t="s">
        <v>2575</v>
      </c>
      <c r="C529" s="499">
        <f>33.35*50</f>
        <v>1667.5</v>
      </c>
      <c r="D529" s="560"/>
    </row>
    <row r="530" spans="1:4" ht="15" customHeight="1">
      <c r="A530" s="496" t="s">
        <v>2576</v>
      </c>
      <c r="B530" s="500" t="s">
        <v>2577</v>
      </c>
      <c r="C530" s="499">
        <f>27.6*24</f>
        <v>662.40000000000009</v>
      </c>
      <c r="D530" s="560"/>
    </row>
    <row r="531" spans="1:4" ht="15" customHeight="1">
      <c r="A531" s="496" t="s">
        <v>2578</v>
      </c>
      <c r="B531" s="501" t="s">
        <v>2579</v>
      </c>
      <c r="C531" s="502">
        <v>2027.45</v>
      </c>
      <c r="D531" s="560"/>
    </row>
    <row r="532" spans="1:4" ht="15" customHeight="1">
      <c r="A532" s="496" t="s">
        <v>2580</v>
      </c>
      <c r="B532" s="501" t="s">
        <v>2579</v>
      </c>
      <c r="C532" s="502">
        <v>2027.45</v>
      </c>
      <c r="D532" s="560"/>
    </row>
    <row r="533" spans="1:4" ht="15" customHeight="1">
      <c r="A533" s="496" t="s">
        <v>2581</v>
      </c>
      <c r="B533" s="501" t="s">
        <v>2579</v>
      </c>
      <c r="C533" s="502">
        <v>2027.45</v>
      </c>
      <c r="D533" s="560"/>
    </row>
    <row r="534" spans="1:4" ht="15" customHeight="1">
      <c r="A534" s="496" t="s">
        <v>2582</v>
      </c>
      <c r="B534" s="501" t="s">
        <v>2579</v>
      </c>
      <c r="C534" s="502">
        <v>2027.45</v>
      </c>
      <c r="D534" s="560"/>
    </row>
    <row r="535" spans="1:4" ht="15" customHeight="1">
      <c r="A535" s="496" t="s">
        <v>2583</v>
      </c>
      <c r="B535" s="501" t="s">
        <v>2584</v>
      </c>
      <c r="C535" s="502">
        <v>1539.85</v>
      </c>
      <c r="D535" s="560"/>
    </row>
    <row r="536" spans="1:4" ht="15" customHeight="1">
      <c r="A536" s="496" t="s">
        <v>2585</v>
      </c>
      <c r="B536" s="501" t="s">
        <v>2584</v>
      </c>
      <c r="C536" s="502">
        <v>1539.85</v>
      </c>
      <c r="D536" s="560"/>
    </row>
    <row r="537" spans="1:4" ht="15" customHeight="1">
      <c r="A537" s="496" t="s">
        <v>2586</v>
      </c>
      <c r="B537" s="501" t="s">
        <v>2577</v>
      </c>
      <c r="C537" s="502">
        <f>30.36*50</f>
        <v>1518</v>
      </c>
      <c r="D537" s="560"/>
    </row>
    <row r="538" spans="1:4" ht="15" customHeight="1">
      <c r="A538" s="496" t="s">
        <v>2587</v>
      </c>
      <c r="B538" s="501" t="s">
        <v>2588</v>
      </c>
      <c r="C538" s="502">
        <v>2631.2</v>
      </c>
      <c r="D538" s="560"/>
    </row>
    <row r="539" spans="1:4" ht="15" customHeight="1">
      <c r="A539" s="496" t="s">
        <v>2589</v>
      </c>
      <c r="B539" s="501" t="s">
        <v>2590</v>
      </c>
      <c r="C539" s="502">
        <v>3484.5</v>
      </c>
      <c r="D539" s="560"/>
    </row>
    <row r="540" spans="1:4" ht="15" customHeight="1">
      <c r="A540" s="496" t="s">
        <v>2591</v>
      </c>
      <c r="B540" s="501" t="s">
        <v>2592</v>
      </c>
      <c r="C540" s="502">
        <f>33.35*30</f>
        <v>1000.5</v>
      </c>
      <c r="D540" s="560"/>
    </row>
    <row r="541" spans="1:4" ht="15" customHeight="1">
      <c r="A541" s="496" t="s">
        <v>2593</v>
      </c>
      <c r="B541" s="501" t="s">
        <v>2594</v>
      </c>
      <c r="C541" s="502">
        <v>661.25</v>
      </c>
      <c r="D541" s="560"/>
    </row>
    <row r="542" spans="1:4" ht="15" customHeight="1">
      <c r="A542" s="496" t="s">
        <v>2595</v>
      </c>
      <c r="B542" s="501" t="s">
        <v>2594</v>
      </c>
      <c r="C542" s="502">
        <v>661.25</v>
      </c>
      <c r="D542" s="560"/>
    </row>
    <row r="543" spans="1:4" ht="15" customHeight="1">
      <c r="A543" s="496" t="s">
        <v>2596</v>
      </c>
      <c r="B543" s="501" t="s">
        <v>2597</v>
      </c>
      <c r="C543" s="502">
        <v>2265.5</v>
      </c>
      <c r="D543" s="560"/>
    </row>
    <row r="544" spans="1:4" ht="15" customHeight="1">
      <c r="A544" s="496" t="s">
        <v>2598</v>
      </c>
      <c r="B544" s="501" t="s">
        <v>2599</v>
      </c>
      <c r="C544" s="502">
        <v>4255</v>
      </c>
      <c r="D544" s="560"/>
    </row>
    <row r="545" spans="1:4" ht="15" customHeight="1">
      <c r="A545" s="496" t="s">
        <v>2600</v>
      </c>
      <c r="B545" s="501" t="s">
        <v>2601</v>
      </c>
      <c r="C545" s="502">
        <v>698.02</v>
      </c>
      <c r="D545" s="560"/>
    </row>
    <row r="546" spans="1:4" ht="15" customHeight="1">
      <c r="A546" s="496" t="s">
        <v>2602</v>
      </c>
      <c r="B546" s="501" t="s">
        <v>2601</v>
      </c>
      <c r="C546" s="502">
        <v>698.02</v>
      </c>
      <c r="D546" s="560"/>
    </row>
    <row r="547" spans="1:4" ht="15" customHeight="1">
      <c r="A547" s="496" t="s">
        <v>2603</v>
      </c>
      <c r="B547" s="501" t="s">
        <v>2601</v>
      </c>
      <c r="C547" s="502">
        <v>698.02</v>
      </c>
      <c r="D547" s="560"/>
    </row>
    <row r="548" spans="1:4" ht="15" customHeight="1">
      <c r="A548" s="496" t="s">
        <v>2604</v>
      </c>
      <c r="B548" s="501" t="s">
        <v>2601</v>
      </c>
      <c r="C548" s="502">
        <v>698.02</v>
      </c>
      <c r="D548" s="560"/>
    </row>
    <row r="549" spans="1:4" ht="15" customHeight="1">
      <c r="A549" s="496" t="s">
        <v>2605</v>
      </c>
      <c r="B549" s="501" t="s">
        <v>2601</v>
      </c>
      <c r="C549" s="502">
        <v>698.02</v>
      </c>
      <c r="D549" s="560"/>
    </row>
    <row r="550" spans="1:4" ht="15" customHeight="1">
      <c r="A550" s="496" t="s">
        <v>2606</v>
      </c>
      <c r="B550" s="501" t="s">
        <v>2607</v>
      </c>
      <c r="C550" s="502">
        <v>1407.13</v>
      </c>
      <c r="D550" s="560"/>
    </row>
    <row r="551" spans="1:4" ht="15" customHeight="1">
      <c r="A551" s="496" t="s">
        <v>2606</v>
      </c>
      <c r="B551" s="501" t="s">
        <v>2608</v>
      </c>
      <c r="C551" s="502">
        <v>717.22</v>
      </c>
      <c r="D551" s="560"/>
    </row>
    <row r="552" spans="1:4" ht="15" customHeight="1">
      <c r="A552" s="496" t="s">
        <v>2609</v>
      </c>
      <c r="B552" s="501" t="s">
        <v>2610</v>
      </c>
      <c r="C552" s="502">
        <v>1253.5</v>
      </c>
      <c r="D552" s="560"/>
    </row>
    <row r="553" spans="1:4" ht="15" customHeight="1">
      <c r="A553" s="496" t="s">
        <v>2611</v>
      </c>
      <c r="B553" s="501" t="s">
        <v>2610</v>
      </c>
      <c r="C553" s="502">
        <v>1253.5</v>
      </c>
      <c r="D553" s="560"/>
    </row>
    <row r="554" spans="1:4" ht="15" customHeight="1">
      <c r="A554" s="496" t="s">
        <v>2612</v>
      </c>
      <c r="B554" s="501" t="s">
        <v>2610</v>
      </c>
      <c r="C554" s="502">
        <v>1253.5</v>
      </c>
      <c r="D554" s="560"/>
    </row>
    <row r="555" spans="1:4" ht="15" customHeight="1">
      <c r="A555" s="496" t="s">
        <v>2613</v>
      </c>
      <c r="B555" s="501" t="s">
        <v>2614</v>
      </c>
      <c r="C555" s="502">
        <v>14662.5</v>
      </c>
      <c r="D555" s="560"/>
    </row>
    <row r="556" spans="1:4" ht="15" customHeight="1">
      <c r="A556" s="496" t="s">
        <v>2615</v>
      </c>
      <c r="B556" s="501" t="s">
        <v>2616</v>
      </c>
      <c r="C556" s="502">
        <v>5712</v>
      </c>
      <c r="D556" s="560"/>
    </row>
    <row r="557" spans="1:4" ht="15" customHeight="1">
      <c r="A557" s="496" t="s">
        <v>2617</v>
      </c>
      <c r="B557" s="501" t="s">
        <v>2618</v>
      </c>
      <c r="C557" s="502">
        <v>5712</v>
      </c>
      <c r="D557" s="559"/>
    </row>
    <row r="558" spans="1:4" ht="15" customHeight="1">
      <c r="A558" s="496" t="s">
        <v>2619</v>
      </c>
      <c r="B558" s="501" t="s">
        <v>2620</v>
      </c>
      <c r="C558" s="502">
        <v>2989.91</v>
      </c>
      <c r="D558" s="559"/>
    </row>
    <row r="559" spans="1:4" ht="15" customHeight="1">
      <c r="A559" s="496" t="s">
        <v>2621</v>
      </c>
      <c r="B559" s="501" t="s">
        <v>2622</v>
      </c>
      <c r="C559" s="502">
        <v>2288.5</v>
      </c>
      <c r="D559" s="559"/>
    </row>
    <row r="560" spans="1:4" ht="15" customHeight="1">
      <c r="A560" s="496" t="s">
        <v>2623</v>
      </c>
      <c r="B560" s="501" t="s">
        <v>2624</v>
      </c>
      <c r="C560" s="502">
        <v>210</v>
      </c>
      <c r="D560" s="559"/>
    </row>
    <row r="561" spans="1:4" ht="15" customHeight="1">
      <c r="A561" s="496" t="s">
        <v>2625</v>
      </c>
      <c r="B561" s="501" t="s">
        <v>2626</v>
      </c>
      <c r="C561" s="502">
        <v>1085.9449999999999</v>
      </c>
      <c r="D561" s="559"/>
    </row>
    <row r="562" spans="1:4" ht="15" customHeight="1">
      <c r="A562" s="496" t="s">
        <v>2627</v>
      </c>
      <c r="B562" s="501" t="s">
        <v>2626</v>
      </c>
      <c r="C562" s="502">
        <v>1085.9449999999999</v>
      </c>
      <c r="D562" s="560"/>
    </row>
    <row r="563" spans="1:4" ht="15" customHeight="1">
      <c r="A563" s="496" t="s">
        <v>2628</v>
      </c>
      <c r="B563" s="501" t="s">
        <v>2626</v>
      </c>
      <c r="C563" s="502">
        <v>1085.9449999999999</v>
      </c>
      <c r="D563" s="560"/>
    </row>
    <row r="564" spans="1:4" ht="15" customHeight="1">
      <c r="A564" s="496" t="s">
        <v>2629</v>
      </c>
      <c r="B564" s="501" t="s">
        <v>2626</v>
      </c>
      <c r="C564" s="502">
        <v>1085.9449999999999</v>
      </c>
      <c r="D564" s="560"/>
    </row>
    <row r="565" spans="1:4" ht="15" customHeight="1">
      <c r="A565" s="496" t="s">
        <v>2630</v>
      </c>
      <c r="B565" s="501" t="s">
        <v>2626</v>
      </c>
      <c r="C565" s="502">
        <v>1085.9449999999999</v>
      </c>
      <c r="D565" s="560"/>
    </row>
    <row r="566" spans="1:4" ht="15" customHeight="1">
      <c r="A566" s="496" t="s">
        <v>2631</v>
      </c>
      <c r="B566" s="501" t="s">
        <v>2626</v>
      </c>
      <c r="C566" s="502">
        <v>1085.9449999999999</v>
      </c>
      <c r="D566" s="560"/>
    </row>
    <row r="567" spans="1:4" ht="15" customHeight="1">
      <c r="A567" s="496" t="s">
        <v>2632</v>
      </c>
      <c r="B567" s="501" t="s">
        <v>2626</v>
      </c>
      <c r="C567" s="502">
        <v>1085.9449999999999</v>
      </c>
      <c r="D567" s="560"/>
    </row>
    <row r="568" spans="1:4" ht="15" customHeight="1">
      <c r="A568" s="496" t="s">
        <v>2633</v>
      </c>
      <c r="B568" s="501" t="s">
        <v>2626</v>
      </c>
      <c r="C568" s="502">
        <v>1085.9449999999999</v>
      </c>
      <c r="D568" s="560"/>
    </row>
    <row r="569" spans="1:4" ht="15" customHeight="1">
      <c r="A569" s="496" t="s">
        <v>2634</v>
      </c>
      <c r="B569" s="501" t="s">
        <v>2626</v>
      </c>
      <c r="C569" s="502">
        <v>1085.9449999999999</v>
      </c>
      <c r="D569" s="560"/>
    </row>
    <row r="570" spans="1:4" ht="15" customHeight="1">
      <c r="A570" s="496" t="s">
        <v>2635</v>
      </c>
      <c r="B570" s="501" t="s">
        <v>2626</v>
      </c>
      <c r="C570" s="502">
        <v>1085.9449999999999</v>
      </c>
      <c r="D570" s="560"/>
    </row>
    <row r="571" spans="1:4" ht="15" customHeight="1">
      <c r="A571" s="496" t="s">
        <v>2636</v>
      </c>
      <c r="B571" s="501" t="s">
        <v>2626</v>
      </c>
      <c r="C571" s="502">
        <v>1085.9449999999999</v>
      </c>
      <c r="D571" s="560"/>
    </row>
    <row r="572" spans="1:4" ht="15" customHeight="1">
      <c r="A572" s="496" t="s">
        <v>2637</v>
      </c>
      <c r="B572" s="501" t="s">
        <v>2626</v>
      </c>
      <c r="C572" s="502">
        <v>1085.9449999999999</v>
      </c>
      <c r="D572" s="560"/>
    </row>
    <row r="573" spans="1:4" ht="15" customHeight="1">
      <c r="A573" s="496" t="s">
        <v>2638</v>
      </c>
      <c r="B573" s="501" t="s">
        <v>2626</v>
      </c>
      <c r="C573" s="502">
        <v>1085.9449999999999</v>
      </c>
      <c r="D573" s="560"/>
    </row>
    <row r="574" spans="1:4" ht="15" customHeight="1">
      <c r="A574" s="496" t="s">
        <v>2639</v>
      </c>
      <c r="B574" s="501" t="s">
        <v>2640</v>
      </c>
      <c r="C574" s="502">
        <v>1147.1233333333332</v>
      </c>
      <c r="D574" s="560"/>
    </row>
    <row r="575" spans="1:4" ht="15" customHeight="1">
      <c r="A575" s="496" t="s">
        <v>2641</v>
      </c>
      <c r="B575" s="501" t="s">
        <v>2640</v>
      </c>
      <c r="C575" s="502">
        <v>1147.1233333333332</v>
      </c>
      <c r="D575" s="560"/>
    </row>
    <row r="576" spans="1:4" ht="15" customHeight="1">
      <c r="A576" s="496" t="s">
        <v>2642</v>
      </c>
      <c r="B576" s="501" t="s">
        <v>2643</v>
      </c>
      <c r="C576" s="502">
        <v>260.01333333333332</v>
      </c>
      <c r="D576" s="560"/>
    </row>
    <row r="577" spans="1:4" ht="15" customHeight="1">
      <c r="A577" s="496" t="s">
        <v>2644</v>
      </c>
      <c r="B577" s="501" t="s">
        <v>2645</v>
      </c>
      <c r="C577" s="502">
        <v>333.43</v>
      </c>
      <c r="D577" s="560"/>
    </row>
    <row r="578" spans="1:4" ht="15" customHeight="1">
      <c r="A578" s="496" t="s">
        <v>2646</v>
      </c>
      <c r="B578" s="501" t="s">
        <v>2645</v>
      </c>
      <c r="C578" s="502">
        <v>333.43</v>
      </c>
      <c r="D578" s="560"/>
    </row>
    <row r="579" spans="1:4" ht="15" customHeight="1">
      <c r="A579" s="496" t="s">
        <v>2647</v>
      </c>
      <c r="B579" s="501" t="s">
        <v>2648</v>
      </c>
      <c r="C579" s="502">
        <v>333.43</v>
      </c>
      <c r="D579" s="560"/>
    </row>
    <row r="580" spans="1:4" ht="15" customHeight="1">
      <c r="A580" s="496" t="s">
        <v>2649</v>
      </c>
      <c r="B580" s="501" t="s">
        <v>2648</v>
      </c>
      <c r="C580" s="502">
        <v>333.43</v>
      </c>
      <c r="D580" s="560"/>
    </row>
    <row r="581" spans="1:4" ht="15" customHeight="1">
      <c r="A581" s="496" t="s">
        <v>2650</v>
      </c>
      <c r="B581" s="501" t="s">
        <v>2648</v>
      </c>
      <c r="C581" s="502">
        <v>333.43</v>
      </c>
      <c r="D581" s="560"/>
    </row>
    <row r="582" spans="1:4" ht="15" customHeight="1">
      <c r="A582" s="496" t="s">
        <v>2651</v>
      </c>
      <c r="B582" s="501" t="s">
        <v>2652</v>
      </c>
      <c r="C582" s="502">
        <v>347.96000000000004</v>
      </c>
      <c r="D582" s="560"/>
    </row>
    <row r="583" spans="1:4" ht="15" customHeight="1">
      <c r="A583" s="496" t="s">
        <v>2653</v>
      </c>
      <c r="B583" s="501" t="s">
        <v>2654</v>
      </c>
      <c r="C583" s="502">
        <v>347.96000000000004</v>
      </c>
      <c r="D583" s="560"/>
    </row>
    <row r="584" spans="1:4" ht="15" customHeight="1">
      <c r="A584" s="496" t="s">
        <v>2655</v>
      </c>
      <c r="B584" s="501" t="s">
        <v>2654</v>
      </c>
      <c r="C584" s="502">
        <v>347.96000000000004</v>
      </c>
      <c r="D584" s="560"/>
    </row>
    <row r="585" spans="1:4" ht="15" customHeight="1">
      <c r="A585" s="496" t="s">
        <v>2656</v>
      </c>
      <c r="B585" s="501" t="s">
        <v>2654</v>
      </c>
      <c r="C585" s="502">
        <v>347.96000000000004</v>
      </c>
      <c r="D585" s="560"/>
    </row>
    <row r="586" spans="1:4" ht="15" customHeight="1">
      <c r="A586" s="496" t="s">
        <v>2657</v>
      </c>
      <c r="B586" s="501" t="s">
        <v>2658</v>
      </c>
      <c r="C586" s="502">
        <v>354.07928571428567</v>
      </c>
      <c r="D586" s="560"/>
    </row>
    <row r="587" spans="1:4" ht="15" customHeight="1">
      <c r="A587" s="496" t="s">
        <v>2659</v>
      </c>
      <c r="B587" s="501" t="s">
        <v>2658</v>
      </c>
      <c r="C587" s="502">
        <v>354.07928571428567</v>
      </c>
      <c r="D587" s="560"/>
    </row>
    <row r="588" spans="1:4" ht="15" customHeight="1">
      <c r="A588" s="496" t="s">
        <v>2660</v>
      </c>
      <c r="B588" s="501" t="s">
        <v>2658</v>
      </c>
      <c r="C588" s="502">
        <v>354.07928571428567</v>
      </c>
      <c r="D588" s="560"/>
    </row>
    <row r="589" spans="1:4" ht="15" customHeight="1">
      <c r="A589" s="496" t="s">
        <v>2661</v>
      </c>
      <c r="B589" s="501" t="s">
        <v>2658</v>
      </c>
      <c r="C589" s="502">
        <v>354.07928571428567</v>
      </c>
      <c r="D589" s="560"/>
    </row>
    <row r="590" spans="1:4" ht="15" customHeight="1">
      <c r="A590" s="496" t="s">
        <v>2662</v>
      </c>
      <c r="B590" s="501" t="s">
        <v>2658</v>
      </c>
      <c r="C590" s="502">
        <v>354.07928571428567</v>
      </c>
      <c r="D590" s="560"/>
    </row>
    <row r="591" spans="1:4" ht="15" customHeight="1">
      <c r="A591" s="496" t="s">
        <v>2663</v>
      </c>
      <c r="B591" s="501" t="s">
        <v>2658</v>
      </c>
      <c r="C591" s="502">
        <v>354.07928571428567</v>
      </c>
      <c r="D591" s="560"/>
    </row>
    <row r="592" spans="1:4" ht="15" customHeight="1">
      <c r="A592" s="496" t="s">
        <v>2664</v>
      </c>
      <c r="B592" s="501" t="s">
        <v>2658</v>
      </c>
      <c r="C592" s="502">
        <v>354.07928571428567</v>
      </c>
      <c r="D592" s="560"/>
    </row>
    <row r="593" spans="1:4" ht="15" customHeight="1">
      <c r="A593" s="496" t="s">
        <v>2665</v>
      </c>
      <c r="B593" s="501" t="s">
        <v>2658</v>
      </c>
      <c r="C593" s="502">
        <v>354.07928571428567</v>
      </c>
      <c r="D593" s="560"/>
    </row>
    <row r="594" spans="1:4" ht="15" customHeight="1">
      <c r="A594" s="496" t="s">
        <v>2666</v>
      </c>
      <c r="B594" s="501" t="s">
        <v>2658</v>
      </c>
      <c r="C594" s="502">
        <v>354.07928571428567</v>
      </c>
      <c r="D594" s="560"/>
    </row>
    <row r="595" spans="1:4" ht="15" customHeight="1">
      <c r="A595" s="496" t="s">
        <v>2667</v>
      </c>
      <c r="B595" s="501" t="s">
        <v>2658</v>
      </c>
      <c r="C595" s="502">
        <v>354.07928571428567</v>
      </c>
      <c r="D595" s="560"/>
    </row>
    <row r="596" spans="1:4" ht="15" customHeight="1">
      <c r="A596" s="496" t="s">
        <v>2668</v>
      </c>
      <c r="B596" s="501" t="s">
        <v>2658</v>
      </c>
      <c r="C596" s="502">
        <v>354.07928571428567</v>
      </c>
      <c r="D596" s="560"/>
    </row>
    <row r="597" spans="1:4" ht="15" customHeight="1">
      <c r="A597" s="496" t="s">
        <v>2669</v>
      </c>
      <c r="B597" s="501" t="s">
        <v>2658</v>
      </c>
      <c r="C597" s="502">
        <v>354.07928571428567</v>
      </c>
      <c r="D597" s="560"/>
    </row>
    <row r="598" spans="1:4" ht="15" customHeight="1">
      <c r="A598" s="496" t="s">
        <v>2670</v>
      </c>
      <c r="B598" s="501" t="s">
        <v>2658</v>
      </c>
      <c r="C598" s="502">
        <v>354.07928571428567</v>
      </c>
      <c r="D598" s="560"/>
    </row>
    <row r="599" spans="1:4" ht="15" customHeight="1">
      <c r="A599" s="496" t="s">
        <v>2671</v>
      </c>
      <c r="B599" s="501" t="s">
        <v>2658</v>
      </c>
      <c r="C599" s="502">
        <v>532.27</v>
      </c>
      <c r="D599" s="560"/>
    </row>
    <row r="600" spans="1:4" ht="15" customHeight="1">
      <c r="A600" s="496" t="s">
        <v>2672</v>
      </c>
      <c r="B600" s="501" t="s">
        <v>2648</v>
      </c>
      <c r="C600" s="502">
        <v>675.27</v>
      </c>
      <c r="D600" s="560"/>
    </row>
    <row r="601" spans="1:4" ht="15" customHeight="1">
      <c r="A601" s="496" t="s">
        <v>2673</v>
      </c>
      <c r="B601" s="501" t="s">
        <v>2674</v>
      </c>
      <c r="C601" s="502">
        <v>1911.8742857142859</v>
      </c>
      <c r="D601" s="560"/>
    </row>
    <row r="602" spans="1:4" ht="15" customHeight="1">
      <c r="A602" s="496" t="s">
        <v>2675</v>
      </c>
      <c r="B602" s="501" t="s">
        <v>2674</v>
      </c>
      <c r="C602" s="502">
        <v>1911.8742857142859</v>
      </c>
      <c r="D602" s="560"/>
    </row>
    <row r="603" spans="1:4" ht="15" customHeight="1">
      <c r="A603" s="496" t="s">
        <v>2676</v>
      </c>
      <c r="B603" s="501" t="s">
        <v>2674</v>
      </c>
      <c r="C603" s="502">
        <v>1911.8742857142859</v>
      </c>
      <c r="D603" s="560"/>
    </row>
    <row r="604" spans="1:4" ht="15" customHeight="1">
      <c r="A604" s="496" t="s">
        <v>2677</v>
      </c>
      <c r="B604" s="501" t="s">
        <v>2674</v>
      </c>
      <c r="C604" s="502">
        <v>1911.8742857142859</v>
      </c>
      <c r="D604" s="560"/>
    </row>
    <row r="605" spans="1:4" ht="15" customHeight="1">
      <c r="A605" s="496" t="s">
        <v>2678</v>
      </c>
      <c r="B605" s="501" t="s">
        <v>2674</v>
      </c>
      <c r="C605" s="502">
        <v>1911.8742857142859</v>
      </c>
      <c r="D605" s="560"/>
    </row>
    <row r="606" spans="1:4" ht="15" customHeight="1">
      <c r="A606" s="496" t="s">
        <v>2679</v>
      </c>
      <c r="B606" s="501" t="s">
        <v>2674</v>
      </c>
      <c r="C606" s="502">
        <v>1911.8742857142859</v>
      </c>
      <c r="D606" s="560"/>
    </row>
    <row r="607" spans="1:4" ht="15" customHeight="1">
      <c r="A607" s="496" t="s">
        <v>2680</v>
      </c>
      <c r="B607" s="501" t="s">
        <v>2674</v>
      </c>
      <c r="C607" s="502">
        <v>1911.8742857142859</v>
      </c>
      <c r="D607" s="560"/>
    </row>
    <row r="608" spans="1:4" ht="15" customHeight="1">
      <c r="A608" s="496" t="s">
        <v>2681</v>
      </c>
      <c r="B608" s="501" t="s">
        <v>2682</v>
      </c>
      <c r="C608" s="502">
        <v>1070.6499999999999</v>
      </c>
      <c r="D608" s="560"/>
    </row>
    <row r="609" spans="1:4" ht="15" customHeight="1">
      <c r="A609" s="496" t="s">
        <v>2683</v>
      </c>
      <c r="B609" s="501" t="s">
        <v>2682</v>
      </c>
      <c r="C609" s="502">
        <v>1070.6499999999999</v>
      </c>
      <c r="D609" s="560"/>
    </row>
    <row r="610" spans="1:4" ht="15" customHeight="1">
      <c r="A610" s="496" t="s">
        <v>2684</v>
      </c>
      <c r="B610" s="501" t="s">
        <v>2682</v>
      </c>
      <c r="C610" s="502">
        <v>1070.6499999999999</v>
      </c>
      <c r="D610" s="560"/>
    </row>
    <row r="611" spans="1:4" ht="15" customHeight="1">
      <c r="A611" s="496" t="s">
        <v>2685</v>
      </c>
      <c r="B611" s="501" t="s">
        <v>2682</v>
      </c>
      <c r="C611" s="502">
        <v>1070.6499999999999</v>
      </c>
      <c r="D611" s="560"/>
    </row>
    <row r="612" spans="1:4" ht="15" customHeight="1">
      <c r="A612" s="496" t="s">
        <v>2686</v>
      </c>
      <c r="B612" s="501" t="s">
        <v>2682</v>
      </c>
      <c r="C612" s="502">
        <v>1070.6499999999999</v>
      </c>
      <c r="D612" s="560"/>
    </row>
    <row r="613" spans="1:4" ht="15" customHeight="1">
      <c r="A613" s="496" t="s">
        <v>2687</v>
      </c>
      <c r="B613" s="501" t="s">
        <v>2682</v>
      </c>
      <c r="C613" s="502">
        <v>1070.6499999999999</v>
      </c>
      <c r="D613" s="560"/>
    </row>
    <row r="614" spans="1:4" ht="15" customHeight="1">
      <c r="A614" s="496" t="s">
        <v>2688</v>
      </c>
      <c r="B614" s="501" t="s">
        <v>2682</v>
      </c>
      <c r="C614" s="502">
        <v>1070.6499999999999</v>
      </c>
      <c r="D614" s="560"/>
    </row>
    <row r="615" spans="1:4" ht="15" customHeight="1">
      <c r="A615" s="496" t="s">
        <v>2689</v>
      </c>
      <c r="B615" s="501" t="s">
        <v>2682</v>
      </c>
      <c r="C615" s="502">
        <v>1070.6499999999999</v>
      </c>
      <c r="D615" s="560"/>
    </row>
    <row r="616" spans="1:4" ht="15" customHeight="1">
      <c r="A616" s="496" t="s">
        <v>2690</v>
      </c>
      <c r="B616" s="501" t="s">
        <v>2682</v>
      </c>
      <c r="C616" s="502">
        <v>1070.6499999999999</v>
      </c>
      <c r="D616" s="560"/>
    </row>
    <row r="617" spans="1:4" ht="15" customHeight="1">
      <c r="A617" s="496" t="s">
        <v>2691</v>
      </c>
      <c r="B617" s="501" t="s">
        <v>2682</v>
      </c>
      <c r="C617" s="502">
        <v>1070.6499999999999</v>
      </c>
      <c r="D617" s="560"/>
    </row>
    <row r="618" spans="1:4" ht="15" customHeight="1">
      <c r="A618" s="496" t="s">
        <v>2692</v>
      </c>
      <c r="B618" s="501" t="s">
        <v>2682</v>
      </c>
      <c r="C618" s="502">
        <v>1070.6499999999999</v>
      </c>
      <c r="D618" s="560"/>
    </row>
    <row r="619" spans="1:4" ht="15" customHeight="1">
      <c r="A619" s="496" t="s">
        <v>2693</v>
      </c>
      <c r="B619" s="501" t="s">
        <v>2694</v>
      </c>
      <c r="C619" s="502">
        <v>1028.8996</v>
      </c>
      <c r="D619" s="560"/>
    </row>
    <row r="620" spans="1:4" ht="15" customHeight="1">
      <c r="A620" s="496" t="s">
        <v>2695</v>
      </c>
      <c r="B620" s="501" t="s">
        <v>2694</v>
      </c>
      <c r="C620" s="502">
        <v>1028.8996</v>
      </c>
      <c r="D620" s="560"/>
    </row>
    <row r="621" spans="1:4" ht="15" customHeight="1">
      <c r="A621" s="496" t="s">
        <v>2696</v>
      </c>
      <c r="B621" s="501" t="s">
        <v>2694</v>
      </c>
      <c r="C621" s="502">
        <v>1028.8996</v>
      </c>
      <c r="D621" s="560"/>
    </row>
    <row r="622" spans="1:4" ht="15" customHeight="1">
      <c r="A622" s="496" t="s">
        <v>2697</v>
      </c>
      <c r="B622" s="501" t="s">
        <v>2694</v>
      </c>
      <c r="C622" s="502">
        <v>1028.8996</v>
      </c>
      <c r="D622" s="560"/>
    </row>
    <row r="623" spans="1:4" ht="15" customHeight="1">
      <c r="A623" s="496" t="s">
        <v>2698</v>
      </c>
      <c r="B623" s="501" t="s">
        <v>2694</v>
      </c>
      <c r="C623" s="502">
        <v>1028.8996</v>
      </c>
      <c r="D623" s="560"/>
    </row>
    <row r="624" spans="1:4" ht="15" customHeight="1">
      <c r="A624" s="496" t="s">
        <v>2695</v>
      </c>
      <c r="B624" s="501" t="s">
        <v>2694</v>
      </c>
      <c r="C624" s="502">
        <v>1028.8996</v>
      </c>
      <c r="D624" s="560"/>
    </row>
    <row r="625" spans="1:4" ht="15" customHeight="1">
      <c r="A625" s="496" t="s">
        <v>2699</v>
      </c>
      <c r="B625" s="501" t="s">
        <v>2694</v>
      </c>
      <c r="C625" s="502">
        <v>1028.8996</v>
      </c>
      <c r="D625" s="560"/>
    </row>
    <row r="626" spans="1:4" ht="15" customHeight="1">
      <c r="A626" s="496" t="s">
        <v>2700</v>
      </c>
      <c r="B626" s="501" t="s">
        <v>2694</v>
      </c>
      <c r="C626" s="502">
        <v>1028.8996</v>
      </c>
      <c r="D626" s="560"/>
    </row>
    <row r="627" spans="1:4" ht="15" customHeight="1">
      <c r="A627" s="496" t="s">
        <v>2701</v>
      </c>
      <c r="B627" s="501" t="s">
        <v>2694</v>
      </c>
      <c r="C627" s="502">
        <v>1028.8996</v>
      </c>
      <c r="D627" s="560"/>
    </row>
    <row r="628" spans="1:4" ht="15" customHeight="1">
      <c r="A628" s="496" t="s">
        <v>2702</v>
      </c>
      <c r="B628" s="501" t="s">
        <v>2694</v>
      </c>
      <c r="C628" s="502">
        <v>1028.8996</v>
      </c>
      <c r="D628" s="560"/>
    </row>
    <row r="629" spans="1:4" ht="15" customHeight="1">
      <c r="A629" s="496" t="s">
        <v>2703</v>
      </c>
      <c r="B629" s="501" t="s">
        <v>2694</v>
      </c>
      <c r="C629" s="502">
        <v>1028.8996</v>
      </c>
      <c r="D629" s="560"/>
    </row>
    <row r="630" spans="1:4" ht="15" customHeight="1">
      <c r="A630" s="496" t="s">
        <v>2704</v>
      </c>
      <c r="B630" s="501" t="s">
        <v>2694</v>
      </c>
      <c r="C630" s="502">
        <v>1028.8996</v>
      </c>
      <c r="D630" s="560"/>
    </row>
    <row r="631" spans="1:4" ht="15" customHeight="1">
      <c r="A631" s="496" t="s">
        <v>2705</v>
      </c>
      <c r="B631" s="501" t="s">
        <v>2694</v>
      </c>
      <c r="C631" s="502">
        <v>1028.8996</v>
      </c>
      <c r="D631" s="560"/>
    </row>
    <row r="632" spans="1:4" ht="15" customHeight="1">
      <c r="A632" s="496" t="s">
        <v>2706</v>
      </c>
      <c r="B632" s="501" t="s">
        <v>2694</v>
      </c>
      <c r="C632" s="502">
        <v>1028.8996</v>
      </c>
      <c r="D632" s="560"/>
    </row>
    <row r="633" spans="1:4" ht="15" customHeight="1">
      <c r="A633" s="496" t="s">
        <v>2707</v>
      </c>
      <c r="B633" s="501" t="s">
        <v>2694</v>
      </c>
      <c r="C633" s="502">
        <v>1028.8996</v>
      </c>
      <c r="D633" s="560"/>
    </row>
    <row r="634" spans="1:4" ht="15" customHeight="1">
      <c r="A634" s="496" t="s">
        <v>2708</v>
      </c>
      <c r="B634" s="501" t="s">
        <v>2694</v>
      </c>
      <c r="C634" s="502">
        <v>1028.8996</v>
      </c>
      <c r="D634" s="560"/>
    </row>
    <row r="635" spans="1:4" ht="15" customHeight="1">
      <c r="A635" s="496" t="s">
        <v>2709</v>
      </c>
      <c r="B635" s="501" t="s">
        <v>2694</v>
      </c>
      <c r="C635" s="502">
        <v>1028.8996</v>
      </c>
      <c r="D635" s="560"/>
    </row>
    <row r="636" spans="1:4" ht="15" customHeight="1">
      <c r="A636" s="496" t="s">
        <v>2710</v>
      </c>
      <c r="B636" s="501" t="s">
        <v>2694</v>
      </c>
      <c r="C636" s="502">
        <v>1028.8996</v>
      </c>
      <c r="D636" s="560"/>
    </row>
    <row r="637" spans="1:4" ht="15" customHeight="1">
      <c r="A637" s="496" t="s">
        <v>2711</v>
      </c>
      <c r="B637" s="501" t="s">
        <v>2694</v>
      </c>
      <c r="C637" s="502">
        <v>1028.8996</v>
      </c>
      <c r="D637" s="560"/>
    </row>
    <row r="638" spans="1:4" ht="15" customHeight="1">
      <c r="A638" s="496" t="s">
        <v>2712</v>
      </c>
      <c r="B638" s="501" t="s">
        <v>2694</v>
      </c>
      <c r="C638" s="502">
        <v>1028.8996</v>
      </c>
      <c r="D638" s="560"/>
    </row>
    <row r="639" spans="1:4" ht="15" customHeight="1">
      <c r="A639" s="496" t="s">
        <v>2713</v>
      </c>
      <c r="B639" s="501" t="s">
        <v>2694</v>
      </c>
      <c r="C639" s="502">
        <v>1028.8996</v>
      </c>
      <c r="D639" s="560"/>
    </row>
    <row r="640" spans="1:4" ht="15" customHeight="1">
      <c r="A640" s="496" t="s">
        <v>2714</v>
      </c>
      <c r="B640" s="501" t="s">
        <v>2694</v>
      </c>
      <c r="C640" s="502">
        <v>1028.8996</v>
      </c>
      <c r="D640" s="560"/>
    </row>
    <row r="641" spans="1:4" ht="15" customHeight="1">
      <c r="A641" s="496" t="s">
        <v>2715</v>
      </c>
      <c r="B641" s="501" t="s">
        <v>2694</v>
      </c>
      <c r="C641" s="502">
        <v>1028.8996</v>
      </c>
      <c r="D641" s="560"/>
    </row>
    <row r="642" spans="1:4" ht="15" customHeight="1">
      <c r="A642" s="496" t="s">
        <v>2716</v>
      </c>
      <c r="B642" s="501" t="s">
        <v>2694</v>
      </c>
      <c r="C642" s="502">
        <v>1028.8996</v>
      </c>
      <c r="D642" s="560"/>
    </row>
    <row r="643" spans="1:4" ht="15" customHeight="1">
      <c r="A643" s="496" t="s">
        <v>2717</v>
      </c>
      <c r="B643" s="501" t="s">
        <v>2694</v>
      </c>
      <c r="C643" s="502">
        <v>1028.8996</v>
      </c>
      <c r="D643" s="560"/>
    </row>
    <row r="644" spans="1:4" ht="15" customHeight="1">
      <c r="A644" s="496" t="s">
        <v>2718</v>
      </c>
      <c r="B644" s="501" t="s">
        <v>2719</v>
      </c>
      <c r="C644" s="502">
        <f>252.367441860465*37</f>
        <v>9337.5953488372052</v>
      </c>
      <c r="D644" s="560"/>
    </row>
    <row r="645" spans="1:4" ht="15" customHeight="1">
      <c r="A645" s="496" t="s">
        <v>2720</v>
      </c>
      <c r="B645" s="501" t="s">
        <v>2721</v>
      </c>
      <c r="C645" s="502">
        <v>51.238</v>
      </c>
      <c r="D645" s="560"/>
    </row>
    <row r="646" spans="1:4" ht="15" customHeight="1">
      <c r="A646" s="496" t="s">
        <v>2722</v>
      </c>
      <c r="B646" s="501" t="s">
        <v>2721</v>
      </c>
      <c r="C646" s="502">
        <v>51.238</v>
      </c>
      <c r="D646" s="560"/>
    </row>
    <row r="647" spans="1:4" ht="15" customHeight="1">
      <c r="A647" s="496" t="s">
        <v>2723</v>
      </c>
      <c r="B647" s="501" t="s">
        <v>2721</v>
      </c>
      <c r="C647" s="502">
        <v>51.238</v>
      </c>
      <c r="D647" s="560"/>
    </row>
    <row r="648" spans="1:4" ht="15" customHeight="1">
      <c r="A648" s="496" t="s">
        <v>2724</v>
      </c>
      <c r="B648" s="501" t="s">
        <v>2721</v>
      </c>
      <c r="C648" s="502">
        <v>51.238</v>
      </c>
      <c r="D648" s="560"/>
    </row>
    <row r="649" spans="1:4" ht="15" customHeight="1">
      <c r="A649" s="496" t="s">
        <v>2725</v>
      </c>
      <c r="B649" s="501" t="s">
        <v>2721</v>
      </c>
      <c r="C649" s="502">
        <v>51.238</v>
      </c>
      <c r="D649" s="560"/>
    </row>
    <row r="650" spans="1:4" ht="15" customHeight="1">
      <c r="A650" s="496" t="s">
        <v>2726</v>
      </c>
      <c r="B650" s="501" t="s">
        <v>2721</v>
      </c>
      <c r="C650" s="502">
        <v>51.238</v>
      </c>
      <c r="D650" s="560"/>
    </row>
    <row r="651" spans="1:4" ht="15" customHeight="1">
      <c r="A651" s="496" t="s">
        <v>2727</v>
      </c>
      <c r="B651" s="501" t="s">
        <v>2721</v>
      </c>
      <c r="C651" s="502">
        <v>51.238</v>
      </c>
      <c r="D651" s="560"/>
    </row>
    <row r="652" spans="1:4" ht="15" customHeight="1">
      <c r="A652" s="496" t="s">
        <v>2728</v>
      </c>
      <c r="B652" s="501" t="s">
        <v>2721</v>
      </c>
      <c r="C652" s="502">
        <v>51.238</v>
      </c>
      <c r="D652" s="560"/>
    </row>
    <row r="653" spans="1:4" ht="15" customHeight="1">
      <c r="A653" s="496" t="s">
        <v>2729</v>
      </c>
      <c r="B653" s="501" t="s">
        <v>2721</v>
      </c>
      <c r="C653" s="502">
        <v>51.238</v>
      </c>
      <c r="D653" s="560"/>
    </row>
    <row r="654" spans="1:4" ht="15" customHeight="1">
      <c r="A654" s="496" t="s">
        <v>2730</v>
      </c>
      <c r="B654" s="501" t="s">
        <v>2721</v>
      </c>
      <c r="C654" s="502">
        <v>51.238</v>
      </c>
      <c r="D654" s="560"/>
    </row>
    <row r="655" spans="1:4" ht="15" customHeight="1">
      <c r="A655" s="496" t="s">
        <v>2731</v>
      </c>
      <c r="B655" s="501" t="s">
        <v>2721</v>
      </c>
      <c r="C655" s="502">
        <v>51.238</v>
      </c>
      <c r="D655" s="560"/>
    </row>
    <row r="656" spans="1:4" ht="15" customHeight="1">
      <c r="A656" s="496" t="s">
        <v>2732</v>
      </c>
      <c r="B656" s="501" t="s">
        <v>2721</v>
      </c>
      <c r="C656" s="502">
        <v>51.238</v>
      </c>
      <c r="D656" s="560"/>
    </row>
    <row r="657" spans="1:4" ht="15" customHeight="1">
      <c r="A657" s="496" t="s">
        <v>2733</v>
      </c>
      <c r="B657" s="501" t="s">
        <v>2721</v>
      </c>
      <c r="C657" s="502">
        <v>51.238</v>
      </c>
      <c r="D657" s="560"/>
    </row>
    <row r="658" spans="1:4" ht="15" customHeight="1">
      <c r="A658" s="496" t="s">
        <v>2734</v>
      </c>
      <c r="B658" s="501" t="s">
        <v>2721</v>
      </c>
      <c r="C658" s="502">
        <v>51.238</v>
      </c>
      <c r="D658" s="560"/>
    </row>
    <row r="659" spans="1:4" ht="15" customHeight="1">
      <c r="A659" s="496" t="s">
        <v>2735</v>
      </c>
      <c r="B659" s="501" t="s">
        <v>2721</v>
      </c>
      <c r="C659" s="502">
        <v>51.238</v>
      </c>
      <c r="D659" s="560"/>
    </row>
    <row r="660" spans="1:4" ht="15" customHeight="1">
      <c r="A660" s="496" t="s">
        <v>2736</v>
      </c>
      <c r="B660" s="501" t="s">
        <v>2721</v>
      </c>
      <c r="C660" s="502">
        <v>51.238</v>
      </c>
      <c r="D660" s="560"/>
    </row>
    <row r="661" spans="1:4" ht="15" customHeight="1">
      <c r="A661" s="496" t="s">
        <v>2737</v>
      </c>
      <c r="B661" s="501" t="s">
        <v>2721</v>
      </c>
      <c r="C661" s="502">
        <v>51.238</v>
      </c>
      <c r="D661" s="560"/>
    </row>
    <row r="662" spans="1:4" ht="15" customHeight="1">
      <c r="A662" s="496" t="s">
        <v>2738</v>
      </c>
      <c r="B662" s="501" t="s">
        <v>2721</v>
      </c>
      <c r="C662" s="502">
        <v>51.238</v>
      </c>
      <c r="D662" s="560"/>
    </row>
    <row r="663" spans="1:4" ht="15" customHeight="1">
      <c r="A663" s="496" t="s">
        <v>2739</v>
      </c>
      <c r="B663" s="501" t="s">
        <v>2721</v>
      </c>
      <c r="C663" s="502">
        <v>51.238</v>
      </c>
      <c r="D663" s="560"/>
    </row>
    <row r="664" spans="1:4" ht="15" customHeight="1">
      <c r="A664" s="496" t="s">
        <v>2740</v>
      </c>
      <c r="B664" s="501" t="s">
        <v>2721</v>
      </c>
      <c r="C664" s="502">
        <v>51.238</v>
      </c>
      <c r="D664" s="560"/>
    </row>
    <row r="665" spans="1:4" ht="15" customHeight="1">
      <c r="A665" s="496" t="s">
        <v>2741</v>
      </c>
      <c r="B665" s="501" t="s">
        <v>2742</v>
      </c>
      <c r="C665" s="502">
        <v>134.596</v>
      </c>
      <c r="D665" s="560"/>
    </row>
    <row r="666" spans="1:4" ht="15" customHeight="1">
      <c r="A666" s="496" t="s">
        <v>2743</v>
      </c>
      <c r="B666" s="501" t="s">
        <v>2742</v>
      </c>
      <c r="C666" s="502">
        <v>134.596</v>
      </c>
      <c r="D666" s="560"/>
    </row>
    <row r="667" spans="1:4" ht="15" customHeight="1">
      <c r="A667" s="496" t="s">
        <v>2744</v>
      </c>
      <c r="B667" s="501" t="s">
        <v>2742</v>
      </c>
      <c r="C667" s="502">
        <v>134.596</v>
      </c>
      <c r="D667" s="560"/>
    </row>
    <row r="668" spans="1:4" ht="15" customHeight="1">
      <c r="A668" s="496" t="s">
        <v>2745</v>
      </c>
      <c r="B668" s="501" t="s">
        <v>2742</v>
      </c>
      <c r="C668" s="502">
        <v>134.596</v>
      </c>
      <c r="D668" s="560"/>
    </row>
    <row r="669" spans="1:4" ht="15" customHeight="1">
      <c r="A669" s="496" t="s">
        <v>2746</v>
      </c>
      <c r="B669" s="501" t="s">
        <v>2742</v>
      </c>
      <c r="C669" s="502">
        <v>134.596</v>
      </c>
      <c r="D669" s="560"/>
    </row>
    <row r="670" spans="1:4" ht="15" customHeight="1">
      <c r="A670" s="496" t="s">
        <v>2747</v>
      </c>
      <c r="B670" s="501" t="s">
        <v>2742</v>
      </c>
      <c r="C670" s="502">
        <v>134.596</v>
      </c>
      <c r="D670" s="560"/>
    </row>
    <row r="671" spans="1:4" ht="15" customHeight="1">
      <c r="A671" s="496" t="s">
        <v>2748</v>
      </c>
      <c r="B671" s="501" t="s">
        <v>2742</v>
      </c>
      <c r="C671" s="502">
        <v>134.596</v>
      </c>
      <c r="D671" s="560"/>
    </row>
    <row r="672" spans="1:4" ht="15" customHeight="1">
      <c r="A672" s="496" t="s">
        <v>2749</v>
      </c>
      <c r="B672" s="501" t="s">
        <v>2742</v>
      </c>
      <c r="C672" s="502">
        <v>134.596</v>
      </c>
      <c r="D672" s="560"/>
    </row>
    <row r="673" spans="1:4" ht="15" customHeight="1">
      <c r="A673" s="496" t="s">
        <v>2750</v>
      </c>
      <c r="B673" s="501" t="s">
        <v>2742</v>
      </c>
      <c r="C673" s="502">
        <v>134.596</v>
      </c>
      <c r="D673" s="560"/>
    </row>
    <row r="674" spans="1:4" ht="15" customHeight="1">
      <c r="A674" s="496" t="s">
        <v>2751</v>
      </c>
      <c r="B674" s="501" t="s">
        <v>2742</v>
      </c>
      <c r="C674" s="502">
        <v>134.596</v>
      </c>
      <c r="D674" s="560"/>
    </row>
    <row r="675" spans="1:4" ht="15" customHeight="1">
      <c r="A675" s="496" t="s">
        <v>2752</v>
      </c>
      <c r="B675" s="501" t="s">
        <v>2742</v>
      </c>
      <c r="C675" s="502">
        <v>134.596</v>
      </c>
      <c r="D675" s="560"/>
    </row>
    <row r="676" spans="1:4" ht="15" customHeight="1">
      <c r="A676" s="496" t="s">
        <v>2753</v>
      </c>
      <c r="B676" s="501" t="s">
        <v>2742</v>
      </c>
      <c r="C676" s="502">
        <v>134.596</v>
      </c>
      <c r="D676" s="560"/>
    </row>
    <row r="677" spans="1:4" ht="15" customHeight="1">
      <c r="A677" s="496" t="s">
        <v>2754</v>
      </c>
      <c r="B677" s="501" t="s">
        <v>2742</v>
      </c>
      <c r="C677" s="502">
        <v>134.596</v>
      </c>
      <c r="D677" s="560"/>
    </row>
    <row r="678" spans="1:4" ht="15" customHeight="1">
      <c r="A678" s="496" t="s">
        <v>2755</v>
      </c>
      <c r="B678" s="501" t="s">
        <v>2742</v>
      </c>
      <c r="C678" s="502">
        <v>134.596</v>
      </c>
      <c r="D678" s="560"/>
    </row>
    <row r="679" spans="1:4" ht="15" customHeight="1">
      <c r="A679" s="496" t="s">
        <v>2756</v>
      </c>
      <c r="B679" s="501" t="s">
        <v>2742</v>
      </c>
      <c r="C679" s="502">
        <v>134.596</v>
      </c>
      <c r="D679" s="560"/>
    </row>
    <row r="680" spans="1:4" ht="15" customHeight="1">
      <c r="A680" s="496" t="s">
        <v>2757</v>
      </c>
      <c r="B680" s="501" t="s">
        <v>2742</v>
      </c>
      <c r="C680" s="502">
        <v>134.596</v>
      </c>
      <c r="D680" s="560"/>
    </row>
    <row r="681" spans="1:4" ht="15" customHeight="1">
      <c r="A681" s="496" t="s">
        <v>2758</v>
      </c>
      <c r="B681" s="501" t="s">
        <v>2742</v>
      </c>
      <c r="C681" s="502">
        <v>134.596</v>
      </c>
      <c r="D681" s="560"/>
    </row>
    <row r="682" spans="1:4" ht="15" customHeight="1">
      <c r="A682" s="496" t="s">
        <v>2759</v>
      </c>
      <c r="B682" s="501" t="s">
        <v>2742</v>
      </c>
      <c r="C682" s="502">
        <v>134.596</v>
      </c>
      <c r="D682" s="560"/>
    </row>
    <row r="683" spans="1:4" ht="15" customHeight="1">
      <c r="A683" s="496" t="s">
        <v>2760</v>
      </c>
      <c r="B683" s="501" t="s">
        <v>2761</v>
      </c>
      <c r="C683" s="502">
        <v>279.13333333333333</v>
      </c>
      <c r="D683" s="560"/>
    </row>
    <row r="684" spans="1:4" ht="15" customHeight="1">
      <c r="A684" s="496" t="s">
        <v>2762</v>
      </c>
      <c r="B684" s="501" t="s">
        <v>2761</v>
      </c>
      <c r="C684" s="502">
        <v>279.13333333333333</v>
      </c>
      <c r="D684" s="560"/>
    </row>
    <row r="685" spans="1:4" ht="15" customHeight="1">
      <c r="A685" s="496" t="s">
        <v>2763</v>
      </c>
      <c r="B685" s="501" t="s">
        <v>2761</v>
      </c>
      <c r="C685" s="502">
        <v>279.13333333333333</v>
      </c>
      <c r="D685" s="560"/>
    </row>
    <row r="686" spans="1:4" ht="15" customHeight="1">
      <c r="A686" s="496" t="s">
        <v>2764</v>
      </c>
      <c r="B686" s="501" t="s">
        <v>2765</v>
      </c>
      <c r="C686" s="502">
        <v>279.13400000000001</v>
      </c>
      <c r="D686" s="560"/>
    </row>
    <row r="687" spans="1:4" ht="15" customHeight="1">
      <c r="A687" s="496" t="s">
        <v>2766</v>
      </c>
      <c r="B687" s="501" t="s">
        <v>2765</v>
      </c>
      <c r="C687" s="502">
        <v>279.13400000000001</v>
      </c>
      <c r="D687" s="560"/>
    </row>
    <row r="688" spans="1:4" ht="15" customHeight="1">
      <c r="A688" s="496" t="s">
        <v>2767</v>
      </c>
      <c r="B688" s="501" t="s">
        <v>2765</v>
      </c>
      <c r="C688" s="502">
        <v>279.13400000000001</v>
      </c>
      <c r="D688" s="560"/>
    </row>
    <row r="689" spans="1:4" ht="15" customHeight="1">
      <c r="A689" s="496" t="s">
        <v>2768</v>
      </c>
      <c r="B689" s="501" t="s">
        <v>2765</v>
      </c>
      <c r="C689" s="502">
        <v>279.13400000000001</v>
      </c>
      <c r="D689" s="560"/>
    </row>
    <row r="690" spans="1:4" ht="15" customHeight="1">
      <c r="A690" s="496" t="s">
        <v>2769</v>
      </c>
      <c r="B690" s="501" t="s">
        <v>2765</v>
      </c>
      <c r="C690" s="502">
        <v>279.13400000000001</v>
      </c>
      <c r="D690" s="560"/>
    </row>
    <row r="691" spans="1:4" ht="15" customHeight="1">
      <c r="A691" s="496" t="s">
        <v>2770</v>
      </c>
      <c r="B691" s="501" t="s">
        <v>2771</v>
      </c>
      <c r="C691" s="502">
        <v>235.54166666666666</v>
      </c>
      <c r="D691" s="560"/>
    </row>
    <row r="692" spans="1:4" ht="15" customHeight="1">
      <c r="A692" s="496" t="s">
        <v>2772</v>
      </c>
      <c r="B692" s="501" t="s">
        <v>2771</v>
      </c>
      <c r="C692" s="502">
        <v>235.54166666666666</v>
      </c>
      <c r="D692" s="560"/>
    </row>
    <row r="693" spans="1:4" ht="15" customHeight="1">
      <c r="A693" s="496" t="s">
        <v>2773</v>
      </c>
      <c r="B693" s="501" t="s">
        <v>2771</v>
      </c>
      <c r="C693" s="502">
        <v>235.54166666666666</v>
      </c>
      <c r="D693" s="560"/>
    </row>
    <row r="694" spans="1:4" ht="15" customHeight="1">
      <c r="A694" s="496" t="s">
        <v>2774</v>
      </c>
      <c r="B694" s="501" t="s">
        <v>2771</v>
      </c>
      <c r="C694" s="502">
        <v>235.54166666666666</v>
      </c>
      <c r="D694" s="560"/>
    </row>
    <row r="695" spans="1:4" ht="15" customHeight="1">
      <c r="A695" s="496" t="s">
        <v>2775</v>
      </c>
      <c r="B695" s="501" t="s">
        <v>2771</v>
      </c>
      <c r="C695" s="502">
        <v>235.54166666666666</v>
      </c>
      <c r="D695" s="560"/>
    </row>
    <row r="696" spans="1:4" ht="15" customHeight="1">
      <c r="A696" s="496" t="s">
        <v>2776</v>
      </c>
      <c r="B696" s="501" t="s">
        <v>2771</v>
      </c>
      <c r="C696" s="502">
        <v>235.54166666666666</v>
      </c>
      <c r="D696" s="560"/>
    </row>
    <row r="697" spans="1:4" ht="15" customHeight="1">
      <c r="A697" s="496" t="s">
        <v>2777</v>
      </c>
      <c r="B697" s="501" t="s">
        <v>2771</v>
      </c>
      <c r="C697" s="502">
        <v>235.54166666666666</v>
      </c>
      <c r="D697" s="560"/>
    </row>
    <row r="698" spans="1:4" ht="15" customHeight="1">
      <c r="A698" s="496" t="s">
        <v>2778</v>
      </c>
      <c r="B698" s="501" t="s">
        <v>2771</v>
      </c>
      <c r="C698" s="502">
        <v>235.54166666666666</v>
      </c>
      <c r="D698" s="560"/>
    </row>
    <row r="699" spans="1:4" ht="15" customHeight="1">
      <c r="A699" s="496" t="s">
        <v>2779</v>
      </c>
      <c r="B699" s="501" t="s">
        <v>2771</v>
      </c>
      <c r="C699" s="502">
        <v>235.54166666666666</v>
      </c>
      <c r="D699" s="560"/>
    </row>
    <row r="700" spans="1:4" ht="15" customHeight="1">
      <c r="A700" s="496" t="s">
        <v>2780</v>
      </c>
      <c r="B700" s="501" t="s">
        <v>2771</v>
      </c>
      <c r="C700" s="502">
        <v>235.54166666666666</v>
      </c>
      <c r="D700" s="560"/>
    </row>
    <row r="701" spans="1:4" ht="15" customHeight="1">
      <c r="A701" s="496" t="s">
        <v>2781</v>
      </c>
      <c r="B701" s="501" t="s">
        <v>2771</v>
      </c>
      <c r="C701" s="502">
        <v>235.54166666666666</v>
      </c>
      <c r="D701" s="560"/>
    </row>
    <row r="702" spans="1:4" ht="15" customHeight="1">
      <c r="A702" s="496" t="s">
        <v>2782</v>
      </c>
      <c r="B702" s="501" t="s">
        <v>2771</v>
      </c>
      <c r="C702" s="502">
        <v>235.54166666666666</v>
      </c>
      <c r="D702" s="560"/>
    </row>
    <row r="703" spans="1:4" ht="15" customHeight="1">
      <c r="A703" s="496" t="s">
        <v>2783</v>
      </c>
      <c r="B703" s="501" t="s">
        <v>2771</v>
      </c>
      <c r="C703" s="502">
        <v>235.54166666666666</v>
      </c>
      <c r="D703" s="560"/>
    </row>
    <row r="704" spans="1:4" ht="15" customHeight="1">
      <c r="A704" s="496" t="s">
        <v>2784</v>
      </c>
      <c r="B704" s="501" t="s">
        <v>2771</v>
      </c>
      <c r="C704" s="502">
        <v>235.54166666666666</v>
      </c>
      <c r="D704" s="560"/>
    </row>
    <row r="705" spans="1:4" ht="15" customHeight="1">
      <c r="A705" s="496" t="s">
        <v>2785</v>
      </c>
      <c r="B705" s="501" t="s">
        <v>2771</v>
      </c>
      <c r="C705" s="502">
        <v>235.54166666666666</v>
      </c>
      <c r="D705" s="560"/>
    </row>
    <row r="706" spans="1:4" ht="15" customHeight="1">
      <c r="A706" s="496" t="s">
        <v>2786</v>
      </c>
      <c r="B706" s="501" t="s">
        <v>2771</v>
      </c>
      <c r="C706" s="502">
        <v>235.54166666666666</v>
      </c>
      <c r="D706" s="560"/>
    </row>
    <row r="707" spans="1:4" ht="15" customHeight="1">
      <c r="A707" s="496" t="s">
        <v>2787</v>
      </c>
      <c r="B707" s="501" t="s">
        <v>2771</v>
      </c>
      <c r="C707" s="502">
        <v>235.54166666666666</v>
      </c>
      <c r="D707" s="560"/>
    </row>
    <row r="708" spans="1:4" ht="15" customHeight="1">
      <c r="A708" s="496" t="s">
        <v>2788</v>
      </c>
      <c r="B708" s="501" t="s">
        <v>2771</v>
      </c>
      <c r="C708" s="502">
        <v>235.54166666666666</v>
      </c>
      <c r="D708" s="560"/>
    </row>
    <row r="709" spans="1:4" ht="15" customHeight="1">
      <c r="A709" s="496" t="s">
        <v>2789</v>
      </c>
      <c r="B709" s="501" t="s">
        <v>2771</v>
      </c>
      <c r="C709" s="502">
        <v>235.54166666666666</v>
      </c>
      <c r="D709" s="560"/>
    </row>
    <row r="710" spans="1:4" ht="15" customHeight="1">
      <c r="A710" s="496" t="s">
        <v>2790</v>
      </c>
      <c r="B710" s="501" t="s">
        <v>2771</v>
      </c>
      <c r="C710" s="502">
        <v>235.54166666666666</v>
      </c>
      <c r="D710" s="560"/>
    </row>
    <row r="711" spans="1:4" ht="15" customHeight="1">
      <c r="A711" s="496" t="s">
        <v>2791</v>
      </c>
      <c r="B711" s="501" t="s">
        <v>2771</v>
      </c>
      <c r="C711" s="502">
        <v>235.54166666666666</v>
      </c>
      <c r="D711" s="560"/>
    </row>
    <row r="712" spans="1:4" ht="15" customHeight="1">
      <c r="A712" s="496" t="s">
        <v>2792</v>
      </c>
      <c r="B712" s="501" t="s">
        <v>2771</v>
      </c>
      <c r="C712" s="502">
        <v>235.54166666666666</v>
      </c>
      <c r="D712" s="560"/>
    </row>
    <row r="713" spans="1:4" ht="15" customHeight="1">
      <c r="A713" s="496" t="s">
        <v>2793</v>
      </c>
      <c r="B713" s="501" t="s">
        <v>2771</v>
      </c>
      <c r="C713" s="502">
        <v>235.54166666666666</v>
      </c>
      <c r="D713" s="560"/>
    </row>
    <row r="714" spans="1:4" ht="15" customHeight="1">
      <c r="A714" s="496" t="s">
        <v>2794</v>
      </c>
      <c r="B714" s="501" t="s">
        <v>2771</v>
      </c>
      <c r="C714" s="502">
        <v>235.54166666666666</v>
      </c>
      <c r="D714" s="560"/>
    </row>
    <row r="715" spans="1:4" ht="15" customHeight="1">
      <c r="A715" s="496" t="s">
        <v>2795</v>
      </c>
      <c r="B715" s="501" t="s">
        <v>2796</v>
      </c>
      <c r="C715" s="502">
        <v>298.25</v>
      </c>
      <c r="D715" s="560"/>
    </row>
    <row r="716" spans="1:4" ht="15" customHeight="1">
      <c r="A716" s="496" t="s">
        <v>2797</v>
      </c>
      <c r="B716" s="501" t="s">
        <v>2796</v>
      </c>
      <c r="C716" s="502">
        <v>298.25</v>
      </c>
      <c r="D716" s="560"/>
    </row>
    <row r="717" spans="1:4" ht="15" customHeight="1">
      <c r="A717" s="496" t="s">
        <v>2798</v>
      </c>
      <c r="B717" s="501" t="s">
        <v>2796</v>
      </c>
      <c r="C717" s="502">
        <v>298.25</v>
      </c>
      <c r="D717" s="560"/>
    </row>
    <row r="718" spans="1:4" ht="15" customHeight="1">
      <c r="A718" s="496" t="s">
        <v>2799</v>
      </c>
      <c r="B718" s="501" t="s">
        <v>2796</v>
      </c>
      <c r="C718" s="502">
        <v>298.25</v>
      </c>
      <c r="D718" s="560"/>
    </row>
    <row r="719" spans="1:4" ht="15" customHeight="1">
      <c r="A719" s="496" t="s">
        <v>2800</v>
      </c>
      <c r="B719" s="501" t="s">
        <v>2796</v>
      </c>
      <c r="C719" s="502">
        <v>298.25</v>
      </c>
      <c r="D719" s="560"/>
    </row>
    <row r="720" spans="1:4" ht="15" customHeight="1">
      <c r="A720" s="496" t="s">
        <v>2801</v>
      </c>
      <c r="B720" s="501" t="s">
        <v>2796</v>
      </c>
      <c r="C720" s="502">
        <v>298.25</v>
      </c>
      <c r="D720" s="560"/>
    </row>
    <row r="721" spans="1:4" ht="15" customHeight="1">
      <c r="A721" s="496" t="s">
        <v>2802</v>
      </c>
      <c r="B721" s="501" t="s">
        <v>2803</v>
      </c>
      <c r="C721" s="502">
        <v>499</v>
      </c>
      <c r="D721" s="560"/>
    </row>
    <row r="722" spans="1:4" ht="15" customHeight="1">
      <c r="A722" s="496" t="s">
        <v>2804</v>
      </c>
      <c r="B722" s="501" t="s">
        <v>2805</v>
      </c>
      <c r="C722" s="502">
        <v>214</v>
      </c>
      <c r="D722" s="560"/>
    </row>
    <row r="723" spans="1:4" ht="15" customHeight="1">
      <c r="A723" s="496" t="s">
        <v>2806</v>
      </c>
      <c r="B723" s="501" t="s">
        <v>2805</v>
      </c>
      <c r="C723" s="502">
        <v>214</v>
      </c>
      <c r="D723" s="560"/>
    </row>
    <row r="724" spans="1:4" ht="15" customHeight="1">
      <c r="A724" s="496" t="s">
        <v>2807</v>
      </c>
      <c r="B724" s="501" t="s">
        <v>2805</v>
      </c>
      <c r="C724" s="502">
        <v>214</v>
      </c>
      <c r="D724" s="560"/>
    </row>
    <row r="725" spans="1:4" ht="15" customHeight="1">
      <c r="A725" s="496" t="s">
        <v>2808</v>
      </c>
      <c r="B725" s="501" t="s">
        <v>2809</v>
      </c>
      <c r="C725" s="502">
        <v>1196</v>
      </c>
      <c r="D725" s="560"/>
    </row>
    <row r="726" spans="1:4" ht="15" customHeight="1">
      <c r="A726" s="496" t="s">
        <v>2810</v>
      </c>
      <c r="B726" s="501" t="s">
        <v>2811</v>
      </c>
      <c r="C726" s="502">
        <v>1595</v>
      </c>
      <c r="D726" s="560"/>
    </row>
    <row r="727" spans="1:4" ht="15" customHeight="1">
      <c r="A727" s="496" t="s">
        <v>2812</v>
      </c>
      <c r="B727" s="501" t="s">
        <v>2813</v>
      </c>
      <c r="C727" s="502">
        <v>3967.5</v>
      </c>
      <c r="D727" s="560"/>
    </row>
    <row r="728" spans="1:4" ht="15" customHeight="1">
      <c r="A728" s="496" t="s">
        <v>2814</v>
      </c>
      <c r="B728" s="501" t="s">
        <v>2815</v>
      </c>
      <c r="C728" s="502">
        <v>14553.38</v>
      </c>
      <c r="D728" s="560"/>
    </row>
    <row r="729" spans="1:4" ht="15" customHeight="1">
      <c r="A729" s="496" t="s">
        <v>2816</v>
      </c>
      <c r="B729" s="501" t="s">
        <v>2817</v>
      </c>
      <c r="C729" s="502">
        <f>29.9*30</f>
        <v>897</v>
      </c>
      <c r="D729" s="560"/>
    </row>
    <row r="730" spans="1:4" ht="15" customHeight="1">
      <c r="A730" s="496" t="s">
        <v>2818</v>
      </c>
      <c r="B730" s="506" t="s">
        <v>2819</v>
      </c>
      <c r="C730" s="502">
        <v>734.25</v>
      </c>
      <c r="D730" s="560"/>
    </row>
    <row r="731" spans="1:4" ht="15" customHeight="1">
      <c r="A731" s="496" t="s">
        <v>2820</v>
      </c>
      <c r="B731" s="501" t="s">
        <v>2821</v>
      </c>
      <c r="C731" s="502">
        <v>699</v>
      </c>
      <c r="D731" s="560"/>
    </row>
    <row r="732" spans="1:4" ht="15" customHeight="1">
      <c r="A732" s="496" t="s">
        <v>2822</v>
      </c>
      <c r="B732" s="501" t="s">
        <v>2821</v>
      </c>
      <c r="C732" s="502">
        <v>699</v>
      </c>
      <c r="D732" s="559"/>
    </row>
    <row r="733" spans="1:4" ht="15" customHeight="1">
      <c r="A733" s="496" t="s">
        <v>2823</v>
      </c>
      <c r="B733" s="501" t="s">
        <v>2824</v>
      </c>
      <c r="C733" s="502">
        <v>1326.83</v>
      </c>
      <c r="D733" s="559"/>
    </row>
    <row r="734" spans="1:4" ht="15" customHeight="1">
      <c r="A734" s="496" t="s">
        <v>2825</v>
      </c>
      <c r="B734" s="501" t="s">
        <v>2826</v>
      </c>
      <c r="C734" s="502">
        <v>1489.25</v>
      </c>
      <c r="D734" s="559"/>
    </row>
    <row r="735" spans="1:4" ht="15" customHeight="1">
      <c r="A735" s="496" t="s">
        <v>2827</v>
      </c>
      <c r="B735" s="501" t="s">
        <v>2828</v>
      </c>
      <c r="C735" s="502">
        <v>1489.25</v>
      </c>
      <c r="D735" s="559"/>
    </row>
    <row r="736" spans="1:4" ht="15" customHeight="1">
      <c r="A736" s="496" t="s">
        <v>2829</v>
      </c>
      <c r="B736" s="501" t="s">
        <v>2830</v>
      </c>
      <c r="C736" s="502">
        <v>11700</v>
      </c>
      <c r="D736" s="559"/>
    </row>
    <row r="737" spans="1:4" ht="15" customHeight="1">
      <c r="A737" s="496" t="s">
        <v>2831</v>
      </c>
      <c r="B737" s="501" t="s">
        <v>2832</v>
      </c>
      <c r="C737" s="502">
        <v>999</v>
      </c>
      <c r="D737" s="559"/>
    </row>
    <row r="738" spans="1:4" ht="15" customHeight="1">
      <c r="A738" s="496" t="s">
        <v>2833</v>
      </c>
      <c r="B738" s="501" t="s">
        <v>2832</v>
      </c>
      <c r="C738" s="502">
        <v>999</v>
      </c>
      <c r="D738" s="559"/>
    </row>
    <row r="739" spans="1:4" ht="15" customHeight="1">
      <c r="A739" s="496" t="s">
        <v>2834</v>
      </c>
      <c r="B739" s="501" t="s">
        <v>2832</v>
      </c>
      <c r="C739" s="502">
        <v>999</v>
      </c>
      <c r="D739" s="559"/>
    </row>
    <row r="740" spans="1:4" ht="15" customHeight="1">
      <c r="A740" s="496" t="s">
        <v>2835</v>
      </c>
      <c r="B740" s="501" t="s">
        <v>2832</v>
      </c>
      <c r="C740" s="502">
        <v>999</v>
      </c>
      <c r="D740" s="560"/>
    </row>
    <row r="741" spans="1:4" ht="15" customHeight="1">
      <c r="A741" s="496" t="s">
        <v>2836</v>
      </c>
      <c r="B741" s="501" t="s">
        <v>2832</v>
      </c>
      <c r="C741" s="502">
        <v>999</v>
      </c>
      <c r="D741" s="560"/>
    </row>
    <row r="742" spans="1:4" ht="15" customHeight="1">
      <c r="A742" s="496" t="s">
        <v>2837</v>
      </c>
      <c r="B742" s="501" t="s">
        <v>2832</v>
      </c>
      <c r="C742" s="502">
        <v>999</v>
      </c>
      <c r="D742" s="560"/>
    </row>
    <row r="743" spans="1:4" ht="15" customHeight="1">
      <c r="A743" s="496" t="s">
        <v>2838</v>
      </c>
      <c r="B743" s="507" t="s">
        <v>2839</v>
      </c>
      <c r="C743" s="498">
        <v>5175</v>
      </c>
      <c r="D743" s="560"/>
    </row>
    <row r="744" spans="1:4" ht="15" customHeight="1">
      <c r="A744" s="496" t="s">
        <v>2840</v>
      </c>
      <c r="B744" s="507" t="s">
        <v>2839</v>
      </c>
      <c r="C744" s="498">
        <v>5175</v>
      </c>
      <c r="D744" s="560"/>
    </row>
    <row r="745" spans="1:4" ht="15" customHeight="1">
      <c r="A745" s="496" t="s">
        <v>2841</v>
      </c>
      <c r="B745" s="501" t="s">
        <v>2842</v>
      </c>
      <c r="C745" s="502">
        <v>1095.95</v>
      </c>
      <c r="D745" s="560"/>
    </row>
    <row r="746" spans="1:4" ht="15" customHeight="1">
      <c r="A746" s="496" t="s">
        <v>2843</v>
      </c>
      <c r="B746" s="501" t="s">
        <v>2842</v>
      </c>
      <c r="C746" s="502">
        <v>1095.95</v>
      </c>
      <c r="D746" s="560"/>
    </row>
    <row r="747" spans="1:4" ht="15" customHeight="1">
      <c r="A747" s="496" t="s">
        <v>2844</v>
      </c>
      <c r="B747" s="501" t="s">
        <v>2842</v>
      </c>
      <c r="C747" s="502">
        <v>1095.95</v>
      </c>
      <c r="D747" s="560"/>
    </row>
    <row r="748" spans="1:4" ht="15" customHeight="1">
      <c r="A748" s="496" t="s">
        <v>2845</v>
      </c>
      <c r="B748" s="501" t="s">
        <v>2842</v>
      </c>
      <c r="C748" s="502">
        <v>1095.95</v>
      </c>
      <c r="D748" s="560"/>
    </row>
    <row r="749" spans="1:4" ht="15" customHeight="1">
      <c r="A749" s="496" t="s">
        <v>2846</v>
      </c>
      <c r="B749" s="501" t="s">
        <v>2842</v>
      </c>
      <c r="C749" s="502">
        <v>1095.95</v>
      </c>
      <c r="D749" s="560"/>
    </row>
    <row r="750" spans="1:4" ht="15" customHeight="1">
      <c r="A750" s="496" t="s">
        <v>2847</v>
      </c>
      <c r="B750" s="506" t="s">
        <v>2848</v>
      </c>
      <c r="C750" s="502">
        <f>14776.6775*23</f>
        <v>339863.58250000002</v>
      </c>
      <c r="D750" s="560"/>
    </row>
    <row r="751" spans="1:4" ht="15" customHeight="1">
      <c r="A751" s="496" t="s">
        <v>2849</v>
      </c>
      <c r="B751" s="501" t="s">
        <v>2850</v>
      </c>
      <c r="C751" s="499">
        <v>10844.5</v>
      </c>
      <c r="D751" s="560"/>
    </row>
    <row r="752" spans="1:4" ht="15" customHeight="1">
      <c r="A752" s="496" t="s">
        <v>2851</v>
      </c>
      <c r="B752" s="501" t="s">
        <v>2850</v>
      </c>
      <c r="C752" s="499">
        <v>10844.5</v>
      </c>
      <c r="D752" s="560"/>
    </row>
    <row r="753" spans="1:4" ht="15" customHeight="1">
      <c r="A753" s="496" t="s">
        <v>2852</v>
      </c>
      <c r="B753" s="506" t="s">
        <v>2853</v>
      </c>
      <c r="C753" s="499">
        <v>2597.1666666666665</v>
      </c>
      <c r="D753" s="560"/>
    </row>
    <row r="754" spans="1:4" ht="15" customHeight="1">
      <c r="A754" s="496" t="s">
        <v>2854</v>
      </c>
      <c r="B754" s="506" t="s">
        <v>2853</v>
      </c>
      <c r="C754" s="499">
        <v>2597.1666666666665</v>
      </c>
      <c r="D754" s="560"/>
    </row>
    <row r="755" spans="1:4" ht="15" customHeight="1">
      <c r="A755" s="496" t="s">
        <v>2855</v>
      </c>
      <c r="B755" s="506" t="s">
        <v>2853</v>
      </c>
      <c r="C755" s="499">
        <v>2597.1666666666665</v>
      </c>
      <c r="D755" s="560"/>
    </row>
    <row r="756" spans="1:4" ht="15" customHeight="1">
      <c r="A756" s="496" t="s">
        <v>2856</v>
      </c>
      <c r="B756" s="506" t="s">
        <v>2857</v>
      </c>
      <c r="C756" s="502">
        <v>4298.12</v>
      </c>
      <c r="D756" s="560"/>
    </row>
    <row r="757" spans="1:4" ht="15" customHeight="1">
      <c r="A757" s="496" t="s">
        <v>2858</v>
      </c>
      <c r="B757" s="506" t="s">
        <v>2859</v>
      </c>
      <c r="C757" s="502">
        <v>1102.2766666666666</v>
      </c>
      <c r="D757" s="560"/>
    </row>
    <row r="758" spans="1:4" ht="15" customHeight="1">
      <c r="A758" s="496" t="s">
        <v>2860</v>
      </c>
      <c r="B758" s="506" t="s">
        <v>2859</v>
      </c>
      <c r="C758" s="502">
        <v>1102.2766666666666</v>
      </c>
      <c r="D758" s="560"/>
    </row>
    <row r="759" spans="1:4" ht="15" customHeight="1">
      <c r="A759" s="496" t="s">
        <v>2861</v>
      </c>
      <c r="B759" s="506" t="s">
        <v>2862</v>
      </c>
      <c r="C759" s="502">
        <v>275.13749999999999</v>
      </c>
      <c r="D759" s="560"/>
    </row>
    <row r="760" spans="1:4" ht="15" customHeight="1">
      <c r="A760" s="496" t="s">
        <v>2863</v>
      </c>
      <c r="B760" s="506" t="s">
        <v>2862</v>
      </c>
      <c r="C760" s="502">
        <v>275.13749999999999</v>
      </c>
      <c r="D760" s="560"/>
    </row>
    <row r="761" spans="1:4" ht="15" customHeight="1">
      <c r="A761" s="496" t="s">
        <v>2864</v>
      </c>
      <c r="B761" s="506" t="s">
        <v>2862</v>
      </c>
      <c r="C761" s="502">
        <v>275.13749999999999</v>
      </c>
      <c r="D761" s="560"/>
    </row>
    <row r="762" spans="1:4" ht="15" customHeight="1">
      <c r="A762" s="496" t="s">
        <v>2865</v>
      </c>
      <c r="B762" s="506" t="s">
        <v>2862</v>
      </c>
      <c r="C762" s="502">
        <v>275.13749999999999</v>
      </c>
      <c r="D762" s="560"/>
    </row>
    <row r="763" spans="1:4" ht="15" customHeight="1">
      <c r="A763" s="496" t="s">
        <v>2866</v>
      </c>
      <c r="B763" s="506" t="s">
        <v>2862</v>
      </c>
      <c r="C763" s="502">
        <v>275.13749999999999</v>
      </c>
      <c r="D763" s="560"/>
    </row>
    <row r="764" spans="1:4" ht="15" customHeight="1">
      <c r="A764" s="496" t="s">
        <v>2867</v>
      </c>
      <c r="B764" s="506" t="s">
        <v>2862</v>
      </c>
      <c r="C764" s="502">
        <v>275.13749999999999</v>
      </c>
      <c r="D764" s="560"/>
    </row>
    <row r="765" spans="1:4" ht="15" customHeight="1">
      <c r="A765" s="496" t="s">
        <v>2868</v>
      </c>
      <c r="B765" s="506" t="s">
        <v>2862</v>
      </c>
      <c r="C765" s="502">
        <v>275.13749999999999</v>
      </c>
      <c r="D765" s="560"/>
    </row>
    <row r="766" spans="1:4" ht="15" customHeight="1">
      <c r="A766" s="496" t="s">
        <v>2869</v>
      </c>
      <c r="B766" s="506" t="s">
        <v>2862</v>
      </c>
      <c r="C766" s="502">
        <v>275.13749999999999</v>
      </c>
      <c r="D766" s="560"/>
    </row>
    <row r="767" spans="1:4" ht="15" customHeight="1">
      <c r="A767" s="496" t="s">
        <v>2870</v>
      </c>
      <c r="B767" s="506" t="s">
        <v>2862</v>
      </c>
      <c r="C767" s="502">
        <v>275.13749999999999</v>
      </c>
      <c r="D767" s="560"/>
    </row>
    <row r="768" spans="1:4" ht="15" customHeight="1">
      <c r="A768" s="496" t="s">
        <v>2871</v>
      </c>
      <c r="B768" s="506" t="s">
        <v>2862</v>
      </c>
      <c r="C768" s="502">
        <v>275.13749999999999</v>
      </c>
      <c r="D768" s="560"/>
    </row>
    <row r="769" spans="1:4" ht="15" customHeight="1">
      <c r="A769" s="496" t="s">
        <v>2872</v>
      </c>
      <c r="B769" s="501" t="s">
        <v>2873</v>
      </c>
      <c r="C769" s="502">
        <v>10844.5</v>
      </c>
      <c r="D769" s="560"/>
    </row>
    <row r="770" spans="1:4" ht="15" customHeight="1">
      <c r="A770" s="496" t="s">
        <v>2874</v>
      </c>
      <c r="B770" s="501" t="s">
        <v>2873</v>
      </c>
      <c r="C770" s="502">
        <v>10844.5</v>
      </c>
      <c r="D770" s="560"/>
    </row>
    <row r="771" spans="1:4" ht="15" customHeight="1">
      <c r="A771" s="496" t="s">
        <v>2875</v>
      </c>
      <c r="B771" s="506" t="s">
        <v>2876</v>
      </c>
      <c r="C771" s="502">
        <v>2597</v>
      </c>
      <c r="D771" s="560"/>
    </row>
    <row r="772" spans="1:4" ht="15" customHeight="1">
      <c r="A772" s="496" t="s">
        <v>2877</v>
      </c>
      <c r="B772" s="501" t="s">
        <v>2878</v>
      </c>
      <c r="C772" s="502">
        <v>347</v>
      </c>
      <c r="D772" s="560"/>
    </row>
    <row r="773" spans="1:4" ht="15" customHeight="1">
      <c r="A773" s="496" t="s">
        <v>2879</v>
      </c>
      <c r="B773" s="501" t="s">
        <v>2878</v>
      </c>
      <c r="C773" s="502">
        <v>347</v>
      </c>
      <c r="D773" s="560"/>
    </row>
    <row r="774" spans="1:4" ht="15" customHeight="1">
      <c r="A774" s="496" t="s">
        <v>2880</v>
      </c>
      <c r="B774" s="501" t="s">
        <v>2878</v>
      </c>
      <c r="C774" s="502">
        <v>347</v>
      </c>
      <c r="D774" s="560"/>
    </row>
    <row r="775" spans="1:4" ht="15" customHeight="1">
      <c r="A775" s="496" t="s">
        <v>2881</v>
      </c>
      <c r="B775" s="501" t="s">
        <v>2878</v>
      </c>
      <c r="C775" s="502">
        <v>347</v>
      </c>
      <c r="D775" s="560"/>
    </row>
    <row r="776" spans="1:4" ht="15" customHeight="1">
      <c r="A776" s="496" t="s">
        <v>2882</v>
      </c>
      <c r="B776" s="501" t="s">
        <v>2878</v>
      </c>
      <c r="C776" s="502">
        <v>347</v>
      </c>
      <c r="D776" s="560"/>
    </row>
    <row r="777" spans="1:4" ht="15" customHeight="1">
      <c r="A777" s="496" t="s">
        <v>2883</v>
      </c>
      <c r="B777" s="501" t="s">
        <v>2878</v>
      </c>
      <c r="C777" s="502">
        <v>347</v>
      </c>
      <c r="D777" s="560"/>
    </row>
    <row r="778" spans="1:4" ht="15" customHeight="1">
      <c r="A778" s="496" t="s">
        <v>2884</v>
      </c>
      <c r="B778" s="506" t="s">
        <v>2885</v>
      </c>
      <c r="C778" s="502">
        <v>21275</v>
      </c>
      <c r="D778" s="560"/>
    </row>
    <row r="779" spans="1:4" ht="15" customHeight="1">
      <c r="A779" s="496" t="s">
        <v>2886</v>
      </c>
      <c r="B779" s="506" t="s">
        <v>2887</v>
      </c>
      <c r="C779" s="502">
        <v>2934.23</v>
      </c>
      <c r="D779" s="560"/>
    </row>
    <row r="780" spans="1:4" ht="15" customHeight="1">
      <c r="A780" s="496" t="s">
        <v>2888</v>
      </c>
      <c r="B780" s="506" t="s">
        <v>2889</v>
      </c>
      <c r="C780" s="502">
        <v>2027.12</v>
      </c>
      <c r="D780" s="560"/>
    </row>
    <row r="781" spans="1:4" ht="15" customHeight="1">
      <c r="A781" s="496" t="s">
        <v>2890</v>
      </c>
      <c r="B781" s="506" t="s">
        <v>2891</v>
      </c>
      <c r="C781" s="502">
        <f>253</f>
        <v>253</v>
      </c>
      <c r="D781" s="560"/>
    </row>
    <row r="782" spans="1:4" ht="15" customHeight="1">
      <c r="A782" s="496" t="s">
        <v>2892</v>
      </c>
      <c r="B782" s="506" t="s">
        <v>2891</v>
      </c>
      <c r="C782" s="502">
        <f>253</f>
        <v>253</v>
      </c>
      <c r="D782" s="560"/>
    </row>
    <row r="783" spans="1:4" ht="15" customHeight="1">
      <c r="A783" s="496" t="s">
        <v>2893</v>
      </c>
      <c r="B783" s="506" t="s">
        <v>2891</v>
      </c>
      <c r="C783" s="502">
        <f>253</f>
        <v>253</v>
      </c>
      <c r="D783" s="560"/>
    </row>
    <row r="784" spans="1:4" ht="15" customHeight="1">
      <c r="A784" s="496" t="s">
        <v>2894</v>
      </c>
      <c r="B784" s="506" t="s">
        <v>2891</v>
      </c>
      <c r="C784" s="502">
        <f>253</f>
        <v>253</v>
      </c>
      <c r="D784" s="560"/>
    </row>
    <row r="785" spans="1:4" ht="15" customHeight="1">
      <c r="A785" s="496" t="s">
        <v>2895</v>
      </c>
      <c r="B785" s="506" t="s">
        <v>2891</v>
      </c>
      <c r="C785" s="502">
        <f>253</f>
        <v>253</v>
      </c>
      <c r="D785" s="560"/>
    </row>
    <row r="786" spans="1:4" ht="15" customHeight="1">
      <c r="A786" s="496" t="s">
        <v>2896</v>
      </c>
      <c r="B786" s="506" t="s">
        <v>2891</v>
      </c>
      <c r="C786" s="502">
        <f>253</f>
        <v>253</v>
      </c>
      <c r="D786" s="560"/>
    </row>
    <row r="787" spans="1:4" ht="15" customHeight="1">
      <c r="A787" s="496" t="s">
        <v>2897</v>
      </c>
      <c r="B787" s="506" t="s">
        <v>2891</v>
      </c>
      <c r="C787" s="502">
        <f>253</f>
        <v>253</v>
      </c>
      <c r="D787" s="560"/>
    </row>
    <row r="788" spans="1:4" ht="15" customHeight="1">
      <c r="A788" s="496" t="s">
        <v>2898</v>
      </c>
      <c r="B788" s="506" t="s">
        <v>2891</v>
      </c>
      <c r="C788" s="502">
        <f>253</f>
        <v>253</v>
      </c>
      <c r="D788" s="560"/>
    </row>
    <row r="789" spans="1:4" ht="15" customHeight="1">
      <c r="A789" s="496" t="s">
        <v>2899</v>
      </c>
      <c r="B789" s="506" t="s">
        <v>2891</v>
      </c>
      <c r="C789" s="502">
        <f>253</f>
        <v>253</v>
      </c>
      <c r="D789" s="560"/>
    </row>
    <row r="790" spans="1:4" ht="15" customHeight="1">
      <c r="A790" s="496" t="s">
        <v>2900</v>
      </c>
      <c r="B790" s="506" t="s">
        <v>2891</v>
      </c>
      <c r="C790" s="502">
        <f>253</f>
        <v>253</v>
      </c>
      <c r="D790" s="560"/>
    </row>
    <row r="791" spans="1:4" ht="15" customHeight="1">
      <c r="A791" s="496" t="s">
        <v>2901</v>
      </c>
      <c r="B791" s="506" t="s">
        <v>2891</v>
      </c>
      <c r="C791" s="502">
        <f>253</f>
        <v>253</v>
      </c>
      <c r="D791" s="560"/>
    </row>
    <row r="792" spans="1:4" ht="15" customHeight="1">
      <c r="A792" s="496" t="s">
        <v>2902</v>
      </c>
      <c r="B792" s="506" t="s">
        <v>2891</v>
      </c>
      <c r="C792" s="502">
        <f>253</f>
        <v>253</v>
      </c>
      <c r="D792" s="560"/>
    </row>
    <row r="793" spans="1:4" ht="15" customHeight="1">
      <c r="A793" s="496" t="s">
        <v>2903</v>
      </c>
      <c r="B793" s="506" t="s">
        <v>2891</v>
      </c>
      <c r="C793" s="502">
        <f>253</f>
        <v>253</v>
      </c>
      <c r="D793" s="560"/>
    </row>
    <row r="794" spans="1:4" ht="15" customHeight="1">
      <c r="A794" s="496" t="s">
        <v>2904</v>
      </c>
      <c r="B794" s="506" t="s">
        <v>2891</v>
      </c>
      <c r="C794" s="502">
        <f>253</f>
        <v>253</v>
      </c>
      <c r="D794" s="560"/>
    </row>
    <row r="795" spans="1:4" ht="15" customHeight="1">
      <c r="A795" s="496" t="s">
        <v>2905</v>
      </c>
      <c r="B795" s="506" t="s">
        <v>2891</v>
      </c>
      <c r="C795" s="502">
        <f>253</f>
        <v>253</v>
      </c>
      <c r="D795" s="560"/>
    </row>
    <row r="796" spans="1:4" ht="15" customHeight="1">
      <c r="A796" s="496" t="s">
        <v>2906</v>
      </c>
      <c r="B796" s="506" t="s">
        <v>2891</v>
      </c>
      <c r="C796" s="502">
        <f>253</f>
        <v>253</v>
      </c>
      <c r="D796" s="560"/>
    </row>
    <row r="797" spans="1:4" ht="15" customHeight="1">
      <c r="A797" s="496" t="s">
        <v>2907</v>
      </c>
      <c r="B797" s="506" t="s">
        <v>2891</v>
      </c>
      <c r="C797" s="502">
        <f>253</f>
        <v>253</v>
      </c>
      <c r="D797" s="560"/>
    </row>
    <row r="798" spans="1:4" ht="15" customHeight="1">
      <c r="A798" s="496" t="s">
        <v>2908</v>
      </c>
      <c r="B798" s="506" t="s">
        <v>2891</v>
      </c>
      <c r="C798" s="502">
        <f>253</f>
        <v>253</v>
      </c>
      <c r="D798" s="560"/>
    </row>
    <row r="799" spans="1:4" ht="15" customHeight="1">
      <c r="A799" s="496" t="s">
        <v>2909</v>
      </c>
      <c r="B799" s="506" t="s">
        <v>2891</v>
      </c>
      <c r="C799" s="502">
        <f>253</f>
        <v>253</v>
      </c>
      <c r="D799" s="560"/>
    </row>
    <row r="800" spans="1:4" ht="15" customHeight="1">
      <c r="A800" s="496" t="s">
        <v>2910</v>
      </c>
      <c r="B800" s="506" t="s">
        <v>2891</v>
      </c>
      <c r="C800" s="502">
        <f>253</f>
        <v>253</v>
      </c>
      <c r="D800" s="560"/>
    </row>
    <row r="801" spans="1:4" ht="15" customHeight="1">
      <c r="A801" s="496" t="s">
        <v>2911</v>
      </c>
      <c r="B801" s="506" t="s">
        <v>2891</v>
      </c>
      <c r="C801" s="502">
        <f>253</f>
        <v>253</v>
      </c>
      <c r="D801" s="560"/>
    </row>
    <row r="802" spans="1:4" ht="15" customHeight="1">
      <c r="A802" s="496" t="s">
        <v>2912</v>
      </c>
      <c r="B802" s="506" t="s">
        <v>2891</v>
      </c>
      <c r="C802" s="502">
        <f>253</f>
        <v>253</v>
      </c>
      <c r="D802" s="560"/>
    </row>
    <row r="803" spans="1:4" ht="15" customHeight="1">
      <c r="A803" s="496" t="s">
        <v>2913</v>
      </c>
      <c r="B803" s="506" t="s">
        <v>2891</v>
      </c>
      <c r="C803" s="502">
        <f>253</f>
        <v>253</v>
      </c>
      <c r="D803" s="560"/>
    </row>
    <row r="804" spans="1:4" ht="15" customHeight="1">
      <c r="A804" s="496" t="s">
        <v>2914</v>
      </c>
      <c r="B804" s="506" t="s">
        <v>2891</v>
      </c>
      <c r="C804" s="502">
        <f>253</f>
        <v>253</v>
      </c>
      <c r="D804" s="560"/>
    </row>
    <row r="805" spans="1:4" ht="15" customHeight="1">
      <c r="A805" s="496" t="s">
        <v>2915</v>
      </c>
      <c r="B805" s="506" t="s">
        <v>2891</v>
      </c>
      <c r="C805" s="502">
        <f>253</f>
        <v>253</v>
      </c>
      <c r="D805" s="560"/>
    </row>
    <row r="806" spans="1:4" ht="15" customHeight="1">
      <c r="A806" s="496" t="s">
        <v>2916</v>
      </c>
      <c r="B806" s="506" t="s">
        <v>2891</v>
      </c>
      <c r="C806" s="502">
        <f>253</f>
        <v>253</v>
      </c>
      <c r="D806" s="560"/>
    </row>
    <row r="807" spans="1:4" ht="15" customHeight="1">
      <c r="A807" s="496" t="s">
        <v>2917</v>
      </c>
      <c r="B807" s="506" t="s">
        <v>2891</v>
      </c>
      <c r="C807" s="502">
        <f>253</f>
        <v>253</v>
      </c>
      <c r="D807" s="560"/>
    </row>
    <row r="808" spans="1:4" ht="15" customHeight="1">
      <c r="A808" s="496" t="s">
        <v>2918</v>
      </c>
      <c r="B808" s="506" t="s">
        <v>2891</v>
      </c>
      <c r="C808" s="502">
        <f>253</f>
        <v>253</v>
      </c>
      <c r="D808" s="560"/>
    </row>
    <row r="809" spans="1:4" ht="15" customHeight="1">
      <c r="A809" s="496" t="s">
        <v>2919</v>
      </c>
      <c r="B809" s="506" t="s">
        <v>2891</v>
      </c>
      <c r="C809" s="502">
        <f>253</f>
        <v>253</v>
      </c>
      <c r="D809" s="560"/>
    </row>
    <row r="810" spans="1:4" ht="15" customHeight="1">
      <c r="A810" s="496" t="s">
        <v>2920</v>
      </c>
      <c r="B810" s="506" t="s">
        <v>2891</v>
      </c>
      <c r="C810" s="502">
        <f>253</f>
        <v>253</v>
      </c>
      <c r="D810" s="560"/>
    </row>
    <row r="811" spans="1:4" ht="15" customHeight="1">
      <c r="A811" s="496" t="s">
        <v>2921</v>
      </c>
      <c r="B811" s="506" t="s">
        <v>2891</v>
      </c>
      <c r="C811" s="502">
        <f>253</f>
        <v>253</v>
      </c>
      <c r="D811" s="560"/>
    </row>
    <row r="812" spans="1:4" ht="15" customHeight="1">
      <c r="A812" s="496" t="s">
        <v>2922</v>
      </c>
      <c r="B812" s="506" t="s">
        <v>2891</v>
      </c>
      <c r="C812" s="502">
        <f>253</f>
        <v>253</v>
      </c>
      <c r="D812" s="560"/>
    </row>
    <row r="813" spans="1:4" ht="15" customHeight="1">
      <c r="A813" s="496" t="s">
        <v>2923</v>
      </c>
      <c r="B813" s="506" t="s">
        <v>2891</v>
      </c>
      <c r="C813" s="502">
        <f>253</f>
        <v>253</v>
      </c>
      <c r="D813" s="560"/>
    </row>
    <row r="814" spans="1:4" ht="15" customHeight="1">
      <c r="A814" s="496" t="s">
        <v>2924</v>
      </c>
      <c r="B814" s="506" t="s">
        <v>2891</v>
      </c>
      <c r="C814" s="502">
        <f>253</f>
        <v>253</v>
      </c>
      <c r="D814" s="560"/>
    </row>
    <row r="815" spans="1:4" ht="15" customHeight="1">
      <c r="A815" s="496" t="s">
        <v>2925</v>
      </c>
      <c r="B815" s="506" t="s">
        <v>2891</v>
      </c>
      <c r="C815" s="502">
        <f>253</f>
        <v>253</v>
      </c>
      <c r="D815" s="560"/>
    </row>
    <row r="816" spans="1:4" ht="15" customHeight="1">
      <c r="A816" s="496" t="s">
        <v>2926</v>
      </c>
      <c r="B816" s="506" t="s">
        <v>2891</v>
      </c>
      <c r="C816" s="502">
        <f>253</f>
        <v>253</v>
      </c>
      <c r="D816" s="560"/>
    </row>
    <row r="817" spans="1:4" ht="15" customHeight="1">
      <c r="A817" s="496" t="s">
        <v>2927</v>
      </c>
      <c r="B817" s="506" t="s">
        <v>2891</v>
      </c>
      <c r="C817" s="502">
        <f>253</f>
        <v>253</v>
      </c>
      <c r="D817" s="560"/>
    </row>
    <row r="818" spans="1:4" ht="15" customHeight="1">
      <c r="A818" s="496" t="s">
        <v>2928</v>
      </c>
      <c r="B818" s="506" t="s">
        <v>2891</v>
      </c>
      <c r="C818" s="502">
        <f>253</f>
        <v>253</v>
      </c>
      <c r="D818" s="560"/>
    </row>
    <row r="819" spans="1:4" ht="15" customHeight="1">
      <c r="A819" s="496" t="s">
        <v>2929</v>
      </c>
      <c r="B819" s="506" t="s">
        <v>2891</v>
      </c>
      <c r="C819" s="502">
        <f>253</f>
        <v>253</v>
      </c>
      <c r="D819" s="560"/>
    </row>
    <row r="820" spans="1:4" ht="15" customHeight="1">
      <c r="A820" s="496" t="s">
        <v>2930</v>
      </c>
      <c r="B820" s="506" t="s">
        <v>2891</v>
      </c>
      <c r="C820" s="502">
        <f>253</f>
        <v>253</v>
      </c>
      <c r="D820" s="560"/>
    </row>
    <row r="821" spans="1:4" ht="15" customHeight="1">
      <c r="A821" s="496" t="s">
        <v>2931</v>
      </c>
      <c r="B821" s="506" t="s">
        <v>2891</v>
      </c>
      <c r="C821" s="502">
        <f>253</f>
        <v>253</v>
      </c>
      <c r="D821" s="560"/>
    </row>
    <row r="822" spans="1:4" ht="15" customHeight="1">
      <c r="A822" s="496" t="s">
        <v>2932</v>
      </c>
      <c r="B822" s="506" t="s">
        <v>2891</v>
      </c>
      <c r="C822" s="502">
        <f>253</f>
        <v>253</v>
      </c>
      <c r="D822" s="560"/>
    </row>
    <row r="823" spans="1:4" ht="15" customHeight="1">
      <c r="A823" s="496" t="s">
        <v>2933</v>
      </c>
      <c r="B823" s="506" t="s">
        <v>2891</v>
      </c>
      <c r="C823" s="502">
        <f>253</f>
        <v>253</v>
      </c>
      <c r="D823" s="560"/>
    </row>
    <row r="824" spans="1:4" ht="15" customHeight="1">
      <c r="A824" s="496" t="s">
        <v>2934</v>
      </c>
      <c r="B824" s="506" t="s">
        <v>2891</v>
      </c>
      <c r="C824" s="502">
        <f>253</f>
        <v>253</v>
      </c>
      <c r="D824" s="560"/>
    </row>
    <row r="825" spans="1:4" ht="15" customHeight="1">
      <c r="A825" s="496" t="s">
        <v>2935</v>
      </c>
      <c r="B825" s="506" t="s">
        <v>2891</v>
      </c>
      <c r="C825" s="502">
        <f>253</f>
        <v>253</v>
      </c>
      <c r="D825" s="560"/>
    </row>
    <row r="826" spans="1:4" ht="15" customHeight="1">
      <c r="A826" s="496" t="s">
        <v>2936</v>
      </c>
      <c r="B826" s="506" t="s">
        <v>2891</v>
      </c>
      <c r="C826" s="502">
        <f>253</f>
        <v>253</v>
      </c>
      <c r="D826" s="560"/>
    </row>
    <row r="827" spans="1:4" ht="15" customHeight="1">
      <c r="A827" s="496" t="s">
        <v>2937</v>
      </c>
      <c r="B827" s="506" t="s">
        <v>2891</v>
      </c>
      <c r="C827" s="502">
        <f>253</f>
        <v>253</v>
      </c>
      <c r="D827" s="560"/>
    </row>
    <row r="828" spans="1:4" ht="15" customHeight="1">
      <c r="A828" s="496" t="s">
        <v>2938</v>
      </c>
      <c r="B828" s="506" t="s">
        <v>2891</v>
      </c>
      <c r="C828" s="502">
        <f>253</f>
        <v>253</v>
      </c>
      <c r="D828" s="560"/>
    </row>
    <row r="829" spans="1:4" ht="15" customHeight="1">
      <c r="A829" s="496" t="s">
        <v>2939</v>
      </c>
      <c r="B829" s="506" t="s">
        <v>2891</v>
      </c>
      <c r="C829" s="502">
        <f>253</f>
        <v>253</v>
      </c>
      <c r="D829" s="560"/>
    </row>
    <row r="830" spans="1:4" ht="15" customHeight="1">
      <c r="A830" s="496" t="s">
        <v>2940</v>
      </c>
      <c r="B830" s="506" t="s">
        <v>2891</v>
      </c>
      <c r="C830" s="502">
        <f>253</f>
        <v>253</v>
      </c>
      <c r="D830" s="560"/>
    </row>
    <row r="831" spans="1:4" ht="15" customHeight="1">
      <c r="A831" s="496" t="s">
        <v>2941</v>
      </c>
      <c r="B831" s="506" t="s">
        <v>2891</v>
      </c>
      <c r="C831" s="502">
        <f>253</f>
        <v>253</v>
      </c>
      <c r="D831" s="560"/>
    </row>
    <row r="832" spans="1:4" ht="15" customHeight="1">
      <c r="A832" s="496" t="s">
        <v>2942</v>
      </c>
      <c r="B832" s="506" t="s">
        <v>2891</v>
      </c>
      <c r="C832" s="502">
        <f>253</f>
        <v>253</v>
      </c>
      <c r="D832" s="560"/>
    </row>
    <row r="833" spans="1:4" ht="15" customHeight="1">
      <c r="A833" s="496" t="s">
        <v>2943</v>
      </c>
      <c r="B833" s="506" t="s">
        <v>2891</v>
      </c>
      <c r="C833" s="502">
        <f>253</f>
        <v>253</v>
      </c>
      <c r="D833" s="560"/>
    </row>
    <row r="834" spans="1:4" ht="15" customHeight="1">
      <c r="A834" s="496" t="s">
        <v>2944</v>
      </c>
      <c r="B834" s="506" t="s">
        <v>2891</v>
      </c>
      <c r="C834" s="502">
        <f>253</f>
        <v>253</v>
      </c>
      <c r="D834" s="560"/>
    </row>
    <row r="835" spans="1:4" ht="15" customHeight="1">
      <c r="A835" s="496" t="s">
        <v>2945</v>
      </c>
      <c r="B835" s="506" t="s">
        <v>2891</v>
      </c>
      <c r="C835" s="502">
        <f>253</f>
        <v>253</v>
      </c>
      <c r="D835" s="560"/>
    </row>
    <row r="836" spans="1:4" ht="15" customHeight="1">
      <c r="A836" s="496" t="s">
        <v>2946</v>
      </c>
      <c r="B836" s="506" t="s">
        <v>2891</v>
      </c>
      <c r="C836" s="502">
        <f>253</f>
        <v>253</v>
      </c>
      <c r="D836" s="560"/>
    </row>
    <row r="837" spans="1:4" ht="15" customHeight="1">
      <c r="A837" s="496" t="s">
        <v>2947</v>
      </c>
      <c r="B837" s="506" t="s">
        <v>2891</v>
      </c>
      <c r="C837" s="502">
        <f>253</f>
        <v>253</v>
      </c>
      <c r="D837" s="560"/>
    </row>
    <row r="838" spans="1:4" ht="15" customHeight="1">
      <c r="A838" s="496" t="s">
        <v>2948</v>
      </c>
      <c r="B838" s="506" t="s">
        <v>2891</v>
      </c>
      <c r="C838" s="502">
        <f>253</f>
        <v>253</v>
      </c>
      <c r="D838" s="560"/>
    </row>
    <row r="839" spans="1:4" ht="15" customHeight="1">
      <c r="A839" s="496" t="s">
        <v>2949</v>
      </c>
      <c r="B839" s="506" t="s">
        <v>2891</v>
      </c>
      <c r="C839" s="502">
        <f>253</f>
        <v>253</v>
      </c>
      <c r="D839" s="560"/>
    </row>
    <row r="840" spans="1:4" ht="15" customHeight="1">
      <c r="A840" s="496" t="s">
        <v>2950</v>
      </c>
      <c r="B840" s="506" t="s">
        <v>2891</v>
      </c>
      <c r="C840" s="502">
        <f>253</f>
        <v>253</v>
      </c>
      <c r="D840" s="560"/>
    </row>
    <row r="841" spans="1:4" ht="15" customHeight="1">
      <c r="A841" s="496" t="s">
        <v>2951</v>
      </c>
      <c r="B841" s="506" t="s">
        <v>2891</v>
      </c>
      <c r="C841" s="502">
        <f>253</f>
        <v>253</v>
      </c>
      <c r="D841" s="560"/>
    </row>
    <row r="842" spans="1:4" ht="15" customHeight="1">
      <c r="A842" s="496" t="s">
        <v>2952</v>
      </c>
      <c r="B842" s="506" t="s">
        <v>2891</v>
      </c>
      <c r="C842" s="502">
        <f>253</f>
        <v>253</v>
      </c>
      <c r="D842" s="560"/>
    </row>
    <row r="843" spans="1:4" ht="15" customHeight="1">
      <c r="A843" s="496" t="s">
        <v>2953</v>
      </c>
      <c r="B843" s="506" t="s">
        <v>2891</v>
      </c>
      <c r="C843" s="502">
        <f>253</f>
        <v>253</v>
      </c>
      <c r="D843" s="560"/>
    </row>
    <row r="844" spans="1:4" ht="15" customHeight="1">
      <c r="A844" s="496" t="s">
        <v>2954</v>
      </c>
      <c r="B844" s="506" t="s">
        <v>2891</v>
      </c>
      <c r="C844" s="502">
        <f>253</f>
        <v>253</v>
      </c>
      <c r="D844" s="560"/>
    </row>
    <row r="845" spans="1:4" ht="15" customHeight="1">
      <c r="A845" s="496" t="s">
        <v>2955</v>
      </c>
      <c r="B845" s="506" t="s">
        <v>2891</v>
      </c>
      <c r="C845" s="502">
        <f>253</f>
        <v>253</v>
      </c>
      <c r="D845" s="560"/>
    </row>
    <row r="846" spans="1:4" ht="15" customHeight="1">
      <c r="A846" s="496" t="s">
        <v>2956</v>
      </c>
      <c r="B846" s="506" t="s">
        <v>2891</v>
      </c>
      <c r="C846" s="502">
        <f>253</f>
        <v>253</v>
      </c>
      <c r="D846" s="560"/>
    </row>
    <row r="847" spans="1:4" ht="15" customHeight="1">
      <c r="A847" s="496" t="s">
        <v>2957</v>
      </c>
      <c r="B847" s="506" t="s">
        <v>2891</v>
      </c>
      <c r="C847" s="502">
        <f>253</f>
        <v>253</v>
      </c>
      <c r="D847" s="560"/>
    </row>
    <row r="848" spans="1:4" ht="15" customHeight="1">
      <c r="A848" s="496" t="s">
        <v>2958</v>
      </c>
      <c r="B848" s="506" t="s">
        <v>2891</v>
      </c>
      <c r="C848" s="502">
        <f>253</f>
        <v>253</v>
      </c>
      <c r="D848" s="560"/>
    </row>
    <row r="849" spans="1:4" ht="15" customHeight="1">
      <c r="A849" s="496" t="s">
        <v>2959</v>
      </c>
      <c r="B849" s="506" t="s">
        <v>2891</v>
      </c>
      <c r="C849" s="502">
        <f>253</f>
        <v>253</v>
      </c>
      <c r="D849" s="560"/>
    </row>
    <row r="850" spans="1:4" ht="15" customHeight="1">
      <c r="A850" s="496" t="s">
        <v>2960</v>
      </c>
      <c r="B850" s="506" t="s">
        <v>2891</v>
      </c>
      <c r="C850" s="502">
        <f>253</f>
        <v>253</v>
      </c>
      <c r="D850" s="560"/>
    </row>
    <row r="851" spans="1:4" ht="15" customHeight="1">
      <c r="A851" s="496" t="s">
        <v>2961</v>
      </c>
      <c r="B851" s="506" t="s">
        <v>2891</v>
      </c>
      <c r="C851" s="502">
        <f>253</f>
        <v>253</v>
      </c>
      <c r="D851" s="560"/>
    </row>
    <row r="852" spans="1:4" ht="15" customHeight="1">
      <c r="A852" s="496" t="s">
        <v>2962</v>
      </c>
      <c r="B852" s="506" t="s">
        <v>2891</v>
      </c>
      <c r="C852" s="502">
        <f>253</f>
        <v>253</v>
      </c>
      <c r="D852" s="560"/>
    </row>
    <row r="853" spans="1:4" ht="15" customHeight="1">
      <c r="A853" s="496" t="s">
        <v>2963</v>
      </c>
      <c r="B853" s="506" t="s">
        <v>2891</v>
      </c>
      <c r="C853" s="502">
        <f>253</f>
        <v>253</v>
      </c>
      <c r="D853" s="560"/>
    </row>
    <row r="854" spans="1:4" ht="15" customHeight="1">
      <c r="A854" s="496" t="s">
        <v>2964</v>
      </c>
      <c r="B854" s="506" t="s">
        <v>2891</v>
      </c>
      <c r="C854" s="502">
        <f>253</f>
        <v>253</v>
      </c>
      <c r="D854" s="560"/>
    </row>
    <row r="855" spans="1:4" ht="15" customHeight="1">
      <c r="A855" s="496" t="s">
        <v>2965</v>
      </c>
      <c r="B855" s="506" t="s">
        <v>2891</v>
      </c>
      <c r="C855" s="502">
        <f>253</f>
        <v>253</v>
      </c>
      <c r="D855" s="560"/>
    </row>
    <row r="856" spans="1:4" ht="15" customHeight="1">
      <c r="A856" s="496" t="s">
        <v>2966</v>
      </c>
      <c r="B856" s="506" t="s">
        <v>2891</v>
      </c>
      <c r="C856" s="502">
        <f>253</f>
        <v>253</v>
      </c>
      <c r="D856" s="560"/>
    </row>
    <row r="857" spans="1:4" ht="15" customHeight="1">
      <c r="A857" s="496" t="s">
        <v>2967</v>
      </c>
      <c r="B857" s="506" t="s">
        <v>2891</v>
      </c>
      <c r="C857" s="502">
        <f>253</f>
        <v>253</v>
      </c>
      <c r="D857" s="560"/>
    </row>
    <row r="858" spans="1:4" ht="15" customHeight="1">
      <c r="A858" s="496" t="s">
        <v>2968</v>
      </c>
      <c r="B858" s="506" t="s">
        <v>2891</v>
      </c>
      <c r="C858" s="502">
        <f>253</f>
        <v>253</v>
      </c>
      <c r="D858" s="560"/>
    </row>
    <row r="859" spans="1:4" ht="15" customHeight="1">
      <c r="A859" s="496" t="s">
        <v>2969</v>
      </c>
      <c r="B859" s="506" t="s">
        <v>2891</v>
      </c>
      <c r="C859" s="502">
        <f>253</f>
        <v>253</v>
      </c>
      <c r="D859" s="560"/>
    </row>
    <row r="860" spans="1:4" ht="15" customHeight="1">
      <c r="A860" s="496" t="s">
        <v>2970</v>
      </c>
      <c r="B860" s="506" t="s">
        <v>2891</v>
      </c>
      <c r="C860" s="502">
        <f>253</f>
        <v>253</v>
      </c>
      <c r="D860" s="560"/>
    </row>
    <row r="861" spans="1:4" ht="15" customHeight="1">
      <c r="A861" s="496" t="s">
        <v>2971</v>
      </c>
      <c r="B861" s="506" t="s">
        <v>2891</v>
      </c>
      <c r="C861" s="502">
        <f>253</f>
        <v>253</v>
      </c>
      <c r="D861" s="560"/>
    </row>
    <row r="862" spans="1:4" ht="15" customHeight="1">
      <c r="A862" s="496" t="s">
        <v>2972</v>
      </c>
      <c r="B862" s="506" t="s">
        <v>2891</v>
      </c>
      <c r="C862" s="502">
        <f>253</f>
        <v>253</v>
      </c>
      <c r="D862" s="560"/>
    </row>
    <row r="863" spans="1:4" ht="15" customHeight="1">
      <c r="A863" s="496" t="s">
        <v>2973</v>
      </c>
      <c r="B863" s="506" t="s">
        <v>2891</v>
      </c>
      <c r="C863" s="502">
        <f>253</f>
        <v>253</v>
      </c>
      <c r="D863" s="560"/>
    </row>
    <row r="864" spans="1:4" ht="15" customHeight="1">
      <c r="A864" s="496" t="s">
        <v>2974</v>
      </c>
      <c r="B864" s="506" t="s">
        <v>2891</v>
      </c>
      <c r="C864" s="502">
        <f>253</f>
        <v>253</v>
      </c>
      <c r="D864" s="560"/>
    </row>
    <row r="865" spans="1:4" ht="15" customHeight="1">
      <c r="A865" s="496" t="s">
        <v>2975</v>
      </c>
      <c r="B865" s="506" t="s">
        <v>2891</v>
      </c>
      <c r="C865" s="502">
        <f>253</f>
        <v>253</v>
      </c>
      <c r="D865" s="560"/>
    </row>
    <row r="866" spans="1:4" ht="15" customHeight="1">
      <c r="A866" s="496" t="s">
        <v>2976</v>
      </c>
      <c r="B866" s="506" t="s">
        <v>2891</v>
      </c>
      <c r="C866" s="502">
        <f>253</f>
        <v>253</v>
      </c>
      <c r="D866" s="560"/>
    </row>
    <row r="867" spans="1:4" ht="15" customHeight="1">
      <c r="A867" s="496" t="s">
        <v>2977</v>
      </c>
      <c r="B867" s="506" t="s">
        <v>2891</v>
      </c>
      <c r="C867" s="502">
        <f>253</f>
        <v>253</v>
      </c>
      <c r="D867" s="560"/>
    </row>
    <row r="868" spans="1:4" ht="15" customHeight="1">
      <c r="A868" s="496" t="s">
        <v>2978</v>
      </c>
      <c r="B868" s="506" t="s">
        <v>2891</v>
      </c>
      <c r="C868" s="502">
        <f>253</f>
        <v>253</v>
      </c>
      <c r="D868" s="560"/>
    </row>
    <row r="869" spans="1:4" ht="15" customHeight="1">
      <c r="A869" s="496" t="s">
        <v>2979</v>
      </c>
      <c r="B869" s="506" t="s">
        <v>2891</v>
      </c>
      <c r="C869" s="502">
        <f>253</f>
        <v>253</v>
      </c>
      <c r="D869" s="560"/>
    </row>
    <row r="870" spans="1:4" ht="15" customHeight="1">
      <c r="A870" s="496" t="s">
        <v>2980</v>
      </c>
      <c r="B870" s="506" t="s">
        <v>2891</v>
      </c>
      <c r="C870" s="502">
        <f>253</f>
        <v>253</v>
      </c>
      <c r="D870" s="560"/>
    </row>
    <row r="871" spans="1:4" ht="15" customHeight="1">
      <c r="A871" s="496" t="s">
        <v>2981</v>
      </c>
      <c r="B871" s="506" t="s">
        <v>2891</v>
      </c>
      <c r="C871" s="502">
        <f>253</f>
        <v>253</v>
      </c>
      <c r="D871" s="560"/>
    </row>
    <row r="872" spans="1:4" ht="15" customHeight="1">
      <c r="A872" s="496" t="s">
        <v>2982</v>
      </c>
      <c r="B872" s="506" t="s">
        <v>2891</v>
      </c>
      <c r="C872" s="502">
        <f>253</f>
        <v>253</v>
      </c>
      <c r="D872" s="560"/>
    </row>
    <row r="873" spans="1:4" ht="15" customHeight="1">
      <c r="A873" s="496" t="s">
        <v>2983</v>
      </c>
      <c r="B873" s="506" t="s">
        <v>2891</v>
      </c>
      <c r="C873" s="502">
        <f>253</f>
        <v>253</v>
      </c>
      <c r="D873" s="560"/>
    </row>
    <row r="874" spans="1:4" ht="15" customHeight="1">
      <c r="A874" s="496" t="s">
        <v>2984</v>
      </c>
      <c r="B874" s="506" t="s">
        <v>2891</v>
      </c>
      <c r="C874" s="502">
        <f>253</f>
        <v>253</v>
      </c>
      <c r="D874" s="560"/>
    </row>
    <row r="875" spans="1:4" ht="15" customHeight="1">
      <c r="A875" s="496" t="s">
        <v>2985</v>
      </c>
      <c r="B875" s="506" t="s">
        <v>2891</v>
      </c>
      <c r="C875" s="502">
        <f>253</f>
        <v>253</v>
      </c>
      <c r="D875" s="560"/>
    </row>
    <row r="876" spans="1:4" ht="15" customHeight="1">
      <c r="A876" s="496" t="s">
        <v>2986</v>
      </c>
      <c r="B876" s="506" t="s">
        <v>2987</v>
      </c>
      <c r="C876" s="502">
        <v>1788.25</v>
      </c>
      <c r="D876" s="560"/>
    </row>
    <row r="877" spans="1:4" ht="15" customHeight="1">
      <c r="A877" s="496" t="s">
        <v>2988</v>
      </c>
      <c r="B877" s="506" t="s">
        <v>2987</v>
      </c>
      <c r="C877" s="502">
        <v>1788.25</v>
      </c>
      <c r="D877" s="560"/>
    </row>
    <row r="878" spans="1:4" ht="15" customHeight="1">
      <c r="A878" s="496" t="s">
        <v>2989</v>
      </c>
      <c r="B878" s="506" t="s">
        <v>2987</v>
      </c>
      <c r="C878" s="502">
        <v>1788.25</v>
      </c>
      <c r="D878" s="560"/>
    </row>
    <row r="879" spans="1:4" ht="15" customHeight="1">
      <c r="A879" s="496" t="s">
        <v>2990</v>
      </c>
      <c r="B879" s="506" t="s">
        <v>2987</v>
      </c>
      <c r="C879" s="502">
        <v>1788.25</v>
      </c>
      <c r="D879" s="560"/>
    </row>
    <row r="880" spans="1:4" ht="15" customHeight="1">
      <c r="A880" s="496" t="s">
        <v>2991</v>
      </c>
      <c r="B880" s="506" t="s">
        <v>2987</v>
      </c>
      <c r="C880" s="502">
        <v>1788.25</v>
      </c>
      <c r="D880" s="560"/>
    </row>
    <row r="881" spans="1:4" ht="15" customHeight="1">
      <c r="A881" s="496" t="s">
        <v>2992</v>
      </c>
      <c r="B881" s="506" t="s">
        <v>2987</v>
      </c>
      <c r="C881" s="502">
        <v>1788.25</v>
      </c>
      <c r="D881" s="560"/>
    </row>
    <row r="882" spans="1:4" ht="15" customHeight="1">
      <c r="A882" s="496" t="s">
        <v>2993</v>
      </c>
      <c r="B882" s="506" t="s">
        <v>2987</v>
      </c>
      <c r="C882" s="502">
        <v>1788.25</v>
      </c>
      <c r="D882" s="560"/>
    </row>
    <row r="883" spans="1:4" ht="15" customHeight="1">
      <c r="A883" s="496" t="s">
        <v>2994</v>
      </c>
      <c r="B883" s="506" t="s">
        <v>2987</v>
      </c>
      <c r="C883" s="502">
        <v>1788.25</v>
      </c>
      <c r="D883" s="560"/>
    </row>
    <row r="884" spans="1:4" ht="15" customHeight="1">
      <c r="A884" s="496" t="s">
        <v>2995</v>
      </c>
      <c r="B884" s="506" t="s">
        <v>2987</v>
      </c>
      <c r="C884" s="502">
        <v>1788.25</v>
      </c>
      <c r="D884" s="560"/>
    </row>
    <row r="885" spans="1:4" ht="15" customHeight="1">
      <c r="A885" s="496" t="s">
        <v>2996</v>
      </c>
      <c r="B885" s="506" t="s">
        <v>2987</v>
      </c>
      <c r="C885" s="502">
        <v>1788.25</v>
      </c>
      <c r="D885" s="560"/>
    </row>
    <row r="886" spans="1:4" ht="15" customHeight="1">
      <c r="A886" s="496" t="s">
        <v>2997</v>
      </c>
      <c r="B886" s="506" t="s">
        <v>2987</v>
      </c>
      <c r="C886" s="502">
        <v>1788.25</v>
      </c>
      <c r="D886" s="560"/>
    </row>
    <row r="887" spans="1:4" ht="15" customHeight="1">
      <c r="A887" s="496" t="s">
        <v>2998</v>
      </c>
      <c r="B887" s="506" t="s">
        <v>2987</v>
      </c>
      <c r="C887" s="502">
        <v>1788.25</v>
      </c>
      <c r="D887" s="560"/>
    </row>
    <row r="888" spans="1:4" ht="15" customHeight="1">
      <c r="A888" s="496" t="s">
        <v>2999</v>
      </c>
      <c r="B888" s="506" t="s">
        <v>2987</v>
      </c>
      <c r="C888" s="502">
        <v>1788.25</v>
      </c>
      <c r="D888" s="560"/>
    </row>
    <row r="889" spans="1:4" ht="15" customHeight="1">
      <c r="A889" s="496" t="s">
        <v>3000</v>
      </c>
      <c r="B889" s="506" t="s">
        <v>2987</v>
      </c>
      <c r="C889" s="502">
        <v>1788.25</v>
      </c>
      <c r="D889" s="560"/>
    </row>
    <row r="890" spans="1:4" ht="15" customHeight="1">
      <c r="A890" s="496" t="s">
        <v>3001</v>
      </c>
      <c r="B890" s="506" t="s">
        <v>2987</v>
      </c>
      <c r="C890" s="502">
        <v>1788.25</v>
      </c>
      <c r="D890" s="560"/>
    </row>
    <row r="891" spans="1:4" ht="15" customHeight="1">
      <c r="A891" s="496" t="s">
        <v>3002</v>
      </c>
      <c r="B891" s="506" t="s">
        <v>2987</v>
      </c>
      <c r="C891" s="502">
        <v>1788.25</v>
      </c>
      <c r="D891" s="560"/>
    </row>
    <row r="892" spans="1:4" ht="15" customHeight="1">
      <c r="A892" s="496" t="s">
        <v>3003</v>
      </c>
      <c r="B892" s="506" t="s">
        <v>2987</v>
      </c>
      <c r="C892" s="502">
        <v>1788.25</v>
      </c>
      <c r="D892" s="560"/>
    </row>
    <row r="893" spans="1:4" ht="15" customHeight="1">
      <c r="A893" s="496" t="s">
        <v>3004</v>
      </c>
      <c r="B893" s="506" t="s">
        <v>2987</v>
      </c>
      <c r="C893" s="502">
        <v>1788.25</v>
      </c>
      <c r="D893" s="560"/>
    </row>
    <row r="894" spans="1:4" ht="15" customHeight="1">
      <c r="A894" s="496" t="s">
        <v>3005</v>
      </c>
      <c r="B894" s="506" t="s">
        <v>2987</v>
      </c>
      <c r="C894" s="502">
        <v>1788.25</v>
      </c>
      <c r="D894" s="560"/>
    </row>
    <row r="895" spans="1:4" ht="15" customHeight="1">
      <c r="A895" s="496" t="s">
        <v>3006</v>
      </c>
      <c r="B895" s="506" t="s">
        <v>2987</v>
      </c>
      <c r="C895" s="502">
        <v>1788.25</v>
      </c>
      <c r="D895" s="560"/>
    </row>
    <row r="896" spans="1:4" ht="15" customHeight="1">
      <c r="A896" s="496" t="s">
        <v>3007</v>
      </c>
      <c r="B896" s="506" t="s">
        <v>3008</v>
      </c>
      <c r="C896" s="502">
        <v>1638.75</v>
      </c>
      <c r="D896" s="560"/>
    </row>
    <row r="897" spans="1:4" ht="15" customHeight="1">
      <c r="A897" s="496" t="s">
        <v>3009</v>
      </c>
      <c r="B897" s="506" t="s">
        <v>3008</v>
      </c>
      <c r="C897" s="502">
        <v>1638.75</v>
      </c>
      <c r="D897" s="560"/>
    </row>
    <row r="898" spans="1:4" ht="15" customHeight="1">
      <c r="A898" s="496" t="s">
        <v>3010</v>
      </c>
      <c r="B898" s="506" t="s">
        <v>3008</v>
      </c>
      <c r="C898" s="502">
        <v>1638.75</v>
      </c>
      <c r="D898" s="560"/>
    </row>
    <row r="899" spans="1:4" ht="15" customHeight="1">
      <c r="A899" s="496" t="s">
        <v>3011</v>
      </c>
      <c r="B899" s="506" t="s">
        <v>3008</v>
      </c>
      <c r="C899" s="502">
        <v>1638.75</v>
      </c>
      <c r="D899" s="560"/>
    </row>
    <row r="900" spans="1:4" ht="15" customHeight="1">
      <c r="A900" s="496" t="s">
        <v>3012</v>
      </c>
      <c r="B900" s="506" t="s">
        <v>3008</v>
      </c>
      <c r="C900" s="502">
        <v>1638.75</v>
      </c>
      <c r="D900" s="560"/>
    </row>
    <row r="901" spans="1:4" ht="15" customHeight="1">
      <c r="A901" s="496" t="s">
        <v>3013</v>
      </c>
      <c r="B901" s="506" t="s">
        <v>3008</v>
      </c>
      <c r="C901" s="502">
        <v>1638.75</v>
      </c>
      <c r="D901" s="560"/>
    </row>
    <row r="902" spans="1:4" ht="15" customHeight="1">
      <c r="A902" s="496" t="s">
        <v>3014</v>
      </c>
      <c r="B902" s="506" t="s">
        <v>3008</v>
      </c>
      <c r="C902" s="502">
        <v>1638.75</v>
      </c>
      <c r="D902" s="560"/>
    </row>
    <row r="903" spans="1:4" ht="15" customHeight="1">
      <c r="A903" s="496" t="s">
        <v>3015</v>
      </c>
      <c r="B903" s="506" t="s">
        <v>3008</v>
      </c>
      <c r="C903" s="502">
        <v>1638.75</v>
      </c>
      <c r="D903" s="560"/>
    </row>
    <row r="904" spans="1:4" ht="15" customHeight="1">
      <c r="A904" s="496" t="s">
        <v>3016</v>
      </c>
      <c r="B904" s="506" t="s">
        <v>3008</v>
      </c>
      <c r="C904" s="502">
        <v>1638.75</v>
      </c>
      <c r="D904" s="560"/>
    </row>
    <row r="905" spans="1:4" ht="15" customHeight="1">
      <c r="A905" s="496" t="s">
        <v>3017</v>
      </c>
      <c r="B905" s="506" t="s">
        <v>3008</v>
      </c>
      <c r="C905" s="502">
        <v>1638.75</v>
      </c>
      <c r="D905" s="560"/>
    </row>
    <row r="906" spans="1:4" ht="15" customHeight="1">
      <c r="A906" s="496" t="s">
        <v>3018</v>
      </c>
      <c r="B906" s="506" t="s">
        <v>3008</v>
      </c>
      <c r="C906" s="502">
        <v>1638.75</v>
      </c>
      <c r="D906" s="560"/>
    </row>
    <row r="907" spans="1:4" ht="15" customHeight="1">
      <c r="A907" s="496" t="s">
        <v>3019</v>
      </c>
      <c r="B907" s="506" t="s">
        <v>3008</v>
      </c>
      <c r="C907" s="502">
        <v>1638.75</v>
      </c>
      <c r="D907" s="560"/>
    </row>
    <row r="908" spans="1:4" ht="15" customHeight="1">
      <c r="A908" s="496" t="s">
        <v>3020</v>
      </c>
      <c r="B908" s="506" t="s">
        <v>3008</v>
      </c>
      <c r="C908" s="502">
        <v>1638.75</v>
      </c>
      <c r="D908" s="560"/>
    </row>
    <row r="909" spans="1:4" ht="15" customHeight="1">
      <c r="A909" s="496" t="s">
        <v>3021</v>
      </c>
      <c r="B909" s="506" t="s">
        <v>3008</v>
      </c>
      <c r="C909" s="502">
        <v>1638.75</v>
      </c>
      <c r="D909" s="560"/>
    </row>
    <row r="910" spans="1:4" ht="15" customHeight="1">
      <c r="A910" s="496" t="s">
        <v>3022</v>
      </c>
      <c r="B910" s="506" t="s">
        <v>3008</v>
      </c>
      <c r="C910" s="502">
        <v>1638.75</v>
      </c>
      <c r="D910" s="560"/>
    </row>
    <row r="911" spans="1:4" ht="15" customHeight="1">
      <c r="A911" s="496" t="s">
        <v>3023</v>
      </c>
      <c r="B911" s="506" t="s">
        <v>3008</v>
      </c>
      <c r="C911" s="502">
        <v>1638.75</v>
      </c>
      <c r="D911" s="560"/>
    </row>
    <row r="912" spans="1:4" ht="15" customHeight="1">
      <c r="A912" s="496" t="s">
        <v>3024</v>
      </c>
      <c r="B912" s="506" t="s">
        <v>3008</v>
      </c>
      <c r="C912" s="502">
        <v>1638.75</v>
      </c>
      <c r="D912" s="560"/>
    </row>
    <row r="913" spans="1:4" ht="15" customHeight="1">
      <c r="A913" s="496" t="s">
        <v>3025</v>
      </c>
      <c r="B913" s="506" t="s">
        <v>3008</v>
      </c>
      <c r="C913" s="502">
        <v>1638.75</v>
      </c>
      <c r="D913" s="560"/>
    </row>
    <row r="914" spans="1:4" ht="15" customHeight="1">
      <c r="A914" s="496" t="s">
        <v>3026</v>
      </c>
      <c r="B914" s="506" t="s">
        <v>3008</v>
      </c>
      <c r="C914" s="502">
        <v>1638.75</v>
      </c>
      <c r="D914" s="560"/>
    </row>
    <row r="915" spans="1:4" ht="15" customHeight="1">
      <c r="A915" s="496" t="s">
        <v>3027</v>
      </c>
      <c r="B915" s="506" t="s">
        <v>3008</v>
      </c>
      <c r="C915" s="502">
        <v>1638.75</v>
      </c>
      <c r="D915" s="560"/>
    </row>
    <row r="916" spans="1:4" ht="15" customHeight="1">
      <c r="A916" s="496" t="s">
        <v>3028</v>
      </c>
      <c r="B916" s="500" t="s">
        <v>3029</v>
      </c>
      <c r="C916" s="499">
        <v>2498</v>
      </c>
      <c r="D916" s="560"/>
    </row>
    <row r="917" spans="1:4" ht="15" customHeight="1">
      <c r="A917" s="496" t="s">
        <v>3030</v>
      </c>
      <c r="B917" s="500" t="s">
        <v>3029</v>
      </c>
      <c r="C917" s="499">
        <v>2914.3416666666667</v>
      </c>
      <c r="D917" s="560"/>
    </row>
    <row r="918" spans="1:4" ht="15" customHeight="1">
      <c r="A918" s="496" t="s">
        <v>3031</v>
      </c>
      <c r="B918" s="500" t="s">
        <v>3029</v>
      </c>
      <c r="C918" s="499">
        <v>2498</v>
      </c>
      <c r="D918" s="560"/>
    </row>
    <row r="919" spans="1:4" ht="15" customHeight="1">
      <c r="A919" s="496" t="s">
        <v>3032</v>
      </c>
      <c r="B919" s="500" t="s">
        <v>3033</v>
      </c>
      <c r="C919" s="499">
        <v>3498</v>
      </c>
      <c r="D919" s="560"/>
    </row>
    <row r="920" spans="1:4" ht="15" customHeight="1">
      <c r="A920" s="496" t="s">
        <v>3034</v>
      </c>
      <c r="B920" s="500" t="s">
        <v>3035</v>
      </c>
      <c r="C920" s="499">
        <v>1320.16</v>
      </c>
      <c r="D920" s="560"/>
    </row>
    <row r="921" spans="1:4" ht="15" customHeight="1">
      <c r="A921" s="496" t="s">
        <v>3036</v>
      </c>
      <c r="B921" s="500" t="s">
        <v>3037</v>
      </c>
      <c r="C921" s="499">
        <v>5874.2</v>
      </c>
      <c r="D921" s="560"/>
    </row>
    <row r="922" spans="1:4" ht="15" customHeight="1">
      <c r="A922" s="496" t="s">
        <v>3038</v>
      </c>
      <c r="B922" s="500" t="s">
        <v>3037</v>
      </c>
      <c r="C922" s="499">
        <v>5874.2</v>
      </c>
      <c r="D922" s="560"/>
    </row>
    <row r="923" spans="1:4" ht="15" customHeight="1">
      <c r="A923" s="496" t="s">
        <v>3039</v>
      </c>
      <c r="B923" s="500" t="s">
        <v>3037</v>
      </c>
      <c r="C923" s="499">
        <v>5874.2</v>
      </c>
      <c r="D923" s="560"/>
    </row>
    <row r="924" spans="1:4" ht="15" customHeight="1">
      <c r="A924" s="496" t="s">
        <v>3040</v>
      </c>
      <c r="B924" s="500" t="s">
        <v>3037</v>
      </c>
      <c r="C924" s="499">
        <v>5874.2</v>
      </c>
      <c r="D924" s="560"/>
    </row>
    <row r="925" spans="1:4" ht="15" customHeight="1">
      <c r="A925" s="496" t="s">
        <v>3036</v>
      </c>
      <c r="B925" s="500" t="s">
        <v>3041</v>
      </c>
      <c r="C925" s="499">
        <v>5874.2</v>
      </c>
      <c r="D925" s="560"/>
    </row>
    <row r="926" spans="1:4" ht="15" customHeight="1">
      <c r="A926" s="496" t="s">
        <v>3038</v>
      </c>
      <c r="B926" s="500" t="s">
        <v>3041</v>
      </c>
      <c r="C926" s="499">
        <v>5874.2</v>
      </c>
      <c r="D926" s="560"/>
    </row>
    <row r="927" spans="1:4" ht="15" customHeight="1">
      <c r="A927" s="496" t="s">
        <v>3039</v>
      </c>
      <c r="B927" s="500" t="s">
        <v>3041</v>
      </c>
      <c r="C927" s="499">
        <v>5874.2</v>
      </c>
      <c r="D927" s="560"/>
    </row>
    <row r="928" spans="1:4" ht="15" customHeight="1">
      <c r="A928" s="496" t="s">
        <v>3040</v>
      </c>
      <c r="B928" s="500" t="s">
        <v>3041</v>
      </c>
      <c r="C928" s="499">
        <v>5874.2</v>
      </c>
      <c r="D928" s="560"/>
    </row>
    <row r="929" spans="1:4" ht="15" customHeight="1">
      <c r="A929" s="496" t="s">
        <v>3042</v>
      </c>
      <c r="B929" s="500" t="s">
        <v>3043</v>
      </c>
      <c r="C929" s="499">
        <v>16813.266666666666</v>
      </c>
      <c r="D929" s="560"/>
    </row>
    <row r="930" spans="1:4" ht="15" customHeight="1">
      <c r="A930" s="496" t="s">
        <v>3044</v>
      </c>
      <c r="B930" s="500" t="s">
        <v>3043</v>
      </c>
      <c r="C930" s="499">
        <v>16813.266666666666</v>
      </c>
      <c r="D930" s="560"/>
    </row>
    <row r="931" spans="1:4" ht="15" customHeight="1">
      <c r="A931" s="496" t="s">
        <v>3045</v>
      </c>
      <c r="B931" s="500" t="s">
        <v>3043</v>
      </c>
      <c r="C931" s="499">
        <v>16813.266666666666</v>
      </c>
      <c r="D931" s="560"/>
    </row>
    <row r="932" spans="1:4" ht="15" customHeight="1">
      <c r="A932" s="496" t="s">
        <v>3046</v>
      </c>
      <c r="B932" s="500" t="s">
        <v>3047</v>
      </c>
      <c r="C932" s="499">
        <v>12626.519999999999</v>
      </c>
      <c r="D932" s="560"/>
    </row>
    <row r="933" spans="1:4" ht="15" customHeight="1">
      <c r="A933" s="496" t="s">
        <v>3048</v>
      </c>
      <c r="B933" s="500" t="s">
        <v>3047</v>
      </c>
      <c r="C933" s="499">
        <v>12626.519999999999</v>
      </c>
      <c r="D933" s="560"/>
    </row>
    <row r="934" spans="1:4" ht="15" customHeight="1">
      <c r="A934" s="496" t="s">
        <v>3046</v>
      </c>
      <c r="B934" s="500" t="s">
        <v>3049</v>
      </c>
      <c r="C934" s="499">
        <v>12626.519999999999</v>
      </c>
      <c r="D934" s="560"/>
    </row>
    <row r="935" spans="1:4" ht="15" customHeight="1">
      <c r="A935" s="496" t="s">
        <v>3048</v>
      </c>
      <c r="B935" s="500" t="s">
        <v>3049</v>
      </c>
      <c r="C935" s="499">
        <v>12626.519999999999</v>
      </c>
      <c r="D935" s="560"/>
    </row>
    <row r="936" spans="1:4" ht="15" customHeight="1">
      <c r="A936" s="496" t="s">
        <v>3042</v>
      </c>
      <c r="B936" s="500" t="s">
        <v>3050</v>
      </c>
      <c r="C936" s="499">
        <v>9053.3333333333339</v>
      </c>
      <c r="D936" s="560"/>
    </row>
    <row r="937" spans="1:4" ht="15" customHeight="1">
      <c r="A937" s="496" t="s">
        <v>3044</v>
      </c>
      <c r="B937" s="500" t="s">
        <v>3050</v>
      </c>
      <c r="C937" s="499">
        <v>9053.3333333333339</v>
      </c>
      <c r="D937" s="560"/>
    </row>
    <row r="938" spans="1:4" ht="15" customHeight="1">
      <c r="A938" s="496" t="s">
        <v>3045</v>
      </c>
      <c r="B938" s="500" t="s">
        <v>3050</v>
      </c>
      <c r="C938" s="499">
        <v>9053.3333333333339</v>
      </c>
      <c r="D938" s="560"/>
    </row>
    <row r="939" spans="1:4" ht="15" customHeight="1">
      <c r="A939" s="496" t="s">
        <v>3051</v>
      </c>
      <c r="B939" s="500" t="s">
        <v>3052</v>
      </c>
      <c r="C939" s="499">
        <v>1819.3</v>
      </c>
      <c r="D939" s="560"/>
    </row>
    <row r="940" spans="1:4" ht="15" customHeight="1">
      <c r="A940" s="496" t="s">
        <v>3053</v>
      </c>
      <c r="B940" s="500" t="s">
        <v>3054</v>
      </c>
      <c r="C940" s="499">
        <v>3036</v>
      </c>
      <c r="D940" s="560"/>
    </row>
    <row r="941" spans="1:4" ht="15" customHeight="1">
      <c r="A941" s="496" t="s">
        <v>3055</v>
      </c>
      <c r="B941" s="500" t="s">
        <v>3056</v>
      </c>
      <c r="C941" s="499">
        <v>15192.65</v>
      </c>
      <c r="D941" s="560"/>
    </row>
    <row r="942" spans="1:4" ht="15" customHeight="1">
      <c r="A942" s="496" t="s">
        <v>3057</v>
      </c>
      <c r="B942" s="500" t="s">
        <v>3058</v>
      </c>
      <c r="C942" s="499">
        <v>2229.56</v>
      </c>
      <c r="D942" s="560"/>
    </row>
    <row r="943" spans="1:4" ht="15" customHeight="1">
      <c r="A943" s="496" t="s">
        <v>3059</v>
      </c>
      <c r="B943" s="500" t="s">
        <v>3060</v>
      </c>
      <c r="C943" s="499">
        <v>2863.5</v>
      </c>
      <c r="D943" s="560"/>
    </row>
    <row r="944" spans="1:4" ht="15" customHeight="1">
      <c r="A944" s="496" t="s">
        <v>3061</v>
      </c>
      <c r="B944" s="500" t="s">
        <v>3062</v>
      </c>
      <c r="C944" s="499">
        <v>2229.5650000000001</v>
      </c>
      <c r="D944" s="560"/>
    </row>
    <row r="945" spans="1:4" ht="15" customHeight="1">
      <c r="A945" s="496" t="s">
        <v>3063</v>
      </c>
      <c r="B945" s="500" t="s">
        <v>3062</v>
      </c>
      <c r="C945" s="499">
        <v>2229.5650000000001</v>
      </c>
      <c r="D945" s="560"/>
    </row>
    <row r="946" spans="1:4" ht="15" customHeight="1">
      <c r="A946" s="496" t="s">
        <v>3064</v>
      </c>
      <c r="B946" s="500" t="s">
        <v>3065</v>
      </c>
      <c r="C946" s="499">
        <v>3432</v>
      </c>
      <c r="D946" s="560"/>
    </row>
    <row r="947" spans="1:4" ht="15" customHeight="1">
      <c r="A947" s="496" t="s">
        <v>3066</v>
      </c>
      <c r="B947" s="500" t="s">
        <v>3067</v>
      </c>
      <c r="C947" s="499">
        <v>1265.8625</v>
      </c>
      <c r="D947" s="560"/>
    </row>
    <row r="948" spans="1:4" ht="15" customHeight="1">
      <c r="A948" s="496" t="s">
        <v>3068</v>
      </c>
      <c r="B948" s="500" t="s">
        <v>3067</v>
      </c>
      <c r="C948" s="499">
        <v>1265.8625</v>
      </c>
      <c r="D948" s="560"/>
    </row>
    <row r="949" spans="1:4" ht="15" customHeight="1">
      <c r="A949" s="496" t="s">
        <v>3069</v>
      </c>
      <c r="B949" s="500" t="s">
        <v>3070</v>
      </c>
      <c r="C949" s="499">
        <v>1493</v>
      </c>
      <c r="D949" s="560"/>
    </row>
    <row r="950" spans="1:4" ht="15" customHeight="1">
      <c r="A950" s="496" t="s">
        <v>3071</v>
      </c>
      <c r="B950" s="500" t="s">
        <v>3072</v>
      </c>
      <c r="C950" s="499">
        <v>3805.5</v>
      </c>
      <c r="D950" s="560"/>
    </row>
    <row r="951" spans="1:4" ht="15" customHeight="1">
      <c r="A951" s="496" t="s">
        <v>3073</v>
      </c>
      <c r="B951" s="500" t="s">
        <v>3074</v>
      </c>
      <c r="C951" s="499">
        <v>5659.5</v>
      </c>
      <c r="D951" s="560"/>
    </row>
    <row r="952" spans="1:4" ht="15" customHeight="1">
      <c r="A952" s="496" t="s">
        <v>3075</v>
      </c>
      <c r="B952" s="500" t="s">
        <v>3076</v>
      </c>
      <c r="C952" s="499">
        <v>1866.46</v>
      </c>
      <c r="D952" s="560"/>
    </row>
    <row r="953" spans="1:4" ht="15" customHeight="1">
      <c r="A953" s="496" t="s">
        <v>3077</v>
      </c>
      <c r="B953" s="500" t="s">
        <v>3078</v>
      </c>
      <c r="C953" s="499">
        <v>1148.8866666666665</v>
      </c>
      <c r="D953" s="560"/>
    </row>
    <row r="954" spans="1:4" ht="15" customHeight="1">
      <c r="A954" s="496" t="s">
        <v>3079</v>
      </c>
      <c r="B954" s="500" t="s">
        <v>3078</v>
      </c>
      <c r="C954" s="499">
        <v>1148.8866666666665</v>
      </c>
      <c r="D954" s="560"/>
    </row>
    <row r="955" spans="1:4" ht="15" customHeight="1">
      <c r="A955" s="496" t="s">
        <v>3080</v>
      </c>
      <c r="B955" s="500" t="s">
        <v>3078</v>
      </c>
      <c r="C955" s="499">
        <v>1148.8866666666665</v>
      </c>
      <c r="D955" s="560"/>
    </row>
    <row r="956" spans="1:4" ht="15" customHeight="1">
      <c r="A956" s="496" t="s">
        <v>3081</v>
      </c>
      <c r="B956" s="500" t="s">
        <v>3082</v>
      </c>
      <c r="C956" s="499">
        <v>3730.62</v>
      </c>
      <c r="D956" s="560"/>
    </row>
    <row r="957" spans="1:4" ht="15" customHeight="1">
      <c r="A957" s="496" t="s">
        <v>3083</v>
      </c>
      <c r="B957" s="500" t="s">
        <v>3084</v>
      </c>
      <c r="C957" s="499">
        <v>3432</v>
      </c>
      <c r="D957" s="560"/>
    </row>
    <row r="958" spans="1:4" ht="15" customHeight="1">
      <c r="A958" s="496" t="s">
        <v>3085</v>
      </c>
      <c r="B958" s="500" t="s">
        <v>3086</v>
      </c>
      <c r="C958" s="499">
        <v>1150.518</v>
      </c>
      <c r="D958" s="560"/>
    </row>
    <row r="959" spans="1:4" ht="15" customHeight="1">
      <c r="A959" s="496" t="s">
        <v>3087</v>
      </c>
      <c r="B959" s="500" t="s">
        <v>3086</v>
      </c>
      <c r="C959" s="499">
        <v>1150.518</v>
      </c>
      <c r="D959" s="560"/>
    </row>
    <row r="960" spans="1:4" ht="15" customHeight="1">
      <c r="A960" s="496" t="s">
        <v>3088</v>
      </c>
      <c r="B960" s="500" t="s">
        <v>3086</v>
      </c>
      <c r="C960" s="499">
        <v>1150.518</v>
      </c>
      <c r="D960" s="560"/>
    </row>
    <row r="961" spans="1:4" ht="15" customHeight="1">
      <c r="A961" s="496" t="s">
        <v>3089</v>
      </c>
      <c r="B961" s="500" t="s">
        <v>3086</v>
      </c>
      <c r="C961" s="499">
        <v>1150.518</v>
      </c>
      <c r="D961" s="560"/>
    </row>
    <row r="962" spans="1:4" ht="15" customHeight="1">
      <c r="A962" s="496" t="s">
        <v>3090</v>
      </c>
      <c r="B962" s="500" t="s">
        <v>3086</v>
      </c>
      <c r="C962" s="499">
        <v>1150.518</v>
      </c>
      <c r="D962" s="560"/>
    </row>
    <row r="963" spans="1:4" ht="15" customHeight="1">
      <c r="A963" s="496" t="s">
        <v>3091</v>
      </c>
      <c r="B963" s="500" t="s">
        <v>3086</v>
      </c>
      <c r="C963" s="499">
        <v>1150.518</v>
      </c>
      <c r="D963" s="560"/>
    </row>
    <row r="964" spans="1:4" ht="15" customHeight="1">
      <c r="A964" s="496" t="s">
        <v>3092</v>
      </c>
      <c r="B964" s="500" t="s">
        <v>3086</v>
      </c>
      <c r="C964" s="499">
        <v>1150.518</v>
      </c>
      <c r="D964" s="560"/>
    </row>
    <row r="965" spans="1:4" ht="15" customHeight="1">
      <c r="A965" s="496" t="s">
        <v>3093</v>
      </c>
      <c r="B965" s="500" t="s">
        <v>3086</v>
      </c>
      <c r="C965" s="499">
        <v>1150.518</v>
      </c>
      <c r="D965" s="560"/>
    </row>
    <row r="966" spans="1:4" ht="15" customHeight="1">
      <c r="A966" s="496" t="s">
        <v>3094</v>
      </c>
      <c r="B966" s="500" t="s">
        <v>3086</v>
      </c>
      <c r="C966" s="499">
        <v>1150.518</v>
      </c>
      <c r="D966" s="560"/>
    </row>
    <row r="967" spans="1:4" ht="15" customHeight="1">
      <c r="A967" s="496" t="s">
        <v>3095</v>
      </c>
      <c r="B967" s="500" t="s">
        <v>3086</v>
      </c>
      <c r="C967" s="499">
        <v>1150.518</v>
      </c>
      <c r="D967" s="560"/>
    </row>
    <row r="968" spans="1:4" ht="15" customHeight="1">
      <c r="A968" s="496" t="s">
        <v>3096</v>
      </c>
      <c r="B968" s="500" t="s">
        <v>3097</v>
      </c>
      <c r="C968" s="499">
        <v>815.35</v>
      </c>
      <c r="D968" s="560"/>
    </row>
    <row r="969" spans="1:4" ht="15" customHeight="1">
      <c r="A969" s="496" t="s">
        <v>3098</v>
      </c>
      <c r="B969" s="500" t="s">
        <v>3099</v>
      </c>
      <c r="C969" s="499">
        <v>11596.6</v>
      </c>
      <c r="D969" s="560"/>
    </row>
    <row r="970" spans="1:4" ht="15" customHeight="1">
      <c r="A970" s="496" t="s">
        <v>3100</v>
      </c>
      <c r="B970" s="500" t="s">
        <v>3101</v>
      </c>
      <c r="C970" s="499">
        <v>7532.5</v>
      </c>
      <c r="D970" s="560"/>
    </row>
    <row r="971" spans="1:4" ht="15" customHeight="1">
      <c r="A971" s="496" t="s">
        <v>3102</v>
      </c>
      <c r="B971" s="500" t="s">
        <v>3101</v>
      </c>
      <c r="C971" s="499">
        <v>7532.5</v>
      </c>
      <c r="D971" s="560"/>
    </row>
    <row r="972" spans="1:4" ht="15" customHeight="1">
      <c r="A972" s="496" t="s">
        <v>3103</v>
      </c>
      <c r="B972" s="500" t="s">
        <v>3104</v>
      </c>
      <c r="C972" s="499">
        <v>3381</v>
      </c>
      <c r="D972" s="560"/>
    </row>
    <row r="973" spans="1:4" ht="15" customHeight="1">
      <c r="A973" s="496" t="s">
        <v>3105</v>
      </c>
      <c r="B973" s="500" t="s">
        <v>3104</v>
      </c>
      <c r="C973" s="499">
        <v>3381</v>
      </c>
      <c r="D973" s="560"/>
    </row>
    <row r="974" spans="1:4" ht="15" customHeight="1">
      <c r="A974" s="496" t="s">
        <v>3106</v>
      </c>
      <c r="B974" s="500" t="s">
        <v>2887</v>
      </c>
      <c r="C974" s="499">
        <v>2760</v>
      </c>
      <c r="D974" s="560"/>
    </row>
    <row r="975" spans="1:4" ht="15" customHeight="1">
      <c r="A975" s="496" t="s">
        <v>3107</v>
      </c>
      <c r="B975" s="500" t="s">
        <v>3108</v>
      </c>
      <c r="C975" s="499">
        <v>2136.6999999999998</v>
      </c>
      <c r="D975" s="560"/>
    </row>
    <row r="976" spans="1:4" ht="15" customHeight="1">
      <c r="A976" s="496" t="s">
        <v>3098</v>
      </c>
      <c r="B976" s="500" t="s">
        <v>3109</v>
      </c>
      <c r="C976" s="499">
        <v>11596.6</v>
      </c>
      <c r="D976" s="560"/>
    </row>
    <row r="977" spans="1:4" ht="15" customHeight="1">
      <c r="A977" s="496" t="s">
        <v>3110</v>
      </c>
      <c r="B977" s="500" t="s">
        <v>3111</v>
      </c>
      <c r="C977" s="499">
        <v>6559.6</v>
      </c>
      <c r="D977" s="560"/>
    </row>
    <row r="978" spans="1:4" ht="15" customHeight="1">
      <c r="A978" s="496" t="s">
        <v>3112</v>
      </c>
      <c r="B978" s="500" t="s">
        <v>3113</v>
      </c>
      <c r="C978" s="499">
        <v>5520</v>
      </c>
      <c r="D978" s="560"/>
    </row>
    <row r="979" spans="1:4" ht="15" customHeight="1">
      <c r="A979" s="496" t="s">
        <v>3114</v>
      </c>
      <c r="B979" s="500" t="s">
        <v>3115</v>
      </c>
      <c r="C979" s="499">
        <v>4229.7</v>
      </c>
      <c r="D979" s="560"/>
    </row>
    <row r="980" spans="1:4" ht="15" customHeight="1">
      <c r="A980" s="496" t="s">
        <v>3116</v>
      </c>
      <c r="B980" s="500" t="s">
        <v>3117</v>
      </c>
      <c r="C980" s="499">
        <v>12650</v>
      </c>
      <c r="D980" s="559"/>
    </row>
    <row r="981" spans="1:4" ht="15" customHeight="1">
      <c r="A981" s="496" t="s">
        <v>3118</v>
      </c>
      <c r="B981" s="500" t="s">
        <v>3119</v>
      </c>
      <c r="C981" s="499">
        <v>1941.2</v>
      </c>
      <c r="D981" s="559"/>
    </row>
    <row r="982" spans="1:4" ht="15" customHeight="1">
      <c r="A982" s="496" t="s">
        <v>3120</v>
      </c>
      <c r="B982" s="500" t="s">
        <v>3121</v>
      </c>
      <c r="C982" s="499">
        <v>1063.2</v>
      </c>
      <c r="D982" s="560"/>
    </row>
    <row r="983" spans="1:4" ht="15" customHeight="1">
      <c r="A983" s="496" t="s">
        <v>3122</v>
      </c>
      <c r="B983" s="500" t="s">
        <v>3121</v>
      </c>
      <c r="C983" s="499">
        <v>1063.2</v>
      </c>
      <c r="D983" s="560"/>
    </row>
    <row r="984" spans="1:4" ht="15" customHeight="1">
      <c r="A984" s="496" t="s">
        <v>3123</v>
      </c>
      <c r="B984" s="500" t="s">
        <v>3121</v>
      </c>
      <c r="C984" s="499">
        <v>1063.2</v>
      </c>
      <c r="D984" s="560"/>
    </row>
    <row r="985" spans="1:4" ht="15" customHeight="1">
      <c r="A985" s="496" t="s">
        <v>3124</v>
      </c>
      <c r="B985" s="500" t="s">
        <v>3121</v>
      </c>
      <c r="C985" s="499">
        <v>1063.2</v>
      </c>
      <c r="D985" s="560"/>
    </row>
    <row r="986" spans="1:4" ht="15" customHeight="1">
      <c r="A986" s="496" t="s">
        <v>3125</v>
      </c>
      <c r="B986" s="500" t="s">
        <v>3121</v>
      </c>
      <c r="C986" s="499">
        <v>1063.2</v>
      </c>
      <c r="D986" s="560"/>
    </row>
    <row r="987" spans="1:4" ht="15" customHeight="1">
      <c r="A987" s="496" t="s">
        <v>3126</v>
      </c>
      <c r="B987" s="500" t="s">
        <v>3121</v>
      </c>
      <c r="C987" s="499">
        <v>1063.2</v>
      </c>
      <c r="D987" s="560"/>
    </row>
    <row r="988" spans="1:4" ht="15" customHeight="1">
      <c r="A988" s="496" t="s">
        <v>3127</v>
      </c>
      <c r="B988" s="500" t="s">
        <v>3121</v>
      </c>
      <c r="C988" s="499">
        <v>1063.2</v>
      </c>
      <c r="D988" s="560"/>
    </row>
    <row r="989" spans="1:4" ht="15" customHeight="1">
      <c r="A989" s="496" t="s">
        <v>3128</v>
      </c>
      <c r="B989" s="497" t="s">
        <v>3129</v>
      </c>
      <c r="C989" s="499">
        <v>7290.8160000000007</v>
      </c>
      <c r="D989" s="560"/>
    </row>
    <row r="990" spans="1:4" ht="15" customHeight="1">
      <c r="A990" s="496" t="s">
        <v>3130</v>
      </c>
      <c r="B990" s="497" t="s">
        <v>3129</v>
      </c>
      <c r="C990" s="499">
        <v>7290.8160000000007</v>
      </c>
      <c r="D990" s="560"/>
    </row>
    <row r="991" spans="1:4" ht="15" customHeight="1">
      <c r="A991" s="496" t="s">
        <v>3131</v>
      </c>
      <c r="B991" s="497" t="s">
        <v>3129</v>
      </c>
      <c r="C991" s="499">
        <v>7290.8160000000007</v>
      </c>
      <c r="D991" s="560"/>
    </row>
    <row r="992" spans="1:4" ht="15" customHeight="1">
      <c r="A992" s="496" t="s">
        <v>3132</v>
      </c>
      <c r="B992" s="497" t="s">
        <v>3129</v>
      </c>
      <c r="C992" s="499">
        <v>7290.8160000000007</v>
      </c>
      <c r="D992" s="560"/>
    </row>
    <row r="993" spans="1:4" ht="15" customHeight="1">
      <c r="A993" s="496" t="s">
        <v>3133</v>
      </c>
      <c r="B993" s="497" t="s">
        <v>3129</v>
      </c>
      <c r="C993" s="499">
        <v>7290.8160000000007</v>
      </c>
      <c r="D993" s="560"/>
    </row>
    <row r="994" spans="1:4" ht="15" customHeight="1">
      <c r="A994" s="496" t="s">
        <v>3134</v>
      </c>
      <c r="B994" s="497" t="s">
        <v>3135</v>
      </c>
      <c r="C994" s="499">
        <v>4075.9650000000001</v>
      </c>
      <c r="D994" s="560"/>
    </row>
    <row r="995" spans="1:4" ht="15" customHeight="1">
      <c r="A995" s="496" t="s">
        <v>3136</v>
      </c>
      <c r="B995" s="497" t="s">
        <v>3135</v>
      </c>
      <c r="C995" s="499">
        <v>4075.9650000000001</v>
      </c>
      <c r="D995" s="560"/>
    </row>
    <row r="996" spans="1:4" ht="15" customHeight="1">
      <c r="A996" s="496" t="s">
        <v>3137</v>
      </c>
      <c r="B996" s="497" t="s">
        <v>3135</v>
      </c>
      <c r="C996" s="499">
        <v>4075.9650000000001</v>
      </c>
      <c r="D996" s="560"/>
    </row>
    <row r="997" spans="1:4" ht="15" customHeight="1">
      <c r="A997" s="496" t="s">
        <v>3138</v>
      </c>
      <c r="B997" s="497" t="s">
        <v>3135</v>
      </c>
      <c r="C997" s="499">
        <v>4075.9650000000001</v>
      </c>
      <c r="D997" s="560"/>
    </row>
    <row r="998" spans="1:4" ht="15" customHeight="1">
      <c r="A998" s="496" t="s">
        <v>3139</v>
      </c>
      <c r="B998" s="497" t="s">
        <v>3140</v>
      </c>
      <c r="C998" s="499">
        <v>2038</v>
      </c>
      <c r="D998" s="560"/>
    </row>
    <row r="999" spans="1:4" ht="15" customHeight="1">
      <c r="A999" s="496" t="s">
        <v>3141</v>
      </c>
      <c r="B999" s="500" t="s">
        <v>3142</v>
      </c>
      <c r="C999" s="499">
        <v>47395.76</v>
      </c>
      <c r="D999" s="560"/>
    </row>
    <row r="1000" spans="1:4" ht="15" customHeight="1">
      <c r="A1000" s="496" t="s">
        <v>3143</v>
      </c>
      <c r="B1000" s="500" t="s">
        <v>3144</v>
      </c>
      <c r="C1000" s="499">
        <v>6452.65</v>
      </c>
      <c r="D1000" s="560"/>
    </row>
    <row r="1001" spans="1:4" ht="15" customHeight="1">
      <c r="A1001" s="496" t="s">
        <v>3145</v>
      </c>
      <c r="B1001" s="500" t="s">
        <v>3144</v>
      </c>
      <c r="C1001" s="499">
        <v>6452.65</v>
      </c>
      <c r="D1001" s="560"/>
    </row>
    <row r="1002" spans="1:4" ht="15" customHeight="1">
      <c r="A1002" s="496" t="s">
        <v>3146</v>
      </c>
      <c r="B1002" s="500" t="s">
        <v>3144</v>
      </c>
      <c r="C1002" s="499">
        <v>6452.65</v>
      </c>
      <c r="D1002" s="560"/>
    </row>
    <row r="1003" spans="1:4" ht="15" customHeight="1">
      <c r="A1003" s="496" t="s">
        <v>3147</v>
      </c>
      <c r="B1003" s="500" t="s">
        <v>3144</v>
      </c>
      <c r="C1003" s="499">
        <v>6452.65</v>
      </c>
      <c r="D1003" s="560"/>
    </row>
    <row r="1004" spans="1:4" ht="15" customHeight="1">
      <c r="A1004" s="496" t="s">
        <v>3148</v>
      </c>
      <c r="B1004" s="500" t="s">
        <v>3144</v>
      </c>
      <c r="C1004" s="499">
        <v>6452.65</v>
      </c>
      <c r="D1004" s="560"/>
    </row>
    <row r="1005" spans="1:4" ht="15" customHeight="1">
      <c r="A1005" s="496" t="s">
        <v>3149</v>
      </c>
      <c r="B1005" s="500" t="s">
        <v>3144</v>
      </c>
      <c r="C1005" s="499">
        <v>6452.65</v>
      </c>
      <c r="D1005" s="560"/>
    </row>
    <row r="1006" spans="1:4" ht="15" customHeight="1">
      <c r="A1006" s="496" t="s">
        <v>3150</v>
      </c>
      <c r="B1006" s="500" t="s">
        <v>3144</v>
      </c>
      <c r="C1006" s="499">
        <v>6452.65</v>
      </c>
      <c r="D1006" s="560"/>
    </row>
    <row r="1007" spans="1:4" ht="15" customHeight="1">
      <c r="A1007" s="496" t="s">
        <v>3151</v>
      </c>
      <c r="B1007" s="500" t="s">
        <v>3144</v>
      </c>
      <c r="C1007" s="499">
        <v>6452.65</v>
      </c>
      <c r="D1007" s="560"/>
    </row>
    <row r="1008" spans="1:4" ht="15" customHeight="1">
      <c r="A1008" s="496" t="s">
        <v>3152</v>
      </c>
      <c r="B1008" s="500" t="s">
        <v>3153</v>
      </c>
      <c r="C1008" s="499">
        <v>10723.75</v>
      </c>
      <c r="D1008" s="560"/>
    </row>
    <row r="1009" spans="1:4" ht="15" customHeight="1">
      <c r="A1009" s="496" t="s">
        <v>3154</v>
      </c>
      <c r="B1009" s="500" t="s">
        <v>3153</v>
      </c>
      <c r="C1009" s="499">
        <v>10723.75</v>
      </c>
      <c r="D1009" s="560"/>
    </row>
    <row r="1010" spans="1:4" ht="15" customHeight="1">
      <c r="A1010" s="496" t="s">
        <v>3155</v>
      </c>
      <c r="B1010" s="500" t="s">
        <v>1979</v>
      </c>
      <c r="C1010" s="499">
        <v>2760</v>
      </c>
      <c r="D1010" s="560"/>
    </row>
    <row r="1011" spans="1:4" ht="15" customHeight="1">
      <c r="A1011" s="496" t="s">
        <v>3156</v>
      </c>
      <c r="B1011" s="500" t="s">
        <v>3157</v>
      </c>
      <c r="C1011" s="499">
        <v>1232.8</v>
      </c>
      <c r="D1011" s="560"/>
    </row>
    <row r="1012" spans="1:4" ht="15" customHeight="1">
      <c r="A1012" s="496" t="s">
        <v>3158</v>
      </c>
      <c r="B1012" s="500" t="s">
        <v>3159</v>
      </c>
      <c r="C1012" s="499">
        <v>1122.4000000000001</v>
      </c>
      <c r="D1012" s="560"/>
    </row>
    <row r="1013" spans="1:4" ht="15" customHeight="1">
      <c r="A1013" s="496" t="s">
        <v>3160</v>
      </c>
      <c r="B1013" s="500" t="s">
        <v>3161</v>
      </c>
      <c r="C1013" s="499">
        <v>3731.6699999999996</v>
      </c>
      <c r="D1013" s="560"/>
    </row>
    <row r="1014" spans="1:4" ht="15" customHeight="1">
      <c r="A1014" s="496" t="s">
        <v>3162</v>
      </c>
      <c r="B1014" s="500" t="s">
        <v>3161</v>
      </c>
      <c r="C1014" s="499">
        <v>3731.6699999999996</v>
      </c>
      <c r="D1014" s="560"/>
    </row>
    <row r="1015" spans="1:4" ht="15" customHeight="1">
      <c r="A1015" s="496" t="s">
        <v>3163</v>
      </c>
      <c r="B1015" s="500" t="s">
        <v>3161</v>
      </c>
      <c r="C1015" s="499">
        <v>3731.6699999999996</v>
      </c>
      <c r="D1015" s="560"/>
    </row>
    <row r="1016" spans="1:4" ht="15" customHeight="1">
      <c r="A1016" s="496" t="s">
        <v>3164</v>
      </c>
      <c r="B1016" s="500" t="s">
        <v>3161</v>
      </c>
      <c r="C1016" s="499">
        <v>3731.6699999999996</v>
      </c>
      <c r="D1016" s="560"/>
    </row>
    <row r="1017" spans="1:4" ht="15" customHeight="1">
      <c r="A1017" s="496" t="s">
        <v>3165</v>
      </c>
      <c r="B1017" s="500" t="s">
        <v>3161</v>
      </c>
      <c r="C1017" s="499">
        <v>3731.6699999999996</v>
      </c>
      <c r="D1017" s="560"/>
    </row>
    <row r="1018" spans="1:4" ht="15" customHeight="1">
      <c r="A1018" s="496" t="s">
        <v>3166</v>
      </c>
      <c r="B1018" s="500" t="s">
        <v>3161</v>
      </c>
      <c r="C1018" s="499">
        <v>3731.6699999999996</v>
      </c>
      <c r="D1018" s="560"/>
    </row>
    <row r="1019" spans="1:4" ht="15" customHeight="1">
      <c r="A1019" s="496" t="s">
        <v>3167</v>
      </c>
      <c r="B1019" s="500" t="s">
        <v>3161</v>
      </c>
      <c r="C1019" s="499">
        <v>3731.6699999999996</v>
      </c>
      <c r="D1019" s="560"/>
    </row>
    <row r="1020" spans="1:4" ht="15" customHeight="1">
      <c r="A1020" s="496" t="s">
        <v>3168</v>
      </c>
      <c r="B1020" s="500" t="s">
        <v>3161</v>
      </c>
      <c r="C1020" s="499">
        <v>3731.6699999999996</v>
      </c>
      <c r="D1020" s="560"/>
    </row>
    <row r="1021" spans="1:4" ht="15" customHeight="1">
      <c r="A1021" s="496" t="s">
        <v>3169</v>
      </c>
      <c r="B1021" s="500" t="s">
        <v>3161</v>
      </c>
      <c r="C1021" s="499">
        <v>3731.6699999999996</v>
      </c>
      <c r="D1021" s="560"/>
    </row>
    <row r="1022" spans="1:4" ht="15" customHeight="1">
      <c r="A1022" s="496" t="s">
        <v>3170</v>
      </c>
      <c r="B1022" s="500" t="s">
        <v>3161</v>
      </c>
      <c r="C1022" s="499">
        <v>3731.6699999999996</v>
      </c>
      <c r="D1022" s="560"/>
    </row>
    <row r="1023" spans="1:4" ht="15" customHeight="1">
      <c r="A1023" s="496" t="s">
        <v>3171</v>
      </c>
      <c r="B1023" s="500" t="s">
        <v>3161</v>
      </c>
      <c r="C1023" s="499">
        <v>3731.6699999999996</v>
      </c>
      <c r="D1023" s="560"/>
    </row>
    <row r="1024" spans="1:4" ht="15" customHeight="1">
      <c r="A1024" s="496" t="s">
        <v>3172</v>
      </c>
      <c r="B1024" s="500" t="s">
        <v>3161</v>
      </c>
      <c r="C1024" s="499">
        <v>3731.6699999999996</v>
      </c>
      <c r="D1024" s="560"/>
    </row>
    <row r="1025" spans="1:4" ht="15" customHeight="1">
      <c r="A1025" s="496" t="s">
        <v>3173</v>
      </c>
      <c r="B1025" s="500" t="s">
        <v>3161</v>
      </c>
      <c r="C1025" s="499">
        <v>3731.6699999999996</v>
      </c>
      <c r="D1025" s="560"/>
    </row>
    <row r="1026" spans="1:4" ht="15" customHeight="1">
      <c r="A1026" s="496" t="s">
        <v>3174</v>
      </c>
      <c r="B1026" s="500" t="s">
        <v>3161</v>
      </c>
      <c r="C1026" s="499">
        <v>3731.6699999999996</v>
      </c>
      <c r="D1026" s="560"/>
    </row>
    <row r="1027" spans="1:4" ht="15" customHeight="1">
      <c r="A1027" s="496" t="s">
        <v>3175</v>
      </c>
      <c r="B1027" s="500" t="s">
        <v>3161</v>
      </c>
      <c r="C1027" s="499">
        <v>3731.6699999999996</v>
      </c>
      <c r="D1027" s="560"/>
    </row>
    <row r="1028" spans="1:4" ht="15" customHeight="1">
      <c r="A1028" s="496" t="s">
        <v>3176</v>
      </c>
      <c r="B1028" s="500" t="s">
        <v>3161</v>
      </c>
      <c r="C1028" s="499">
        <v>3731.6699999999996</v>
      </c>
      <c r="D1028" s="560"/>
    </row>
    <row r="1029" spans="1:4" ht="15" customHeight="1">
      <c r="A1029" s="496" t="s">
        <v>3177</v>
      </c>
      <c r="B1029" s="500" t="s">
        <v>3161</v>
      </c>
      <c r="C1029" s="499">
        <v>3731.6699999999996</v>
      </c>
      <c r="D1029" s="560"/>
    </row>
    <row r="1030" spans="1:4" ht="15" customHeight="1">
      <c r="A1030" s="496" t="s">
        <v>3178</v>
      </c>
      <c r="B1030" s="500" t="s">
        <v>3161</v>
      </c>
      <c r="C1030" s="499">
        <v>3731.6699999999996</v>
      </c>
      <c r="D1030" s="560"/>
    </row>
    <row r="1031" spans="1:4" ht="15" customHeight="1">
      <c r="A1031" s="496" t="s">
        <v>3179</v>
      </c>
      <c r="B1031" s="500" t="s">
        <v>3180</v>
      </c>
      <c r="C1031" s="499">
        <v>5130.3149999999996</v>
      </c>
      <c r="D1031" s="560"/>
    </row>
    <row r="1032" spans="1:4" ht="15" customHeight="1">
      <c r="A1032" s="496" t="s">
        <v>3181</v>
      </c>
      <c r="B1032" s="500" t="s">
        <v>3180</v>
      </c>
      <c r="C1032" s="499">
        <v>5130.3149999999996</v>
      </c>
      <c r="D1032" s="560"/>
    </row>
    <row r="1033" spans="1:4" ht="15" customHeight="1">
      <c r="A1033" s="496" t="s">
        <v>3182</v>
      </c>
      <c r="B1033" s="500" t="s">
        <v>3180</v>
      </c>
      <c r="C1033" s="499">
        <v>5130.3149999999996</v>
      </c>
      <c r="D1033" s="560"/>
    </row>
    <row r="1034" spans="1:4" ht="15" customHeight="1">
      <c r="A1034" s="496" t="s">
        <v>3183</v>
      </c>
      <c r="B1034" s="500" t="s">
        <v>3180</v>
      </c>
      <c r="C1034" s="499">
        <v>5130.3149999999996</v>
      </c>
      <c r="D1034" s="560"/>
    </row>
    <row r="1035" spans="1:4" ht="15" customHeight="1">
      <c r="A1035" s="496" t="s">
        <v>3184</v>
      </c>
      <c r="B1035" s="500" t="s">
        <v>3180</v>
      </c>
      <c r="C1035" s="499">
        <v>5130.3149999999996</v>
      </c>
      <c r="D1035" s="560"/>
    </row>
    <row r="1036" spans="1:4" ht="15" customHeight="1">
      <c r="A1036" s="496" t="s">
        <v>3185</v>
      </c>
      <c r="B1036" s="500" t="s">
        <v>3180</v>
      </c>
      <c r="C1036" s="499">
        <v>5130.3149999999996</v>
      </c>
      <c r="D1036" s="560"/>
    </row>
    <row r="1037" spans="1:4" ht="15" customHeight="1">
      <c r="A1037" s="496" t="s">
        <v>3186</v>
      </c>
      <c r="B1037" s="500" t="s">
        <v>3180</v>
      </c>
      <c r="C1037" s="499">
        <v>5130.3149999999996</v>
      </c>
      <c r="D1037" s="560"/>
    </row>
    <row r="1038" spans="1:4" ht="15" customHeight="1">
      <c r="A1038" s="496" t="s">
        <v>3187</v>
      </c>
      <c r="B1038" s="500" t="s">
        <v>3180</v>
      </c>
      <c r="C1038" s="499">
        <v>5130.3149999999996</v>
      </c>
      <c r="D1038" s="560"/>
    </row>
    <row r="1039" spans="1:4" ht="15" customHeight="1">
      <c r="A1039" s="496" t="s">
        <v>3188</v>
      </c>
      <c r="B1039" s="500" t="s">
        <v>3189</v>
      </c>
      <c r="C1039" s="499">
        <v>6442.625</v>
      </c>
      <c r="D1039" s="560"/>
    </row>
    <row r="1040" spans="1:4" ht="15" customHeight="1">
      <c r="A1040" s="496" t="s">
        <v>3190</v>
      </c>
      <c r="B1040" s="500" t="s">
        <v>3191</v>
      </c>
      <c r="C1040" s="499">
        <v>10189.620000000001</v>
      </c>
      <c r="D1040" s="560"/>
    </row>
    <row r="1041" spans="1:4" ht="15" customHeight="1">
      <c r="A1041" s="496" t="s">
        <v>3192</v>
      </c>
      <c r="B1041" s="500" t="s">
        <v>3191</v>
      </c>
      <c r="C1041" s="499">
        <v>10189.620000000001</v>
      </c>
      <c r="D1041" s="560"/>
    </row>
    <row r="1042" spans="1:4" ht="15" customHeight="1">
      <c r="A1042" s="496" t="s">
        <v>3193</v>
      </c>
      <c r="B1042" s="500" t="s">
        <v>3194</v>
      </c>
      <c r="C1042" s="499">
        <v>14644.57</v>
      </c>
      <c r="D1042" s="560"/>
    </row>
    <row r="1043" spans="1:4" ht="15" customHeight="1">
      <c r="A1043" s="496" t="s">
        <v>3195</v>
      </c>
      <c r="B1043" s="500" t="s">
        <v>3194</v>
      </c>
      <c r="C1043" s="499">
        <v>14644.57</v>
      </c>
      <c r="D1043" s="560"/>
    </row>
    <row r="1044" spans="1:4" ht="15" customHeight="1">
      <c r="A1044" s="496" t="s">
        <v>3196</v>
      </c>
      <c r="B1044" s="500" t="s">
        <v>3194</v>
      </c>
      <c r="C1044" s="499">
        <v>14644.57</v>
      </c>
      <c r="D1044" s="560"/>
    </row>
    <row r="1045" spans="1:4" ht="15" customHeight="1">
      <c r="A1045" s="496" t="s">
        <v>3197</v>
      </c>
      <c r="B1045" s="500" t="s">
        <v>3194</v>
      </c>
      <c r="C1045" s="499">
        <v>14644.57</v>
      </c>
      <c r="D1045" s="560"/>
    </row>
    <row r="1046" spans="1:4" ht="15" customHeight="1">
      <c r="A1046" s="496" t="s">
        <v>3198</v>
      </c>
      <c r="B1046" s="500" t="s">
        <v>3199</v>
      </c>
      <c r="C1046" s="499">
        <v>1725</v>
      </c>
      <c r="D1046" s="560"/>
    </row>
    <row r="1047" spans="1:4" ht="15" customHeight="1">
      <c r="A1047" s="496" t="s">
        <v>3200</v>
      </c>
      <c r="B1047" s="500" t="s">
        <v>3201</v>
      </c>
      <c r="C1047" s="499">
        <v>1830.8</v>
      </c>
      <c r="D1047" s="560"/>
    </row>
    <row r="1048" spans="1:4" ht="15" customHeight="1">
      <c r="A1048" s="496" t="s">
        <v>3202</v>
      </c>
      <c r="B1048" s="500" t="s">
        <v>3203</v>
      </c>
      <c r="C1048" s="499">
        <v>512.27</v>
      </c>
      <c r="D1048" s="560"/>
    </row>
    <row r="1049" spans="1:4" ht="15" customHeight="1">
      <c r="A1049" s="496" t="s">
        <v>3204</v>
      </c>
      <c r="B1049" s="500" t="s">
        <v>3205</v>
      </c>
      <c r="C1049" s="499">
        <v>2869.25</v>
      </c>
      <c r="D1049" s="560"/>
    </row>
    <row r="1050" spans="1:4" ht="15" customHeight="1">
      <c r="A1050" s="496" t="s">
        <v>3206</v>
      </c>
      <c r="B1050" s="500" t="s">
        <v>3207</v>
      </c>
      <c r="C1050" s="499">
        <v>2449.5</v>
      </c>
      <c r="D1050" s="560"/>
    </row>
    <row r="1051" spans="1:4" ht="15" customHeight="1">
      <c r="A1051" s="496" t="s">
        <v>3208</v>
      </c>
      <c r="B1051" s="500" t="s">
        <v>1979</v>
      </c>
      <c r="C1051" s="499">
        <v>818.8</v>
      </c>
      <c r="D1051" s="560"/>
    </row>
    <row r="1052" spans="1:4" ht="15" customHeight="1">
      <c r="A1052" s="496" t="s">
        <v>3209</v>
      </c>
      <c r="B1052" s="500" t="s">
        <v>3210</v>
      </c>
      <c r="C1052" s="499">
        <v>1647.95</v>
      </c>
      <c r="D1052" s="560"/>
    </row>
    <row r="1053" spans="1:4" ht="15" customHeight="1">
      <c r="A1053" s="496" t="s">
        <v>3211</v>
      </c>
      <c r="B1053" s="500" t="s">
        <v>1861</v>
      </c>
      <c r="C1053" s="499">
        <v>1674.4</v>
      </c>
      <c r="D1053" s="560"/>
    </row>
    <row r="1054" spans="1:4" ht="15" customHeight="1">
      <c r="A1054" s="496" t="s">
        <v>3212</v>
      </c>
      <c r="B1054" s="500" t="s">
        <v>3213</v>
      </c>
      <c r="C1054" s="499">
        <v>2551.85</v>
      </c>
      <c r="D1054" s="560"/>
    </row>
    <row r="1055" spans="1:4" ht="15" customHeight="1">
      <c r="A1055" s="496" t="s">
        <v>3214</v>
      </c>
      <c r="B1055" s="500" t="s">
        <v>3215</v>
      </c>
      <c r="C1055" s="499">
        <v>2677.2</v>
      </c>
      <c r="D1055" s="560"/>
    </row>
    <row r="1056" spans="1:4" ht="15" customHeight="1">
      <c r="A1056" s="496" t="s">
        <v>3216</v>
      </c>
      <c r="B1056" s="500" t="s">
        <v>3217</v>
      </c>
      <c r="C1056" s="499">
        <v>1218.2</v>
      </c>
      <c r="D1056" s="560"/>
    </row>
    <row r="1057" spans="1:4" ht="15" customHeight="1">
      <c r="A1057" s="496" t="s">
        <v>3218</v>
      </c>
      <c r="B1057" s="500" t="s">
        <v>1983</v>
      </c>
      <c r="C1057" s="499">
        <v>1920.5</v>
      </c>
      <c r="D1057" s="560"/>
    </row>
    <row r="1058" spans="1:4" ht="15" customHeight="1">
      <c r="A1058" s="496" t="s">
        <v>3219</v>
      </c>
      <c r="B1058" s="500" t="s">
        <v>3161</v>
      </c>
      <c r="C1058" s="499">
        <v>3731.6699999999996</v>
      </c>
      <c r="D1058" s="560"/>
    </row>
    <row r="1059" spans="1:4" ht="15" customHeight="1">
      <c r="A1059" s="496" t="s">
        <v>3220</v>
      </c>
      <c r="B1059" s="500" t="s">
        <v>3161</v>
      </c>
      <c r="C1059" s="499">
        <v>3731.6699999999996</v>
      </c>
      <c r="D1059" s="560"/>
    </row>
    <row r="1060" spans="1:4" ht="15" customHeight="1">
      <c r="A1060" s="496" t="s">
        <v>3221</v>
      </c>
      <c r="B1060" s="500" t="s">
        <v>3161</v>
      </c>
      <c r="C1060" s="499">
        <v>3731.6699999999996</v>
      </c>
      <c r="D1060" s="560"/>
    </row>
    <row r="1061" spans="1:4" ht="15" customHeight="1">
      <c r="A1061" s="496" t="s">
        <v>3222</v>
      </c>
      <c r="B1061" s="500" t="s">
        <v>3161</v>
      </c>
      <c r="C1061" s="499">
        <v>3731.6699999999996</v>
      </c>
      <c r="D1061" s="560"/>
    </row>
    <row r="1062" spans="1:4" ht="15" customHeight="1">
      <c r="A1062" s="496" t="s">
        <v>3223</v>
      </c>
      <c r="B1062" s="500" t="s">
        <v>3161</v>
      </c>
      <c r="C1062" s="499">
        <v>3731.6699999999996</v>
      </c>
      <c r="D1062" s="560"/>
    </row>
    <row r="1063" spans="1:4" ht="15" customHeight="1">
      <c r="A1063" s="496" t="s">
        <v>3224</v>
      </c>
      <c r="B1063" s="500" t="s">
        <v>3161</v>
      </c>
      <c r="C1063" s="499">
        <v>3731.6699999999996</v>
      </c>
      <c r="D1063" s="560"/>
    </row>
    <row r="1064" spans="1:4" ht="15" customHeight="1">
      <c r="A1064" s="496" t="s">
        <v>3225</v>
      </c>
      <c r="B1064" s="500" t="s">
        <v>3161</v>
      </c>
      <c r="C1064" s="499">
        <v>3731.6699999999996</v>
      </c>
      <c r="D1064" s="560"/>
    </row>
    <row r="1065" spans="1:4" ht="15" customHeight="1">
      <c r="A1065" s="496" t="s">
        <v>3226</v>
      </c>
      <c r="B1065" s="500" t="s">
        <v>3161</v>
      </c>
      <c r="C1065" s="499">
        <v>3731.6699999999996</v>
      </c>
      <c r="D1065" s="560"/>
    </row>
    <row r="1066" spans="1:4" ht="15" customHeight="1">
      <c r="A1066" s="496" t="s">
        <v>3227</v>
      </c>
      <c r="B1066" s="500" t="s">
        <v>3161</v>
      </c>
      <c r="C1066" s="499">
        <v>3731.6699999999996</v>
      </c>
      <c r="D1066" s="560"/>
    </row>
    <row r="1067" spans="1:4" ht="15" customHeight="1">
      <c r="A1067" s="496" t="s">
        <v>3228</v>
      </c>
      <c r="B1067" s="500" t="s">
        <v>3161</v>
      </c>
      <c r="C1067" s="499">
        <v>3731.6699999999996</v>
      </c>
      <c r="D1067" s="560"/>
    </row>
    <row r="1068" spans="1:4" ht="15" customHeight="1">
      <c r="A1068" s="496" t="s">
        <v>3229</v>
      </c>
      <c r="B1068" s="500" t="s">
        <v>3161</v>
      </c>
      <c r="C1068" s="499">
        <v>3731.6699999999996</v>
      </c>
      <c r="D1068" s="560"/>
    </row>
    <row r="1069" spans="1:4" ht="15" customHeight="1">
      <c r="A1069" s="496" t="s">
        <v>3230</v>
      </c>
      <c r="B1069" s="500" t="s">
        <v>3161</v>
      </c>
      <c r="C1069" s="499">
        <v>3731.6699999999996</v>
      </c>
      <c r="D1069" s="560"/>
    </row>
    <row r="1070" spans="1:4" ht="15" customHeight="1">
      <c r="A1070" s="496" t="s">
        <v>3231</v>
      </c>
      <c r="B1070" s="500" t="s">
        <v>3161</v>
      </c>
      <c r="C1070" s="499">
        <v>3731.6699999999996</v>
      </c>
      <c r="D1070" s="560"/>
    </row>
    <row r="1071" spans="1:4" ht="15" customHeight="1">
      <c r="A1071" s="496" t="s">
        <v>3232</v>
      </c>
      <c r="B1071" s="500" t="s">
        <v>3161</v>
      </c>
      <c r="C1071" s="499">
        <v>3731.6699999999996</v>
      </c>
      <c r="D1071" s="560"/>
    </row>
    <row r="1072" spans="1:4" ht="15" customHeight="1">
      <c r="A1072" s="496" t="s">
        <v>3233</v>
      </c>
      <c r="B1072" s="500" t="s">
        <v>3161</v>
      </c>
      <c r="C1072" s="499">
        <v>3731.6699999999996</v>
      </c>
      <c r="D1072" s="560"/>
    </row>
    <row r="1073" spans="1:4" ht="15" customHeight="1">
      <c r="A1073" s="496" t="s">
        <v>3234</v>
      </c>
      <c r="B1073" s="500" t="s">
        <v>3161</v>
      </c>
      <c r="C1073" s="499">
        <v>3731.6699999999996</v>
      </c>
      <c r="D1073" s="560"/>
    </row>
    <row r="1074" spans="1:4" ht="15" customHeight="1">
      <c r="A1074" s="496" t="s">
        <v>3235</v>
      </c>
      <c r="B1074" s="500" t="s">
        <v>3161</v>
      </c>
      <c r="C1074" s="499">
        <v>3731.6699999999996</v>
      </c>
      <c r="D1074" s="560"/>
    </row>
    <row r="1075" spans="1:4" ht="15" customHeight="1">
      <c r="A1075" s="496" t="s">
        <v>3236</v>
      </c>
      <c r="B1075" s="500" t="s">
        <v>3161</v>
      </c>
      <c r="C1075" s="499">
        <v>3731.6699999999996</v>
      </c>
      <c r="D1075" s="560"/>
    </row>
    <row r="1076" spans="1:4" ht="15" customHeight="1">
      <c r="A1076" s="496" t="s">
        <v>3237</v>
      </c>
      <c r="B1076" s="500" t="s">
        <v>3180</v>
      </c>
      <c r="C1076" s="499">
        <v>5130.3149999999996</v>
      </c>
      <c r="D1076" s="560"/>
    </row>
    <row r="1077" spans="1:4" ht="15" customHeight="1">
      <c r="A1077" s="496" t="s">
        <v>3238</v>
      </c>
      <c r="B1077" s="500" t="s">
        <v>3180</v>
      </c>
      <c r="C1077" s="499">
        <v>5130.3149999999996</v>
      </c>
      <c r="D1077" s="560"/>
    </row>
    <row r="1078" spans="1:4" ht="15" customHeight="1">
      <c r="A1078" s="496" t="s">
        <v>3239</v>
      </c>
      <c r="B1078" s="500" t="s">
        <v>3180</v>
      </c>
      <c r="C1078" s="499">
        <v>5130.3149999999996</v>
      </c>
      <c r="D1078" s="560"/>
    </row>
    <row r="1079" spans="1:4" ht="15" customHeight="1">
      <c r="A1079" s="496" t="s">
        <v>3240</v>
      </c>
      <c r="B1079" s="500" t="s">
        <v>3180</v>
      </c>
      <c r="C1079" s="499">
        <v>5130.3149999999996</v>
      </c>
      <c r="D1079" s="560"/>
    </row>
    <row r="1080" spans="1:4" ht="15" customHeight="1">
      <c r="A1080" s="496" t="s">
        <v>3241</v>
      </c>
      <c r="B1080" s="500" t="s">
        <v>3180</v>
      </c>
      <c r="C1080" s="499">
        <v>5130.3149999999996</v>
      </c>
      <c r="D1080" s="560"/>
    </row>
    <row r="1081" spans="1:4" ht="15" customHeight="1">
      <c r="A1081" s="496" t="s">
        <v>3242</v>
      </c>
      <c r="B1081" s="500" t="s">
        <v>3180</v>
      </c>
      <c r="C1081" s="499">
        <v>5130.3149999999996</v>
      </c>
      <c r="D1081" s="560"/>
    </row>
    <row r="1082" spans="1:4" ht="15" customHeight="1">
      <c r="A1082" s="496" t="s">
        <v>3243</v>
      </c>
      <c r="B1082" s="500" t="s">
        <v>3180</v>
      </c>
      <c r="C1082" s="499">
        <v>5130.3149999999996</v>
      </c>
      <c r="D1082" s="560"/>
    </row>
    <row r="1083" spans="1:4" ht="15" customHeight="1">
      <c r="A1083" s="496" t="s">
        <v>3244</v>
      </c>
      <c r="B1083" s="500" t="s">
        <v>3180</v>
      </c>
      <c r="C1083" s="499">
        <v>5130.3149999999996</v>
      </c>
      <c r="D1083" s="560"/>
    </row>
    <row r="1084" spans="1:4" ht="15" customHeight="1">
      <c r="A1084" s="496" t="s">
        <v>3245</v>
      </c>
      <c r="B1084" s="500" t="s">
        <v>3189</v>
      </c>
      <c r="C1084" s="499">
        <v>6442.625</v>
      </c>
      <c r="D1084" s="560"/>
    </row>
    <row r="1085" spans="1:4" ht="15" customHeight="1">
      <c r="A1085" s="496" t="s">
        <v>3246</v>
      </c>
      <c r="B1085" s="500" t="s">
        <v>3191</v>
      </c>
      <c r="C1085" s="499">
        <v>10189.620000000001</v>
      </c>
      <c r="D1085" s="560"/>
    </row>
    <row r="1086" spans="1:4" ht="15" customHeight="1">
      <c r="A1086" s="496" t="s">
        <v>3247</v>
      </c>
      <c r="B1086" s="500" t="s">
        <v>3191</v>
      </c>
      <c r="C1086" s="499">
        <v>10189.620000000001</v>
      </c>
      <c r="D1086" s="560"/>
    </row>
    <row r="1087" spans="1:4" ht="15" customHeight="1">
      <c r="A1087" s="496" t="s">
        <v>3248</v>
      </c>
      <c r="B1087" s="500" t="s">
        <v>3194</v>
      </c>
      <c r="C1087" s="499">
        <v>16510.372500000001</v>
      </c>
      <c r="D1087" s="560"/>
    </row>
    <row r="1088" spans="1:4" ht="15" customHeight="1">
      <c r="A1088" s="496" t="s">
        <v>3249</v>
      </c>
      <c r="B1088" s="500" t="s">
        <v>3194</v>
      </c>
      <c r="C1088" s="499">
        <v>16510.372500000001</v>
      </c>
      <c r="D1088" s="560"/>
    </row>
    <row r="1089" spans="1:4" ht="15" customHeight="1">
      <c r="A1089" s="496" t="s">
        <v>3250</v>
      </c>
      <c r="B1089" s="500" t="s">
        <v>3194</v>
      </c>
      <c r="C1089" s="499">
        <v>16510.372500000001</v>
      </c>
      <c r="D1089" s="560"/>
    </row>
    <row r="1090" spans="1:4" ht="15" customHeight="1">
      <c r="A1090" s="496" t="s">
        <v>3251</v>
      </c>
      <c r="B1090" s="500" t="s">
        <v>3194</v>
      </c>
      <c r="C1090" s="499">
        <v>16510.372500000001</v>
      </c>
      <c r="D1090" s="560"/>
    </row>
    <row r="1091" spans="1:4" ht="15" customHeight="1">
      <c r="A1091" s="496" t="s">
        <v>3252</v>
      </c>
      <c r="B1091" s="500" t="s">
        <v>3253</v>
      </c>
      <c r="C1091" s="499">
        <v>5373</v>
      </c>
      <c r="D1091" s="560"/>
    </row>
    <row r="1092" spans="1:4" ht="15" customHeight="1">
      <c r="A1092" s="496" t="s">
        <v>3254</v>
      </c>
      <c r="B1092" s="500" t="s">
        <v>3255</v>
      </c>
      <c r="C1092" s="499">
        <v>15525</v>
      </c>
      <c r="D1092" s="560"/>
    </row>
    <row r="1093" spans="1:4" ht="15" customHeight="1">
      <c r="A1093" s="496" t="s">
        <v>3256</v>
      </c>
      <c r="B1093" s="500" t="s">
        <v>3255</v>
      </c>
      <c r="C1093" s="499">
        <v>15525</v>
      </c>
      <c r="D1093" s="560"/>
    </row>
    <row r="1094" spans="1:4" ht="15" customHeight="1">
      <c r="A1094" s="496" t="s">
        <v>3257</v>
      </c>
      <c r="B1094" s="500" t="s">
        <v>3255</v>
      </c>
      <c r="C1094" s="499">
        <v>15525</v>
      </c>
      <c r="D1094" s="560"/>
    </row>
    <row r="1095" spans="1:4" ht="15" customHeight="1">
      <c r="A1095" s="496" t="s">
        <v>3258</v>
      </c>
      <c r="B1095" s="500" t="s">
        <v>3255</v>
      </c>
      <c r="C1095" s="499">
        <v>15525</v>
      </c>
      <c r="D1095" s="560"/>
    </row>
    <row r="1096" spans="1:4" ht="15" customHeight="1">
      <c r="A1096" s="496" t="s">
        <v>3259</v>
      </c>
      <c r="B1096" s="500" t="s">
        <v>3255</v>
      </c>
      <c r="C1096" s="499">
        <v>15525</v>
      </c>
      <c r="D1096" s="560"/>
    </row>
    <row r="1097" spans="1:4" ht="15" customHeight="1">
      <c r="A1097" s="496" t="s">
        <v>3260</v>
      </c>
      <c r="B1097" s="500" t="s">
        <v>3255</v>
      </c>
      <c r="C1097" s="499">
        <v>15525</v>
      </c>
      <c r="D1097" s="560"/>
    </row>
    <row r="1098" spans="1:4" ht="15" customHeight="1">
      <c r="A1098" s="496" t="s">
        <v>3261</v>
      </c>
      <c r="B1098" s="500" t="s">
        <v>3255</v>
      </c>
      <c r="C1098" s="499">
        <v>15525</v>
      </c>
      <c r="D1098" s="560"/>
    </row>
    <row r="1099" spans="1:4" ht="15" customHeight="1">
      <c r="A1099" s="496" t="s">
        <v>3262</v>
      </c>
      <c r="B1099" s="500" t="s">
        <v>3255</v>
      </c>
      <c r="C1099" s="499">
        <v>15525</v>
      </c>
      <c r="D1099" s="560"/>
    </row>
    <row r="1100" spans="1:4" ht="15" customHeight="1">
      <c r="A1100" s="496" t="s">
        <v>3263</v>
      </c>
      <c r="B1100" s="500" t="s">
        <v>3255</v>
      </c>
      <c r="C1100" s="499">
        <v>15525</v>
      </c>
      <c r="D1100" s="560"/>
    </row>
    <row r="1101" spans="1:4" ht="15" customHeight="1">
      <c r="A1101" s="496" t="s">
        <v>3264</v>
      </c>
      <c r="B1101" s="500" t="s">
        <v>3255</v>
      </c>
      <c r="C1101" s="499">
        <v>15525</v>
      </c>
      <c r="D1101" s="560"/>
    </row>
    <row r="1102" spans="1:4" ht="15" customHeight="1">
      <c r="A1102" s="496" t="s">
        <v>3265</v>
      </c>
      <c r="B1102" s="500" t="s">
        <v>3255</v>
      </c>
      <c r="C1102" s="499">
        <v>15525</v>
      </c>
      <c r="D1102" s="560"/>
    </row>
    <row r="1103" spans="1:4" ht="15" customHeight="1">
      <c r="A1103" s="496" t="s">
        <v>3266</v>
      </c>
      <c r="B1103" s="500" t="s">
        <v>3267</v>
      </c>
      <c r="C1103" s="499">
        <v>5870.87</v>
      </c>
      <c r="D1103" s="560"/>
    </row>
    <row r="1104" spans="1:4" ht="15" customHeight="1">
      <c r="A1104" s="496" t="s">
        <v>3268</v>
      </c>
      <c r="B1104" s="500" t="s">
        <v>3269</v>
      </c>
      <c r="C1104" s="499">
        <v>1430</v>
      </c>
      <c r="D1104" s="560"/>
    </row>
    <row r="1105" spans="1:4" ht="15" customHeight="1">
      <c r="A1105" s="496" t="s">
        <v>3270</v>
      </c>
      <c r="B1105" s="500" t="s">
        <v>3271</v>
      </c>
      <c r="C1105" s="499">
        <v>1680</v>
      </c>
      <c r="D1105" s="560"/>
    </row>
    <row r="1106" spans="1:4" ht="15" customHeight="1">
      <c r="A1106" s="496" t="s">
        <v>3272</v>
      </c>
      <c r="B1106" s="500" t="s">
        <v>3273</v>
      </c>
      <c r="C1106" s="499">
        <v>4312.5</v>
      </c>
      <c r="D1106" s="560"/>
    </row>
    <row r="1107" spans="1:4" ht="15" customHeight="1">
      <c r="A1107" s="496" t="s">
        <v>3274</v>
      </c>
      <c r="B1107" s="500" t="s">
        <v>3275</v>
      </c>
      <c r="C1107" s="499">
        <v>483</v>
      </c>
      <c r="D1107" s="560"/>
    </row>
    <row r="1108" spans="1:4" ht="15" customHeight="1">
      <c r="A1108" s="496" t="s">
        <v>3276</v>
      </c>
      <c r="B1108" s="500" t="s">
        <v>3277</v>
      </c>
      <c r="C1108" s="499">
        <v>999</v>
      </c>
      <c r="D1108" s="560"/>
    </row>
    <row r="1109" spans="1:4" ht="15" customHeight="1">
      <c r="A1109" s="496" t="s">
        <v>3278</v>
      </c>
      <c r="B1109" s="500" t="s">
        <v>3277</v>
      </c>
      <c r="C1109" s="499">
        <v>999</v>
      </c>
      <c r="D1109" s="560"/>
    </row>
    <row r="1110" spans="1:4" ht="15" customHeight="1">
      <c r="A1110" s="496" t="s">
        <v>3279</v>
      </c>
      <c r="B1110" s="500" t="s">
        <v>3280</v>
      </c>
      <c r="C1110" s="499">
        <v>4756</v>
      </c>
      <c r="D1110" s="560"/>
    </row>
    <row r="1111" spans="1:4" ht="15" customHeight="1">
      <c r="A1111" s="496" t="s">
        <v>3281</v>
      </c>
      <c r="B1111" s="500" t="s">
        <v>3282</v>
      </c>
      <c r="C1111" s="499">
        <v>2506.6433333333334</v>
      </c>
      <c r="D1111" s="560"/>
    </row>
    <row r="1112" spans="1:4" ht="15" customHeight="1">
      <c r="A1112" s="496" t="s">
        <v>3283</v>
      </c>
      <c r="B1112" s="500" t="s">
        <v>3282</v>
      </c>
      <c r="C1112" s="499">
        <v>2506.6433333333334</v>
      </c>
      <c r="D1112" s="560"/>
    </row>
    <row r="1113" spans="1:4" ht="15" customHeight="1">
      <c r="A1113" s="496" t="s">
        <v>3284</v>
      </c>
      <c r="B1113" s="500" t="s">
        <v>3282</v>
      </c>
      <c r="C1113" s="499">
        <v>2506.6433333333334</v>
      </c>
      <c r="D1113" s="560"/>
    </row>
    <row r="1114" spans="1:4" ht="15" customHeight="1">
      <c r="A1114" s="496" t="s">
        <v>3285</v>
      </c>
      <c r="B1114" s="500" t="s">
        <v>3282</v>
      </c>
      <c r="C1114" s="499">
        <v>2506.6433333333334</v>
      </c>
      <c r="D1114" s="560"/>
    </row>
    <row r="1115" spans="1:4" ht="15" customHeight="1">
      <c r="A1115" s="496" t="s">
        <v>3286</v>
      </c>
      <c r="B1115" s="500" t="s">
        <v>3282</v>
      </c>
      <c r="C1115" s="499">
        <v>2506.6433333333334</v>
      </c>
      <c r="D1115" s="560"/>
    </row>
    <row r="1116" spans="1:4" ht="15" customHeight="1">
      <c r="A1116" s="496" t="s">
        <v>3287</v>
      </c>
      <c r="B1116" s="500" t="s">
        <v>3282</v>
      </c>
      <c r="C1116" s="499">
        <v>2506.6433333333334</v>
      </c>
      <c r="D1116" s="560"/>
    </row>
    <row r="1117" spans="1:4" ht="15" customHeight="1">
      <c r="A1117" s="496" t="s">
        <v>3288</v>
      </c>
      <c r="B1117" s="500" t="s">
        <v>3289</v>
      </c>
      <c r="C1117" s="499">
        <v>3870</v>
      </c>
      <c r="D1117" s="560"/>
    </row>
    <row r="1118" spans="1:4" ht="15" customHeight="1">
      <c r="A1118" s="496" t="s">
        <v>3290</v>
      </c>
      <c r="B1118" s="500" t="s">
        <v>3291</v>
      </c>
      <c r="C1118" s="499">
        <v>2936.42</v>
      </c>
      <c r="D1118" s="560"/>
    </row>
    <row r="1119" spans="1:4" ht="15" customHeight="1">
      <c r="A1119" s="496" t="s">
        <v>3292</v>
      </c>
      <c r="B1119" s="500" t="s">
        <v>3293</v>
      </c>
      <c r="C1119" s="499">
        <v>2936.42</v>
      </c>
      <c r="D1119" s="560"/>
    </row>
    <row r="1120" spans="1:4" ht="15" customHeight="1">
      <c r="A1120" s="496" t="s">
        <v>3294</v>
      </c>
      <c r="B1120" s="500" t="s">
        <v>3295</v>
      </c>
      <c r="C1120" s="499">
        <v>2062.2399999999998</v>
      </c>
      <c r="D1120" s="560"/>
    </row>
    <row r="1121" spans="1:4" ht="15" customHeight="1">
      <c r="A1121" s="496" t="s">
        <v>3296</v>
      </c>
      <c r="B1121" s="500" t="s">
        <v>3297</v>
      </c>
      <c r="C1121" s="499">
        <v>3486.97</v>
      </c>
      <c r="D1121" s="560"/>
    </row>
    <row r="1122" spans="1:4" ht="15" customHeight="1">
      <c r="A1122" s="496" t="s">
        <v>3298</v>
      </c>
      <c r="B1122" s="500" t="s">
        <v>3299</v>
      </c>
      <c r="C1122" s="499">
        <v>2784</v>
      </c>
      <c r="D1122" s="560"/>
    </row>
    <row r="1123" spans="1:4" ht="15" customHeight="1">
      <c r="A1123" s="496" t="s">
        <v>3300</v>
      </c>
      <c r="B1123" s="500" t="s">
        <v>3301</v>
      </c>
      <c r="C1123" s="499">
        <v>5463.6</v>
      </c>
      <c r="D1123" s="560"/>
    </row>
    <row r="1124" spans="1:4" ht="15" customHeight="1">
      <c r="A1124" s="496" t="s">
        <v>3302</v>
      </c>
      <c r="B1124" s="500" t="s">
        <v>3303</v>
      </c>
      <c r="C1124" s="499">
        <v>6090</v>
      </c>
      <c r="D1124" s="560"/>
    </row>
    <row r="1125" spans="1:4" ht="15" customHeight="1">
      <c r="A1125" s="496" t="s">
        <v>3304</v>
      </c>
      <c r="B1125" s="508" t="s">
        <v>3305</v>
      </c>
      <c r="C1125" s="499">
        <v>4784.0716666666667</v>
      </c>
      <c r="D1125" s="560"/>
    </row>
    <row r="1126" spans="1:4" ht="15" customHeight="1">
      <c r="A1126" s="496" t="s">
        <v>3306</v>
      </c>
      <c r="B1126" s="508" t="s">
        <v>3305</v>
      </c>
      <c r="C1126" s="499">
        <v>4784.0716666666667</v>
      </c>
      <c r="D1126" s="560"/>
    </row>
    <row r="1127" spans="1:4" ht="15" customHeight="1">
      <c r="A1127" s="496" t="s">
        <v>3307</v>
      </c>
      <c r="B1127" s="508" t="s">
        <v>3305</v>
      </c>
      <c r="C1127" s="499">
        <v>4784.0716666666667</v>
      </c>
      <c r="D1127" s="560"/>
    </row>
    <row r="1128" spans="1:4" ht="15" customHeight="1">
      <c r="A1128" s="496" t="s">
        <v>3308</v>
      </c>
      <c r="B1128" s="508" t="s">
        <v>3305</v>
      </c>
      <c r="C1128" s="499">
        <v>4784.0716666666667</v>
      </c>
      <c r="D1128" s="560"/>
    </row>
    <row r="1129" spans="1:4" ht="15" customHeight="1">
      <c r="A1129" s="496" t="s">
        <v>3309</v>
      </c>
      <c r="B1129" s="508" t="s">
        <v>3305</v>
      </c>
      <c r="C1129" s="499">
        <v>4784.0716666666667</v>
      </c>
      <c r="D1129" s="560"/>
    </row>
    <row r="1130" spans="1:4" ht="15" customHeight="1">
      <c r="A1130" s="496" t="s">
        <v>3310</v>
      </c>
      <c r="B1130" s="508" t="s">
        <v>3311</v>
      </c>
      <c r="C1130" s="499">
        <v>45790.45</v>
      </c>
      <c r="D1130" s="560"/>
    </row>
    <row r="1131" spans="1:4" ht="15" customHeight="1">
      <c r="A1131" s="496" t="s">
        <v>3312</v>
      </c>
      <c r="B1131" s="508" t="s">
        <v>3313</v>
      </c>
      <c r="C1131" s="499">
        <v>2728.32</v>
      </c>
      <c r="D1131" s="560"/>
    </row>
    <row r="1132" spans="1:4" ht="15" customHeight="1">
      <c r="A1132" s="496" t="s">
        <v>3314</v>
      </c>
      <c r="B1132" s="508" t="s">
        <v>3313</v>
      </c>
      <c r="C1132" s="499">
        <v>2728.32</v>
      </c>
      <c r="D1132" s="560"/>
    </row>
    <row r="1133" spans="1:4" ht="15" customHeight="1">
      <c r="A1133" s="496" t="s">
        <v>3315</v>
      </c>
      <c r="B1133" s="508" t="s">
        <v>3316</v>
      </c>
      <c r="C1133" s="499">
        <v>11290.07</v>
      </c>
      <c r="D1133" s="560"/>
    </row>
    <row r="1134" spans="1:4" ht="15" customHeight="1">
      <c r="A1134" s="496" t="s">
        <v>3317</v>
      </c>
      <c r="B1134" s="508" t="s">
        <v>3318</v>
      </c>
      <c r="C1134" s="499">
        <v>6803.7</v>
      </c>
      <c r="D1134" s="560"/>
    </row>
    <row r="1135" spans="1:4" ht="15" customHeight="1">
      <c r="A1135" s="496" t="s">
        <v>3319</v>
      </c>
      <c r="B1135" s="508" t="s">
        <v>3320</v>
      </c>
      <c r="C1135" s="499">
        <v>8984.2199999999993</v>
      </c>
      <c r="D1135" s="560"/>
    </row>
    <row r="1136" spans="1:4" ht="15" customHeight="1">
      <c r="A1136" s="496" t="s">
        <v>3321</v>
      </c>
      <c r="B1136" s="508" t="s">
        <v>3322</v>
      </c>
      <c r="C1136" s="499">
        <v>11240.7</v>
      </c>
      <c r="D1136" s="560"/>
    </row>
    <row r="1137" spans="1:4" ht="15" customHeight="1">
      <c r="A1137" s="496" t="s">
        <v>3323</v>
      </c>
      <c r="B1137" s="508" t="s">
        <v>3324</v>
      </c>
      <c r="C1137" s="499">
        <v>1310.3241666666665</v>
      </c>
      <c r="D1137" s="560"/>
    </row>
    <row r="1138" spans="1:4" ht="15" customHeight="1">
      <c r="A1138" s="496" t="s">
        <v>3325</v>
      </c>
      <c r="B1138" s="508" t="s">
        <v>3324</v>
      </c>
      <c r="C1138" s="499">
        <v>1310.3241666666665</v>
      </c>
      <c r="D1138" s="560"/>
    </row>
    <row r="1139" spans="1:4" ht="15" customHeight="1">
      <c r="A1139" s="496" t="s">
        <v>3326</v>
      </c>
      <c r="B1139" s="508" t="s">
        <v>3324</v>
      </c>
      <c r="C1139" s="499">
        <v>1310.3241666666665</v>
      </c>
      <c r="D1139" s="560"/>
    </row>
    <row r="1140" spans="1:4" ht="15" customHeight="1">
      <c r="A1140" s="496" t="s">
        <v>3327</v>
      </c>
      <c r="B1140" s="508" t="s">
        <v>3324</v>
      </c>
      <c r="C1140" s="499">
        <v>1310.3241666666665</v>
      </c>
      <c r="D1140" s="560"/>
    </row>
    <row r="1141" spans="1:4" ht="15" customHeight="1">
      <c r="A1141" s="496" t="s">
        <v>3328</v>
      </c>
      <c r="B1141" s="508" t="s">
        <v>3324</v>
      </c>
      <c r="C1141" s="499">
        <v>1310.3241666666665</v>
      </c>
      <c r="D1141" s="560"/>
    </row>
    <row r="1142" spans="1:4" ht="15" customHeight="1">
      <c r="A1142" s="496" t="s">
        <v>3329</v>
      </c>
      <c r="B1142" s="508" t="s">
        <v>3324</v>
      </c>
      <c r="C1142" s="499">
        <v>1310.3241666666665</v>
      </c>
      <c r="D1142" s="560"/>
    </row>
    <row r="1143" spans="1:4" ht="15" customHeight="1">
      <c r="A1143" s="496" t="s">
        <v>3330</v>
      </c>
      <c r="B1143" s="508" t="s">
        <v>3324</v>
      </c>
      <c r="C1143" s="499">
        <v>1310.3241666666665</v>
      </c>
      <c r="D1143" s="560"/>
    </row>
    <row r="1144" spans="1:4" ht="15" customHeight="1">
      <c r="A1144" s="496" t="s">
        <v>3331</v>
      </c>
      <c r="B1144" s="508" t="s">
        <v>3324</v>
      </c>
      <c r="C1144" s="499">
        <v>1310.3241666666665</v>
      </c>
      <c r="D1144" s="560"/>
    </row>
    <row r="1145" spans="1:4" ht="15" customHeight="1">
      <c r="A1145" s="496" t="s">
        <v>3332</v>
      </c>
      <c r="B1145" s="508" t="s">
        <v>3324</v>
      </c>
      <c r="C1145" s="499">
        <v>1310.3241666666665</v>
      </c>
      <c r="D1145" s="560"/>
    </row>
    <row r="1146" spans="1:4" ht="15" customHeight="1">
      <c r="A1146" s="496" t="s">
        <v>3333</v>
      </c>
      <c r="B1146" s="508" t="s">
        <v>3324</v>
      </c>
      <c r="C1146" s="499">
        <v>1310.3241666666665</v>
      </c>
      <c r="D1146" s="560"/>
    </row>
    <row r="1147" spans="1:4" ht="15" customHeight="1">
      <c r="A1147" s="496" t="s">
        <v>3334</v>
      </c>
      <c r="B1147" s="508" t="s">
        <v>3324</v>
      </c>
      <c r="C1147" s="499">
        <v>1310.3241666666665</v>
      </c>
      <c r="D1147" s="560"/>
    </row>
    <row r="1148" spans="1:4" ht="15" customHeight="1">
      <c r="A1148" s="496" t="s">
        <v>3335</v>
      </c>
      <c r="B1148" s="508" t="s">
        <v>3324</v>
      </c>
      <c r="C1148" s="499">
        <v>1310.3241666666665</v>
      </c>
      <c r="D1148" s="560"/>
    </row>
    <row r="1149" spans="1:4" ht="15" customHeight="1">
      <c r="A1149" s="496" t="s">
        <v>3336</v>
      </c>
      <c r="B1149" s="508" t="s">
        <v>3337</v>
      </c>
      <c r="C1149" s="499">
        <v>2731.8</v>
      </c>
      <c r="D1149" s="560"/>
    </row>
    <row r="1150" spans="1:4" ht="15" customHeight="1">
      <c r="A1150" s="496" t="s">
        <v>3338</v>
      </c>
      <c r="B1150" s="508" t="s">
        <v>3339</v>
      </c>
      <c r="C1150" s="499">
        <v>11987.96</v>
      </c>
      <c r="D1150" s="560"/>
    </row>
    <row r="1151" spans="1:4" ht="15" customHeight="1">
      <c r="A1151" s="496" t="s">
        <v>3340</v>
      </c>
      <c r="B1151" s="508" t="s">
        <v>3341</v>
      </c>
      <c r="C1151" s="499">
        <v>2935.96</v>
      </c>
      <c r="D1151" s="560"/>
    </row>
    <row r="1152" spans="1:4" ht="15" customHeight="1">
      <c r="A1152" s="496" t="s">
        <v>3342</v>
      </c>
      <c r="B1152" s="508" t="s">
        <v>3343</v>
      </c>
      <c r="C1152" s="499">
        <v>4200</v>
      </c>
      <c r="D1152" s="560"/>
    </row>
    <row r="1153" spans="1:4" ht="15" customHeight="1">
      <c r="A1153" s="496" t="s">
        <v>3344</v>
      </c>
      <c r="B1153" s="508" t="s">
        <v>3345</v>
      </c>
      <c r="C1153" s="499">
        <v>6892.0249999999996</v>
      </c>
      <c r="D1153" s="560"/>
    </row>
    <row r="1154" spans="1:4" ht="15" customHeight="1">
      <c r="A1154" s="496" t="s">
        <v>3346</v>
      </c>
      <c r="B1154" s="508" t="s">
        <v>3345</v>
      </c>
      <c r="C1154" s="499">
        <v>6892.0249999999996</v>
      </c>
      <c r="D1154" s="560"/>
    </row>
    <row r="1155" spans="1:4" ht="15" customHeight="1">
      <c r="A1155" s="496" t="s">
        <v>3347</v>
      </c>
      <c r="B1155" s="508" t="s">
        <v>3345</v>
      </c>
      <c r="C1155" s="499">
        <v>6892.0249999999996</v>
      </c>
      <c r="D1155" s="560"/>
    </row>
    <row r="1156" spans="1:4" ht="15" customHeight="1">
      <c r="A1156" s="496" t="s">
        <v>3348</v>
      </c>
      <c r="B1156" s="508" t="s">
        <v>3349</v>
      </c>
      <c r="C1156" s="499">
        <v>2880.65</v>
      </c>
      <c r="D1156" s="560"/>
    </row>
    <row r="1157" spans="1:4" ht="15" customHeight="1">
      <c r="A1157" s="496" t="s">
        <v>3350</v>
      </c>
      <c r="B1157" s="501" t="s">
        <v>3351</v>
      </c>
      <c r="C1157" s="502">
        <v>3849.9924999999998</v>
      </c>
      <c r="D1157" s="559"/>
    </row>
    <row r="1158" spans="1:4" ht="15" customHeight="1">
      <c r="A1158" s="496" t="s">
        <v>3352</v>
      </c>
      <c r="B1158" s="501" t="s">
        <v>3351</v>
      </c>
      <c r="C1158" s="502">
        <v>3849.9924999999998</v>
      </c>
      <c r="D1158" s="559"/>
    </row>
    <row r="1159" spans="1:4" ht="15" customHeight="1">
      <c r="A1159" s="496" t="s">
        <v>3353</v>
      </c>
      <c r="B1159" s="501" t="s">
        <v>3351</v>
      </c>
      <c r="C1159" s="502">
        <v>3849.9924999999998</v>
      </c>
      <c r="D1159" s="559"/>
    </row>
    <row r="1160" spans="1:4" ht="15" customHeight="1">
      <c r="A1160" s="496" t="s">
        <v>3354</v>
      </c>
      <c r="B1160" s="508" t="s">
        <v>3355</v>
      </c>
      <c r="C1160" s="499">
        <v>8676.7999999999993</v>
      </c>
      <c r="D1160" s="560"/>
    </row>
    <row r="1161" spans="1:4" ht="15" customHeight="1">
      <c r="A1161" s="496" t="s">
        <v>3356</v>
      </c>
      <c r="B1161" s="508" t="s">
        <v>3357</v>
      </c>
      <c r="C1161" s="499">
        <v>1819</v>
      </c>
      <c r="D1161" s="560"/>
    </row>
    <row r="1162" spans="1:4" ht="15" customHeight="1">
      <c r="A1162" s="496" t="s">
        <v>3358</v>
      </c>
      <c r="B1162" s="508" t="s">
        <v>3359</v>
      </c>
      <c r="C1162" s="499">
        <v>8118.84</v>
      </c>
      <c r="D1162" s="560"/>
    </row>
    <row r="1163" spans="1:4" ht="15" customHeight="1">
      <c r="A1163" s="496" t="s">
        <v>3360</v>
      </c>
      <c r="B1163" s="508" t="s">
        <v>3359</v>
      </c>
      <c r="C1163" s="499">
        <v>8118.84</v>
      </c>
      <c r="D1163" s="560"/>
    </row>
    <row r="1164" spans="1:4" ht="15" customHeight="1">
      <c r="A1164" s="496" t="s">
        <v>3361</v>
      </c>
      <c r="B1164" s="508" t="s">
        <v>3359</v>
      </c>
      <c r="C1164" s="499">
        <v>8118.84</v>
      </c>
      <c r="D1164" s="560"/>
    </row>
    <row r="1165" spans="1:4" ht="15" customHeight="1">
      <c r="A1165" s="496" t="s">
        <v>3362</v>
      </c>
      <c r="B1165" s="508" t="s">
        <v>3363</v>
      </c>
      <c r="C1165" s="499">
        <v>5336</v>
      </c>
      <c r="D1165" s="560"/>
    </row>
    <row r="1166" spans="1:4" ht="15" customHeight="1">
      <c r="A1166" s="496" t="s">
        <v>3364</v>
      </c>
      <c r="B1166" s="508" t="s">
        <v>3365</v>
      </c>
      <c r="C1166" s="499">
        <v>17249.2</v>
      </c>
      <c r="D1166" s="560"/>
    </row>
    <row r="1167" spans="1:4" ht="15" customHeight="1">
      <c r="A1167" s="496" t="s">
        <v>3366</v>
      </c>
      <c r="B1167" s="508" t="s">
        <v>3365</v>
      </c>
      <c r="C1167" s="499">
        <v>21970.400000000001</v>
      </c>
      <c r="D1167" s="560"/>
    </row>
    <row r="1168" spans="1:4" ht="15" customHeight="1">
      <c r="A1168" s="496" t="s">
        <v>3367</v>
      </c>
      <c r="B1168" s="508" t="s">
        <v>3368</v>
      </c>
      <c r="C1168" s="499">
        <v>8120</v>
      </c>
      <c r="D1168" s="560"/>
    </row>
    <row r="1169" spans="1:4" ht="15" customHeight="1">
      <c r="A1169" s="496" t="s">
        <v>3369</v>
      </c>
      <c r="B1169" s="508" t="s">
        <v>3370</v>
      </c>
      <c r="C1169" s="499">
        <v>4179.4799999999996</v>
      </c>
      <c r="D1169" s="560"/>
    </row>
    <row r="1170" spans="1:4" ht="15" customHeight="1">
      <c r="A1170" s="496" t="s">
        <v>3371</v>
      </c>
      <c r="B1170" s="508" t="s">
        <v>3370</v>
      </c>
      <c r="C1170" s="499">
        <v>4179.4799999999996</v>
      </c>
      <c r="D1170" s="560"/>
    </row>
    <row r="1171" spans="1:4" ht="15" customHeight="1">
      <c r="A1171" s="496" t="s">
        <v>3372</v>
      </c>
      <c r="B1171" s="508" t="s">
        <v>3373</v>
      </c>
      <c r="C1171" s="499">
        <v>13299.4</v>
      </c>
      <c r="D1171" s="560"/>
    </row>
    <row r="1172" spans="1:4" ht="15" customHeight="1">
      <c r="A1172" s="496" t="s">
        <v>3374</v>
      </c>
      <c r="B1172" s="508" t="s">
        <v>3375</v>
      </c>
      <c r="C1172" s="499">
        <v>4179.4799999999996</v>
      </c>
      <c r="D1172" s="560"/>
    </row>
    <row r="1173" spans="1:4" ht="15" customHeight="1">
      <c r="A1173" s="496" t="s">
        <v>3376</v>
      </c>
      <c r="B1173" s="508" t="s">
        <v>3377</v>
      </c>
      <c r="C1173" s="499">
        <v>5805.8</v>
      </c>
      <c r="D1173" s="560"/>
    </row>
    <row r="1174" spans="1:4" ht="15" customHeight="1">
      <c r="A1174" s="496" t="s">
        <v>3378</v>
      </c>
      <c r="B1174" s="508" t="s">
        <v>3379</v>
      </c>
      <c r="C1174" s="499">
        <v>7579.44</v>
      </c>
      <c r="D1174" s="560"/>
    </row>
    <row r="1175" spans="1:4" ht="15" customHeight="1">
      <c r="A1175" s="496" t="s">
        <v>3380</v>
      </c>
      <c r="B1175" s="508" t="s">
        <v>3381</v>
      </c>
      <c r="C1175" s="499">
        <v>9268.4</v>
      </c>
      <c r="D1175" s="560"/>
    </row>
    <row r="1176" spans="1:4" ht="15" customHeight="1">
      <c r="A1176" s="496" t="s">
        <v>3382</v>
      </c>
      <c r="B1176" s="508" t="s">
        <v>3383</v>
      </c>
      <c r="C1176" s="499">
        <v>9222</v>
      </c>
      <c r="D1176" s="560"/>
    </row>
    <row r="1177" spans="1:4" ht="15" customHeight="1">
      <c r="A1177" s="496" t="s">
        <v>3384</v>
      </c>
      <c r="B1177" s="508" t="s">
        <v>3385</v>
      </c>
      <c r="C1177" s="499">
        <v>6716.4</v>
      </c>
      <c r="D1177" s="560"/>
    </row>
    <row r="1178" spans="1:4" ht="15" customHeight="1">
      <c r="A1178" s="496" t="s">
        <v>3386</v>
      </c>
      <c r="B1178" s="508" t="s">
        <v>3387</v>
      </c>
      <c r="C1178" s="499">
        <v>5208.3999999999996</v>
      </c>
      <c r="D1178" s="560"/>
    </row>
    <row r="1179" spans="1:4" ht="15" customHeight="1">
      <c r="A1179" s="496" t="s">
        <v>3388</v>
      </c>
      <c r="B1179" s="508" t="s">
        <v>3389</v>
      </c>
      <c r="C1179" s="499">
        <v>1798</v>
      </c>
      <c r="D1179" s="560"/>
    </row>
    <row r="1180" spans="1:4" ht="15" customHeight="1">
      <c r="A1180" s="496" t="s">
        <v>3390</v>
      </c>
      <c r="B1180" s="508" t="s">
        <v>3389</v>
      </c>
      <c r="C1180" s="499">
        <v>1798</v>
      </c>
      <c r="D1180" s="560"/>
    </row>
    <row r="1181" spans="1:4" ht="15" customHeight="1">
      <c r="A1181" s="496" t="s">
        <v>3391</v>
      </c>
      <c r="B1181" s="508" t="s">
        <v>3392</v>
      </c>
      <c r="C1181" s="499">
        <v>4179.4800000000005</v>
      </c>
      <c r="D1181" s="560"/>
    </row>
    <row r="1182" spans="1:4" ht="15" customHeight="1">
      <c r="A1182" s="496" t="s">
        <v>3393</v>
      </c>
      <c r="B1182" s="508" t="s">
        <v>3392</v>
      </c>
      <c r="C1182" s="499">
        <v>4179.4800000000005</v>
      </c>
      <c r="D1182" s="560"/>
    </row>
    <row r="1183" spans="1:4" ht="15" customHeight="1">
      <c r="A1183" s="496" t="s">
        <v>3394</v>
      </c>
      <c r="B1183" s="508" t="s">
        <v>3392</v>
      </c>
      <c r="C1183" s="499">
        <v>4179.4800000000005</v>
      </c>
      <c r="D1183" s="560"/>
    </row>
    <row r="1184" spans="1:4" ht="15" customHeight="1">
      <c r="A1184" s="496" t="s">
        <v>3395</v>
      </c>
      <c r="B1184" s="508" t="s">
        <v>3396</v>
      </c>
      <c r="C1184" s="499">
        <v>5805.8</v>
      </c>
      <c r="D1184" s="560"/>
    </row>
    <row r="1185" spans="1:4" ht="15" customHeight="1">
      <c r="A1185" s="496" t="s">
        <v>3397</v>
      </c>
      <c r="B1185" s="508" t="s">
        <v>3398</v>
      </c>
      <c r="C1185" s="499">
        <v>4872</v>
      </c>
      <c r="D1185" s="560"/>
    </row>
    <row r="1186" spans="1:4" ht="15" customHeight="1">
      <c r="A1186" s="496" t="s">
        <v>3399</v>
      </c>
      <c r="B1186" s="508" t="s">
        <v>3400</v>
      </c>
      <c r="C1186" s="499">
        <v>9222</v>
      </c>
      <c r="D1186" s="560"/>
    </row>
    <row r="1187" spans="1:4" ht="15" customHeight="1">
      <c r="A1187" s="496" t="s">
        <v>3401</v>
      </c>
      <c r="B1187" s="508" t="s">
        <v>3402</v>
      </c>
      <c r="C1187" s="499">
        <v>2308.4</v>
      </c>
      <c r="D1187" s="560"/>
    </row>
    <row r="1188" spans="1:4" ht="15" customHeight="1">
      <c r="A1188" s="496" t="s">
        <v>3403</v>
      </c>
      <c r="B1188" s="508" t="s">
        <v>3404</v>
      </c>
      <c r="C1188" s="499">
        <v>1798</v>
      </c>
      <c r="D1188" s="560"/>
    </row>
    <row r="1189" spans="1:4" ht="15" customHeight="1">
      <c r="A1189" s="496" t="s">
        <v>3405</v>
      </c>
      <c r="B1189" s="508" t="s">
        <v>3404</v>
      </c>
      <c r="C1189" s="499">
        <v>1798</v>
      </c>
      <c r="D1189" s="560"/>
    </row>
    <row r="1190" spans="1:4" ht="15" customHeight="1">
      <c r="A1190" s="496" t="s">
        <v>3406</v>
      </c>
      <c r="B1190" s="508" t="s">
        <v>3407</v>
      </c>
      <c r="C1190" s="499">
        <v>2308.4</v>
      </c>
      <c r="D1190" s="560"/>
    </row>
    <row r="1191" spans="1:4" ht="15" customHeight="1">
      <c r="A1191" s="496" t="s">
        <v>3408</v>
      </c>
      <c r="B1191" s="508" t="s">
        <v>3409</v>
      </c>
      <c r="C1191" s="499">
        <v>5208.3999999999996</v>
      </c>
      <c r="D1191" s="560"/>
    </row>
    <row r="1192" spans="1:4" ht="15" customHeight="1">
      <c r="A1192" s="496" t="s">
        <v>3410</v>
      </c>
      <c r="B1192" s="508" t="s">
        <v>3411</v>
      </c>
      <c r="C1192" s="499">
        <v>1844.4</v>
      </c>
      <c r="D1192" s="560"/>
    </row>
    <row r="1193" spans="1:4" ht="15" customHeight="1">
      <c r="A1193" s="496" t="s">
        <v>3412</v>
      </c>
      <c r="B1193" s="508" t="s">
        <v>3413</v>
      </c>
      <c r="C1193" s="499">
        <v>8236</v>
      </c>
      <c r="D1193" s="559"/>
    </row>
    <row r="1194" spans="1:4" ht="15" customHeight="1">
      <c r="A1194" s="496" t="s">
        <v>3414</v>
      </c>
      <c r="B1194" s="508" t="s">
        <v>3415</v>
      </c>
      <c r="C1194" s="499">
        <v>5461</v>
      </c>
      <c r="D1194" s="559"/>
    </row>
    <row r="1195" spans="1:4" ht="15" customHeight="1">
      <c r="A1195" s="496" t="s">
        <v>3416</v>
      </c>
      <c r="B1195" s="508" t="s">
        <v>3417</v>
      </c>
      <c r="C1195" s="499">
        <v>5461</v>
      </c>
      <c r="D1195" s="559"/>
    </row>
    <row r="1196" spans="1:4" ht="15" customHeight="1">
      <c r="A1196" s="496" t="s">
        <v>3418</v>
      </c>
      <c r="B1196" s="508" t="s">
        <v>3419</v>
      </c>
      <c r="C1196" s="499">
        <v>8526</v>
      </c>
      <c r="D1196" s="559"/>
    </row>
    <row r="1197" spans="1:4" ht="15" customHeight="1">
      <c r="A1197" s="496" t="s">
        <v>3420</v>
      </c>
      <c r="B1197" s="501" t="s">
        <v>3421</v>
      </c>
      <c r="C1197" s="502">
        <v>14999</v>
      </c>
      <c r="D1197" s="559"/>
    </row>
    <row r="1198" spans="1:4" ht="15" customHeight="1">
      <c r="A1198" s="496" t="s">
        <v>3422</v>
      </c>
      <c r="B1198" s="509" t="s">
        <v>3423</v>
      </c>
      <c r="C1198" s="510">
        <v>2308.4</v>
      </c>
      <c r="D1198" s="559"/>
    </row>
    <row r="1199" spans="1:4" ht="15" customHeight="1">
      <c r="A1199" s="496" t="s">
        <v>3424</v>
      </c>
      <c r="B1199" s="509" t="s">
        <v>3425</v>
      </c>
      <c r="C1199" s="510">
        <v>89824.6</v>
      </c>
      <c r="D1199" s="559"/>
    </row>
    <row r="1200" spans="1:4" ht="15" customHeight="1">
      <c r="A1200" s="496" t="s">
        <v>3426</v>
      </c>
      <c r="B1200" s="509" t="s">
        <v>3427</v>
      </c>
      <c r="C1200" s="510">
        <v>7273.2</v>
      </c>
      <c r="D1200" s="559"/>
    </row>
    <row r="1201" spans="1:4" ht="15" customHeight="1">
      <c r="A1201" s="496" t="s">
        <v>3428</v>
      </c>
      <c r="B1201" s="509" t="s">
        <v>3429</v>
      </c>
      <c r="C1201" s="510">
        <v>5220</v>
      </c>
      <c r="D1201" s="559"/>
    </row>
    <row r="1202" spans="1:4" ht="15" customHeight="1">
      <c r="A1202" s="496" t="s">
        <v>3430</v>
      </c>
      <c r="B1202" s="509" t="s">
        <v>3431</v>
      </c>
      <c r="C1202" s="510">
        <v>17115.8</v>
      </c>
      <c r="D1202" s="559"/>
    </row>
    <row r="1203" spans="1:4" ht="15" customHeight="1">
      <c r="A1203" s="496" t="s">
        <v>3432</v>
      </c>
      <c r="B1203" s="509" t="s">
        <v>3431</v>
      </c>
      <c r="C1203" s="510">
        <v>17115.8</v>
      </c>
      <c r="D1203" s="559"/>
    </row>
    <row r="1204" spans="1:4" ht="15" customHeight="1">
      <c r="A1204" s="496" t="s">
        <v>3433</v>
      </c>
      <c r="B1204" s="509" t="s">
        <v>3431</v>
      </c>
      <c r="C1204" s="510">
        <v>17115.8</v>
      </c>
      <c r="D1204" s="559"/>
    </row>
    <row r="1205" spans="1:4" ht="15" customHeight="1">
      <c r="A1205" s="496" t="s">
        <v>3434</v>
      </c>
      <c r="B1205" s="509" t="s">
        <v>3431</v>
      </c>
      <c r="C1205" s="510">
        <v>17115.8</v>
      </c>
      <c r="D1205" s="559"/>
    </row>
    <row r="1206" spans="1:4" ht="15" customHeight="1">
      <c r="A1206" s="496" t="s">
        <v>3435</v>
      </c>
      <c r="B1206" s="509" t="s">
        <v>3436</v>
      </c>
      <c r="C1206" s="510">
        <v>3596</v>
      </c>
      <c r="D1206" s="559"/>
    </row>
    <row r="1207" spans="1:4" ht="15" customHeight="1">
      <c r="A1207" s="496" t="s">
        <v>3437</v>
      </c>
      <c r="B1207" s="509" t="s">
        <v>3436</v>
      </c>
      <c r="C1207" s="510">
        <v>3596</v>
      </c>
      <c r="D1207" s="559"/>
    </row>
    <row r="1208" spans="1:4" ht="15" customHeight="1">
      <c r="A1208" s="496" t="s">
        <v>3438</v>
      </c>
      <c r="B1208" s="509" t="s">
        <v>3436</v>
      </c>
      <c r="C1208" s="510">
        <v>3596</v>
      </c>
      <c r="D1208" s="559"/>
    </row>
    <row r="1209" spans="1:4" ht="15" customHeight="1">
      <c r="A1209" s="496" t="s">
        <v>3439</v>
      </c>
      <c r="B1209" s="509" t="s">
        <v>3436</v>
      </c>
      <c r="C1209" s="510">
        <v>3596</v>
      </c>
      <c r="D1209" s="559"/>
    </row>
    <row r="1210" spans="1:4" ht="15" customHeight="1">
      <c r="A1210" s="496" t="s">
        <v>3440</v>
      </c>
      <c r="B1210" s="509" t="s">
        <v>3441</v>
      </c>
      <c r="C1210" s="510">
        <v>1508</v>
      </c>
      <c r="D1210" s="559"/>
    </row>
    <row r="1211" spans="1:4" ht="15" customHeight="1">
      <c r="A1211" s="496" t="s">
        <v>3442</v>
      </c>
      <c r="B1211" s="509" t="s">
        <v>3441</v>
      </c>
      <c r="C1211" s="510">
        <v>1508</v>
      </c>
      <c r="D1211" s="559"/>
    </row>
    <row r="1212" spans="1:4" ht="15" customHeight="1">
      <c r="A1212" s="496" t="s">
        <v>3443</v>
      </c>
      <c r="B1212" s="509" t="s">
        <v>3441</v>
      </c>
      <c r="C1212" s="510">
        <v>1508</v>
      </c>
      <c r="D1212" s="559"/>
    </row>
    <row r="1213" spans="1:4" ht="15" customHeight="1">
      <c r="A1213" s="496" t="s">
        <v>3444</v>
      </c>
      <c r="B1213" s="509" t="s">
        <v>3441</v>
      </c>
      <c r="C1213" s="510">
        <v>1508</v>
      </c>
      <c r="D1213" s="559"/>
    </row>
    <row r="1214" spans="1:4" ht="15" customHeight="1">
      <c r="A1214" s="496" t="s">
        <v>3445</v>
      </c>
      <c r="B1214" s="501" t="s">
        <v>3446</v>
      </c>
      <c r="C1214" s="502">
        <v>55718.28</v>
      </c>
      <c r="D1214" s="559"/>
    </row>
    <row r="1215" spans="1:4" ht="15" customHeight="1">
      <c r="A1215" s="496" t="s">
        <v>3447</v>
      </c>
      <c r="B1215" s="509" t="s">
        <v>3448</v>
      </c>
      <c r="C1215" s="510">
        <v>5444.2666666666664</v>
      </c>
      <c r="D1215" s="559"/>
    </row>
    <row r="1216" spans="1:4" ht="15" customHeight="1">
      <c r="A1216" s="496" t="s">
        <v>3449</v>
      </c>
      <c r="B1216" s="509" t="s">
        <v>3448</v>
      </c>
      <c r="C1216" s="510">
        <v>5444.2666666666664</v>
      </c>
      <c r="D1216" s="559"/>
    </row>
    <row r="1217" spans="1:4" ht="15" customHeight="1">
      <c r="A1217" s="496" t="s">
        <v>3450</v>
      </c>
      <c r="B1217" s="509" t="s">
        <v>3448</v>
      </c>
      <c r="C1217" s="510">
        <v>5444.2666666666664</v>
      </c>
      <c r="D1217" s="559"/>
    </row>
    <row r="1218" spans="1:4" ht="15" customHeight="1">
      <c r="A1218" s="496" t="s">
        <v>3451</v>
      </c>
      <c r="B1218" s="509" t="s">
        <v>3448</v>
      </c>
      <c r="C1218" s="510">
        <v>5444.2666666666664</v>
      </c>
      <c r="D1218" s="559"/>
    </row>
    <row r="1219" spans="1:4" ht="15" customHeight="1">
      <c r="A1219" s="496" t="s">
        <v>3452</v>
      </c>
      <c r="B1219" s="509" t="s">
        <v>3448</v>
      </c>
      <c r="C1219" s="510">
        <v>5444.2666666666664</v>
      </c>
      <c r="D1219" s="559"/>
    </row>
    <row r="1220" spans="1:4" ht="15" customHeight="1">
      <c r="A1220" s="496" t="s">
        <v>3453</v>
      </c>
      <c r="B1220" s="509" t="s">
        <v>3448</v>
      </c>
      <c r="C1220" s="510">
        <v>5444.2666666666664</v>
      </c>
      <c r="D1220" s="559"/>
    </row>
    <row r="1221" spans="1:4" ht="15" customHeight="1">
      <c r="A1221" s="496" t="s">
        <v>3454</v>
      </c>
      <c r="B1221" s="509" t="s">
        <v>3455</v>
      </c>
      <c r="C1221" s="510">
        <v>2103.4666666666667</v>
      </c>
      <c r="D1221" s="559"/>
    </row>
    <row r="1222" spans="1:4" ht="15" customHeight="1">
      <c r="A1222" s="496" t="s">
        <v>3456</v>
      </c>
      <c r="B1222" s="509" t="s">
        <v>3455</v>
      </c>
      <c r="C1222" s="510">
        <v>2103.4666666666667</v>
      </c>
      <c r="D1222" s="559"/>
    </row>
    <row r="1223" spans="1:4" ht="15" customHeight="1">
      <c r="A1223" s="496" t="s">
        <v>3457</v>
      </c>
      <c r="B1223" s="509" t="s">
        <v>3455</v>
      </c>
      <c r="C1223" s="510">
        <v>2103.4666666666667</v>
      </c>
      <c r="D1223" s="560"/>
    </row>
    <row r="1224" spans="1:4" ht="15" customHeight="1">
      <c r="A1224" s="496" t="s">
        <v>3458</v>
      </c>
      <c r="B1224" s="509" t="s">
        <v>3455</v>
      </c>
      <c r="C1224" s="510">
        <v>2103.4666666666667</v>
      </c>
      <c r="D1224" s="560"/>
    </row>
    <row r="1225" spans="1:4" ht="15" customHeight="1">
      <c r="A1225" s="496" t="s">
        <v>3459</v>
      </c>
      <c r="B1225" s="509" t="s">
        <v>3455</v>
      </c>
      <c r="C1225" s="510">
        <v>2103.4666666666667</v>
      </c>
      <c r="D1225" s="560"/>
    </row>
    <row r="1226" spans="1:4" ht="15" customHeight="1">
      <c r="A1226" s="496" t="s">
        <v>3460</v>
      </c>
      <c r="B1226" s="509" t="s">
        <v>3455</v>
      </c>
      <c r="C1226" s="510">
        <v>2103.4666666666667</v>
      </c>
      <c r="D1226" s="560"/>
    </row>
    <row r="1227" spans="1:4" ht="15" customHeight="1">
      <c r="A1227" s="496" t="s">
        <v>3461</v>
      </c>
      <c r="B1227" s="509" t="s">
        <v>3462</v>
      </c>
      <c r="C1227" s="510">
        <v>1720.2033333333331</v>
      </c>
      <c r="D1227" s="560"/>
    </row>
    <row r="1228" spans="1:4" ht="15" customHeight="1">
      <c r="A1228" s="496" t="s">
        <v>3463</v>
      </c>
      <c r="B1228" s="509" t="s">
        <v>3462</v>
      </c>
      <c r="C1228" s="510">
        <v>1720.2033333333331</v>
      </c>
      <c r="D1228" s="560"/>
    </row>
    <row r="1229" spans="1:4" ht="15" customHeight="1">
      <c r="A1229" s="496" t="s">
        <v>3464</v>
      </c>
      <c r="B1229" s="509" t="s">
        <v>3462</v>
      </c>
      <c r="C1229" s="510">
        <v>1720.2033333333331</v>
      </c>
      <c r="D1229" s="560"/>
    </row>
    <row r="1230" spans="1:4" ht="15" customHeight="1">
      <c r="A1230" s="496" t="s">
        <v>3445</v>
      </c>
      <c r="B1230" s="509" t="s">
        <v>3465</v>
      </c>
      <c r="C1230" s="510">
        <v>55718.28</v>
      </c>
      <c r="D1230" s="560"/>
    </row>
    <row r="1231" spans="1:4" ht="15" customHeight="1">
      <c r="A1231" s="496" t="s">
        <v>3466</v>
      </c>
      <c r="B1231" s="501" t="s">
        <v>3467</v>
      </c>
      <c r="C1231" s="502">
        <v>15936.44</v>
      </c>
      <c r="D1231" s="560"/>
    </row>
    <row r="1232" spans="1:4" ht="15" customHeight="1">
      <c r="A1232" s="496" t="s">
        <v>3468</v>
      </c>
      <c r="B1232" s="501" t="s">
        <v>3469</v>
      </c>
      <c r="C1232" s="502">
        <v>5312.5</v>
      </c>
      <c r="D1232" s="560"/>
    </row>
    <row r="1233" spans="1:4" ht="15" customHeight="1">
      <c r="A1233" s="496" t="s">
        <v>3470</v>
      </c>
      <c r="B1233" s="501" t="s">
        <v>3471</v>
      </c>
      <c r="C1233" s="502">
        <v>11899</v>
      </c>
      <c r="D1233" s="560"/>
    </row>
    <row r="1234" spans="1:4" ht="15" customHeight="1">
      <c r="A1234" s="496" t="s">
        <v>3472</v>
      </c>
      <c r="B1234" s="509" t="s">
        <v>3473</v>
      </c>
      <c r="C1234" s="510">
        <v>6999</v>
      </c>
      <c r="D1234" s="560"/>
    </row>
    <row r="1235" spans="1:4" ht="15" customHeight="1">
      <c r="A1235" s="496" t="s">
        <v>3474</v>
      </c>
      <c r="B1235" s="509" t="s">
        <v>3473</v>
      </c>
      <c r="C1235" s="510">
        <v>6999</v>
      </c>
      <c r="D1235" s="560"/>
    </row>
    <row r="1236" spans="1:4" ht="15" customHeight="1">
      <c r="A1236" s="496" t="s">
        <v>3475</v>
      </c>
      <c r="B1236" s="509" t="s">
        <v>3473</v>
      </c>
      <c r="C1236" s="510">
        <v>6999</v>
      </c>
      <c r="D1236" s="560"/>
    </row>
    <row r="1237" spans="1:4" ht="15" customHeight="1">
      <c r="A1237" s="496" t="s">
        <v>3476</v>
      </c>
      <c r="B1237" s="501" t="s">
        <v>3477</v>
      </c>
      <c r="C1237" s="502">
        <v>8186</v>
      </c>
      <c r="D1237" s="560"/>
    </row>
    <row r="1238" spans="1:4" ht="15" customHeight="1">
      <c r="A1238" s="496" t="s">
        <v>3478</v>
      </c>
      <c r="B1238" s="501" t="s">
        <v>3477</v>
      </c>
      <c r="C1238" s="502">
        <v>8186</v>
      </c>
      <c r="D1238" s="560"/>
    </row>
    <row r="1239" spans="1:4" ht="15" customHeight="1">
      <c r="A1239" s="496" t="s">
        <v>3479</v>
      </c>
      <c r="B1239" s="509" t="s">
        <v>3480</v>
      </c>
      <c r="C1239" s="510">
        <v>17644.759999999998</v>
      </c>
      <c r="D1239" s="560"/>
    </row>
    <row r="1240" spans="1:4" ht="15" customHeight="1">
      <c r="A1240" s="496" t="s">
        <v>3481</v>
      </c>
      <c r="B1240" s="509" t="s">
        <v>3480</v>
      </c>
      <c r="C1240" s="510">
        <v>17644.759999999998</v>
      </c>
      <c r="D1240" s="560"/>
    </row>
    <row r="1241" spans="1:4" ht="15" customHeight="1">
      <c r="A1241" s="496" t="s">
        <v>3482</v>
      </c>
      <c r="B1241" s="509" t="s">
        <v>3480</v>
      </c>
      <c r="C1241" s="510">
        <v>17644.759999999998</v>
      </c>
      <c r="D1241" s="560"/>
    </row>
    <row r="1242" spans="1:4" ht="15" customHeight="1">
      <c r="A1242" s="496" t="s">
        <v>3483</v>
      </c>
      <c r="B1242" s="509" t="s">
        <v>3480</v>
      </c>
      <c r="C1242" s="510">
        <v>17644.759999999998</v>
      </c>
      <c r="D1242" s="560"/>
    </row>
    <row r="1243" spans="1:4" ht="15" customHeight="1">
      <c r="A1243" s="496" t="s">
        <v>3484</v>
      </c>
      <c r="B1243" s="497" t="s">
        <v>3485</v>
      </c>
      <c r="C1243" s="499">
        <v>8642</v>
      </c>
      <c r="D1243" s="560"/>
    </row>
    <row r="1244" spans="1:4" ht="15" customHeight="1">
      <c r="A1244" s="496" t="s">
        <v>3486</v>
      </c>
      <c r="B1244" s="497" t="s">
        <v>3485</v>
      </c>
      <c r="C1244" s="499">
        <v>8642</v>
      </c>
      <c r="D1244" s="560"/>
    </row>
    <row r="1245" spans="1:4" ht="15" customHeight="1">
      <c r="A1245" s="496" t="s">
        <v>3424</v>
      </c>
      <c r="B1245" s="509" t="s">
        <v>3487</v>
      </c>
      <c r="C1245" s="510">
        <v>51144.4</v>
      </c>
      <c r="D1245" s="560"/>
    </row>
    <row r="1246" spans="1:4" ht="15" customHeight="1">
      <c r="A1246" s="496" t="s">
        <v>3488</v>
      </c>
      <c r="B1246" s="509" t="s">
        <v>3489</v>
      </c>
      <c r="C1246" s="510">
        <v>4900</v>
      </c>
      <c r="D1246" s="560"/>
    </row>
    <row r="1247" spans="1:4" ht="15" customHeight="1">
      <c r="A1247" s="496" t="s">
        <v>3490</v>
      </c>
      <c r="B1247" s="509" t="s">
        <v>3489</v>
      </c>
      <c r="C1247" s="510">
        <v>4900</v>
      </c>
      <c r="D1247" s="560"/>
    </row>
    <row r="1248" spans="1:4" ht="15" customHeight="1">
      <c r="A1248" s="496" t="s">
        <v>3491</v>
      </c>
      <c r="B1248" s="509" t="s">
        <v>3489</v>
      </c>
      <c r="C1248" s="510">
        <v>4900</v>
      </c>
      <c r="D1248" s="560"/>
    </row>
    <row r="1249" spans="1:4" ht="15" customHeight="1">
      <c r="A1249" s="496" t="s">
        <v>3492</v>
      </c>
      <c r="B1249" s="501" t="s">
        <v>3493</v>
      </c>
      <c r="C1249" s="502">
        <v>429.512</v>
      </c>
      <c r="D1249" s="560"/>
    </row>
    <row r="1250" spans="1:4" ht="15" customHeight="1">
      <c r="A1250" s="496" t="s">
        <v>3494</v>
      </c>
      <c r="B1250" s="501" t="s">
        <v>3493</v>
      </c>
      <c r="C1250" s="502">
        <v>429.512</v>
      </c>
      <c r="D1250" s="560"/>
    </row>
    <row r="1251" spans="1:4" ht="15" customHeight="1">
      <c r="A1251" s="496" t="s">
        <v>3495</v>
      </c>
      <c r="B1251" s="501" t="s">
        <v>3493</v>
      </c>
      <c r="C1251" s="502">
        <v>429.512</v>
      </c>
      <c r="D1251" s="560"/>
    </row>
    <row r="1252" spans="1:4" ht="15" customHeight="1">
      <c r="A1252" s="496" t="s">
        <v>3496</v>
      </c>
      <c r="B1252" s="501" t="s">
        <v>3493</v>
      </c>
      <c r="C1252" s="502">
        <v>429.512</v>
      </c>
      <c r="D1252" s="560"/>
    </row>
    <row r="1253" spans="1:4" ht="15" customHeight="1">
      <c r="A1253" s="496" t="s">
        <v>3497</v>
      </c>
      <c r="B1253" s="501" t="s">
        <v>3493</v>
      </c>
      <c r="C1253" s="502">
        <v>429.512</v>
      </c>
      <c r="D1253" s="560"/>
    </row>
    <row r="1254" spans="1:4" ht="15" customHeight="1">
      <c r="A1254" s="496" t="s">
        <v>3498</v>
      </c>
      <c r="B1254" s="501" t="s">
        <v>3499</v>
      </c>
      <c r="C1254" s="502">
        <v>18222.84</v>
      </c>
      <c r="D1254" s="560"/>
    </row>
    <row r="1255" spans="1:4" ht="15" customHeight="1">
      <c r="A1255" s="496" t="s">
        <v>3500</v>
      </c>
      <c r="B1255" s="509" t="s">
        <v>3501</v>
      </c>
      <c r="C1255" s="510">
        <v>4408</v>
      </c>
      <c r="D1255" s="560"/>
    </row>
    <row r="1256" spans="1:4" ht="15" customHeight="1">
      <c r="A1256" s="496" t="s">
        <v>3502</v>
      </c>
      <c r="B1256" s="509" t="s">
        <v>3503</v>
      </c>
      <c r="C1256" s="510">
        <v>6554</v>
      </c>
      <c r="D1256" s="560"/>
    </row>
    <row r="1257" spans="1:4" ht="15" customHeight="1">
      <c r="A1257" s="496" t="s">
        <v>3504</v>
      </c>
      <c r="B1257" s="509" t="s">
        <v>3505</v>
      </c>
      <c r="C1257" s="510">
        <v>3798</v>
      </c>
      <c r="D1257" s="560"/>
    </row>
    <row r="1258" spans="1:4" ht="15" customHeight="1">
      <c r="A1258" s="496" t="s">
        <v>3506</v>
      </c>
      <c r="B1258" s="509" t="s">
        <v>3507</v>
      </c>
      <c r="C1258" s="510">
        <v>7500</v>
      </c>
      <c r="D1258" s="560"/>
    </row>
    <row r="1259" spans="1:4" ht="15" customHeight="1">
      <c r="A1259" s="496" t="s">
        <v>3508</v>
      </c>
      <c r="B1259" s="509" t="s">
        <v>3509</v>
      </c>
      <c r="C1259" s="510">
        <v>3399</v>
      </c>
      <c r="D1259" s="560"/>
    </row>
    <row r="1260" spans="1:4" ht="15" customHeight="1">
      <c r="A1260" s="496" t="s">
        <v>3510</v>
      </c>
      <c r="B1260" s="509" t="s">
        <v>3509</v>
      </c>
      <c r="C1260" s="510">
        <v>3399</v>
      </c>
      <c r="D1260" s="560"/>
    </row>
    <row r="1261" spans="1:4" ht="15" customHeight="1">
      <c r="A1261" s="496" t="s">
        <v>3511</v>
      </c>
      <c r="B1261" s="509" t="s">
        <v>3512</v>
      </c>
      <c r="C1261" s="510">
        <v>12180</v>
      </c>
      <c r="D1261" s="560"/>
    </row>
    <row r="1262" spans="1:4" ht="15" customHeight="1">
      <c r="A1262" s="496" t="s">
        <v>3513</v>
      </c>
      <c r="B1262" s="509" t="s">
        <v>3514</v>
      </c>
      <c r="C1262" s="510">
        <v>9256.7999999999993</v>
      </c>
      <c r="D1262" s="560"/>
    </row>
    <row r="1263" spans="1:4" ht="15" customHeight="1">
      <c r="A1263" s="496" t="s">
        <v>3515</v>
      </c>
      <c r="B1263" s="501" t="s">
        <v>3516</v>
      </c>
      <c r="C1263" s="502">
        <v>145116.64000000001</v>
      </c>
      <c r="D1263" s="560"/>
    </row>
    <row r="1264" spans="1:4" ht="15" customHeight="1">
      <c r="A1264" s="496" t="s">
        <v>3515</v>
      </c>
      <c r="B1264" s="501" t="s">
        <v>3517</v>
      </c>
      <c r="C1264" s="502">
        <v>121816.08</v>
      </c>
      <c r="D1264" s="560"/>
    </row>
    <row r="1265" spans="1:4" ht="15" customHeight="1">
      <c r="A1265" s="511" t="s">
        <v>3518</v>
      </c>
      <c r="B1265" s="512" t="s">
        <v>3519</v>
      </c>
      <c r="C1265" s="561">
        <v>5516.4</v>
      </c>
      <c r="D1265" s="560"/>
    </row>
    <row r="1266" spans="1:4" ht="15" customHeight="1">
      <c r="A1266" s="511" t="s">
        <v>3520</v>
      </c>
      <c r="B1266" s="512" t="s">
        <v>3521</v>
      </c>
      <c r="C1266" s="561">
        <v>6869.83</v>
      </c>
      <c r="D1266" s="560"/>
    </row>
    <row r="1267" spans="1:4" ht="15" customHeight="1">
      <c r="A1267" s="511" t="s">
        <v>3522</v>
      </c>
      <c r="B1267" s="512" t="s">
        <v>3523</v>
      </c>
      <c r="C1267" s="561">
        <v>12499.14</v>
      </c>
      <c r="D1267" s="560"/>
    </row>
    <row r="1268" spans="1:4" ht="15" customHeight="1">
      <c r="A1268" s="511" t="s">
        <v>3524</v>
      </c>
      <c r="B1268" s="512" t="s">
        <v>3525</v>
      </c>
      <c r="C1268" s="561">
        <v>15974.14</v>
      </c>
      <c r="D1268" s="560"/>
    </row>
    <row r="1269" spans="1:4" ht="22.5" customHeight="1">
      <c r="A1269" s="522"/>
      <c r="B1269" s="523" t="s">
        <v>3545</v>
      </c>
      <c r="C1269" s="562">
        <f>SUM(C7:C1268)</f>
        <v>3885419.62489645</v>
      </c>
      <c r="D1269" s="560"/>
    </row>
    <row r="1270" spans="1:4" ht="15" customHeight="1">
      <c r="A1270" s="563" t="s">
        <v>3526</v>
      </c>
      <c r="B1270" s="564" t="s">
        <v>3527</v>
      </c>
      <c r="C1270" s="565">
        <v>326100</v>
      </c>
      <c r="D1270" s="560"/>
    </row>
    <row r="1271" spans="1:4" ht="15" customHeight="1">
      <c r="A1271" s="563" t="s">
        <v>3528</v>
      </c>
      <c r="B1271" s="564" t="s">
        <v>3529</v>
      </c>
      <c r="C1271" s="565">
        <v>264000</v>
      </c>
      <c r="D1271" s="560"/>
    </row>
    <row r="1272" spans="1:4" ht="15" customHeight="1">
      <c r="A1272" s="563" t="s">
        <v>3530</v>
      </c>
      <c r="B1272" s="564" t="s">
        <v>3531</v>
      </c>
      <c r="C1272" s="565">
        <v>259863</v>
      </c>
      <c r="D1272" s="560"/>
    </row>
    <row r="1273" spans="1:4" ht="15" customHeight="1">
      <c r="A1273" s="563" t="s">
        <v>3530</v>
      </c>
      <c r="B1273" s="564" t="s">
        <v>3532</v>
      </c>
      <c r="C1273" s="565">
        <v>259863</v>
      </c>
      <c r="D1273" s="560"/>
    </row>
    <row r="1274" spans="1:4" ht="15" customHeight="1">
      <c r="A1274" s="563" t="s">
        <v>3530</v>
      </c>
      <c r="B1274" s="564" t="s">
        <v>3533</v>
      </c>
      <c r="C1274" s="565">
        <v>259863</v>
      </c>
      <c r="D1274" s="560"/>
    </row>
    <row r="1275" spans="1:4" ht="15" customHeight="1">
      <c r="A1275" s="563" t="s">
        <v>3530</v>
      </c>
      <c r="B1275" s="564" t="s">
        <v>3534</v>
      </c>
      <c r="C1275" s="565">
        <v>259863</v>
      </c>
      <c r="D1275" s="560"/>
    </row>
    <row r="1276" spans="1:4" ht="15" customHeight="1">
      <c r="A1276" s="563" t="s">
        <v>3530</v>
      </c>
      <c r="B1276" s="564" t="s">
        <v>3535</v>
      </c>
      <c r="C1276" s="565">
        <v>259863</v>
      </c>
      <c r="D1276" s="560"/>
    </row>
    <row r="1277" spans="1:4" ht="15" customHeight="1">
      <c r="A1277" s="563" t="s">
        <v>3536</v>
      </c>
      <c r="B1277" s="564" t="s">
        <v>3537</v>
      </c>
      <c r="C1277" s="565">
        <v>384000</v>
      </c>
      <c r="D1277" s="560"/>
    </row>
    <row r="1278" spans="1:4" ht="15" customHeight="1">
      <c r="A1278" s="563" t="s">
        <v>3538</v>
      </c>
      <c r="B1278" s="564" t="s">
        <v>3539</v>
      </c>
      <c r="C1278" s="565">
        <v>439699.99</v>
      </c>
      <c r="D1278" s="560"/>
    </row>
    <row r="1279" spans="1:4" ht="15" customHeight="1">
      <c r="A1279" s="563" t="s">
        <v>3538</v>
      </c>
      <c r="B1279" s="564" t="s">
        <v>3540</v>
      </c>
      <c r="C1279" s="565">
        <v>439700</v>
      </c>
      <c r="D1279" s="560"/>
    </row>
    <row r="1280" spans="1:4" ht="15" customHeight="1">
      <c r="A1280" s="563" t="s">
        <v>3541</v>
      </c>
      <c r="B1280" s="564" t="s">
        <v>3542</v>
      </c>
      <c r="C1280" s="565">
        <v>175028</v>
      </c>
      <c r="D1280" s="566"/>
    </row>
    <row r="1281" spans="1:4" ht="15" customHeight="1">
      <c r="A1281" s="522"/>
      <c r="B1281" s="523" t="s">
        <v>3546</v>
      </c>
      <c r="C1281" s="567">
        <f>SUM(C1270:C1280)</f>
        <v>3327842.99</v>
      </c>
      <c r="D1281" s="566"/>
    </row>
    <row r="1282" spans="1:4" ht="15" customHeight="1">
      <c r="A1282" s="568"/>
      <c r="B1282" s="569"/>
      <c r="C1282" s="570"/>
      <c r="D1282" s="566"/>
    </row>
    <row r="1283" spans="1:4" ht="15" customHeight="1">
      <c r="A1283" s="568"/>
      <c r="B1283" s="569"/>
      <c r="C1283" s="570"/>
      <c r="D1283" s="566"/>
    </row>
    <row r="1284" spans="1:4" ht="15" customHeight="1">
      <c r="A1284" s="571"/>
      <c r="B1284" s="572"/>
      <c r="C1284" s="573"/>
      <c r="D1284" s="560"/>
    </row>
    <row r="1285" spans="1:4" ht="15" customHeight="1">
      <c r="A1285" s="560"/>
      <c r="B1285" s="560"/>
      <c r="C1285" s="560"/>
      <c r="D1285" s="560"/>
    </row>
    <row r="1286" spans="1:4" ht="15" customHeight="1">
      <c r="A1286" s="560"/>
      <c r="B1286" s="560"/>
      <c r="C1286" s="560"/>
      <c r="D1286" s="560"/>
    </row>
    <row r="1287" spans="1:4" ht="15" customHeight="1">
      <c r="A1287" s="560"/>
      <c r="B1287" s="560"/>
      <c r="C1287" s="560"/>
      <c r="D1287" s="560"/>
    </row>
    <row r="1288" spans="1:4" ht="15" customHeight="1">
      <c r="A1288" s="560"/>
      <c r="B1288" s="560"/>
      <c r="C1288" s="560"/>
      <c r="D1288" s="560"/>
    </row>
    <row r="1289" spans="1:4" ht="15" customHeight="1">
      <c r="A1289" s="560"/>
      <c r="B1289" s="560"/>
      <c r="C1289" s="560"/>
      <c r="D1289" s="560"/>
    </row>
    <row r="1290" spans="1:4" ht="15" customHeight="1">
      <c r="A1290" s="560"/>
      <c r="B1290" s="560"/>
      <c r="C1290" s="560"/>
      <c r="D1290" s="560"/>
    </row>
    <row r="1291" spans="1:4" ht="15" customHeight="1">
      <c r="A1291" s="560"/>
      <c r="B1291" s="560"/>
      <c r="C1291" s="560"/>
      <c r="D1291" s="560"/>
    </row>
    <row r="1292" spans="1:4" ht="15" customHeight="1">
      <c r="A1292" s="560"/>
      <c r="B1292" s="560"/>
      <c r="C1292" s="560"/>
      <c r="D1292" s="560"/>
    </row>
    <row r="1293" spans="1:4" ht="15" customHeight="1">
      <c r="A1293" s="560"/>
      <c r="B1293" s="560"/>
      <c r="C1293" s="560"/>
      <c r="D1293" s="560"/>
    </row>
    <row r="1294" spans="1:4" ht="15" customHeight="1">
      <c r="A1294" s="560"/>
      <c r="B1294" s="560"/>
      <c r="C1294" s="560"/>
      <c r="D1294" s="560"/>
    </row>
  </sheetData>
  <mergeCells count="3">
    <mergeCell ref="A3:D3"/>
    <mergeCell ref="A2:C2"/>
    <mergeCell ref="A4:D4"/>
  </mergeCells>
  <printOptions horizontalCentered="1"/>
  <pageMargins left="0.70866141732283472" right="0.70866141732283472" top="0.98425196850393704" bottom="0.39370078740157483" header="0" footer="0"/>
  <pageSetup scale="79" orientation="landscape" r:id="rId1"/>
  <headerFooter>
    <oddFooter>&amp;CPágina &amp;P de</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K29" sqref="K29"/>
    </sheetView>
  </sheetViews>
  <sheetFormatPr baseColWidth="10" defaultRowHeight="1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J401"/>
  <sheetViews>
    <sheetView topLeftCell="A366" workbookViewId="0">
      <selection sqref="A1:D400"/>
    </sheetView>
  </sheetViews>
  <sheetFormatPr baseColWidth="10" defaultColWidth="14.42578125" defaultRowHeight="15"/>
  <cols>
    <col min="1" max="1" width="14.42578125" style="463"/>
    <col min="2" max="2" width="22.5703125" style="463" customWidth="1"/>
    <col min="3" max="3" width="77.85546875" style="463" customWidth="1"/>
    <col min="4" max="4" width="14.28515625" style="463" bestFit="1" customWidth="1"/>
    <col min="5" max="6" width="10.7109375" style="463" customWidth="1"/>
    <col min="7" max="16384" width="14.42578125" style="463"/>
  </cols>
  <sheetData>
    <row r="1" spans="2:10">
      <c r="B1" s="988" t="s">
        <v>1659</v>
      </c>
      <c r="C1" s="988"/>
      <c r="D1" s="988"/>
    </row>
    <row r="2" spans="2:10" ht="15" customHeight="1">
      <c r="E2" s="475"/>
      <c r="F2" s="475"/>
      <c r="G2" s="475"/>
      <c r="H2" s="475"/>
      <c r="I2" s="475"/>
      <c r="J2" s="475"/>
    </row>
    <row r="3" spans="2:10">
      <c r="B3" s="989" t="s">
        <v>389</v>
      </c>
      <c r="C3" s="990"/>
      <c r="D3" s="990"/>
      <c r="E3" s="476"/>
      <c r="F3" s="476"/>
    </row>
    <row r="4" spans="2:10" ht="13.5" customHeight="1">
      <c r="B4" s="991" t="s">
        <v>1664</v>
      </c>
      <c r="C4" s="982"/>
      <c r="D4" s="982"/>
      <c r="E4" s="476"/>
      <c r="F4" s="476"/>
    </row>
    <row r="5" spans="2:10">
      <c r="B5" s="477" t="s">
        <v>390</v>
      </c>
      <c r="C5" s="478" t="s">
        <v>391</v>
      </c>
      <c r="D5" s="478" t="s">
        <v>392</v>
      </c>
      <c r="E5" s="476"/>
      <c r="F5" s="476"/>
    </row>
    <row r="6" spans="2:10" ht="3" customHeight="1">
      <c r="B6" s="479"/>
      <c r="C6" s="480"/>
      <c r="D6" s="480"/>
      <c r="E6" s="476"/>
      <c r="F6" s="476"/>
    </row>
    <row r="7" spans="2:10">
      <c r="B7" s="481" t="s">
        <v>1767</v>
      </c>
      <c r="C7" s="482" t="s">
        <v>1768</v>
      </c>
      <c r="D7" s="483" t="s">
        <v>1769</v>
      </c>
      <c r="E7" s="476"/>
      <c r="F7" s="476"/>
    </row>
    <row r="8" spans="2:10">
      <c r="B8" s="481" t="s">
        <v>1770</v>
      </c>
      <c r="C8" s="482" t="s">
        <v>1768</v>
      </c>
      <c r="D8" s="483" t="s">
        <v>1769</v>
      </c>
      <c r="E8" s="476"/>
      <c r="F8" s="476"/>
    </row>
    <row r="9" spans="2:10">
      <c r="B9" s="481" t="s">
        <v>1771</v>
      </c>
      <c r="C9" s="484" t="s">
        <v>1768</v>
      </c>
      <c r="D9" s="483" t="s">
        <v>1769</v>
      </c>
      <c r="E9" s="476"/>
      <c r="F9" s="476"/>
    </row>
    <row r="10" spans="2:10">
      <c r="B10" s="485" t="s">
        <v>1769</v>
      </c>
      <c r="C10" s="486" t="s">
        <v>1772</v>
      </c>
      <c r="D10" s="483" t="s">
        <v>1769</v>
      </c>
      <c r="E10" s="476"/>
      <c r="F10" s="476"/>
    </row>
    <row r="11" spans="2:10">
      <c r="B11" s="485" t="s">
        <v>1769</v>
      </c>
      <c r="C11" s="486" t="s">
        <v>1772</v>
      </c>
      <c r="D11" s="483" t="s">
        <v>1769</v>
      </c>
      <c r="E11" s="476"/>
      <c r="F11" s="476"/>
    </row>
    <row r="12" spans="2:10">
      <c r="B12" s="485" t="s">
        <v>1769</v>
      </c>
      <c r="C12" s="486" t="s">
        <v>1773</v>
      </c>
      <c r="D12" s="483" t="s">
        <v>1769</v>
      </c>
      <c r="E12" s="476"/>
      <c r="F12" s="476"/>
    </row>
    <row r="13" spans="2:10">
      <c r="B13" s="485" t="s">
        <v>1769</v>
      </c>
      <c r="C13" s="486" t="s">
        <v>1773</v>
      </c>
      <c r="D13" s="483" t="s">
        <v>1769</v>
      </c>
      <c r="E13" s="476"/>
      <c r="F13" s="476"/>
    </row>
    <row r="14" spans="2:10">
      <c r="B14" s="485" t="s">
        <v>1769</v>
      </c>
      <c r="C14" s="486" t="s">
        <v>1773</v>
      </c>
      <c r="D14" s="483" t="s">
        <v>1769</v>
      </c>
      <c r="E14" s="476"/>
      <c r="F14" s="476"/>
    </row>
    <row r="15" spans="2:10">
      <c r="B15" s="485" t="s">
        <v>1769</v>
      </c>
      <c r="C15" s="486" t="s">
        <v>1773</v>
      </c>
      <c r="D15" s="483" t="s">
        <v>1769</v>
      </c>
      <c r="E15" s="476"/>
      <c r="F15" s="476"/>
    </row>
    <row r="16" spans="2:10">
      <c r="B16" s="485" t="s">
        <v>1769</v>
      </c>
      <c r="C16" s="486" t="s">
        <v>1773</v>
      </c>
      <c r="D16" s="483" t="s">
        <v>1769</v>
      </c>
      <c r="E16" s="476"/>
      <c r="F16" s="476"/>
    </row>
    <row r="17" spans="2:6">
      <c r="B17" s="487" t="s">
        <v>1774</v>
      </c>
      <c r="C17" s="486" t="s">
        <v>1768</v>
      </c>
      <c r="D17" s="483" t="s">
        <v>1769</v>
      </c>
      <c r="E17" s="476"/>
      <c r="F17" s="476"/>
    </row>
    <row r="18" spans="2:6">
      <c r="B18" s="487" t="s">
        <v>1775</v>
      </c>
      <c r="C18" s="486" t="s">
        <v>1768</v>
      </c>
      <c r="D18" s="483" t="s">
        <v>1769</v>
      </c>
      <c r="E18" s="476"/>
      <c r="F18" s="476"/>
    </row>
    <row r="19" spans="2:6">
      <c r="B19" s="488" t="s">
        <v>1769</v>
      </c>
      <c r="C19" s="486" t="s">
        <v>1773</v>
      </c>
      <c r="D19" s="483" t="s">
        <v>1769</v>
      </c>
      <c r="E19" s="476"/>
      <c r="F19" s="476"/>
    </row>
    <row r="20" spans="2:6">
      <c r="B20" s="488" t="s">
        <v>1769</v>
      </c>
      <c r="C20" s="486" t="s">
        <v>1773</v>
      </c>
      <c r="D20" s="483" t="s">
        <v>1769</v>
      </c>
      <c r="E20" s="476"/>
      <c r="F20" s="476"/>
    </row>
    <row r="21" spans="2:6">
      <c r="B21" s="488" t="s">
        <v>1769</v>
      </c>
      <c r="C21" s="486" t="s">
        <v>1773</v>
      </c>
      <c r="D21" s="483" t="s">
        <v>1769</v>
      </c>
      <c r="E21" s="476"/>
      <c r="F21" s="476"/>
    </row>
    <row r="22" spans="2:6">
      <c r="B22" s="489" t="s">
        <v>1776</v>
      </c>
      <c r="C22" s="486" t="s">
        <v>1777</v>
      </c>
      <c r="D22" s="483" t="s">
        <v>1769</v>
      </c>
      <c r="E22" s="476"/>
      <c r="F22" s="476"/>
    </row>
    <row r="23" spans="2:6">
      <c r="B23" s="487" t="s">
        <v>1778</v>
      </c>
      <c r="C23" s="486" t="s">
        <v>1779</v>
      </c>
      <c r="D23" s="483" t="s">
        <v>1769</v>
      </c>
      <c r="E23" s="476"/>
      <c r="F23" s="476"/>
    </row>
    <row r="24" spans="2:6">
      <c r="B24" s="490" t="s">
        <v>1769</v>
      </c>
      <c r="C24" s="486" t="s">
        <v>1772</v>
      </c>
      <c r="D24" s="483" t="s">
        <v>1769</v>
      </c>
      <c r="E24" s="476"/>
      <c r="F24" s="476"/>
    </row>
    <row r="25" spans="2:6">
      <c r="B25" s="490" t="s">
        <v>1769</v>
      </c>
      <c r="C25" s="486" t="s">
        <v>1772</v>
      </c>
      <c r="D25" s="483" t="s">
        <v>1769</v>
      </c>
      <c r="E25" s="476"/>
      <c r="F25" s="476"/>
    </row>
    <row r="26" spans="2:6">
      <c r="B26" s="490" t="s">
        <v>1769</v>
      </c>
      <c r="C26" s="486" t="s">
        <v>1772</v>
      </c>
      <c r="D26" s="483" t="s">
        <v>1769</v>
      </c>
      <c r="E26" s="476"/>
      <c r="F26" s="476"/>
    </row>
    <row r="27" spans="2:6">
      <c r="B27" s="487" t="s">
        <v>1780</v>
      </c>
      <c r="C27" s="486" t="s">
        <v>1768</v>
      </c>
      <c r="D27" s="483" t="s">
        <v>1769</v>
      </c>
      <c r="E27" s="476"/>
      <c r="F27" s="476"/>
    </row>
    <row r="28" spans="2:6">
      <c r="B28" s="487" t="s">
        <v>1781</v>
      </c>
      <c r="C28" s="486" t="s">
        <v>1768</v>
      </c>
      <c r="D28" s="483" t="s">
        <v>1769</v>
      </c>
      <c r="E28" s="476"/>
      <c r="F28" s="476"/>
    </row>
    <row r="29" spans="2:6">
      <c r="B29" s="487" t="s">
        <v>1782</v>
      </c>
      <c r="C29" s="486" t="s">
        <v>1768</v>
      </c>
      <c r="D29" s="483" t="s">
        <v>1769</v>
      </c>
      <c r="E29" s="476"/>
      <c r="F29" s="476"/>
    </row>
    <row r="30" spans="2:6">
      <c r="B30" s="487" t="s">
        <v>1783</v>
      </c>
      <c r="C30" s="486" t="s">
        <v>1768</v>
      </c>
      <c r="D30" s="483" t="s">
        <v>1769</v>
      </c>
      <c r="E30" s="476"/>
      <c r="F30" s="476"/>
    </row>
    <row r="31" spans="2:6">
      <c r="B31" s="487" t="s">
        <v>1784</v>
      </c>
      <c r="C31" s="486" t="s">
        <v>1768</v>
      </c>
      <c r="D31" s="483" t="s">
        <v>1769</v>
      </c>
      <c r="E31" s="476"/>
      <c r="F31" s="476"/>
    </row>
    <row r="32" spans="2:6">
      <c r="B32" s="487" t="s">
        <v>1785</v>
      </c>
      <c r="C32" s="486" t="s">
        <v>1768</v>
      </c>
      <c r="D32" s="483" t="s">
        <v>1769</v>
      </c>
      <c r="E32" s="476"/>
      <c r="F32" s="476"/>
    </row>
    <row r="33" spans="2:6">
      <c r="B33" s="487" t="s">
        <v>1786</v>
      </c>
      <c r="C33" s="486" t="s">
        <v>1768</v>
      </c>
      <c r="D33" s="483" t="s">
        <v>1769</v>
      </c>
      <c r="E33" s="476"/>
      <c r="F33" s="476"/>
    </row>
    <row r="34" spans="2:6">
      <c r="B34" s="490" t="s">
        <v>1769</v>
      </c>
      <c r="C34" s="486" t="s">
        <v>1773</v>
      </c>
      <c r="D34" s="483" t="s">
        <v>1769</v>
      </c>
      <c r="E34" s="476"/>
      <c r="F34" s="476"/>
    </row>
    <row r="35" spans="2:6">
      <c r="B35" s="490" t="s">
        <v>1769</v>
      </c>
      <c r="C35" s="486" t="s">
        <v>1773</v>
      </c>
      <c r="D35" s="483" t="s">
        <v>1769</v>
      </c>
      <c r="E35" s="476"/>
      <c r="F35" s="476"/>
    </row>
    <row r="36" spans="2:6">
      <c r="B36" s="490" t="s">
        <v>1769</v>
      </c>
      <c r="C36" s="486" t="s">
        <v>1773</v>
      </c>
      <c r="D36" s="483" t="s">
        <v>1769</v>
      </c>
      <c r="E36" s="476"/>
      <c r="F36" s="476"/>
    </row>
    <row r="37" spans="2:6">
      <c r="B37" s="490" t="s">
        <v>1769</v>
      </c>
      <c r="C37" s="486" t="s">
        <v>1773</v>
      </c>
      <c r="D37" s="483" t="s">
        <v>1769</v>
      </c>
      <c r="E37" s="476"/>
      <c r="F37" s="476"/>
    </row>
    <row r="38" spans="2:6">
      <c r="B38" s="490" t="s">
        <v>1769</v>
      </c>
      <c r="C38" s="486" t="s">
        <v>1773</v>
      </c>
      <c r="D38" s="483" t="s">
        <v>1769</v>
      </c>
      <c r="E38" s="476"/>
      <c r="F38" s="476"/>
    </row>
    <row r="39" spans="2:6">
      <c r="B39" s="490" t="s">
        <v>1769</v>
      </c>
      <c r="C39" s="486" t="s">
        <v>1773</v>
      </c>
      <c r="D39" s="483" t="s">
        <v>1769</v>
      </c>
      <c r="E39" s="476"/>
      <c r="F39" s="476"/>
    </row>
    <row r="40" spans="2:6">
      <c r="B40" s="487" t="s">
        <v>1787</v>
      </c>
      <c r="C40" s="486" t="s">
        <v>1788</v>
      </c>
      <c r="D40" s="483" t="s">
        <v>1769</v>
      </c>
      <c r="E40" s="476"/>
      <c r="F40" s="476"/>
    </row>
    <row r="41" spans="2:6">
      <c r="B41" s="490" t="s">
        <v>1769</v>
      </c>
      <c r="C41" s="486" t="s">
        <v>1773</v>
      </c>
      <c r="D41" s="483" t="s">
        <v>1769</v>
      </c>
      <c r="E41" s="476"/>
      <c r="F41" s="476"/>
    </row>
    <row r="42" spans="2:6">
      <c r="B42" s="490" t="s">
        <v>1769</v>
      </c>
      <c r="C42" s="486" t="s">
        <v>1772</v>
      </c>
      <c r="D42" s="483" t="s">
        <v>1769</v>
      </c>
      <c r="E42" s="476"/>
      <c r="F42" s="476"/>
    </row>
    <row r="43" spans="2:6">
      <c r="B43" s="490" t="s">
        <v>1769</v>
      </c>
      <c r="C43" s="486" t="s">
        <v>1772</v>
      </c>
      <c r="D43" s="483" t="s">
        <v>1769</v>
      </c>
      <c r="E43" s="476"/>
      <c r="F43" s="476"/>
    </row>
    <row r="44" spans="2:6">
      <c r="B44" s="490" t="s">
        <v>1769</v>
      </c>
      <c r="C44" s="486" t="s">
        <v>1773</v>
      </c>
      <c r="D44" s="483" t="s">
        <v>1769</v>
      </c>
      <c r="E44" s="476"/>
      <c r="F44" s="476"/>
    </row>
    <row r="45" spans="2:6">
      <c r="B45" s="490" t="s">
        <v>1769</v>
      </c>
      <c r="C45" s="486" t="s">
        <v>1773</v>
      </c>
      <c r="D45" s="483" t="s">
        <v>1769</v>
      </c>
      <c r="E45" s="476"/>
      <c r="F45" s="476"/>
    </row>
    <row r="46" spans="2:6">
      <c r="B46" s="490" t="s">
        <v>1769</v>
      </c>
      <c r="C46" s="486" t="s">
        <v>1773</v>
      </c>
      <c r="D46" s="483" t="s">
        <v>1769</v>
      </c>
      <c r="E46" s="476"/>
      <c r="F46" s="476"/>
    </row>
    <row r="47" spans="2:6">
      <c r="B47" s="490" t="s">
        <v>1769</v>
      </c>
      <c r="C47" s="486" t="s">
        <v>1773</v>
      </c>
      <c r="D47" s="483" t="s">
        <v>1769</v>
      </c>
      <c r="E47" s="476"/>
      <c r="F47" s="476"/>
    </row>
    <row r="48" spans="2:6">
      <c r="B48" s="490" t="s">
        <v>1769</v>
      </c>
      <c r="C48" s="486" t="s">
        <v>1773</v>
      </c>
      <c r="D48" s="483" t="s">
        <v>1769</v>
      </c>
      <c r="E48" s="476"/>
      <c r="F48" s="476"/>
    </row>
    <row r="49" spans="2:6">
      <c r="B49" s="490" t="s">
        <v>1769</v>
      </c>
      <c r="C49" s="486" t="s">
        <v>1773</v>
      </c>
      <c r="D49" s="483" t="s">
        <v>1769</v>
      </c>
      <c r="E49" s="476"/>
      <c r="F49" s="476"/>
    </row>
    <row r="50" spans="2:6">
      <c r="B50" s="490" t="s">
        <v>1769</v>
      </c>
      <c r="C50" s="486" t="s">
        <v>1773</v>
      </c>
      <c r="D50" s="483" t="s">
        <v>1769</v>
      </c>
      <c r="E50" s="476"/>
      <c r="F50" s="476"/>
    </row>
    <row r="51" spans="2:6">
      <c r="B51" s="490" t="s">
        <v>1769</v>
      </c>
      <c r="C51" s="486" t="s">
        <v>1773</v>
      </c>
      <c r="D51" s="483" t="s">
        <v>1769</v>
      </c>
      <c r="E51" s="476"/>
      <c r="F51" s="476"/>
    </row>
    <row r="52" spans="2:6">
      <c r="B52" s="490" t="s">
        <v>1769</v>
      </c>
      <c r="C52" s="486" t="s">
        <v>1773</v>
      </c>
      <c r="D52" s="483" t="s">
        <v>1769</v>
      </c>
      <c r="E52" s="476"/>
      <c r="F52" s="476"/>
    </row>
    <row r="53" spans="2:6">
      <c r="B53" s="490" t="s">
        <v>1769</v>
      </c>
      <c r="C53" s="486" t="s">
        <v>1773</v>
      </c>
      <c r="D53" s="483" t="s">
        <v>1769</v>
      </c>
      <c r="E53" s="476"/>
      <c r="F53" s="476"/>
    </row>
    <row r="54" spans="2:6">
      <c r="B54" s="490" t="s">
        <v>1769</v>
      </c>
      <c r="C54" s="486" t="s">
        <v>1773</v>
      </c>
      <c r="D54" s="483" t="s">
        <v>1769</v>
      </c>
      <c r="E54" s="476"/>
      <c r="F54" s="476"/>
    </row>
    <row r="55" spans="2:6">
      <c r="B55" s="490" t="s">
        <v>1769</v>
      </c>
      <c r="C55" s="486" t="s">
        <v>1773</v>
      </c>
      <c r="D55" s="483" t="s">
        <v>1769</v>
      </c>
      <c r="E55" s="476"/>
      <c r="F55" s="476"/>
    </row>
    <row r="56" spans="2:6">
      <c r="B56" s="490" t="s">
        <v>1769</v>
      </c>
      <c r="C56" s="486" t="s">
        <v>1773</v>
      </c>
      <c r="D56" s="483" t="s">
        <v>1769</v>
      </c>
      <c r="E56" s="476"/>
      <c r="F56" s="476"/>
    </row>
    <row r="57" spans="2:6">
      <c r="B57" s="490" t="s">
        <v>1769</v>
      </c>
      <c r="C57" s="486" t="s">
        <v>1773</v>
      </c>
      <c r="D57" s="483" t="s">
        <v>1769</v>
      </c>
      <c r="E57" s="476"/>
      <c r="F57" s="476"/>
    </row>
    <row r="58" spans="2:6">
      <c r="B58" s="491" t="s">
        <v>1789</v>
      </c>
      <c r="C58" s="486" t="s">
        <v>1790</v>
      </c>
      <c r="D58" s="483" t="s">
        <v>1769</v>
      </c>
      <c r="E58" s="476"/>
      <c r="F58" s="476"/>
    </row>
    <row r="59" spans="2:6">
      <c r="B59" s="491" t="s">
        <v>1791</v>
      </c>
      <c r="C59" s="486" t="s">
        <v>1790</v>
      </c>
      <c r="D59" s="483" t="s">
        <v>1769</v>
      </c>
      <c r="E59" s="476"/>
      <c r="F59" s="476"/>
    </row>
    <row r="60" spans="2:6">
      <c r="B60" s="491" t="s">
        <v>1792</v>
      </c>
      <c r="C60" s="486" t="s">
        <v>1790</v>
      </c>
      <c r="D60" s="483" t="s">
        <v>1769</v>
      </c>
      <c r="E60" s="476"/>
      <c r="F60" s="476"/>
    </row>
    <row r="61" spans="2:6">
      <c r="B61" s="491" t="s">
        <v>1793</v>
      </c>
      <c r="C61" s="486" t="s">
        <v>1790</v>
      </c>
      <c r="D61" s="483" t="s">
        <v>1769</v>
      </c>
      <c r="E61" s="476"/>
      <c r="F61" s="476"/>
    </row>
    <row r="62" spans="2:6">
      <c r="B62" s="491" t="s">
        <v>1794</v>
      </c>
      <c r="C62" s="486" t="s">
        <v>1790</v>
      </c>
      <c r="D62" s="483" t="s">
        <v>1769</v>
      </c>
      <c r="E62" s="476"/>
      <c r="F62" s="476"/>
    </row>
    <row r="63" spans="2:6">
      <c r="B63" s="491" t="s">
        <v>1795</v>
      </c>
      <c r="C63" s="486" t="s">
        <v>1790</v>
      </c>
      <c r="D63" s="483" t="s">
        <v>1769</v>
      </c>
      <c r="E63" s="476"/>
      <c r="F63" s="476"/>
    </row>
    <row r="64" spans="2:6">
      <c r="B64" s="491" t="s">
        <v>1796</v>
      </c>
      <c r="C64" s="486" t="s">
        <v>1790</v>
      </c>
      <c r="D64" s="483" t="s">
        <v>1769</v>
      </c>
      <c r="E64" s="476"/>
      <c r="F64" s="476"/>
    </row>
    <row r="65" spans="2:6">
      <c r="B65" s="491" t="s">
        <v>1797</v>
      </c>
      <c r="C65" s="486" t="s">
        <v>1790</v>
      </c>
      <c r="D65" s="483" t="s">
        <v>1769</v>
      </c>
      <c r="E65" s="476"/>
      <c r="F65" s="476"/>
    </row>
    <row r="66" spans="2:6">
      <c r="B66" s="491" t="s">
        <v>1798</v>
      </c>
      <c r="C66" s="486" t="s">
        <v>1799</v>
      </c>
      <c r="D66" s="483" t="s">
        <v>1769</v>
      </c>
      <c r="E66" s="476"/>
      <c r="F66" s="476"/>
    </row>
    <row r="67" spans="2:6">
      <c r="B67" s="491" t="s">
        <v>1800</v>
      </c>
      <c r="C67" s="486" t="s">
        <v>1790</v>
      </c>
      <c r="D67" s="483" t="s">
        <v>1769</v>
      </c>
      <c r="E67" s="476"/>
      <c r="F67" s="476"/>
    </row>
    <row r="68" spans="2:6">
      <c r="B68" s="491" t="s">
        <v>1801</v>
      </c>
      <c r="C68" s="486" t="s">
        <v>1790</v>
      </c>
      <c r="D68" s="483" t="s">
        <v>1769</v>
      </c>
      <c r="E68" s="476"/>
      <c r="F68" s="476"/>
    </row>
    <row r="69" spans="2:6">
      <c r="B69" s="491" t="s">
        <v>1802</v>
      </c>
      <c r="C69" s="486" t="s">
        <v>1790</v>
      </c>
      <c r="D69" s="483" t="s">
        <v>1769</v>
      </c>
      <c r="E69" s="476"/>
      <c r="F69" s="476"/>
    </row>
    <row r="70" spans="2:6">
      <c r="B70" s="491" t="s">
        <v>1803</v>
      </c>
      <c r="C70" s="486" t="s">
        <v>1804</v>
      </c>
      <c r="D70" s="483" t="s">
        <v>1769</v>
      </c>
      <c r="E70" s="476"/>
      <c r="F70" s="476"/>
    </row>
    <row r="71" spans="2:6">
      <c r="B71" s="491" t="s">
        <v>1805</v>
      </c>
      <c r="C71" s="486" t="s">
        <v>1804</v>
      </c>
      <c r="D71" s="483" t="s">
        <v>1769</v>
      </c>
      <c r="E71" s="476"/>
      <c r="F71" s="476"/>
    </row>
    <row r="72" spans="2:6">
      <c r="B72" s="487" t="s">
        <v>1806</v>
      </c>
      <c r="C72" s="486" t="s">
        <v>1807</v>
      </c>
      <c r="D72" s="483" t="s">
        <v>1769</v>
      </c>
      <c r="E72" s="476"/>
      <c r="F72" s="476"/>
    </row>
    <row r="73" spans="2:6">
      <c r="B73" s="487" t="s">
        <v>1808</v>
      </c>
      <c r="C73" s="486" t="s">
        <v>1807</v>
      </c>
      <c r="D73" s="483" t="s">
        <v>1769</v>
      </c>
      <c r="E73" s="476"/>
      <c r="F73" s="476"/>
    </row>
    <row r="74" spans="2:6">
      <c r="B74" s="487" t="s">
        <v>1769</v>
      </c>
      <c r="C74" s="486" t="s">
        <v>1772</v>
      </c>
      <c r="D74" s="483" t="s">
        <v>1769</v>
      </c>
      <c r="E74" s="476"/>
      <c r="F74" s="476"/>
    </row>
    <row r="75" spans="2:6">
      <c r="B75" s="487" t="s">
        <v>1769</v>
      </c>
      <c r="C75" s="486" t="s">
        <v>1772</v>
      </c>
      <c r="D75" s="483" t="s">
        <v>1769</v>
      </c>
      <c r="E75" s="476"/>
      <c r="F75" s="476"/>
    </row>
    <row r="76" spans="2:6">
      <c r="B76" s="487" t="s">
        <v>1769</v>
      </c>
      <c r="C76" s="486" t="s">
        <v>1772</v>
      </c>
      <c r="D76" s="483" t="s">
        <v>1769</v>
      </c>
      <c r="E76" s="476"/>
      <c r="F76" s="476"/>
    </row>
    <row r="77" spans="2:6">
      <c r="B77" s="487" t="s">
        <v>1769</v>
      </c>
      <c r="C77" s="486" t="s">
        <v>1772</v>
      </c>
      <c r="D77" s="483" t="s">
        <v>1769</v>
      </c>
      <c r="E77" s="476"/>
      <c r="F77" s="476"/>
    </row>
    <row r="78" spans="2:6">
      <c r="B78" s="487" t="s">
        <v>1769</v>
      </c>
      <c r="C78" s="486" t="s">
        <v>1772</v>
      </c>
      <c r="D78" s="483" t="s">
        <v>1769</v>
      </c>
      <c r="E78" s="476"/>
      <c r="F78" s="476"/>
    </row>
    <row r="79" spans="2:6">
      <c r="B79" s="487" t="s">
        <v>1769</v>
      </c>
      <c r="C79" s="486" t="s">
        <v>1772</v>
      </c>
      <c r="D79" s="483" t="s">
        <v>1769</v>
      </c>
      <c r="E79" s="476"/>
      <c r="F79" s="476"/>
    </row>
    <row r="80" spans="2:6">
      <c r="B80" s="487" t="s">
        <v>1769</v>
      </c>
      <c r="C80" s="486" t="s">
        <v>1772</v>
      </c>
      <c r="D80" s="483" t="s">
        <v>1769</v>
      </c>
      <c r="E80" s="476"/>
      <c r="F80" s="476"/>
    </row>
    <row r="81" spans="2:6">
      <c r="B81" s="487" t="s">
        <v>1769</v>
      </c>
      <c r="C81" s="486" t="s">
        <v>1772</v>
      </c>
      <c r="D81" s="483" t="s">
        <v>1769</v>
      </c>
      <c r="E81" s="476"/>
      <c r="F81" s="476"/>
    </row>
    <row r="82" spans="2:6">
      <c r="B82" s="487" t="s">
        <v>1769</v>
      </c>
      <c r="C82" s="486" t="s">
        <v>1772</v>
      </c>
      <c r="D82" s="483" t="s">
        <v>1769</v>
      </c>
      <c r="E82" s="476"/>
      <c r="F82" s="476"/>
    </row>
    <row r="83" spans="2:6">
      <c r="B83" s="487" t="s">
        <v>1769</v>
      </c>
      <c r="C83" s="486" t="s">
        <v>1772</v>
      </c>
      <c r="D83" s="483" t="s">
        <v>1769</v>
      </c>
      <c r="E83" s="476"/>
      <c r="F83" s="476"/>
    </row>
    <row r="84" spans="2:6">
      <c r="B84" s="487" t="s">
        <v>1769</v>
      </c>
      <c r="C84" s="486" t="s">
        <v>1772</v>
      </c>
      <c r="D84" s="483" t="s">
        <v>1769</v>
      </c>
      <c r="E84" s="476"/>
      <c r="F84" s="476"/>
    </row>
    <row r="85" spans="2:6">
      <c r="B85" s="487" t="s">
        <v>1769</v>
      </c>
      <c r="C85" s="486" t="s">
        <v>1772</v>
      </c>
      <c r="D85" s="483" t="s">
        <v>1769</v>
      </c>
      <c r="E85" s="476"/>
      <c r="F85" s="476"/>
    </row>
    <row r="86" spans="2:6">
      <c r="B86" s="487" t="s">
        <v>1769</v>
      </c>
      <c r="C86" s="486" t="s">
        <v>1772</v>
      </c>
      <c r="D86" s="483" t="s">
        <v>1769</v>
      </c>
      <c r="E86" s="476"/>
      <c r="F86" s="476"/>
    </row>
    <row r="87" spans="2:6">
      <c r="B87" s="487" t="s">
        <v>1769</v>
      </c>
      <c r="C87" s="486" t="s">
        <v>1772</v>
      </c>
      <c r="D87" s="483" t="s">
        <v>1769</v>
      </c>
      <c r="E87" s="476"/>
      <c r="F87" s="476"/>
    </row>
    <row r="88" spans="2:6">
      <c r="B88" s="487" t="s">
        <v>1769</v>
      </c>
      <c r="C88" s="486" t="s">
        <v>1772</v>
      </c>
      <c r="D88" s="483" t="s">
        <v>1769</v>
      </c>
      <c r="E88" s="476"/>
      <c r="F88" s="476"/>
    </row>
    <row r="89" spans="2:6">
      <c r="B89" s="487" t="s">
        <v>1769</v>
      </c>
      <c r="C89" s="486" t="s">
        <v>1772</v>
      </c>
      <c r="D89" s="483" t="s">
        <v>1769</v>
      </c>
      <c r="E89" s="476"/>
      <c r="F89" s="476"/>
    </row>
    <row r="90" spans="2:6">
      <c r="B90" s="487" t="s">
        <v>1809</v>
      </c>
      <c r="C90" s="486" t="s">
        <v>1810</v>
      </c>
      <c r="D90" s="483" t="s">
        <v>1769</v>
      </c>
      <c r="E90" s="476"/>
      <c r="F90" s="476"/>
    </row>
    <row r="91" spans="2:6">
      <c r="B91" s="487" t="s">
        <v>1811</v>
      </c>
      <c r="C91" s="486" t="s">
        <v>1768</v>
      </c>
      <c r="D91" s="483" t="s">
        <v>1769</v>
      </c>
      <c r="E91" s="476"/>
      <c r="F91" s="476"/>
    </row>
    <row r="92" spans="2:6">
      <c r="B92" s="487" t="s">
        <v>1812</v>
      </c>
      <c r="C92" s="486" t="s">
        <v>1768</v>
      </c>
      <c r="D92" s="483" t="s">
        <v>1769</v>
      </c>
      <c r="E92" s="476"/>
      <c r="F92" s="476"/>
    </row>
    <row r="93" spans="2:6">
      <c r="B93" s="487" t="s">
        <v>1769</v>
      </c>
      <c r="C93" s="486" t="s">
        <v>1773</v>
      </c>
      <c r="D93" s="483" t="s">
        <v>1769</v>
      </c>
      <c r="E93" s="476"/>
      <c r="F93" s="476"/>
    </row>
    <row r="94" spans="2:6">
      <c r="B94" s="487" t="s">
        <v>1813</v>
      </c>
      <c r="C94" s="486" t="s">
        <v>1779</v>
      </c>
      <c r="D94" s="483" t="s">
        <v>1769</v>
      </c>
      <c r="E94" s="476"/>
      <c r="F94" s="476"/>
    </row>
    <row r="95" spans="2:6">
      <c r="B95" s="487" t="s">
        <v>1814</v>
      </c>
      <c r="C95" s="486" t="s">
        <v>1779</v>
      </c>
      <c r="D95" s="483" t="s">
        <v>1769</v>
      </c>
      <c r="E95" s="476"/>
      <c r="F95" s="476"/>
    </row>
    <row r="96" spans="2:6">
      <c r="B96" s="487" t="s">
        <v>1815</v>
      </c>
      <c r="C96" s="486" t="s">
        <v>1779</v>
      </c>
      <c r="D96" s="483" t="s">
        <v>1769</v>
      </c>
      <c r="E96" s="476"/>
      <c r="F96" s="476"/>
    </row>
    <row r="97" spans="2:6">
      <c r="B97" s="487" t="s">
        <v>1769</v>
      </c>
      <c r="C97" s="486" t="s">
        <v>1772</v>
      </c>
      <c r="D97" s="483" t="s">
        <v>1769</v>
      </c>
      <c r="E97" s="476"/>
      <c r="F97" s="476"/>
    </row>
    <row r="98" spans="2:6">
      <c r="B98" s="487" t="s">
        <v>1769</v>
      </c>
      <c r="C98" s="486" t="s">
        <v>1772</v>
      </c>
      <c r="D98" s="483" t="s">
        <v>1769</v>
      </c>
      <c r="E98" s="476"/>
      <c r="F98" s="476"/>
    </row>
    <row r="99" spans="2:6">
      <c r="B99" s="487" t="s">
        <v>1769</v>
      </c>
      <c r="C99" s="486" t="s">
        <v>1772</v>
      </c>
      <c r="D99" s="483" t="s">
        <v>1769</v>
      </c>
      <c r="E99" s="476"/>
      <c r="F99" s="476"/>
    </row>
    <row r="100" spans="2:6">
      <c r="B100" s="487" t="s">
        <v>1769</v>
      </c>
      <c r="C100" s="486" t="s">
        <v>1772</v>
      </c>
      <c r="D100" s="483" t="s">
        <v>1769</v>
      </c>
      <c r="E100" s="476"/>
      <c r="F100" s="476"/>
    </row>
    <row r="101" spans="2:6">
      <c r="B101" s="487" t="s">
        <v>1769</v>
      </c>
      <c r="C101" s="486" t="s">
        <v>1772</v>
      </c>
      <c r="D101" s="483" t="s">
        <v>1769</v>
      </c>
      <c r="E101" s="476"/>
      <c r="F101" s="476"/>
    </row>
    <row r="102" spans="2:6">
      <c r="B102" s="487" t="s">
        <v>1769</v>
      </c>
      <c r="C102" s="486" t="s">
        <v>1772</v>
      </c>
      <c r="D102" s="483" t="s">
        <v>1769</v>
      </c>
      <c r="E102" s="476"/>
      <c r="F102" s="476"/>
    </row>
    <row r="103" spans="2:6">
      <c r="B103" s="487" t="s">
        <v>1769</v>
      </c>
      <c r="C103" s="486" t="s">
        <v>1772</v>
      </c>
      <c r="D103" s="483" t="s">
        <v>1769</v>
      </c>
      <c r="E103" s="476"/>
      <c r="F103" s="476"/>
    </row>
    <row r="104" spans="2:6">
      <c r="B104" s="487" t="s">
        <v>1769</v>
      </c>
      <c r="C104" s="486" t="s">
        <v>1772</v>
      </c>
      <c r="D104" s="483" t="s">
        <v>1769</v>
      </c>
      <c r="E104" s="476"/>
      <c r="F104" s="476"/>
    </row>
    <row r="105" spans="2:6">
      <c r="B105" s="487" t="s">
        <v>1769</v>
      </c>
      <c r="C105" s="486" t="s">
        <v>1772</v>
      </c>
      <c r="D105" s="483" t="s">
        <v>1769</v>
      </c>
      <c r="E105" s="476"/>
      <c r="F105" s="476"/>
    </row>
    <row r="106" spans="2:6">
      <c r="B106" s="491" t="s">
        <v>1816</v>
      </c>
      <c r="C106" s="486" t="s">
        <v>1790</v>
      </c>
      <c r="D106" s="483" t="s">
        <v>1769</v>
      </c>
      <c r="E106" s="476"/>
      <c r="F106" s="476"/>
    </row>
    <row r="107" spans="2:6">
      <c r="B107" s="487" t="s">
        <v>1769</v>
      </c>
      <c r="C107" s="486" t="s">
        <v>1773</v>
      </c>
      <c r="D107" s="483" t="s">
        <v>1769</v>
      </c>
      <c r="E107" s="476"/>
      <c r="F107" s="476"/>
    </row>
    <row r="108" spans="2:6">
      <c r="B108" s="487" t="s">
        <v>1769</v>
      </c>
      <c r="C108" s="486" t="s">
        <v>1773</v>
      </c>
      <c r="D108" s="483" t="s">
        <v>1769</v>
      </c>
      <c r="E108" s="476"/>
      <c r="F108" s="476"/>
    </row>
    <row r="109" spans="2:6">
      <c r="B109" s="487" t="s">
        <v>1769</v>
      </c>
      <c r="C109" s="486" t="s">
        <v>1773</v>
      </c>
      <c r="D109" s="483" t="s">
        <v>1769</v>
      </c>
      <c r="E109" s="476"/>
      <c r="F109" s="476"/>
    </row>
    <row r="110" spans="2:6">
      <c r="B110" s="487" t="s">
        <v>1769</v>
      </c>
      <c r="C110" s="486" t="s">
        <v>1773</v>
      </c>
      <c r="D110" s="483" t="s">
        <v>1769</v>
      </c>
      <c r="E110" s="476"/>
      <c r="F110" s="476"/>
    </row>
    <row r="111" spans="2:6">
      <c r="B111" s="487" t="s">
        <v>1769</v>
      </c>
      <c r="C111" s="486" t="s">
        <v>1773</v>
      </c>
      <c r="D111" s="483" t="s">
        <v>1769</v>
      </c>
      <c r="E111" s="476"/>
      <c r="F111" s="476"/>
    </row>
    <row r="112" spans="2:6">
      <c r="B112" s="487" t="s">
        <v>1769</v>
      </c>
      <c r="C112" s="486" t="s">
        <v>1773</v>
      </c>
      <c r="D112" s="483" t="s">
        <v>1769</v>
      </c>
      <c r="E112" s="476"/>
      <c r="F112" s="476"/>
    </row>
    <row r="113" spans="2:6">
      <c r="B113" s="487" t="s">
        <v>1769</v>
      </c>
      <c r="C113" s="486" t="s">
        <v>1772</v>
      </c>
      <c r="D113" s="483" t="s">
        <v>1769</v>
      </c>
      <c r="E113" s="476"/>
      <c r="F113" s="476"/>
    </row>
    <row r="114" spans="2:6">
      <c r="B114" s="487" t="s">
        <v>1769</v>
      </c>
      <c r="C114" s="486" t="s">
        <v>1772</v>
      </c>
      <c r="D114" s="483" t="s">
        <v>1769</v>
      </c>
      <c r="E114" s="476"/>
      <c r="F114" s="476"/>
    </row>
    <row r="115" spans="2:6">
      <c r="B115" s="487" t="s">
        <v>1769</v>
      </c>
      <c r="C115" s="486" t="s">
        <v>1772</v>
      </c>
      <c r="D115" s="483" t="s">
        <v>1769</v>
      </c>
      <c r="E115" s="476"/>
      <c r="F115" s="476"/>
    </row>
    <row r="116" spans="2:6">
      <c r="B116" s="487" t="s">
        <v>1769</v>
      </c>
      <c r="C116" s="486" t="s">
        <v>1772</v>
      </c>
      <c r="D116" s="483" t="s">
        <v>1769</v>
      </c>
      <c r="E116" s="476"/>
      <c r="F116" s="476"/>
    </row>
    <row r="117" spans="2:6">
      <c r="B117" s="487" t="s">
        <v>1769</v>
      </c>
      <c r="C117" s="486" t="s">
        <v>1773</v>
      </c>
      <c r="D117" s="483" t="s">
        <v>1769</v>
      </c>
      <c r="E117" s="476"/>
      <c r="F117" s="476"/>
    </row>
    <row r="118" spans="2:6">
      <c r="B118" s="487" t="s">
        <v>1769</v>
      </c>
      <c r="C118" s="486" t="s">
        <v>1773</v>
      </c>
      <c r="D118" s="483" t="s">
        <v>1769</v>
      </c>
      <c r="E118" s="476"/>
      <c r="F118" s="476"/>
    </row>
    <row r="119" spans="2:6">
      <c r="B119" s="487" t="s">
        <v>1769</v>
      </c>
      <c r="C119" s="486" t="s">
        <v>1773</v>
      </c>
      <c r="D119" s="483" t="s">
        <v>1769</v>
      </c>
      <c r="E119" s="476"/>
      <c r="F119" s="476"/>
    </row>
    <row r="120" spans="2:6">
      <c r="B120" s="487" t="s">
        <v>1769</v>
      </c>
      <c r="C120" s="486" t="s">
        <v>1773</v>
      </c>
      <c r="D120" s="483" t="s">
        <v>1769</v>
      </c>
      <c r="E120" s="476"/>
      <c r="F120" s="476"/>
    </row>
    <row r="121" spans="2:6">
      <c r="B121" s="487" t="s">
        <v>1769</v>
      </c>
      <c r="C121" s="486" t="s">
        <v>1773</v>
      </c>
      <c r="D121" s="483" t="s">
        <v>1769</v>
      </c>
      <c r="E121" s="476"/>
      <c r="F121" s="476"/>
    </row>
    <row r="122" spans="2:6">
      <c r="B122" s="487" t="s">
        <v>1769</v>
      </c>
      <c r="C122" s="486" t="s">
        <v>1773</v>
      </c>
      <c r="D122" s="483" t="s">
        <v>1769</v>
      </c>
      <c r="E122" s="476"/>
      <c r="F122" s="476"/>
    </row>
    <row r="123" spans="2:6">
      <c r="B123" s="487" t="s">
        <v>1769</v>
      </c>
      <c r="C123" s="486" t="s">
        <v>1773</v>
      </c>
      <c r="D123" s="483" t="s">
        <v>1769</v>
      </c>
      <c r="E123" s="476"/>
      <c r="F123" s="476"/>
    </row>
    <row r="124" spans="2:6">
      <c r="B124" s="491" t="s">
        <v>1817</v>
      </c>
      <c r="C124" s="486" t="s">
        <v>1790</v>
      </c>
      <c r="D124" s="483" t="s">
        <v>1769</v>
      </c>
      <c r="E124" s="476"/>
      <c r="F124" s="476"/>
    </row>
    <row r="125" spans="2:6">
      <c r="B125" s="491" t="s">
        <v>1818</v>
      </c>
      <c r="C125" s="486" t="s">
        <v>1790</v>
      </c>
      <c r="D125" s="483" t="s">
        <v>1769</v>
      </c>
      <c r="E125" s="476"/>
      <c r="F125" s="476"/>
    </row>
    <row r="126" spans="2:6">
      <c r="B126" s="487" t="s">
        <v>1819</v>
      </c>
      <c r="C126" s="486" t="s">
        <v>1807</v>
      </c>
      <c r="D126" s="483" t="s">
        <v>1769</v>
      </c>
      <c r="E126" s="476"/>
      <c r="F126" s="476"/>
    </row>
    <row r="127" spans="2:6">
      <c r="B127" s="487" t="s">
        <v>1820</v>
      </c>
      <c r="C127" s="486" t="s">
        <v>1807</v>
      </c>
      <c r="D127" s="483" t="s">
        <v>1769</v>
      </c>
      <c r="E127" s="476"/>
      <c r="F127" s="476"/>
    </row>
    <row r="128" spans="2:6">
      <c r="B128" s="487" t="s">
        <v>1821</v>
      </c>
      <c r="C128" s="486" t="s">
        <v>1807</v>
      </c>
      <c r="D128" s="483" t="s">
        <v>1769</v>
      </c>
      <c r="E128" s="476"/>
      <c r="F128" s="476"/>
    </row>
    <row r="129" spans="2:6">
      <c r="B129" s="487" t="s">
        <v>1822</v>
      </c>
      <c r="C129" s="486" t="s">
        <v>1807</v>
      </c>
      <c r="D129" s="483" t="s">
        <v>1769</v>
      </c>
      <c r="E129" s="476"/>
      <c r="F129" s="476"/>
    </row>
    <row r="130" spans="2:6">
      <c r="B130" s="487" t="s">
        <v>1769</v>
      </c>
      <c r="C130" s="486" t="s">
        <v>1772</v>
      </c>
      <c r="D130" s="483" t="s">
        <v>1769</v>
      </c>
      <c r="E130" s="476"/>
      <c r="F130" s="476"/>
    </row>
    <row r="131" spans="2:6">
      <c r="B131" s="491" t="s">
        <v>1823</v>
      </c>
      <c r="C131" s="486" t="s">
        <v>1790</v>
      </c>
      <c r="D131" s="483" t="s">
        <v>1769</v>
      </c>
      <c r="E131" s="476"/>
      <c r="F131" s="476"/>
    </row>
    <row r="132" spans="2:6">
      <c r="B132" s="491" t="s">
        <v>1824</v>
      </c>
      <c r="C132" s="486" t="s">
        <v>1790</v>
      </c>
      <c r="D132" s="483" t="s">
        <v>1769</v>
      </c>
      <c r="E132" s="476"/>
      <c r="F132" s="476"/>
    </row>
    <row r="133" spans="2:6">
      <c r="B133" s="487" t="s">
        <v>1769</v>
      </c>
      <c r="C133" s="486" t="s">
        <v>1773</v>
      </c>
      <c r="D133" s="483" t="s">
        <v>1769</v>
      </c>
      <c r="E133" s="476"/>
      <c r="F133" s="476"/>
    </row>
    <row r="134" spans="2:6">
      <c r="B134" s="487" t="s">
        <v>1769</v>
      </c>
      <c r="C134" s="486" t="s">
        <v>1773</v>
      </c>
      <c r="D134" s="483" t="s">
        <v>1769</v>
      </c>
      <c r="E134" s="476"/>
      <c r="F134" s="476"/>
    </row>
    <row r="135" spans="2:6">
      <c r="B135" s="487" t="s">
        <v>1769</v>
      </c>
      <c r="C135" s="486" t="s">
        <v>1773</v>
      </c>
      <c r="D135" s="483" t="s">
        <v>1769</v>
      </c>
      <c r="E135" s="476"/>
      <c r="F135" s="476"/>
    </row>
    <row r="136" spans="2:6">
      <c r="B136" s="487" t="s">
        <v>1769</v>
      </c>
      <c r="C136" s="486" t="s">
        <v>1773</v>
      </c>
      <c r="D136" s="483" t="s">
        <v>1769</v>
      </c>
      <c r="E136" s="476"/>
      <c r="F136" s="476"/>
    </row>
    <row r="137" spans="2:6">
      <c r="B137" s="487" t="s">
        <v>1769</v>
      </c>
      <c r="C137" s="486" t="s">
        <v>1773</v>
      </c>
      <c r="D137" s="483" t="s">
        <v>1769</v>
      </c>
      <c r="E137" s="476"/>
      <c r="F137" s="476"/>
    </row>
    <row r="138" spans="2:6">
      <c r="B138" s="487" t="s">
        <v>1825</v>
      </c>
      <c r="C138" s="486" t="s">
        <v>1807</v>
      </c>
      <c r="D138" s="483" t="s">
        <v>1769</v>
      </c>
      <c r="E138" s="476"/>
      <c r="F138" s="476"/>
    </row>
    <row r="139" spans="2:6">
      <c r="B139" s="491" t="s">
        <v>1826</v>
      </c>
      <c r="C139" s="486" t="s">
        <v>1790</v>
      </c>
      <c r="D139" s="483" t="s">
        <v>1769</v>
      </c>
      <c r="E139" s="476"/>
      <c r="F139" s="476"/>
    </row>
    <row r="140" spans="2:6">
      <c r="B140" s="491" t="s">
        <v>1827</v>
      </c>
      <c r="C140" s="486" t="s">
        <v>1790</v>
      </c>
      <c r="D140" s="483" t="s">
        <v>1769</v>
      </c>
      <c r="E140" s="476"/>
      <c r="F140" s="476"/>
    </row>
    <row r="141" spans="2:6">
      <c r="B141" s="487" t="s">
        <v>1769</v>
      </c>
      <c r="C141" s="486" t="s">
        <v>1773</v>
      </c>
      <c r="D141" s="483" t="s">
        <v>1769</v>
      </c>
      <c r="E141" s="476"/>
      <c r="F141" s="476"/>
    </row>
    <row r="142" spans="2:6">
      <c r="B142" s="487" t="s">
        <v>1769</v>
      </c>
      <c r="C142" s="486" t="s">
        <v>1773</v>
      </c>
      <c r="D142" s="483" t="s">
        <v>1769</v>
      </c>
      <c r="E142" s="476"/>
      <c r="F142" s="476"/>
    </row>
    <row r="143" spans="2:6">
      <c r="B143" s="487" t="s">
        <v>1769</v>
      </c>
      <c r="C143" s="486" t="s">
        <v>1773</v>
      </c>
      <c r="D143" s="483" t="s">
        <v>1769</v>
      </c>
      <c r="E143" s="476"/>
      <c r="F143" s="476"/>
    </row>
    <row r="144" spans="2:6">
      <c r="B144" s="487" t="s">
        <v>1769</v>
      </c>
      <c r="C144" s="486" t="s">
        <v>1773</v>
      </c>
      <c r="D144" s="483" t="s">
        <v>1769</v>
      </c>
      <c r="E144" s="476"/>
      <c r="F144" s="476"/>
    </row>
    <row r="145" spans="2:6">
      <c r="B145" s="487" t="s">
        <v>1769</v>
      </c>
      <c r="C145" s="486" t="s">
        <v>1773</v>
      </c>
      <c r="D145" s="483" t="s">
        <v>1769</v>
      </c>
      <c r="E145" s="476"/>
      <c r="F145" s="476"/>
    </row>
    <row r="146" spans="2:6">
      <c r="B146" s="487" t="s">
        <v>1769</v>
      </c>
      <c r="C146" s="486" t="s">
        <v>1773</v>
      </c>
      <c r="D146" s="483" t="s">
        <v>1769</v>
      </c>
      <c r="E146" s="476"/>
      <c r="F146" s="476"/>
    </row>
    <row r="147" spans="2:6">
      <c r="B147" s="487" t="s">
        <v>1769</v>
      </c>
      <c r="C147" s="486" t="s">
        <v>1773</v>
      </c>
      <c r="D147" s="483" t="s">
        <v>1769</v>
      </c>
      <c r="E147" s="476"/>
      <c r="F147" s="476"/>
    </row>
    <row r="148" spans="2:6">
      <c r="B148" s="487" t="s">
        <v>1769</v>
      </c>
      <c r="C148" s="486" t="s">
        <v>1773</v>
      </c>
      <c r="D148" s="483" t="s">
        <v>1769</v>
      </c>
      <c r="E148" s="476"/>
      <c r="F148" s="476"/>
    </row>
    <row r="149" spans="2:6">
      <c r="B149" s="487" t="s">
        <v>1769</v>
      </c>
      <c r="C149" s="486" t="s">
        <v>1773</v>
      </c>
      <c r="D149" s="483" t="s">
        <v>1769</v>
      </c>
      <c r="E149" s="476"/>
      <c r="F149" s="476"/>
    </row>
    <row r="150" spans="2:6">
      <c r="B150" s="487" t="s">
        <v>1769</v>
      </c>
      <c r="C150" s="486" t="s">
        <v>1773</v>
      </c>
      <c r="D150" s="483" t="s">
        <v>1769</v>
      </c>
      <c r="E150" s="476"/>
      <c r="F150" s="476"/>
    </row>
    <row r="151" spans="2:6">
      <c r="B151" s="487" t="s">
        <v>1769</v>
      </c>
      <c r="C151" s="486" t="s">
        <v>1773</v>
      </c>
      <c r="D151" s="483" t="s">
        <v>1769</v>
      </c>
      <c r="E151" s="476"/>
      <c r="F151" s="476"/>
    </row>
    <row r="152" spans="2:6">
      <c r="B152" s="487" t="s">
        <v>1769</v>
      </c>
      <c r="C152" s="486" t="s">
        <v>1773</v>
      </c>
      <c r="D152" s="483" t="s">
        <v>1769</v>
      </c>
      <c r="E152" s="476"/>
      <c r="F152" s="476"/>
    </row>
    <row r="153" spans="2:6">
      <c r="B153" s="487" t="s">
        <v>1769</v>
      </c>
      <c r="C153" s="486" t="s">
        <v>1772</v>
      </c>
      <c r="D153" s="483" t="s">
        <v>1769</v>
      </c>
      <c r="E153" s="476"/>
      <c r="F153" s="476"/>
    </row>
    <row r="154" spans="2:6">
      <c r="B154" s="487" t="s">
        <v>1769</v>
      </c>
      <c r="C154" s="486" t="s">
        <v>1772</v>
      </c>
      <c r="D154" s="483" t="s">
        <v>1769</v>
      </c>
      <c r="E154" s="476"/>
      <c r="F154" s="476"/>
    </row>
    <row r="155" spans="2:6">
      <c r="B155" s="487" t="s">
        <v>1769</v>
      </c>
      <c r="C155" s="486" t="s">
        <v>1772</v>
      </c>
      <c r="D155" s="483" t="s">
        <v>1769</v>
      </c>
      <c r="E155" s="476"/>
      <c r="F155" s="476"/>
    </row>
    <row r="156" spans="2:6">
      <c r="B156" s="487" t="s">
        <v>1828</v>
      </c>
      <c r="C156" s="486" t="s">
        <v>1829</v>
      </c>
      <c r="D156" s="483" t="s">
        <v>1769</v>
      </c>
      <c r="E156" s="476"/>
      <c r="F156" s="476"/>
    </row>
    <row r="157" spans="2:6">
      <c r="B157" s="487" t="s">
        <v>1769</v>
      </c>
      <c r="C157" s="486" t="s">
        <v>1773</v>
      </c>
      <c r="D157" s="483" t="s">
        <v>1769</v>
      </c>
      <c r="E157" s="476"/>
      <c r="F157" s="476"/>
    </row>
    <row r="158" spans="2:6">
      <c r="B158" s="487" t="s">
        <v>1769</v>
      </c>
      <c r="C158" s="486" t="s">
        <v>1773</v>
      </c>
      <c r="D158" s="483" t="s">
        <v>1769</v>
      </c>
      <c r="E158" s="476"/>
      <c r="F158" s="476"/>
    </row>
    <row r="159" spans="2:6">
      <c r="B159" s="487" t="s">
        <v>1769</v>
      </c>
      <c r="C159" s="486" t="s">
        <v>1773</v>
      </c>
      <c r="D159" s="483" t="s">
        <v>1769</v>
      </c>
      <c r="E159" s="476"/>
      <c r="F159" s="476"/>
    </row>
    <row r="160" spans="2:6">
      <c r="B160" s="487" t="s">
        <v>1769</v>
      </c>
      <c r="C160" s="486" t="s">
        <v>1773</v>
      </c>
      <c r="D160" s="483" t="s">
        <v>1769</v>
      </c>
      <c r="E160" s="476"/>
      <c r="F160" s="476"/>
    </row>
    <row r="161" spans="2:6">
      <c r="B161" s="487" t="s">
        <v>1769</v>
      </c>
      <c r="C161" s="486" t="s">
        <v>1773</v>
      </c>
      <c r="D161" s="483" t="s">
        <v>1769</v>
      </c>
      <c r="E161" s="476"/>
      <c r="F161" s="476"/>
    </row>
    <row r="162" spans="2:6">
      <c r="B162" s="487" t="s">
        <v>1769</v>
      </c>
      <c r="C162" s="486" t="s">
        <v>1773</v>
      </c>
      <c r="D162" s="483" t="s">
        <v>1769</v>
      </c>
      <c r="E162" s="476"/>
      <c r="F162" s="476"/>
    </row>
    <row r="163" spans="2:6">
      <c r="B163" s="487" t="s">
        <v>1769</v>
      </c>
      <c r="C163" s="486" t="s">
        <v>1773</v>
      </c>
      <c r="D163" s="483" t="s">
        <v>1769</v>
      </c>
      <c r="E163" s="476"/>
      <c r="F163" s="476"/>
    </row>
    <row r="164" spans="2:6">
      <c r="B164" s="487" t="s">
        <v>1769</v>
      </c>
      <c r="C164" s="486" t="s">
        <v>1773</v>
      </c>
      <c r="D164" s="483" t="s">
        <v>1769</v>
      </c>
      <c r="E164" s="476"/>
      <c r="F164" s="476"/>
    </row>
    <row r="165" spans="2:6">
      <c r="B165" s="487" t="s">
        <v>1769</v>
      </c>
      <c r="C165" s="486" t="s">
        <v>1772</v>
      </c>
      <c r="D165" s="483" t="s">
        <v>1769</v>
      </c>
      <c r="E165" s="476"/>
      <c r="F165" s="476"/>
    </row>
    <row r="166" spans="2:6">
      <c r="B166" s="487" t="s">
        <v>1769</v>
      </c>
      <c r="C166" s="486" t="s">
        <v>1772</v>
      </c>
      <c r="D166" s="483" t="s">
        <v>1769</v>
      </c>
      <c r="E166" s="476"/>
      <c r="F166" s="476"/>
    </row>
    <row r="167" spans="2:6">
      <c r="B167" s="487" t="s">
        <v>1769</v>
      </c>
      <c r="C167" s="486" t="s">
        <v>1772</v>
      </c>
      <c r="D167" s="483" t="s">
        <v>1769</v>
      </c>
      <c r="E167" s="476"/>
      <c r="F167" s="476"/>
    </row>
    <row r="168" spans="2:6">
      <c r="B168" s="487" t="s">
        <v>1769</v>
      </c>
      <c r="C168" s="486" t="s">
        <v>1772</v>
      </c>
      <c r="D168" s="483" t="s">
        <v>1769</v>
      </c>
      <c r="E168" s="476"/>
      <c r="F168" s="476"/>
    </row>
    <row r="169" spans="2:6">
      <c r="B169" s="487" t="s">
        <v>1769</v>
      </c>
      <c r="C169" s="486" t="s">
        <v>1772</v>
      </c>
      <c r="D169" s="483" t="s">
        <v>1769</v>
      </c>
      <c r="E169" s="476"/>
      <c r="F169" s="476"/>
    </row>
    <row r="170" spans="2:6">
      <c r="B170" s="487" t="s">
        <v>1830</v>
      </c>
      <c r="C170" s="486" t="s">
        <v>1788</v>
      </c>
      <c r="D170" s="483" t="s">
        <v>1769</v>
      </c>
      <c r="E170" s="476"/>
      <c r="F170" s="476"/>
    </row>
    <row r="171" spans="2:6">
      <c r="B171" s="487" t="s">
        <v>1831</v>
      </c>
      <c r="C171" s="486" t="s">
        <v>1788</v>
      </c>
      <c r="D171" s="483" t="s">
        <v>1769</v>
      </c>
      <c r="E171" s="476"/>
      <c r="F171" s="476"/>
    </row>
    <row r="172" spans="2:6">
      <c r="B172" s="487" t="s">
        <v>1832</v>
      </c>
      <c r="C172" s="486" t="s">
        <v>1788</v>
      </c>
      <c r="D172" s="483" t="s">
        <v>1769</v>
      </c>
      <c r="E172" s="476"/>
      <c r="F172" s="476"/>
    </row>
    <row r="173" spans="2:6">
      <c r="B173" s="487" t="s">
        <v>1833</v>
      </c>
      <c r="C173" s="486" t="s">
        <v>1788</v>
      </c>
      <c r="D173" s="483" t="s">
        <v>1769</v>
      </c>
      <c r="E173" s="476"/>
      <c r="F173" s="476"/>
    </row>
    <row r="174" spans="2:6">
      <c r="B174" s="487" t="s">
        <v>1834</v>
      </c>
      <c r="C174" s="486" t="s">
        <v>1788</v>
      </c>
      <c r="D174" s="483" t="s">
        <v>1769</v>
      </c>
      <c r="E174" s="476"/>
      <c r="F174" s="476"/>
    </row>
    <row r="175" spans="2:6">
      <c r="B175" s="487" t="s">
        <v>1835</v>
      </c>
      <c r="C175" s="486" t="s">
        <v>1788</v>
      </c>
      <c r="D175" s="483" t="s">
        <v>1769</v>
      </c>
      <c r="E175" s="476"/>
      <c r="F175" s="476"/>
    </row>
    <row r="176" spans="2:6">
      <c r="B176" s="487" t="s">
        <v>1769</v>
      </c>
      <c r="C176" s="486" t="s">
        <v>1773</v>
      </c>
      <c r="D176" s="483" t="s">
        <v>1769</v>
      </c>
      <c r="E176" s="476"/>
      <c r="F176" s="476"/>
    </row>
    <row r="177" spans="2:6">
      <c r="B177" s="487" t="s">
        <v>1769</v>
      </c>
      <c r="C177" s="486" t="s">
        <v>1773</v>
      </c>
      <c r="D177" s="483" t="s">
        <v>1769</v>
      </c>
      <c r="E177" s="476"/>
      <c r="F177" s="476"/>
    </row>
    <row r="178" spans="2:6">
      <c r="B178" s="487" t="s">
        <v>1769</v>
      </c>
      <c r="C178" s="486" t="s">
        <v>1773</v>
      </c>
      <c r="D178" s="483" t="s">
        <v>1769</v>
      </c>
      <c r="E178" s="476"/>
      <c r="F178" s="476"/>
    </row>
    <row r="179" spans="2:6">
      <c r="B179" s="487" t="s">
        <v>1836</v>
      </c>
      <c r="C179" s="486" t="s">
        <v>1768</v>
      </c>
      <c r="D179" s="483" t="s">
        <v>1769</v>
      </c>
      <c r="E179" s="476"/>
      <c r="F179" s="476"/>
    </row>
    <row r="180" spans="2:6">
      <c r="B180" s="487" t="s">
        <v>1837</v>
      </c>
      <c r="C180" s="486" t="s">
        <v>1768</v>
      </c>
      <c r="D180" s="483" t="s">
        <v>1769</v>
      </c>
      <c r="E180" s="476"/>
      <c r="F180" s="476"/>
    </row>
    <row r="181" spans="2:6">
      <c r="B181" s="487" t="s">
        <v>1838</v>
      </c>
      <c r="C181" s="486" t="s">
        <v>1788</v>
      </c>
      <c r="D181" s="483" t="s">
        <v>1769</v>
      </c>
      <c r="E181" s="476"/>
      <c r="F181" s="476"/>
    </row>
    <row r="182" spans="2:6">
      <c r="B182" s="487" t="s">
        <v>1838</v>
      </c>
      <c r="C182" s="486" t="s">
        <v>1788</v>
      </c>
      <c r="D182" s="483" t="s">
        <v>1769</v>
      </c>
      <c r="E182" s="476"/>
      <c r="F182" s="476"/>
    </row>
    <row r="183" spans="2:6">
      <c r="B183" s="487" t="s">
        <v>1838</v>
      </c>
      <c r="C183" s="486" t="s">
        <v>1788</v>
      </c>
      <c r="D183" s="483" t="s">
        <v>1769</v>
      </c>
      <c r="E183" s="476"/>
      <c r="F183" s="476"/>
    </row>
    <row r="184" spans="2:6">
      <c r="B184" s="487" t="s">
        <v>1838</v>
      </c>
      <c r="C184" s="486" t="s">
        <v>1788</v>
      </c>
      <c r="D184" s="483" t="s">
        <v>1769</v>
      </c>
      <c r="E184" s="476"/>
      <c r="F184" s="476"/>
    </row>
    <row r="185" spans="2:6">
      <c r="B185" s="487" t="s">
        <v>1838</v>
      </c>
      <c r="C185" s="486" t="s">
        <v>1788</v>
      </c>
      <c r="D185" s="483" t="s">
        <v>1769</v>
      </c>
      <c r="E185" s="476"/>
      <c r="F185" s="476"/>
    </row>
    <row r="186" spans="2:6">
      <c r="B186" s="487" t="s">
        <v>1838</v>
      </c>
      <c r="C186" s="486" t="s">
        <v>1788</v>
      </c>
      <c r="D186" s="483" t="s">
        <v>1769</v>
      </c>
      <c r="E186" s="476"/>
      <c r="F186" s="476"/>
    </row>
    <row r="187" spans="2:6">
      <c r="B187" s="487" t="s">
        <v>1838</v>
      </c>
      <c r="C187" s="486" t="s">
        <v>1788</v>
      </c>
      <c r="D187" s="483" t="s">
        <v>1769</v>
      </c>
      <c r="E187" s="476"/>
      <c r="F187" s="476"/>
    </row>
    <row r="188" spans="2:6">
      <c r="B188" s="487" t="s">
        <v>1838</v>
      </c>
      <c r="C188" s="486" t="s">
        <v>1788</v>
      </c>
      <c r="D188" s="483" t="s">
        <v>1769</v>
      </c>
      <c r="E188" s="476"/>
      <c r="F188" s="476"/>
    </row>
    <row r="189" spans="2:6">
      <c r="B189" s="487" t="s">
        <v>1838</v>
      </c>
      <c r="C189" s="486" t="s">
        <v>1788</v>
      </c>
      <c r="D189" s="483" t="s">
        <v>1769</v>
      </c>
      <c r="E189" s="476"/>
      <c r="F189" s="476"/>
    </row>
    <row r="190" spans="2:6">
      <c r="B190" s="487" t="s">
        <v>1838</v>
      </c>
      <c r="C190" s="486" t="s">
        <v>1788</v>
      </c>
      <c r="D190" s="483" t="s">
        <v>1769</v>
      </c>
      <c r="E190" s="476"/>
      <c r="F190" s="476"/>
    </row>
    <row r="191" spans="2:6">
      <c r="B191" s="487" t="s">
        <v>1838</v>
      </c>
      <c r="C191" s="486" t="s">
        <v>1788</v>
      </c>
      <c r="D191" s="483" t="s">
        <v>1769</v>
      </c>
      <c r="E191" s="476"/>
      <c r="F191" s="476"/>
    </row>
    <row r="192" spans="2:6">
      <c r="B192" s="487" t="s">
        <v>1838</v>
      </c>
      <c r="C192" s="486" t="s">
        <v>1788</v>
      </c>
      <c r="D192" s="483" t="s">
        <v>1769</v>
      </c>
      <c r="E192" s="476"/>
      <c r="F192" s="476"/>
    </row>
    <row r="193" spans="2:6">
      <c r="B193" s="487" t="s">
        <v>1838</v>
      </c>
      <c r="C193" s="486" t="s">
        <v>1788</v>
      </c>
      <c r="D193" s="483" t="s">
        <v>1769</v>
      </c>
      <c r="E193" s="476"/>
      <c r="F193" s="476"/>
    </row>
    <row r="194" spans="2:6">
      <c r="B194" s="487" t="s">
        <v>1838</v>
      </c>
      <c r="C194" s="486" t="s">
        <v>1788</v>
      </c>
      <c r="D194" s="483" t="s">
        <v>1769</v>
      </c>
      <c r="E194" s="476"/>
      <c r="F194" s="476"/>
    </row>
    <row r="195" spans="2:6">
      <c r="B195" s="487" t="s">
        <v>1838</v>
      </c>
      <c r="C195" s="486" t="s">
        <v>1788</v>
      </c>
      <c r="D195" s="483" t="s">
        <v>1769</v>
      </c>
      <c r="E195" s="476"/>
      <c r="F195" s="476"/>
    </row>
    <row r="196" spans="2:6">
      <c r="B196" s="487" t="s">
        <v>1838</v>
      </c>
      <c r="C196" s="486" t="s">
        <v>1788</v>
      </c>
      <c r="D196" s="483" t="s">
        <v>1769</v>
      </c>
      <c r="E196" s="476"/>
      <c r="F196" s="476"/>
    </row>
    <row r="197" spans="2:6">
      <c r="B197" s="487" t="s">
        <v>1838</v>
      </c>
      <c r="C197" s="486" t="s">
        <v>1788</v>
      </c>
      <c r="D197" s="483" t="s">
        <v>1769</v>
      </c>
      <c r="E197" s="476"/>
      <c r="F197" s="476"/>
    </row>
    <row r="198" spans="2:6">
      <c r="B198" s="487" t="s">
        <v>1838</v>
      </c>
      <c r="C198" s="486" t="s">
        <v>1788</v>
      </c>
      <c r="D198" s="483" t="s">
        <v>1769</v>
      </c>
      <c r="E198" s="476"/>
      <c r="F198" s="476"/>
    </row>
    <row r="199" spans="2:6">
      <c r="B199" s="487" t="s">
        <v>1838</v>
      </c>
      <c r="C199" s="486" t="s">
        <v>1788</v>
      </c>
      <c r="D199" s="483" t="s">
        <v>1769</v>
      </c>
      <c r="E199" s="476"/>
      <c r="F199" s="476"/>
    </row>
    <row r="200" spans="2:6">
      <c r="B200" s="487" t="s">
        <v>1838</v>
      </c>
      <c r="C200" s="486" t="s">
        <v>1788</v>
      </c>
      <c r="D200" s="483" t="s">
        <v>1769</v>
      </c>
      <c r="E200" s="476"/>
      <c r="F200" s="476"/>
    </row>
    <row r="201" spans="2:6">
      <c r="B201" s="487" t="s">
        <v>1838</v>
      </c>
      <c r="C201" s="486" t="s">
        <v>1788</v>
      </c>
      <c r="D201" s="483" t="s">
        <v>1769</v>
      </c>
      <c r="E201" s="476"/>
      <c r="F201" s="476"/>
    </row>
    <row r="202" spans="2:6">
      <c r="B202" s="487" t="s">
        <v>1838</v>
      </c>
      <c r="C202" s="486" t="s">
        <v>1788</v>
      </c>
      <c r="D202" s="483" t="s">
        <v>1769</v>
      </c>
      <c r="E202" s="476"/>
      <c r="F202" s="476"/>
    </row>
    <row r="203" spans="2:6">
      <c r="B203" s="487" t="s">
        <v>1838</v>
      </c>
      <c r="C203" s="486" t="s">
        <v>1788</v>
      </c>
      <c r="D203" s="483" t="s">
        <v>1769</v>
      </c>
      <c r="E203" s="476"/>
      <c r="F203" s="476"/>
    </row>
    <row r="204" spans="2:6">
      <c r="B204" s="487" t="s">
        <v>1838</v>
      </c>
      <c r="C204" s="486" t="s">
        <v>1788</v>
      </c>
      <c r="D204" s="483" t="s">
        <v>1769</v>
      </c>
      <c r="E204" s="476"/>
      <c r="F204" s="476"/>
    </row>
    <row r="205" spans="2:6">
      <c r="B205" s="487" t="s">
        <v>1838</v>
      </c>
      <c r="C205" s="486" t="s">
        <v>1788</v>
      </c>
      <c r="D205" s="483" t="s">
        <v>1769</v>
      </c>
      <c r="E205" s="476"/>
      <c r="F205" s="476"/>
    </row>
    <row r="206" spans="2:6">
      <c r="B206" s="487" t="s">
        <v>1838</v>
      </c>
      <c r="C206" s="486" t="s">
        <v>1788</v>
      </c>
      <c r="D206" s="483" t="s">
        <v>1769</v>
      </c>
      <c r="E206" s="476"/>
      <c r="F206" s="476"/>
    </row>
    <row r="207" spans="2:6">
      <c r="B207" s="487" t="s">
        <v>1838</v>
      </c>
      <c r="C207" s="486" t="s">
        <v>1788</v>
      </c>
      <c r="D207" s="483" t="s">
        <v>1769</v>
      </c>
      <c r="E207" s="476"/>
      <c r="F207" s="476"/>
    </row>
    <row r="208" spans="2:6">
      <c r="B208" s="487" t="s">
        <v>1838</v>
      </c>
      <c r="C208" s="486" t="s">
        <v>1788</v>
      </c>
      <c r="D208" s="483" t="s">
        <v>1769</v>
      </c>
      <c r="E208" s="476"/>
      <c r="F208" s="476"/>
    </row>
    <row r="209" spans="2:6">
      <c r="B209" s="487" t="s">
        <v>1838</v>
      </c>
      <c r="C209" s="486" t="s">
        <v>1788</v>
      </c>
      <c r="D209" s="483" t="s">
        <v>1769</v>
      </c>
      <c r="E209" s="476"/>
      <c r="F209" s="476"/>
    </row>
    <row r="210" spans="2:6">
      <c r="B210" s="487" t="s">
        <v>1838</v>
      </c>
      <c r="C210" s="486" t="s">
        <v>1788</v>
      </c>
      <c r="D210" s="483" t="s">
        <v>1769</v>
      </c>
      <c r="E210" s="476"/>
      <c r="F210" s="476"/>
    </row>
    <row r="211" spans="2:6">
      <c r="B211" s="487" t="s">
        <v>1838</v>
      </c>
      <c r="C211" s="486" t="s">
        <v>1788</v>
      </c>
      <c r="D211" s="483" t="s">
        <v>1769</v>
      </c>
      <c r="E211" s="476"/>
      <c r="F211" s="476"/>
    </row>
    <row r="212" spans="2:6">
      <c r="B212" s="487" t="s">
        <v>1838</v>
      </c>
      <c r="C212" s="486" t="s">
        <v>1788</v>
      </c>
      <c r="D212" s="483" t="s">
        <v>1769</v>
      </c>
      <c r="E212" s="476"/>
      <c r="F212" s="476"/>
    </row>
    <row r="213" spans="2:6">
      <c r="B213" s="487" t="s">
        <v>1838</v>
      </c>
      <c r="C213" s="486" t="s">
        <v>1788</v>
      </c>
      <c r="D213" s="483" t="s">
        <v>1769</v>
      </c>
      <c r="E213" s="476"/>
      <c r="F213" s="476"/>
    </row>
    <row r="214" spans="2:6">
      <c r="B214" s="487" t="s">
        <v>1838</v>
      </c>
      <c r="C214" s="486" t="s">
        <v>1788</v>
      </c>
      <c r="D214" s="483" t="s">
        <v>1769</v>
      </c>
      <c r="E214" s="476"/>
      <c r="F214" s="476"/>
    </row>
    <row r="215" spans="2:6">
      <c r="B215" s="487" t="s">
        <v>1838</v>
      </c>
      <c r="C215" s="486" t="s">
        <v>1788</v>
      </c>
      <c r="D215" s="483" t="s">
        <v>1769</v>
      </c>
      <c r="E215" s="476"/>
      <c r="F215" s="476"/>
    </row>
    <row r="216" spans="2:6">
      <c r="B216" s="487" t="s">
        <v>1838</v>
      </c>
      <c r="C216" s="486" t="s">
        <v>1788</v>
      </c>
      <c r="D216" s="483" t="s">
        <v>1769</v>
      </c>
      <c r="E216" s="476"/>
      <c r="F216" s="476"/>
    </row>
    <row r="217" spans="2:6">
      <c r="B217" s="487" t="s">
        <v>1838</v>
      </c>
      <c r="C217" s="486" t="s">
        <v>1788</v>
      </c>
      <c r="D217" s="483" t="s">
        <v>1769</v>
      </c>
      <c r="E217" s="476"/>
      <c r="F217" s="476"/>
    </row>
    <row r="218" spans="2:6">
      <c r="B218" s="487" t="s">
        <v>1838</v>
      </c>
      <c r="C218" s="486" t="s">
        <v>1788</v>
      </c>
      <c r="D218" s="483" t="s">
        <v>1769</v>
      </c>
      <c r="E218" s="476"/>
      <c r="F218" s="476"/>
    </row>
    <row r="219" spans="2:6">
      <c r="B219" s="487" t="s">
        <v>1838</v>
      </c>
      <c r="C219" s="486" t="s">
        <v>1788</v>
      </c>
      <c r="D219" s="483" t="s">
        <v>1769</v>
      </c>
      <c r="E219" s="476"/>
      <c r="F219" s="476"/>
    </row>
    <row r="220" spans="2:6">
      <c r="B220" s="487" t="s">
        <v>1838</v>
      </c>
      <c r="C220" s="486" t="s">
        <v>1788</v>
      </c>
      <c r="D220" s="483" t="s">
        <v>1769</v>
      </c>
      <c r="E220" s="476"/>
      <c r="F220" s="476"/>
    </row>
    <row r="221" spans="2:6">
      <c r="B221" s="487" t="s">
        <v>1838</v>
      </c>
      <c r="C221" s="486" t="s">
        <v>1788</v>
      </c>
      <c r="D221" s="483" t="s">
        <v>1769</v>
      </c>
      <c r="E221" s="476"/>
      <c r="F221" s="476"/>
    </row>
    <row r="222" spans="2:6">
      <c r="B222" s="487" t="s">
        <v>1838</v>
      </c>
      <c r="C222" s="486" t="s">
        <v>1788</v>
      </c>
      <c r="D222" s="483" t="s">
        <v>1769</v>
      </c>
      <c r="E222" s="476"/>
      <c r="F222" s="476"/>
    </row>
    <row r="223" spans="2:6">
      <c r="B223" s="487" t="s">
        <v>1838</v>
      </c>
      <c r="C223" s="486" t="s">
        <v>1788</v>
      </c>
      <c r="D223" s="483" t="s">
        <v>1769</v>
      </c>
      <c r="E223" s="476"/>
      <c r="F223" s="476"/>
    </row>
    <row r="224" spans="2:6">
      <c r="B224" s="487" t="s">
        <v>1838</v>
      </c>
      <c r="C224" s="486" t="s">
        <v>1788</v>
      </c>
      <c r="D224" s="483" t="s">
        <v>1769</v>
      </c>
      <c r="E224" s="476"/>
      <c r="F224" s="476"/>
    </row>
    <row r="225" spans="2:6">
      <c r="B225" s="487" t="s">
        <v>1838</v>
      </c>
      <c r="C225" s="486" t="s">
        <v>1788</v>
      </c>
      <c r="D225" s="483" t="s">
        <v>1769</v>
      </c>
      <c r="E225" s="476"/>
      <c r="F225" s="476"/>
    </row>
    <row r="226" spans="2:6">
      <c r="B226" s="487" t="s">
        <v>1838</v>
      </c>
      <c r="C226" s="486" t="s">
        <v>1788</v>
      </c>
      <c r="D226" s="483" t="s">
        <v>1769</v>
      </c>
      <c r="E226" s="476"/>
      <c r="F226" s="476"/>
    </row>
    <row r="227" spans="2:6">
      <c r="B227" s="487" t="s">
        <v>1838</v>
      </c>
      <c r="C227" s="486" t="s">
        <v>1788</v>
      </c>
      <c r="D227" s="483" t="s">
        <v>1769</v>
      </c>
      <c r="E227" s="476"/>
      <c r="F227" s="476"/>
    </row>
    <row r="228" spans="2:6">
      <c r="B228" s="487" t="s">
        <v>1838</v>
      </c>
      <c r="C228" s="486" t="s">
        <v>1788</v>
      </c>
      <c r="D228" s="483" t="s">
        <v>1769</v>
      </c>
      <c r="E228" s="476"/>
      <c r="F228" s="476"/>
    </row>
    <row r="229" spans="2:6">
      <c r="B229" s="487" t="s">
        <v>1838</v>
      </c>
      <c r="C229" s="486" t="s">
        <v>1788</v>
      </c>
      <c r="D229" s="483" t="s">
        <v>1769</v>
      </c>
      <c r="E229" s="476"/>
      <c r="F229" s="476"/>
    </row>
    <row r="230" spans="2:6">
      <c r="B230" s="487" t="s">
        <v>1838</v>
      </c>
      <c r="C230" s="486" t="s">
        <v>1788</v>
      </c>
      <c r="D230" s="483" t="s">
        <v>1769</v>
      </c>
      <c r="E230" s="476"/>
      <c r="F230" s="476"/>
    </row>
    <row r="231" spans="2:6">
      <c r="B231" s="487" t="s">
        <v>1838</v>
      </c>
      <c r="C231" s="486" t="s">
        <v>1788</v>
      </c>
      <c r="D231" s="483" t="s">
        <v>1769</v>
      </c>
      <c r="E231" s="476"/>
      <c r="F231" s="476"/>
    </row>
    <row r="232" spans="2:6">
      <c r="B232" s="487" t="s">
        <v>1838</v>
      </c>
      <c r="C232" s="486" t="s">
        <v>1788</v>
      </c>
      <c r="D232" s="483" t="s">
        <v>1769</v>
      </c>
      <c r="E232" s="476"/>
      <c r="F232" s="476"/>
    </row>
    <row r="233" spans="2:6">
      <c r="B233" s="487" t="s">
        <v>1838</v>
      </c>
      <c r="C233" s="486" t="s">
        <v>1788</v>
      </c>
      <c r="D233" s="483" t="s">
        <v>1769</v>
      </c>
      <c r="E233" s="476"/>
      <c r="F233" s="476"/>
    </row>
    <row r="234" spans="2:6">
      <c r="B234" s="487" t="s">
        <v>1838</v>
      </c>
      <c r="C234" s="486" t="s">
        <v>1788</v>
      </c>
      <c r="D234" s="483" t="s">
        <v>1769</v>
      </c>
      <c r="E234" s="476"/>
      <c r="F234" s="476"/>
    </row>
    <row r="235" spans="2:6">
      <c r="B235" s="487" t="s">
        <v>1838</v>
      </c>
      <c r="C235" s="486" t="s">
        <v>1788</v>
      </c>
      <c r="D235" s="483" t="s">
        <v>1769</v>
      </c>
      <c r="E235" s="476"/>
      <c r="F235" s="476"/>
    </row>
    <row r="236" spans="2:6">
      <c r="B236" s="487" t="s">
        <v>1838</v>
      </c>
      <c r="C236" s="486" t="s">
        <v>1788</v>
      </c>
      <c r="D236" s="483" t="s">
        <v>1769</v>
      </c>
      <c r="E236" s="476"/>
      <c r="F236" s="476"/>
    </row>
    <row r="237" spans="2:6">
      <c r="B237" s="487" t="s">
        <v>1838</v>
      </c>
      <c r="C237" s="486" t="s">
        <v>1788</v>
      </c>
      <c r="D237" s="483" t="s">
        <v>1769</v>
      </c>
      <c r="E237" s="476"/>
      <c r="F237" s="476"/>
    </row>
    <row r="238" spans="2:6">
      <c r="B238" s="487" t="s">
        <v>1838</v>
      </c>
      <c r="C238" s="486" t="s">
        <v>1788</v>
      </c>
      <c r="D238" s="483" t="s">
        <v>1769</v>
      </c>
      <c r="E238" s="476"/>
      <c r="F238" s="476"/>
    </row>
    <row r="239" spans="2:6">
      <c r="B239" s="487" t="s">
        <v>1838</v>
      </c>
      <c r="C239" s="486" t="s">
        <v>1788</v>
      </c>
      <c r="D239" s="483" t="s">
        <v>1769</v>
      </c>
      <c r="E239" s="476"/>
      <c r="F239" s="476"/>
    </row>
    <row r="240" spans="2:6">
      <c r="B240" s="487" t="s">
        <v>1838</v>
      </c>
      <c r="C240" s="486" t="s">
        <v>1788</v>
      </c>
      <c r="D240" s="483" t="s">
        <v>1769</v>
      </c>
      <c r="E240" s="476"/>
      <c r="F240" s="476"/>
    </row>
    <row r="241" spans="2:6">
      <c r="B241" s="487" t="s">
        <v>1838</v>
      </c>
      <c r="C241" s="486" t="s">
        <v>1788</v>
      </c>
      <c r="D241" s="483" t="s">
        <v>1769</v>
      </c>
      <c r="E241" s="476"/>
      <c r="F241" s="476"/>
    </row>
    <row r="242" spans="2:6">
      <c r="B242" s="487" t="s">
        <v>1838</v>
      </c>
      <c r="C242" s="486" t="s">
        <v>1788</v>
      </c>
      <c r="D242" s="483" t="s">
        <v>1769</v>
      </c>
      <c r="E242" s="476"/>
      <c r="F242" s="476"/>
    </row>
    <row r="243" spans="2:6">
      <c r="B243" s="487" t="s">
        <v>1838</v>
      </c>
      <c r="C243" s="486" t="s">
        <v>1788</v>
      </c>
      <c r="D243" s="483" t="s">
        <v>1769</v>
      </c>
      <c r="E243" s="476"/>
      <c r="F243" s="476"/>
    </row>
    <row r="244" spans="2:6">
      <c r="B244" s="487" t="s">
        <v>1838</v>
      </c>
      <c r="C244" s="486" t="s">
        <v>1788</v>
      </c>
      <c r="D244" s="483" t="s">
        <v>1769</v>
      </c>
      <c r="E244" s="476"/>
      <c r="F244" s="476"/>
    </row>
    <row r="245" spans="2:6">
      <c r="B245" s="487" t="s">
        <v>1838</v>
      </c>
      <c r="C245" s="486" t="s">
        <v>1788</v>
      </c>
      <c r="D245" s="483" t="s">
        <v>1769</v>
      </c>
      <c r="E245" s="476"/>
      <c r="F245" s="476"/>
    </row>
    <row r="246" spans="2:6">
      <c r="B246" s="487" t="s">
        <v>1838</v>
      </c>
      <c r="C246" s="486" t="s">
        <v>1788</v>
      </c>
      <c r="D246" s="483" t="s">
        <v>1769</v>
      </c>
      <c r="E246" s="476"/>
      <c r="F246" s="476"/>
    </row>
    <row r="247" spans="2:6">
      <c r="B247" s="487" t="s">
        <v>1838</v>
      </c>
      <c r="C247" s="486" t="s">
        <v>1788</v>
      </c>
      <c r="D247" s="483" t="s">
        <v>1769</v>
      </c>
      <c r="E247" s="476"/>
      <c r="F247" s="476"/>
    </row>
    <row r="248" spans="2:6">
      <c r="B248" s="487" t="s">
        <v>1838</v>
      </c>
      <c r="C248" s="486" t="s">
        <v>1788</v>
      </c>
      <c r="D248" s="483" t="s">
        <v>1769</v>
      </c>
      <c r="E248" s="476"/>
      <c r="F248" s="476"/>
    </row>
    <row r="249" spans="2:6">
      <c r="B249" s="487" t="s">
        <v>1838</v>
      </c>
      <c r="C249" s="486" t="s">
        <v>1788</v>
      </c>
      <c r="D249" s="483" t="s">
        <v>1769</v>
      </c>
      <c r="E249" s="476"/>
      <c r="F249" s="476"/>
    </row>
    <row r="250" spans="2:6">
      <c r="B250" s="487" t="s">
        <v>1838</v>
      </c>
      <c r="C250" s="486" t="s">
        <v>1788</v>
      </c>
      <c r="D250" s="483" t="s">
        <v>1769</v>
      </c>
      <c r="E250" s="476"/>
      <c r="F250" s="476"/>
    </row>
    <row r="251" spans="2:6">
      <c r="B251" s="487" t="s">
        <v>1838</v>
      </c>
      <c r="C251" s="486" t="s">
        <v>1788</v>
      </c>
      <c r="D251" s="483" t="s">
        <v>1769</v>
      </c>
      <c r="E251" s="476"/>
      <c r="F251" s="476"/>
    </row>
    <row r="252" spans="2:6">
      <c r="B252" s="487" t="s">
        <v>1838</v>
      </c>
      <c r="C252" s="486" t="s">
        <v>1788</v>
      </c>
      <c r="D252" s="483" t="s">
        <v>1769</v>
      </c>
      <c r="E252" s="476"/>
      <c r="F252" s="476"/>
    </row>
    <row r="253" spans="2:6">
      <c r="B253" s="487" t="s">
        <v>1838</v>
      </c>
      <c r="C253" s="486" t="s">
        <v>1788</v>
      </c>
      <c r="D253" s="483" t="s">
        <v>1769</v>
      </c>
      <c r="E253" s="476"/>
      <c r="F253" s="476"/>
    </row>
    <row r="254" spans="2:6">
      <c r="B254" s="487" t="s">
        <v>1838</v>
      </c>
      <c r="C254" s="486" t="s">
        <v>1788</v>
      </c>
      <c r="D254" s="483" t="s">
        <v>1769</v>
      </c>
      <c r="E254" s="476"/>
      <c r="F254" s="476"/>
    </row>
    <row r="255" spans="2:6">
      <c r="B255" s="487" t="s">
        <v>1838</v>
      </c>
      <c r="C255" s="486" t="s">
        <v>1788</v>
      </c>
      <c r="D255" s="483" t="s">
        <v>1769</v>
      </c>
      <c r="E255" s="476"/>
      <c r="F255" s="476"/>
    </row>
    <row r="256" spans="2:6">
      <c r="B256" s="487" t="s">
        <v>1838</v>
      </c>
      <c r="C256" s="486" t="s">
        <v>1788</v>
      </c>
      <c r="D256" s="483" t="s">
        <v>1769</v>
      </c>
      <c r="E256" s="476"/>
      <c r="F256" s="476"/>
    </row>
    <row r="257" spans="2:6">
      <c r="B257" s="487" t="s">
        <v>1838</v>
      </c>
      <c r="C257" s="486" t="s">
        <v>1788</v>
      </c>
      <c r="D257" s="483" t="s">
        <v>1769</v>
      </c>
      <c r="E257" s="476"/>
      <c r="F257" s="476"/>
    </row>
    <row r="258" spans="2:6">
      <c r="B258" s="487" t="s">
        <v>1838</v>
      </c>
      <c r="C258" s="486" t="s">
        <v>1788</v>
      </c>
      <c r="D258" s="483" t="s">
        <v>1769</v>
      </c>
      <c r="E258" s="476"/>
      <c r="F258" s="476"/>
    </row>
    <row r="259" spans="2:6">
      <c r="B259" s="487" t="s">
        <v>1838</v>
      </c>
      <c r="C259" s="486" t="s">
        <v>1788</v>
      </c>
      <c r="D259" s="483" t="s">
        <v>1769</v>
      </c>
      <c r="E259" s="476"/>
      <c r="F259" s="476"/>
    </row>
    <row r="260" spans="2:6">
      <c r="B260" s="487" t="s">
        <v>1838</v>
      </c>
      <c r="C260" s="486" t="s">
        <v>1788</v>
      </c>
      <c r="D260" s="483" t="s">
        <v>1769</v>
      </c>
      <c r="E260" s="476"/>
      <c r="F260" s="476"/>
    </row>
    <row r="261" spans="2:6">
      <c r="B261" s="487" t="s">
        <v>1838</v>
      </c>
      <c r="C261" s="486" t="s">
        <v>1788</v>
      </c>
      <c r="D261" s="483" t="s">
        <v>1769</v>
      </c>
      <c r="E261" s="476"/>
      <c r="F261" s="476"/>
    </row>
    <row r="262" spans="2:6">
      <c r="B262" s="487" t="s">
        <v>1838</v>
      </c>
      <c r="C262" s="486" t="s">
        <v>1788</v>
      </c>
      <c r="D262" s="483" t="s">
        <v>1769</v>
      </c>
      <c r="E262" s="476"/>
      <c r="F262" s="476"/>
    </row>
    <row r="263" spans="2:6">
      <c r="B263" s="487" t="s">
        <v>1838</v>
      </c>
      <c r="C263" s="486" t="s">
        <v>1788</v>
      </c>
      <c r="D263" s="483" t="s">
        <v>1769</v>
      </c>
      <c r="E263" s="476"/>
      <c r="F263" s="476"/>
    </row>
    <row r="264" spans="2:6">
      <c r="B264" s="487" t="s">
        <v>1838</v>
      </c>
      <c r="C264" s="486" t="s">
        <v>1788</v>
      </c>
      <c r="D264" s="483" t="s">
        <v>1769</v>
      </c>
      <c r="E264" s="476"/>
      <c r="F264" s="476"/>
    </row>
    <row r="265" spans="2:6">
      <c r="B265" s="487" t="s">
        <v>1838</v>
      </c>
      <c r="C265" s="486" t="s">
        <v>1788</v>
      </c>
      <c r="D265" s="483" t="s">
        <v>1769</v>
      </c>
      <c r="E265" s="476"/>
      <c r="F265" s="476"/>
    </row>
    <row r="266" spans="2:6">
      <c r="B266" s="487" t="s">
        <v>1838</v>
      </c>
      <c r="C266" s="486" t="s">
        <v>1788</v>
      </c>
      <c r="D266" s="483" t="s">
        <v>1769</v>
      </c>
      <c r="E266" s="476"/>
      <c r="F266" s="476"/>
    </row>
    <row r="267" spans="2:6">
      <c r="B267" s="487" t="s">
        <v>1838</v>
      </c>
      <c r="C267" s="486" t="s">
        <v>1788</v>
      </c>
      <c r="D267" s="483" t="s">
        <v>1769</v>
      </c>
      <c r="E267" s="476"/>
      <c r="F267" s="476"/>
    </row>
    <row r="268" spans="2:6">
      <c r="B268" s="487" t="s">
        <v>1838</v>
      </c>
      <c r="C268" s="486" t="s">
        <v>1788</v>
      </c>
      <c r="D268" s="483" t="s">
        <v>1769</v>
      </c>
      <c r="E268" s="476"/>
      <c r="F268" s="476"/>
    </row>
    <row r="269" spans="2:6">
      <c r="B269" s="487" t="s">
        <v>1838</v>
      </c>
      <c r="C269" s="486" t="s">
        <v>1788</v>
      </c>
      <c r="D269" s="483" t="s">
        <v>1769</v>
      </c>
      <c r="E269" s="476"/>
      <c r="F269" s="476"/>
    </row>
    <row r="270" spans="2:6">
      <c r="B270" s="487" t="s">
        <v>1838</v>
      </c>
      <c r="C270" s="486" t="s">
        <v>1788</v>
      </c>
      <c r="D270" s="483" t="s">
        <v>1769</v>
      </c>
      <c r="E270" s="476"/>
      <c r="F270" s="476"/>
    </row>
    <row r="271" spans="2:6">
      <c r="B271" s="487" t="s">
        <v>1838</v>
      </c>
      <c r="C271" s="486" t="s">
        <v>1788</v>
      </c>
      <c r="D271" s="483" t="s">
        <v>1769</v>
      </c>
      <c r="E271" s="476"/>
      <c r="F271" s="476"/>
    </row>
    <row r="272" spans="2:6">
      <c r="B272" s="487" t="s">
        <v>1838</v>
      </c>
      <c r="C272" s="486" t="s">
        <v>1788</v>
      </c>
      <c r="D272" s="483" t="s">
        <v>1769</v>
      </c>
      <c r="E272" s="476"/>
      <c r="F272" s="476"/>
    </row>
    <row r="273" spans="2:6">
      <c r="B273" s="487" t="s">
        <v>1838</v>
      </c>
      <c r="C273" s="486" t="s">
        <v>1788</v>
      </c>
      <c r="D273" s="483" t="s">
        <v>1769</v>
      </c>
      <c r="E273" s="476"/>
      <c r="F273" s="476"/>
    </row>
    <row r="274" spans="2:6">
      <c r="B274" s="487" t="s">
        <v>1838</v>
      </c>
      <c r="C274" s="486" t="s">
        <v>1788</v>
      </c>
      <c r="D274" s="483" t="s">
        <v>1769</v>
      </c>
      <c r="E274" s="476"/>
      <c r="F274" s="476"/>
    </row>
    <row r="275" spans="2:6">
      <c r="B275" s="487" t="s">
        <v>1838</v>
      </c>
      <c r="C275" s="486" t="s">
        <v>1788</v>
      </c>
      <c r="D275" s="483" t="s">
        <v>1769</v>
      </c>
      <c r="E275" s="476"/>
      <c r="F275" s="476"/>
    </row>
    <row r="276" spans="2:6">
      <c r="B276" s="487" t="s">
        <v>1838</v>
      </c>
      <c r="C276" s="486" t="s">
        <v>1788</v>
      </c>
      <c r="D276" s="483" t="s">
        <v>1769</v>
      </c>
      <c r="E276" s="476"/>
      <c r="F276" s="476"/>
    </row>
    <row r="277" spans="2:6">
      <c r="B277" s="487" t="s">
        <v>1838</v>
      </c>
      <c r="C277" s="486" t="s">
        <v>1788</v>
      </c>
      <c r="D277" s="483" t="s">
        <v>1769</v>
      </c>
      <c r="E277" s="476"/>
      <c r="F277" s="476"/>
    </row>
    <row r="278" spans="2:6">
      <c r="B278" s="487" t="s">
        <v>1838</v>
      </c>
      <c r="C278" s="486" t="s">
        <v>1788</v>
      </c>
      <c r="D278" s="483" t="s">
        <v>1769</v>
      </c>
      <c r="E278" s="476"/>
      <c r="F278" s="476"/>
    </row>
    <row r="279" spans="2:6">
      <c r="B279" s="487" t="s">
        <v>1838</v>
      </c>
      <c r="C279" s="486" t="s">
        <v>1788</v>
      </c>
      <c r="D279" s="483" t="s">
        <v>1769</v>
      </c>
      <c r="E279" s="476"/>
      <c r="F279" s="476"/>
    </row>
    <row r="280" spans="2:6">
      <c r="B280" s="487" t="s">
        <v>1838</v>
      </c>
      <c r="C280" s="486" t="s">
        <v>1788</v>
      </c>
      <c r="D280" s="483" t="s">
        <v>1769</v>
      </c>
      <c r="E280" s="476"/>
      <c r="F280" s="476"/>
    </row>
    <row r="281" spans="2:6">
      <c r="B281" s="487" t="s">
        <v>1838</v>
      </c>
      <c r="C281" s="486" t="s">
        <v>1788</v>
      </c>
      <c r="D281" s="483" t="s">
        <v>1769</v>
      </c>
      <c r="E281" s="476"/>
      <c r="F281" s="476"/>
    </row>
    <row r="282" spans="2:6">
      <c r="B282" s="487" t="s">
        <v>1838</v>
      </c>
      <c r="C282" s="486" t="s">
        <v>1788</v>
      </c>
      <c r="D282" s="483" t="s">
        <v>1769</v>
      </c>
      <c r="E282" s="476"/>
      <c r="F282" s="476"/>
    </row>
    <row r="283" spans="2:6">
      <c r="B283" s="487" t="s">
        <v>1838</v>
      </c>
      <c r="C283" s="486" t="s">
        <v>1788</v>
      </c>
      <c r="D283" s="483" t="s">
        <v>1769</v>
      </c>
      <c r="E283" s="476"/>
      <c r="F283" s="476"/>
    </row>
    <row r="284" spans="2:6">
      <c r="B284" s="487" t="s">
        <v>1838</v>
      </c>
      <c r="C284" s="486" t="s">
        <v>1788</v>
      </c>
      <c r="D284" s="483" t="s">
        <v>1769</v>
      </c>
      <c r="E284" s="476"/>
      <c r="F284" s="476"/>
    </row>
    <row r="285" spans="2:6">
      <c r="B285" s="487" t="s">
        <v>1838</v>
      </c>
      <c r="C285" s="486" t="s">
        <v>1788</v>
      </c>
      <c r="D285" s="483" t="s">
        <v>1769</v>
      </c>
      <c r="E285" s="476"/>
      <c r="F285" s="476"/>
    </row>
    <row r="286" spans="2:6">
      <c r="B286" s="487" t="s">
        <v>1838</v>
      </c>
      <c r="C286" s="486" t="s">
        <v>1788</v>
      </c>
      <c r="D286" s="483" t="s">
        <v>1769</v>
      </c>
      <c r="E286" s="476"/>
      <c r="F286" s="476"/>
    </row>
    <row r="287" spans="2:6">
      <c r="B287" s="487" t="s">
        <v>1838</v>
      </c>
      <c r="C287" s="486" t="s">
        <v>1788</v>
      </c>
      <c r="D287" s="483" t="s">
        <v>1769</v>
      </c>
      <c r="E287" s="476"/>
      <c r="F287" s="476"/>
    </row>
    <row r="288" spans="2:6">
      <c r="B288" s="487" t="s">
        <v>1838</v>
      </c>
      <c r="C288" s="486" t="s">
        <v>1788</v>
      </c>
      <c r="D288" s="483" t="s">
        <v>1769</v>
      </c>
      <c r="E288" s="476"/>
      <c r="F288" s="476"/>
    </row>
    <row r="289" spans="2:6">
      <c r="B289" s="487" t="s">
        <v>1838</v>
      </c>
      <c r="C289" s="486" t="s">
        <v>1788</v>
      </c>
      <c r="D289" s="483" t="s">
        <v>1769</v>
      </c>
      <c r="E289" s="476"/>
      <c r="F289" s="476"/>
    </row>
    <row r="290" spans="2:6">
      <c r="B290" s="487" t="s">
        <v>1838</v>
      </c>
      <c r="C290" s="486" t="s">
        <v>1788</v>
      </c>
      <c r="D290" s="483" t="s">
        <v>1769</v>
      </c>
      <c r="E290" s="476"/>
      <c r="F290" s="476"/>
    </row>
    <row r="291" spans="2:6">
      <c r="B291" s="487" t="s">
        <v>1838</v>
      </c>
      <c r="C291" s="486" t="s">
        <v>1788</v>
      </c>
      <c r="D291" s="483" t="s">
        <v>1769</v>
      </c>
      <c r="E291" s="476"/>
      <c r="F291" s="476"/>
    </row>
    <row r="292" spans="2:6">
      <c r="B292" s="487" t="s">
        <v>1838</v>
      </c>
      <c r="C292" s="486" t="s">
        <v>1788</v>
      </c>
      <c r="D292" s="483" t="s">
        <v>1769</v>
      </c>
      <c r="E292" s="476"/>
      <c r="F292" s="476"/>
    </row>
    <row r="293" spans="2:6">
      <c r="B293" s="487" t="s">
        <v>1838</v>
      </c>
      <c r="C293" s="486" t="s">
        <v>1788</v>
      </c>
      <c r="D293" s="483" t="s">
        <v>1769</v>
      </c>
      <c r="E293" s="476"/>
      <c r="F293" s="476"/>
    </row>
    <row r="294" spans="2:6">
      <c r="B294" s="487" t="s">
        <v>1838</v>
      </c>
      <c r="C294" s="486" t="s">
        <v>1788</v>
      </c>
      <c r="D294" s="483" t="s">
        <v>1769</v>
      </c>
      <c r="E294" s="476"/>
      <c r="F294" s="476"/>
    </row>
    <row r="295" spans="2:6">
      <c r="B295" s="487" t="s">
        <v>1838</v>
      </c>
      <c r="C295" s="486" t="s">
        <v>1788</v>
      </c>
      <c r="D295" s="483" t="s">
        <v>1769</v>
      </c>
      <c r="E295" s="476"/>
      <c r="F295" s="476"/>
    </row>
    <row r="296" spans="2:6">
      <c r="B296" s="487" t="s">
        <v>1838</v>
      </c>
      <c r="C296" s="486" t="s">
        <v>1788</v>
      </c>
      <c r="D296" s="483" t="s">
        <v>1769</v>
      </c>
      <c r="E296" s="476"/>
      <c r="F296" s="476"/>
    </row>
    <row r="297" spans="2:6">
      <c r="B297" s="487" t="s">
        <v>1838</v>
      </c>
      <c r="C297" s="486" t="s">
        <v>1788</v>
      </c>
      <c r="D297" s="483" t="s">
        <v>1769</v>
      </c>
      <c r="E297" s="476"/>
      <c r="F297" s="476"/>
    </row>
    <row r="298" spans="2:6">
      <c r="B298" s="487" t="s">
        <v>1838</v>
      </c>
      <c r="C298" s="486" t="s">
        <v>1788</v>
      </c>
      <c r="D298" s="483" t="s">
        <v>1769</v>
      </c>
      <c r="E298" s="476"/>
      <c r="F298" s="476"/>
    </row>
    <row r="299" spans="2:6">
      <c r="B299" s="487" t="s">
        <v>1838</v>
      </c>
      <c r="C299" s="486" t="s">
        <v>1788</v>
      </c>
      <c r="D299" s="483" t="s">
        <v>1769</v>
      </c>
      <c r="E299" s="476"/>
      <c r="F299" s="476"/>
    </row>
    <row r="300" spans="2:6">
      <c r="B300" s="487" t="s">
        <v>1838</v>
      </c>
      <c r="C300" s="486" t="s">
        <v>1788</v>
      </c>
      <c r="D300" s="483" t="s">
        <v>1769</v>
      </c>
      <c r="E300" s="476"/>
      <c r="F300" s="476"/>
    </row>
    <row r="301" spans="2:6">
      <c r="B301" s="487" t="s">
        <v>1838</v>
      </c>
      <c r="C301" s="486" t="s">
        <v>1788</v>
      </c>
      <c r="D301" s="483" t="s">
        <v>1769</v>
      </c>
      <c r="E301" s="476"/>
      <c r="F301" s="476"/>
    </row>
    <row r="302" spans="2:6">
      <c r="B302" s="487" t="s">
        <v>1838</v>
      </c>
      <c r="C302" s="486" t="s">
        <v>1788</v>
      </c>
      <c r="D302" s="483" t="s">
        <v>1769</v>
      </c>
      <c r="E302" s="476"/>
      <c r="F302" s="476"/>
    </row>
    <row r="303" spans="2:6">
      <c r="B303" s="487" t="s">
        <v>1769</v>
      </c>
      <c r="C303" s="486" t="s">
        <v>1839</v>
      </c>
      <c r="D303" s="483" t="s">
        <v>1769</v>
      </c>
      <c r="E303" s="476"/>
      <c r="F303" s="476"/>
    </row>
    <row r="304" spans="2:6">
      <c r="B304" s="487" t="s">
        <v>1769</v>
      </c>
      <c r="C304" s="486" t="s">
        <v>1839</v>
      </c>
      <c r="D304" s="483" t="s">
        <v>1769</v>
      </c>
      <c r="E304" s="476"/>
      <c r="F304" s="476"/>
    </row>
    <row r="305" spans="2:6">
      <c r="B305" s="487" t="s">
        <v>1769</v>
      </c>
      <c r="C305" s="486" t="s">
        <v>1839</v>
      </c>
      <c r="D305" s="483" t="s">
        <v>1769</v>
      </c>
      <c r="E305" s="476"/>
      <c r="F305" s="476"/>
    </row>
    <row r="306" spans="2:6">
      <c r="B306" s="487" t="s">
        <v>1769</v>
      </c>
      <c r="C306" s="486" t="s">
        <v>1839</v>
      </c>
      <c r="D306" s="483" t="s">
        <v>1769</v>
      </c>
      <c r="E306" s="476"/>
      <c r="F306" s="476"/>
    </row>
    <row r="307" spans="2:6">
      <c r="B307" s="487" t="s">
        <v>1769</v>
      </c>
      <c r="C307" s="486" t="s">
        <v>1840</v>
      </c>
      <c r="D307" s="483" t="s">
        <v>1769</v>
      </c>
      <c r="E307" s="476"/>
      <c r="F307" s="476"/>
    </row>
    <row r="308" spans="2:6">
      <c r="B308" s="487" t="s">
        <v>1769</v>
      </c>
      <c r="C308" s="486" t="s">
        <v>1840</v>
      </c>
      <c r="D308" s="483" t="s">
        <v>1769</v>
      </c>
      <c r="E308" s="476"/>
      <c r="F308" s="476"/>
    </row>
    <row r="309" spans="2:6">
      <c r="B309" s="487" t="s">
        <v>1769</v>
      </c>
      <c r="C309" s="486" t="s">
        <v>1840</v>
      </c>
      <c r="D309" s="483" t="s">
        <v>1769</v>
      </c>
      <c r="E309" s="476"/>
      <c r="F309" s="476"/>
    </row>
    <row r="310" spans="2:6">
      <c r="B310" s="487" t="s">
        <v>1769</v>
      </c>
      <c r="C310" s="486" t="s">
        <v>1841</v>
      </c>
      <c r="D310" s="483" t="s">
        <v>1769</v>
      </c>
      <c r="E310" s="476"/>
      <c r="F310" s="476"/>
    </row>
    <row r="311" spans="2:6">
      <c r="B311" s="487" t="s">
        <v>1769</v>
      </c>
      <c r="C311" s="486" t="s">
        <v>1841</v>
      </c>
      <c r="D311" s="483" t="s">
        <v>1769</v>
      </c>
      <c r="E311" s="476"/>
      <c r="F311" s="476"/>
    </row>
    <row r="312" spans="2:6">
      <c r="B312" s="487" t="s">
        <v>1769</v>
      </c>
      <c r="C312" s="486" t="s">
        <v>1841</v>
      </c>
      <c r="D312" s="483" t="s">
        <v>1769</v>
      </c>
      <c r="E312" s="476"/>
      <c r="F312" s="476"/>
    </row>
    <row r="313" spans="2:6">
      <c r="B313" s="487" t="s">
        <v>1769</v>
      </c>
      <c r="C313" s="486" t="s">
        <v>1842</v>
      </c>
      <c r="D313" s="483" t="s">
        <v>1769</v>
      </c>
      <c r="E313" s="476"/>
      <c r="F313" s="476"/>
    </row>
    <row r="314" spans="2:6">
      <c r="B314" s="487" t="s">
        <v>1769</v>
      </c>
      <c r="C314" s="486" t="s">
        <v>1842</v>
      </c>
      <c r="D314" s="483" t="s">
        <v>1769</v>
      </c>
      <c r="E314" s="476"/>
      <c r="F314" s="476"/>
    </row>
    <row r="315" spans="2:6">
      <c r="B315" s="487" t="s">
        <v>1769</v>
      </c>
      <c r="C315" s="486" t="s">
        <v>1790</v>
      </c>
      <c r="D315" s="483" t="s">
        <v>1769</v>
      </c>
      <c r="E315" s="476"/>
      <c r="F315" s="476"/>
    </row>
    <row r="316" spans="2:6">
      <c r="B316" s="487" t="s">
        <v>1769</v>
      </c>
      <c r="C316" s="486" t="s">
        <v>1790</v>
      </c>
      <c r="D316" s="483" t="s">
        <v>1769</v>
      </c>
      <c r="E316" s="476"/>
      <c r="F316" s="476"/>
    </row>
    <row r="317" spans="2:6">
      <c r="B317" s="487" t="s">
        <v>1769</v>
      </c>
      <c r="C317" s="486" t="s">
        <v>1843</v>
      </c>
      <c r="D317" s="483" t="s">
        <v>1769</v>
      </c>
      <c r="E317" s="476"/>
      <c r="F317" s="476"/>
    </row>
    <row r="318" spans="2:6">
      <c r="B318" s="487" t="s">
        <v>1769</v>
      </c>
      <c r="C318" s="486" t="s">
        <v>1843</v>
      </c>
      <c r="D318" s="483" t="s">
        <v>1769</v>
      </c>
      <c r="E318" s="476"/>
      <c r="F318" s="476"/>
    </row>
    <row r="319" spans="2:6">
      <c r="B319" s="487" t="s">
        <v>1769</v>
      </c>
      <c r="C319" s="486" t="s">
        <v>1843</v>
      </c>
      <c r="D319" s="483" t="s">
        <v>1769</v>
      </c>
      <c r="E319" s="476"/>
      <c r="F319" s="476"/>
    </row>
    <row r="320" spans="2:6">
      <c r="B320" s="487" t="s">
        <v>1769</v>
      </c>
      <c r="C320" s="486" t="s">
        <v>1843</v>
      </c>
      <c r="D320" s="483" t="s">
        <v>1769</v>
      </c>
      <c r="E320" s="476"/>
      <c r="F320" s="476"/>
    </row>
    <row r="321" spans="2:6">
      <c r="B321" s="487" t="s">
        <v>1769</v>
      </c>
      <c r="C321" s="486" t="s">
        <v>1843</v>
      </c>
      <c r="D321" s="483" t="s">
        <v>1769</v>
      </c>
      <c r="E321" s="476"/>
      <c r="F321" s="476"/>
    </row>
    <row r="322" spans="2:6">
      <c r="B322" s="487" t="s">
        <v>1769</v>
      </c>
      <c r="C322" s="486" t="s">
        <v>1772</v>
      </c>
      <c r="D322" s="483" t="s">
        <v>1769</v>
      </c>
      <c r="E322" s="476"/>
      <c r="F322" s="476"/>
    </row>
    <row r="323" spans="2:6">
      <c r="B323" s="487" t="s">
        <v>1769</v>
      </c>
      <c r="C323" s="486" t="s">
        <v>1772</v>
      </c>
      <c r="D323" s="483" t="s">
        <v>1769</v>
      </c>
      <c r="E323" s="476"/>
      <c r="F323" s="476"/>
    </row>
    <row r="324" spans="2:6">
      <c r="B324" s="487" t="s">
        <v>1769</v>
      </c>
      <c r="C324" s="486" t="s">
        <v>1844</v>
      </c>
      <c r="D324" s="483" t="s">
        <v>1769</v>
      </c>
      <c r="E324" s="476"/>
      <c r="F324" s="476"/>
    </row>
    <row r="325" spans="2:6">
      <c r="B325" s="487" t="s">
        <v>1769</v>
      </c>
      <c r="C325" s="486" t="s">
        <v>1844</v>
      </c>
      <c r="D325" s="483" t="s">
        <v>1769</v>
      </c>
      <c r="E325" s="476"/>
      <c r="F325" s="476"/>
    </row>
    <row r="326" spans="2:6">
      <c r="B326" s="487" t="s">
        <v>1769</v>
      </c>
      <c r="C326" s="486" t="s">
        <v>1844</v>
      </c>
      <c r="D326" s="483" t="s">
        <v>1769</v>
      </c>
      <c r="E326" s="476"/>
      <c r="F326" s="476"/>
    </row>
    <row r="327" spans="2:6">
      <c r="B327" s="487" t="s">
        <v>1769</v>
      </c>
      <c r="C327" s="486" t="s">
        <v>1844</v>
      </c>
      <c r="D327" s="483" t="s">
        <v>1769</v>
      </c>
      <c r="E327" s="476"/>
      <c r="F327" s="476"/>
    </row>
    <row r="328" spans="2:6">
      <c r="B328" s="487" t="s">
        <v>1769</v>
      </c>
      <c r="C328" s="486" t="s">
        <v>1844</v>
      </c>
      <c r="D328" s="483" t="s">
        <v>1769</v>
      </c>
      <c r="E328" s="476"/>
      <c r="F328" s="476"/>
    </row>
    <row r="329" spans="2:6">
      <c r="B329" s="487" t="s">
        <v>1769</v>
      </c>
      <c r="C329" s="486" t="s">
        <v>1844</v>
      </c>
      <c r="D329" s="483" t="s">
        <v>1769</v>
      </c>
      <c r="E329" s="476"/>
      <c r="F329" s="476"/>
    </row>
    <row r="330" spans="2:6">
      <c r="B330" s="487" t="s">
        <v>1769</v>
      </c>
      <c r="C330" s="486" t="s">
        <v>1844</v>
      </c>
      <c r="D330" s="483" t="s">
        <v>1769</v>
      </c>
      <c r="E330" s="476"/>
      <c r="F330" s="476"/>
    </row>
    <row r="331" spans="2:6">
      <c r="B331" s="487" t="s">
        <v>1769</v>
      </c>
      <c r="C331" s="486" t="s">
        <v>1844</v>
      </c>
      <c r="D331" s="483" t="s">
        <v>1769</v>
      </c>
      <c r="E331" s="476"/>
      <c r="F331" s="476"/>
    </row>
    <row r="332" spans="2:6">
      <c r="B332" s="487" t="s">
        <v>1769</v>
      </c>
      <c r="C332" s="486" t="s">
        <v>1844</v>
      </c>
      <c r="D332" s="483" t="s">
        <v>1769</v>
      </c>
      <c r="E332" s="476"/>
      <c r="F332" s="476"/>
    </row>
    <row r="333" spans="2:6">
      <c r="B333" s="487" t="s">
        <v>1769</v>
      </c>
      <c r="C333" s="486" t="s">
        <v>1844</v>
      </c>
      <c r="D333" s="483" t="s">
        <v>1769</v>
      </c>
      <c r="E333" s="476"/>
      <c r="F333" s="476"/>
    </row>
    <row r="334" spans="2:6">
      <c r="B334" s="487" t="s">
        <v>1769</v>
      </c>
      <c r="C334" s="486" t="s">
        <v>1844</v>
      </c>
      <c r="D334" s="483" t="s">
        <v>1769</v>
      </c>
      <c r="E334" s="476"/>
      <c r="F334" s="476"/>
    </row>
    <row r="335" spans="2:6">
      <c r="B335" s="487" t="s">
        <v>1769</v>
      </c>
      <c r="C335" s="486" t="s">
        <v>1844</v>
      </c>
      <c r="D335" s="483" t="s">
        <v>1769</v>
      </c>
      <c r="E335" s="476"/>
      <c r="F335" s="476"/>
    </row>
    <row r="336" spans="2:6">
      <c r="B336" s="487" t="s">
        <v>1769</v>
      </c>
      <c r="C336" s="486" t="s">
        <v>1844</v>
      </c>
      <c r="D336" s="483" t="s">
        <v>1769</v>
      </c>
      <c r="E336" s="476"/>
      <c r="F336" s="476"/>
    </row>
    <row r="337" spans="2:6">
      <c r="B337" s="487" t="s">
        <v>1769</v>
      </c>
      <c r="C337" s="486" t="s">
        <v>1844</v>
      </c>
      <c r="D337" s="483" t="s">
        <v>1769</v>
      </c>
      <c r="E337" s="476"/>
      <c r="F337" s="476"/>
    </row>
    <row r="338" spans="2:6">
      <c r="B338" s="487" t="s">
        <v>1769</v>
      </c>
      <c r="C338" s="486" t="s">
        <v>1844</v>
      </c>
      <c r="D338" s="483" t="s">
        <v>1769</v>
      </c>
      <c r="E338" s="476"/>
      <c r="F338" s="476"/>
    </row>
    <row r="339" spans="2:6">
      <c r="B339" s="487" t="s">
        <v>1769</v>
      </c>
      <c r="C339" s="486" t="s">
        <v>1844</v>
      </c>
      <c r="D339" s="483" t="s">
        <v>1769</v>
      </c>
      <c r="E339" s="476"/>
      <c r="F339" s="476"/>
    </row>
    <row r="340" spans="2:6">
      <c r="B340" s="487" t="s">
        <v>1769</v>
      </c>
      <c r="C340" s="486" t="s">
        <v>1844</v>
      </c>
      <c r="D340" s="483" t="s">
        <v>1769</v>
      </c>
      <c r="E340" s="476"/>
      <c r="F340" s="476"/>
    </row>
    <row r="341" spans="2:6">
      <c r="B341" s="487" t="s">
        <v>1769</v>
      </c>
      <c r="C341" s="486" t="s">
        <v>1844</v>
      </c>
      <c r="D341" s="483" t="s">
        <v>1769</v>
      </c>
      <c r="E341" s="476"/>
      <c r="F341" s="476"/>
    </row>
    <row r="342" spans="2:6">
      <c r="B342" s="487" t="s">
        <v>1769</v>
      </c>
      <c r="C342" s="486" t="s">
        <v>1844</v>
      </c>
      <c r="D342" s="483" t="s">
        <v>1769</v>
      </c>
      <c r="E342" s="476"/>
      <c r="F342" s="476"/>
    </row>
    <row r="343" spans="2:6">
      <c r="B343" s="487" t="s">
        <v>1769</v>
      </c>
      <c r="C343" s="486" t="s">
        <v>1844</v>
      </c>
      <c r="D343" s="483" t="s">
        <v>1769</v>
      </c>
      <c r="E343" s="476"/>
      <c r="F343" s="476"/>
    </row>
    <row r="344" spans="2:6">
      <c r="B344" s="487" t="s">
        <v>1769</v>
      </c>
      <c r="C344" s="486" t="s">
        <v>1844</v>
      </c>
      <c r="D344" s="483" t="s">
        <v>1769</v>
      </c>
      <c r="E344" s="476"/>
      <c r="F344" s="476"/>
    </row>
    <row r="345" spans="2:6">
      <c r="B345" s="487" t="s">
        <v>1769</v>
      </c>
      <c r="C345" s="486" t="s">
        <v>1844</v>
      </c>
      <c r="D345" s="483" t="s">
        <v>1769</v>
      </c>
      <c r="E345" s="476"/>
      <c r="F345" s="476"/>
    </row>
    <row r="346" spans="2:6">
      <c r="B346" s="487" t="s">
        <v>1769</v>
      </c>
      <c r="C346" s="486" t="s">
        <v>1844</v>
      </c>
      <c r="D346" s="483" t="s">
        <v>1769</v>
      </c>
      <c r="E346" s="476"/>
      <c r="F346" s="476"/>
    </row>
    <row r="347" spans="2:6">
      <c r="B347" s="487" t="s">
        <v>1769</v>
      </c>
      <c r="C347" s="486" t="s">
        <v>1844</v>
      </c>
      <c r="D347" s="483" t="s">
        <v>1769</v>
      </c>
      <c r="E347" s="476"/>
      <c r="F347" s="476"/>
    </row>
    <row r="348" spans="2:6">
      <c r="B348" s="487" t="s">
        <v>1769</v>
      </c>
      <c r="C348" s="486" t="s">
        <v>1844</v>
      </c>
      <c r="D348" s="483" t="s">
        <v>1769</v>
      </c>
      <c r="E348" s="476"/>
      <c r="F348" s="476"/>
    </row>
    <row r="349" spans="2:6">
      <c r="B349" s="487" t="s">
        <v>1769</v>
      </c>
      <c r="C349" s="486" t="s">
        <v>1844</v>
      </c>
      <c r="D349" s="483" t="s">
        <v>1769</v>
      </c>
      <c r="E349" s="476"/>
      <c r="F349" s="476"/>
    </row>
    <row r="350" spans="2:6">
      <c r="B350" s="487" t="s">
        <v>1769</v>
      </c>
      <c r="C350" s="486" t="s">
        <v>1844</v>
      </c>
      <c r="D350" s="483" t="s">
        <v>1769</v>
      </c>
      <c r="E350" s="476"/>
      <c r="F350" s="476"/>
    </row>
    <row r="351" spans="2:6">
      <c r="B351" s="487" t="s">
        <v>1769</v>
      </c>
      <c r="C351" s="486" t="s">
        <v>1844</v>
      </c>
      <c r="D351" s="483" t="s">
        <v>1769</v>
      </c>
      <c r="E351" s="476"/>
      <c r="F351" s="476"/>
    </row>
    <row r="352" spans="2:6">
      <c r="B352" s="487" t="s">
        <v>1769</v>
      </c>
      <c r="C352" s="486" t="s">
        <v>1844</v>
      </c>
      <c r="D352" s="483" t="s">
        <v>1769</v>
      </c>
      <c r="E352" s="476"/>
      <c r="F352" s="476"/>
    </row>
    <row r="353" spans="2:6">
      <c r="B353" s="487" t="s">
        <v>1769</v>
      </c>
      <c r="C353" s="486" t="s">
        <v>1844</v>
      </c>
      <c r="D353" s="483" t="s">
        <v>1769</v>
      </c>
      <c r="E353" s="476"/>
      <c r="F353" s="476"/>
    </row>
    <row r="354" spans="2:6">
      <c r="B354" s="487" t="s">
        <v>1769</v>
      </c>
      <c r="C354" s="486" t="s">
        <v>1845</v>
      </c>
      <c r="D354" s="483" t="s">
        <v>1769</v>
      </c>
      <c r="E354" s="476"/>
      <c r="F354" s="476"/>
    </row>
    <row r="355" spans="2:6">
      <c r="B355" s="487" t="s">
        <v>1769</v>
      </c>
      <c r="C355" s="486" t="s">
        <v>1845</v>
      </c>
      <c r="D355" s="483" t="s">
        <v>1769</v>
      </c>
      <c r="E355" s="476"/>
      <c r="F355" s="476"/>
    </row>
    <row r="356" spans="2:6">
      <c r="B356" s="487" t="s">
        <v>1769</v>
      </c>
      <c r="C356" s="486" t="s">
        <v>1845</v>
      </c>
      <c r="D356" s="483" t="s">
        <v>1769</v>
      </c>
      <c r="E356" s="476"/>
      <c r="F356" s="476"/>
    </row>
    <row r="357" spans="2:6">
      <c r="B357" s="487" t="s">
        <v>1769</v>
      </c>
      <c r="C357" s="486" t="s">
        <v>1845</v>
      </c>
      <c r="D357" s="483" t="s">
        <v>1769</v>
      </c>
      <c r="E357" s="476"/>
      <c r="F357" s="476"/>
    </row>
    <row r="358" spans="2:6">
      <c r="B358" s="487" t="s">
        <v>1769</v>
      </c>
      <c r="C358" s="486" t="s">
        <v>1846</v>
      </c>
      <c r="D358" s="483" t="s">
        <v>1769</v>
      </c>
      <c r="E358" s="476"/>
      <c r="F358" s="476"/>
    </row>
    <row r="359" spans="2:6">
      <c r="B359" s="487" t="s">
        <v>1769</v>
      </c>
      <c r="C359" s="486" t="s">
        <v>1846</v>
      </c>
      <c r="D359" s="483" t="s">
        <v>1769</v>
      </c>
      <c r="E359" s="476"/>
      <c r="F359" s="476"/>
    </row>
    <row r="360" spans="2:6">
      <c r="B360" s="487" t="s">
        <v>1769</v>
      </c>
      <c r="C360" s="486" t="s">
        <v>1846</v>
      </c>
      <c r="D360" s="483" t="s">
        <v>1769</v>
      </c>
      <c r="E360" s="476"/>
      <c r="F360" s="476"/>
    </row>
    <row r="361" spans="2:6">
      <c r="B361" s="487" t="s">
        <v>1769</v>
      </c>
      <c r="C361" s="486" t="s">
        <v>1846</v>
      </c>
      <c r="D361" s="483" t="s">
        <v>1769</v>
      </c>
      <c r="E361" s="476"/>
      <c r="F361" s="476"/>
    </row>
    <row r="362" spans="2:6">
      <c r="B362" s="487" t="s">
        <v>1769</v>
      </c>
      <c r="C362" s="486" t="s">
        <v>1846</v>
      </c>
      <c r="D362" s="483" t="s">
        <v>1769</v>
      </c>
      <c r="E362" s="476"/>
      <c r="F362" s="476"/>
    </row>
    <row r="363" spans="2:6">
      <c r="B363" s="487" t="s">
        <v>1769</v>
      </c>
      <c r="C363" s="486" t="s">
        <v>1847</v>
      </c>
      <c r="D363" s="483" t="s">
        <v>1769</v>
      </c>
      <c r="E363" s="476"/>
      <c r="F363" s="476"/>
    </row>
    <row r="364" spans="2:6">
      <c r="B364" s="487" t="s">
        <v>1769</v>
      </c>
      <c r="C364" s="486" t="s">
        <v>1847</v>
      </c>
      <c r="D364" s="483" t="s">
        <v>1769</v>
      </c>
      <c r="E364" s="476"/>
      <c r="F364" s="476"/>
    </row>
    <row r="365" spans="2:6">
      <c r="B365" s="487" t="s">
        <v>1769</v>
      </c>
      <c r="C365" s="486" t="s">
        <v>1847</v>
      </c>
      <c r="D365" s="483" t="s">
        <v>1769</v>
      </c>
      <c r="E365" s="476"/>
      <c r="F365" s="476"/>
    </row>
    <row r="366" spans="2:6">
      <c r="B366" s="487" t="s">
        <v>1769</v>
      </c>
      <c r="C366" s="486" t="s">
        <v>1847</v>
      </c>
      <c r="D366" s="483" t="s">
        <v>1769</v>
      </c>
      <c r="E366" s="476"/>
      <c r="F366" s="476"/>
    </row>
    <row r="367" spans="2:6">
      <c r="B367" s="487" t="s">
        <v>1769</v>
      </c>
      <c r="C367" s="486" t="s">
        <v>1847</v>
      </c>
      <c r="D367" s="483" t="s">
        <v>1769</v>
      </c>
      <c r="E367" s="476"/>
      <c r="F367" s="476"/>
    </row>
    <row r="368" spans="2:6">
      <c r="B368" s="487" t="s">
        <v>1769</v>
      </c>
      <c r="C368" s="486" t="s">
        <v>1848</v>
      </c>
      <c r="D368" s="483" t="s">
        <v>1769</v>
      </c>
      <c r="E368" s="476"/>
      <c r="F368" s="476"/>
    </row>
    <row r="369" spans="2:6">
      <c r="B369" s="487" t="s">
        <v>1769</v>
      </c>
      <c r="C369" s="486" t="s">
        <v>1848</v>
      </c>
      <c r="D369" s="483" t="s">
        <v>1769</v>
      </c>
      <c r="E369" s="476"/>
      <c r="F369" s="476"/>
    </row>
    <row r="370" spans="2:6">
      <c r="B370" s="487" t="s">
        <v>1769</v>
      </c>
      <c r="C370" s="486" t="s">
        <v>1848</v>
      </c>
      <c r="D370" s="483" t="s">
        <v>1769</v>
      </c>
      <c r="E370" s="476"/>
      <c r="F370" s="476"/>
    </row>
    <row r="371" spans="2:6">
      <c r="B371" s="487" t="s">
        <v>1769</v>
      </c>
      <c r="C371" s="486" t="s">
        <v>1848</v>
      </c>
      <c r="D371" s="483" t="s">
        <v>1769</v>
      </c>
      <c r="E371" s="476"/>
      <c r="F371" s="476"/>
    </row>
    <row r="372" spans="2:6">
      <c r="B372" s="487" t="s">
        <v>1769</v>
      </c>
      <c r="C372" s="486" t="s">
        <v>1848</v>
      </c>
      <c r="D372" s="483" t="s">
        <v>1769</v>
      </c>
      <c r="E372" s="476"/>
      <c r="F372" s="476"/>
    </row>
    <row r="373" spans="2:6">
      <c r="B373" s="492" t="s">
        <v>1769</v>
      </c>
      <c r="C373" s="486" t="s">
        <v>1849</v>
      </c>
      <c r="D373" s="483" t="s">
        <v>1769</v>
      </c>
      <c r="E373" s="476"/>
      <c r="F373" s="476"/>
    </row>
    <row r="374" spans="2:6">
      <c r="B374" s="492" t="s">
        <v>1769</v>
      </c>
      <c r="C374" s="486" t="s">
        <v>1849</v>
      </c>
      <c r="D374" s="483" t="s">
        <v>1769</v>
      </c>
      <c r="E374" s="476"/>
      <c r="F374" s="476"/>
    </row>
    <row r="375" spans="2:6">
      <c r="B375" s="492" t="s">
        <v>1769</v>
      </c>
      <c r="C375" s="486" t="s">
        <v>1850</v>
      </c>
      <c r="D375" s="483" t="s">
        <v>1769</v>
      </c>
      <c r="E375" s="476"/>
      <c r="F375" s="476"/>
    </row>
    <row r="376" spans="2:6">
      <c r="B376" s="492" t="s">
        <v>1769</v>
      </c>
      <c r="C376" s="486" t="s">
        <v>1850</v>
      </c>
      <c r="D376" s="483" t="s">
        <v>1769</v>
      </c>
      <c r="E376" s="476"/>
      <c r="F376" s="476"/>
    </row>
    <row r="377" spans="2:6">
      <c r="B377" s="492" t="s">
        <v>1769</v>
      </c>
      <c r="C377" s="486" t="s">
        <v>1850</v>
      </c>
      <c r="D377" s="483" t="s">
        <v>1769</v>
      </c>
      <c r="E377" s="476"/>
      <c r="F377" s="476"/>
    </row>
    <row r="378" spans="2:6">
      <c r="B378" s="492" t="s">
        <v>1769</v>
      </c>
      <c r="C378" s="486" t="s">
        <v>1850</v>
      </c>
      <c r="D378" s="483" t="s">
        <v>1769</v>
      </c>
      <c r="E378" s="476"/>
      <c r="F378" s="476"/>
    </row>
    <row r="379" spans="2:6">
      <c r="B379" s="492" t="s">
        <v>1769</v>
      </c>
      <c r="C379" s="486" t="s">
        <v>1851</v>
      </c>
      <c r="D379" s="483" t="s">
        <v>1769</v>
      </c>
      <c r="E379" s="476"/>
      <c r="F379" s="476"/>
    </row>
    <row r="380" spans="2:6">
      <c r="B380" s="492" t="s">
        <v>1769</v>
      </c>
      <c r="C380" s="486" t="s">
        <v>1851</v>
      </c>
      <c r="D380" s="483" t="s">
        <v>1769</v>
      </c>
      <c r="E380" s="476"/>
      <c r="F380" s="476"/>
    </row>
    <row r="381" spans="2:6">
      <c r="B381" s="492" t="s">
        <v>1769</v>
      </c>
      <c r="C381" s="486" t="s">
        <v>1851</v>
      </c>
      <c r="D381" s="483" t="s">
        <v>1769</v>
      </c>
      <c r="E381" s="476"/>
      <c r="F381" s="476"/>
    </row>
    <row r="382" spans="2:6">
      <c r="B382" s="492" t="s">
        <v>1769</v>
      </c>
      <c r="C382" s="486" t="s">
        <v>1851</v>
      </c>
      <c r="D382" s="483" t="s">
        <v>1769</v>
      </c>
      <c r="E382" s="476"/>
      <c r="F382" s="476"/>
    </row>
    <row r="383" spans="2:6">
      <c r="B383" s="492" t="s">
        <v>1769</v>
      </c>
      <c r="C383" s="486" t="s">
        <v>1852</v>
      </c>
      <c r="D383" s="483" t="s">
        <v>1769</v>
      </c>
      <c r="E383" s="476"/>
      <c r="F383" s="476"/>
    </row>
    <row r="384" spans="2:6">
      <c r="B384" s="492" t="s">
        <v>1769</v>
      </c>
      <c r="C384" s="486" t="s">
        <v>1852</v>
      </c>
      <c r="D384" s="483" t="s">
        <v>1769</v>
      </c>
      <c r="E384" s="476"/>
      <c r="F384" s="476"/>
    </row>
    <row r="385" spans="2:6">
      <c r="B385" s="492" t="s">
        <v>1769</v>
      </c>
      <c r="C385" s="486" t="s">
        <v>1853</v>
      </c>
      <c r="D385" s="483" t="s">
        <v>1769</v>
      </c>
      <c r="E385" s="476"/>
      <c r="F385" s="476"/>
    </row>
    <row r="386" spans="2:6">
      <c r="B386" s="492" t="s">
        <v>1769</v>
      </c>
      <c r="C386" s="486" t="s">
        <v>1854</v>
      </c>
      <c r="D386" s="483" t="s">
        <v>1769</v>
      </c>
      <c r="E386" s="476"/>
      <c r="F386" s="476"/>
    </row>
    <row r="387" spans="2:6">
      <c r="B387" s="492" t="s">
        <v>1769</v>
      </c>
      <c r="C387" s="486" t="s">
        <v>1854</v>
      </c>
      <c r="D387" s="483" t="s">
        <v>1769</v>
      </c>
      <c r="E387" s="476"/>
      <c r="F387" s="476"/>
    </row>
    <row r="388" spans="2:6">
      <c r="B388" s="492" t="s">
        <v>1769</v>
      </c>
      <c r="C388" s="486" t="s">
        <v>1854</v>
      </c>
      <c r="D388" s="483" t="s">
        <v>1769</v>
      </c>
      <c r="E388" s="476"/>
      <c r="F388" s="476"/>
    </row>
    <row r="389" spans="2:6">
      <c r="B389" s="492" t="s">
        <v>1769</v>
      </c>
      <c r="C389" s="486" t="s">
        <v>1854</v>
      </c>
      <c r="D389" s="483" t="s">
        <v>1769</v>
      </c>
      <c r="E389" s="476"/>
      <c r="F389" s="476"/>
    </row>
    <row r="390" spans="2:6">
      <c r="B390" s="492" t="s">
        <v>1769</v>
      </c>
      <c r="C390" s="486" t="s">
        <v>1855</v>
      </c>
      <c r="D390" s="483" t="s">
        <v>1769</v>
      </c>
      <c r="E390" s="476"/>
      <c r="F390" s="476"/>
    </row>
    <row r="391" spans="2:6">
      <c r="B391" s="493"/>
      <c r="C391" s="494"/>
      <c r="D391" s="495"/>
      <c r="E391" s="476"/>
      <c r="F391" s="476"/>
    </row>
    <row r="392" spans="2:6">
      <c r="B392" s="476"/>
      <c r="C392" s="476"/>
      <c r="D392" s="476"/>
      <c r="E392" s="476"/>
      <c r="F392" s="476"/>
    </row>
    <row r="393" spans="2:6">
      <c r="B393" s="476"/>
      <c r="C393" s="476"/>
      <c r="D393" s="476"/>
      <c r="E393" s="476"/>
      <c r="F393" s="476"/>
    </row>
    <row r="394" spans="2:6">
      <c r="B394" s="476"/>
      <c r="C394" s="476"/>
      <c r="D394" s="476"/>
      <c r="E394" s="476"/>
      <c r="F394" s="476"/>
    </row>
    <row r="395" spans="2:6">
      <c r="B395" s="476"/>
      <c r="C395" s="476"/>
      <c r="D395" s="476"/>
      <c r="E395" s="476"/>
      <c r="F395" s="476"/>
    </row>
    <row r="396" spans="2:6">
      <c r="B396" s="476"/>
      <c r="C396" s="476"/>
      <c r="D396" s="476"/>
      <c r="E396" s="476"/>
      <c r="F396" s="476"/>
    </row>
    <row r="397" spans="2:6">
      <c r="B397" s="476"/>
      <c r="C397" s="476"/>
      <c r="D397" s="476"/>
      <c r="E397" s="476"/>
      <c r="F397" s="476"/>
    </row>
    <row r="398" spans="2:6">
      <c r="B398" s="476"/>
      <c r="C398" s="476"/>
      <c r="D398" s="476"/>
      <c r="E398" s="476"/>
      <c r="F398" s="476"/>
    </row>
    <row r="399" spans="2:6">
      <c r="B399" s="476"/>
      <c r="C399" s="476"/>
      <c r="D399" s="476"/>
      <c r="E399" s="476"/>
      <c r="F399" s="476"/>
    </row>
    <row r="400" spans="2:6">
      <c r="B400" s="476"/>
      <c r="C400" s="476"/>
      <c r="D400" s="476"/>
      <c r="E400" s="476"/>
      <c r="F400" s="476"/>
    </row>
    <row r="401" spans="2:6">
      <c r="B401" s="476"/>
      <c r="C401" s="476"/>
      <c r="D401" s="476"/>
      <c r="E401" s="476"/>
      <c r="F401" s="476"/>
    </row>
  </sheetData>
  <mergeCells count="3">
    <mergeCell ref="B1:D1"/>
    <mergeCell ref="B3:D3"/>
    <mergeCell ref="B4:D4"/>
  </mergeCells>
  <pageMargins left="0.70866141732283472" right="0.70866141732283472" top="0.74803149606299213" bottom="0.74803149606299213" header="0.31496062992125984" footer="0.31496062992125984"/>
  <pageSetup scale="75"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85"/>
  <sheetViews>
    <sheetView view="pageBreakPreview" zoomScaleNormal="100" zoomScaleSheetLayoutView="100" workbookViewId="0">
      <selection activeCell="D25" sqref="A1:D25"/>
    </sheetView>
  </sheetViews>
  <sheetFormatPr baseColWidth="10" defaultColWidth="14.42578125" defaultRowHeight="15" customHeight="1"/>
  <cols>
    <col min="1" max="1" width="31" customWidth="1"/>
    <col min="2" max="2" width="94" customWidth="1"/>
    <col min="3" max="3" width="21.42578125" customWidth="1"/>
    <col min="4" max="4" width="1.85546875" customWidth="1"/>
    <col min="5" max="21" width="10.7109375" customWidth="1"/>
  </cols>
  <sheetData>
    <row r="1" spans="1:21" ht="15" customHeight="1">
      <c r="A1" s="978" t="s">
        <v>3635</v>
      </c>
      <c r="B1" s="804"/>
      <c r="C1" s="804"/>
      <c r="D1" s="805"/>
      <c r="E1" s="127"/>
      <c r="F1" s="127"/>
      <c r="G1" s="127"/>
      <c r="H1" s="127"/>
      <c r="I1" s="127"/>
      <c r="J1" s="127"/>
      <c r="K1" s="127"/>
      <c r="L1" s="127"/>
      <c r="M1" s="127"/>
      <c r="N1" s="127"/>
      <c r="O1" s="127"/>
      <c r="P1" s="127"/>
      <c r="Q1" s="127"/>
      <c r="R1" s="127"/>
      <c r="S1" s="127"/>
      <c r="T1" s="127"/>
      <c r="U1" s="127"/>
    </row>
    <row r="2" spans="1:21">
      <c r="A2" s="979" t="s">
        <v>393</v>
      </c>
      <c r="B2" s="804"/>
      <c r="C2" s="804"/>
      <c r="D2" s="805"/>
      <c r="E2" s="127"/>
      <c r="F2" s="127"/>
      <c r="G2" s="127"/>
      <c r="H2" s="127"/>
      <c r="I2" s="127"/>
      <c r="J2" s="127"/>
      <c r="K2" s="127"/>
      <c r="L2" s="127"/>
      <c r="M2" s="127"/>
      <c r="N2" s="127"/>
      <c r="O2" s="127"/>
      <c r="P2" s="127"/>
      <c r="Q2" s="127"/>
      <c r="R2" s="127"/>
      <c r="S2" s="127"/>
      <c r="T2" s="127"/>
      <c r="U2" s="127"/>
    </row>
    <row r="3" spans="1:21">
      <c r="A3" s="980" t="s">
        <v>1664</v>
      </c>
      <c r="B3" s="981"/>
      <c r="C3" s="981"/>
      <c r="D3" s="982"/>
      <c r="E3" s="127"/>
      <c r="F3" s="127"/>
      <c r="G3" s="127"/>
      <c r="H3" s="127"/>
      <c r="I3" s="127"/>
      <c r="J3" s="127"/>
      <c r="K3" s="127"/>
      <c r="L3" s="127"/>
      <c r="M3" s="127"/>
      <c r="N3" s="127"/>
      <c r="O3" s="127"/>
      <c r="P3" s="127"/>
      <c r="Q3" s="127"/>
      <c r="R3" s="127"/>
      <c r="S3" s="127"/>
      <c r="T3" s="127"/>
      <c r="U3" s="127"/>
    </row>
    <row r="4" spans="1:21">
      <c r="A4" s="113"/>
      <c r="B4" s="113"/>
      <c r="C4" s="113"/>
      <c r="D4" s="114"/>
      <c r="E4" s="127"/>
      <c r="F4" s="127"/>
      <c r="G4" s="127"/>
      <c r="H4" s="127"/>
      <c r="I4" s="127"/>
      <c r="J4" s="127"/>
      <c r="K4" s="127"/>
      <c r="L4" s="127"/>
      <c r="M4" s="127"/>
      <c r="N4" s="127"/>
      <c r="O4" s="127"/>
      <c r="P4" s="127"/>
      <c r="Q4" s="127"/>
      <c r="R4" s="127"/>
      <c r="S4" s="127"/>
      <c r="T4" s="127"/>
      <c r="U4" s="127"/>
    </row>
    <row r="5" spans="1:21">
      <c r="A5" s="115" t="s">
        <v>390</v>
      </c>
      <c r="B5" s="116" t="s">
        <v>394</v>
      </c>
      <c r="C5" s="116" t="s">
        <v>392</v>
      </c>
      <c r="D5" s="117"/>
      <c r="E5" s="127"/>
      <c r="F5" s="127"/>
      <c r="G5" s="127"/>
      <c r="H5" s="127"/>
      <c r="I5" s="127"/>
      <c r="J5" s="127"/>
      <c r="K5" s="127"/>
      <c r="L5" s="127"/>
      <c r="M5" s="127"/>
      <c r="N5" s="127"/>
      <c r="O5" s="127"/>
      <c r="P5" s="127"/>
      <c r="Q5" s="127"/>
      <c r="R5" s="127"/>
      <c r="S5" s="127"/>
      <c r="T5" s="127"/>
      <c r="U5" s="127"/>
    </row>
    <row r="6" spans="1:21" ht="3" customHeight="1">
      <c r="A6" s="118"/>
      <c r="B6" s="119"/>
      <c r="C6" s="119"/>
      <c r="D6" s="120"/>
      <c r="E6" s="127"/>
      <c r="F6" s="127"/>
      <c r="G6" s="127"/>
      <c r="H6" s="127"/>
      <c r="I6" s="127"/>
      <c r="J6" s="127"/>
      <c r="K6" s="127"/>
      <c r="L6" s="127"/>
      <c r="M6" s="127"/>
      <c r="N6" s="127"/>
      <c r="O6" s="127"/>
      <c r="P6" s="127"/>
      <c r="Q6" s="127"/>
      <c r="R6" s="127"/>
      <c r="S6" s="127"/>
      <c r="T6" s="127"/>
      <c r="U6" s="127"/>
    </row>
    <row r="7" spans="1:21">
      <c r="A7" s="128"/>
      <c r="B7" s="129"/>
      <c r="C7" s="130">
        <v>0</v>
      </c>
      <c r="D7" s="992"/>
      <c r="E7" s="127"/>
      <c r="F7" s="127"/>
      <c r="G7" s="127"/>
      <c r="H7" s="127"/>
      <c r="I7" s="127"/>
      <c r="J7" s="127"/>
      <c r="K7" s="127"/>
      <c r="L7" s="127"/>
      <c r="M7" s="127"/>
      <c r="N7" s="127"/>
      <c r="O7" s="127"/>
      <c r="P7" s="127"/>
      <c r="Q7" s="127"/>
      <c r="R7" s="127"/>
      <c r="S7" s="127"/>
      <c r="T7" s="127"/>
      <c r="U7" s="127"/>
    </row>
    <row r="8" spans="1:21">
      <c r="A8" s="131"/>
      <c r="B8" s="129"/>
      <c r="C8" s="130"/>
      <c r="D8" s="993"/>
      <c r="E8" s="127"/>
      <c r="F8" s="127"/>
      <c r="G8" s="127"/>
      <c r="H8" s="127"/>
      <c r="I8" s="127"/>
      <c r="J8" s="127"/>
      <c r="K8" s="127"/>
      <c r="L8" s="127"/>
      <c r="M8" s="127"/>
      <c r="N8" s="127"/>
      <c r="O8" s="127"/>
      <c r="P8" s="127"/>
      <c r="Q8" s="127"/>
      <c r="R8" s="127"/>
      <c r="S8" s="127"/>
      <c r="T8" s="127"/>
      <c r="U8" s="127"/>
    </row>
    <row r="9" spans="1:21">
      <c r="A9" s="128"/>
      <c r="B9" s="129"/>
      <c r="C9" s="130"/>
      <c r="D9" s="993"/>
      <c r="E9" s="127"/>
      <c r="F9" s="127"/>
      <c r="G9" s="127"/>
      <c r="H9" s="127"/>
      <c r="I9" s="127"/>
      <c r="J9" s="127"/>
      <c r="K9" s="127"/>
      <c r="L9" s="127"/>
      <c r="M9" s="127"/>
      <c r="N9" s="127"/>
      <c r="O9" s="127"/>
      <c r="P9" s="127"/>
      <c r="Q9" s="127"/>
      <c r="R9" s="127"/>
      <c r="S9" s="127"/>
      <c r="T9" s="127"/>
      <c r="U9" s="127"/>
    </row>
    <row r="10" spans="1:21">
      <c r="A10" s="128"/>
      <c r="B10" s="129"/>
      <c r="C10" s="130"/>
      <c r="D10" s="993"/>
      <c r="E10" s="127"/>
      <c r="F10" s="127"/>
      <c r="G10" s="127"/>
      <c r="H10" s="127"/>
      <c r="I10" s="127"/>
      <c r="J10" s="127"/>
      <c r="K10" s="127"/>
      <c r="L10" s="127"/>
      <c r="M10" s="127"/>
      <c r="N10" s="127"/>
      <c r="O10" s="127"/>
      <c r="P10" s="127"/>
      <c r="Q10" s="127"/>
      <c r="R10" s="127"/>
      <c r="S10" s="127"/>
      <c r="T10" s="127"/>
      <c r="U10" s="127"/>
    </row>
    <row r="11" spans="1:21">
      <c r="A11" s="128"/>
      <c r="B11" s="129"/>
      <c r="C11" s="130"/>
      <c r="D11" s="993"/>
      <c r="E11" s="127"/>
      <c r="F11" s="127"/>
      <c r="G11" s="127"/>
      <c r="H11" s="127"/>
      <c r="I11" s="127"/>
      <c r="J11" s="127"/>
      <c r="K11" s="127"/>
      <c r="L11" s="127"/>
      <c r="M11" s="127"/>
      <c r="N11" s="127"/>
      <c r="O11" s="127"/>
      <c r="P11" s="127"/>
      <c r="Q11" s="127"/>
      <c r="R11" s="127"/>
      <c r="S11" s="127"/>
      <c r="T11" s="127"/>
      <c r="U11" s="127"/>
    </row>
    <row r="12" spans="1:21">
      <c r="A12" s="128"/>
      <c r="B12" s="129"/>
      <c r="C12" s="130"/>
      <c r="D12" s="993"/>
      <c r="E12" s="127"/>
      <c r="F12" s="127"/>
      <c r="G12" s="127"/>
      <c r="H12" s="127"/>
      <c r="I12" s="127"/>
      <c r="J12" s="127"/>
      <c r="K12" s="127"/>
      <c r="L12" s="127"/>
      <c r="M12" s="127"/>
      <c r="N12" s="127"/>
      <c r="O12" s="127"/>
      <c r="P12" s="127"/>
      <c r="Q12" s="127"/>
      <c r="R12" s="127"/>
      <c r="S12" s="127"/>
      <c r="T12" s="127"/>
      <c r="U12" s="127"/>
    </row>
    <row r="13" spans="1:21">
      <c r="A13" s="128"/>
      <c r="B13" s="129"/>
      <c r="C13" s="130"/>
      <c r="D13" s="993"/>
      <c r="E13" s="127"/>
      <c r="F13" s="127"/>
      <c r="G13" s="127"/>
      <c r="H13" s="127"/>
      <c r="I13" s="127"/>
      <c r="J13" s="127"/>
      <c r="K13" s="127"/>
      <c r="L13" s="127"/>
      <c r="M13" s="127"/>
      <c r="N13" s="127"/>
      <c r="O13" s="127"/>
      <c r="P13" s="127"/>
      <c r="Q13" s="127"/>
      <c r="R13" s="127"/>
      <c r="S13" s="127"/>
      <c r="T13" s="127"/>
      <c r="U13" s="127"/>
    </row>
    <row r="14" spans="1:21">
      <c r="A14" s="128"/>
      <c r="B14" s="129"/>
      <c r="C14" s="130"/>
      <c r="D14" s="993"/>
      <c r="E14" s="127"/>
      <c r="F14" s="127"/>
      <c r="G14" s="127"/>
      <c r="H14" s="127"/>
      <c r="I14" s="127"/>
      <c r="J14" s="127"/>
      <c r="K14" s="127"/>
      <c r="L14" s="127"/>
      <c r="M14" s="127"/>
      <c r="N14" s="127"/>
      <c r="O14" s="127"/>
      <c r="P14" s="127"/>
      <c r="Q14" s="127"/>
      <c r="R14" s="127"/>
      <c r="S14" s="127"/>
      <c r="T14" s="127"/>
      <c r="U14" s="127"/>
    </row>
    <row r="15" spans="1:21">
      <c r="A15" s="128"/>
      <c r="B15" s="129"/>
      <c r="C15" s="130"/>
      <c r="D15" s="993"/>
      <c r="E15" s="127"/>
      <c r="F15" s="127"/>
      <c r="G15" s="127"/>
      <c r="H15" s="127"/>
      <c r="I15" s="127"/>
      <c r="J15" s="127"/>
      <c r="K15" s="127"/>
      <c r="L15" s="127"/>
      <c r="M15" s="127"/>
      <c r="N15" s="127"/>
      <c r="O15" s="127"/>
      <c r="P15" s="127"/>
      <c r="Q15" s="127"/>
      <c r="R15" s="127"/>
      <c r="S15" s="127"/>
      <c r="T15" s="127"/>
      <c r="U15" s="127"/>
    </row>
    <row r="16" spans="1:21">
      <c r="A16" s="128"/>
      <c r="B16" s="129"/>
      <c r="C16" s="130"/>
      <c r="D16" s="993"/>
      <c r="E16" s="127"/>
      <c r="F16" s="127"/>
      <c r="G16" s="127"/>
      <c r="H16" s="127"/>
      <c r="I16" s="127"/>
      <c r="J16" s="127"/>
      <c r="K16" s="127"/>
      <c r="L16" s="127"/>
      <c r="M16" s="127"/>
      <c r="N16" s="127"/>
      <c r="O16" s="127"/>
      <c r="P16" s="127"/>
      <c r="Q16" s="127"/>
      <c r="R16" s="127"/>
      <c r="S16" s="127"/>
      <c r="T16" s="127"/>
      <c r="U16" s="127"/>
    </row>
    <row r="17" spans="1:21" ht="15.75" customHeight="1">
      <c r="A17" s="127"/>
      <c r="B17" s="127"/>
      <c r="C17" s="127"/>
      <c r="D17" s="127"/>
      <c r="E17" s="127"/>
      <c r="F17" s="127"/>
      <c r="G17" s="127"/>
      <c r="H17" s="127"/>
      <c r="I17" s="127"/>
      <c r="J17" s="127"/>
      <c r="K17" s="127"/>
      <c r="L17" s="127"/>
      <c r="M17" s="127"/>
      <c r="N17" s="127"/>
      <c r="O17" s="127"/>
      <c r="P17" s="127"/>
      <c r="Q17" s="127"/>
      <c r="R17" s="127"/>
      <c r="S17" s="127"/>
      <c r="T17" s="127"/>
      <c r="U17" s="127"/>
    </row>
    <row r="18" spans="1:21" ht="15.75" customHeight="1">
      <c r="A18" s="127"/>
      <c r="B18" s="127"/>
      <c r="C18" s="127"/>
      <c r="D18" s="127"/>
      <c r="E18" s="127"/>
      <c r="F18" s="127"/>
      <c r="G18" s="127"/>
      <c r="H18" s="127"/>
      <c r="I18" s="127"/>
      <c r="J18" s="127"/>
      <c r="K18" s="127"/>
      <c r="L18" s="127"/>
      <c r="M18" s="127"/>
      <c r="N18" s="127"/>
      <c r="O18" s="127"/>
      <c r="P18" s="127"/>
      <c r="Q18" s="127"/>
      <c r="R18" s="127"/>
      <c r="S18" s="127"/>
      <c r="T18" s="127"/>
      <c r="U18" s="127"/>
    </row>
    <row r="19" spans="1:21" ht="15.75" customHeight="1">
      <c r="A19" s="127"/>
      <c r="B19" s="127"/>
      <c r="C19" s="127"/>
      <c r="D19" s="127"/>
      <c r="E19" s="127"/>
      <c r="F19" s="127"/>
      <c r="G19" s="127"/>
      <c r="H19" s="127"/>
      <c r="I19" s="127"/>
      <c r="J19" s="127"/>
      <c r="K19" s="127"/>
      <c r="L19" s="127"/>
      <c r="M19" s="127"/>
      <c r="N19" s="127"/>
      <c r="O19" s="127"/>
      <c r="P19" s="127"/>
      <c r="Q19" s="127"/>
      <c r="R19" s="127"/>
      <c r="S19" s="127"/>
      <c r="T19" s="127"/>
      <c r="U19" s="127"/>
    </row>
    <row r="20" spans="1:21" ht="15.75" customHeight="1">
      <c r="A20" s="127"/>
      <c r="B20" s="127"/>
      <c r="C20" s="127"/>
      <c r="D20" s="127"/>
      <c r="E20" s="127"/>
      <c r="F20" s="127"/>
      <c r="G20" s="127"/>
      <c r="H20" s="127"/>
      <c r="I20" s="127"/>
      <c r="J20" s="127"/>
      <c r="K20" s="127"/>
      <c r="L20" s="127"/>
      <c r="M20" s="127"/>
      <c r="N20" s="127"/>
      <c r="O20" s="127"/>
      <c r="P20" s="127"/>
      <c r="Q20" s="127"/>
      <c r="R20" s="127"/>
      <c r="S20" s="127"/>
      <c r="T20" s="127"/>
      <c r="U20" s="127"/>
    </row>
    <row r="21" spans="1:21" ht="15.75" customHeight="1">
      <c r="A21" s="127"/>
      <c r="B21" s="127"/>
      <c r="C21" s="127"/>
      <c r="D21" s="127"/>
      <c r="E21" s="127"/>
      <c r="F21" s="127"/>
      <c r="G21" s="127"/>
      <c r="H21" s="127"/>
      <c r="I21" s="127"/>
      <c r="J21" s="127"/>
      <c r="K21" s="127"/>
      <c r="L21" s="127"/>
      <c r="M21" s="127"/>
      <c r="N21" s="127"/>
      <c r="O21" s="127"/>
      <c r="P21" s="127"/>
      <c r="Q21" s="127"/>
      <c r="R21" s="127"/>
      <c r="S21" s="127"/>
      <c r="T21" s="127"/>
      <c r="U21" s="127"/>
    </row>
    <row r="22" spans="1:21" ht="15.75" customHeight="1">
      <c r="A22" s="127"/>
      <c r="B22" s="127"/>
      <c r="C22" s="127"/>
      <c r="D22" s="127"/>
      <c r="E22" s="127"/>
      <c r="F22" s="127"/>
      <c r="G22" s="127"/>
      <c r="H22" s="127"/>
      <c r="I22" s="127"/>
      <c r="J22" s="127"/>
      <c r="K22" s="127"/>
      <c r="L22" s="127"/>
      <c r="M22" s="127"/>
      <c r="N22" s="127"/>
      <c r="O22" s="127"/>
      <c r="P22" s="127"/>
      <c r="Q22" s="127"/>
      <c r="R22" s="127"/>
      <c r="S22" s="127"/>
      <c r="T22" s="127"/>
      <c r="U22" s="127"/>
    </row>
    <row r="23" spans="1:21" ht="15.75" customHeight="1">
      <c r="A23" s="127"/>
      <c r="B23" s="127"/>
      <c r="C23" s="127"/>
      <c r="D23" s="127"/>
      <c r="E23" s="127"/>
      <c r="F23" s="127"/>
      <c r="G23" s="127"/>
      <c r="H23" s="127"/>
      <c r="I23" s="127"/>
      <c r="J23" s="127"/>
      <c r="K23" s="127"/>
      <c r="L23" s="127"/>
      <c r="M23" s="127"/>
      <c r="N23" s="127"/>
      <c r="O23" s="127"/>
      <c r="P23" s="127"/>
      <c r="Q23" s="127"/>
      <c r="R23" s="127"/>
      <c r="S23" s="127"/>
      <c r="T23" s="127"/>
      <c r="U23" s="127"/>
    </row>
    <row r="24" spans="1:21" ht="15.75" customHeight="1">
      <c r="A24" s="127"/>
      <c r="B24" s="127"/>
      <c r="C24" s="127"/>
      <c r="D24" s="127"/>
      <c r="E24" s="127"/>
      <c r="F24" s="127"/>
      <c r="G24" s="127"/>
      <c r="H24" s="127"/>
      <c r="I24" s="127"/>
      <c r="J24" s="127"/>
      <c r="K24" s="127"/>
      <c r="L24" s="127"/>
      <c r="M24" s="127"/>
      <c r="N24" s="127"/>
      <c r="O24" s="127"/>
      <c r="P24" s="127"/>
      <c r="Q24" s="127"/>
      <c r="R24" s="127"/>
      <c r="S24" s="127"/>
      <c r="T24" s="127"/>
      <c r="U24" s="127"/>
    </row>
    <row r="25" spans="1:21" ht="15.75" customHeight="1">
      <c r="A25" s="127"/>
      <c r="B25" s="127"/>
      <c r="C25" s="127"/>
      <c r="D25" s="127"/>
      <c r="E25" s="127"/>
      <c r="F25" s="127"/>
      <c r="G25" s="127"/>
      <c r="H25" s="127"/>
      <c r="I25" s="127"/>
      <c r="J25" s="127"/>
      <c r="K25" s="127"/>
      <c r="L25" s="127"/>
      <c r="M25" s="127"/>
      <c r="N25" s="127"/>
      <c r="O25" s="127"/>
      <c r="P25" s="127"/>
      <c r="Q25" s="127"/>
      <c r="R25" s="127"/>
      <c r="S25" s="127"/>
      <c r="T25" s="127"/>
      <c r="U25" s="127"/>
    </row>
    <row r="26" spans="1:21" ht="15.75" customHeight="1">
      <c r="A26" s="127"/>
      <c r="B26" s="127"/>
      <c r="C26" s="127"/>
      <c r="D26" s="127"/>
      <c r="E26" s="127"/>
      <c r="F26" s="127"/>
      <c r="G26" s="127"/>
      <c r="H26" s="127"/>
      <c r="I26" s="127"/>
      <c r="J26" s="127"/>
      <c r="K26" s="127"/>
      <c r="L26" s="127"/>
      <c r="M26" s="127"/>
      <c r="N26" s="127"/>
      <c r="O26" s="127"/>
      <c r="P26" s="127"/>
      <c r="Q26" s="127"/>
      <c r="R26" s="127"/>
      <c r="S26" s="127"/>
      <c r="T26" s="127"/>
      <c r="U26" s="127"/>
    </row>
    <row r="27" spans="1:21" ht="15.75" customHeight="1">
      <c r="A27" s="127"/>
      <c r="B27" s="127"/>
      <c r="C27" s="127"/>
      <c r="D27" s="127"/>
      <c r="E27" s="127"/>
      <c r="F27" s="127"/>
      <c r="G27" s="127"/>
      <c r="H27" s="127"/>
      <c r="I27" s="127"/>
      <c r="J27" s="127"/>
      <c r="K27" s="127"/>
      <c r="L27" s="127"/>
      <c r="M27" s="127"/>
      <c r="N27" s="127"/>
      <c r="O27" s="127"/>
      <c r="P27" s="127"/>
      <c r="Q27" s="127"/>
      <c r="R27" s="127"/>
      <c r="S27" s="127"/>
      <c r="T27" s="127"/>
      <c r="U27" s="127"/>
    </row>
    <row r="28" spans="1:21" ht="15.75" customHeight="1">
      <c r="A28" s="127"/>
      <c r="B28" s="127"/>
      <c r="C28" s="127"/>
      <c r="D28" s="127"/>
      <c r="E28" s="127"/>
      <c r="F28" s="127"/>
      <c r="G28" s="127"/>
      <c r="H28" s="127"/>
      <c r="I28" s="127"/>
      <c r="J28" s="127"/>
      <c r="K28" s="127"/>
      <c r="L28" s="127"/>
      <c r="M28" s="127"/>
      <c r="N28" s="127"/>
      <c r="O28" s="127"/>
      <c r="P28" s="127"/>
      <c r="Q28" s="127"/>
      <c r="R28" s="127"/>
      <c r="S28" s="127"/>
      <c r="T28" s="127"/>
      <c r="U28" s="127"/>
    </row>
    <row r="29" spans="1:21" ht="15.75" customHeight="1">
      <c r="A29" s="127"/>
      <c r="B29" s="127"/>
      <c r="C29" s="127"/>
      <c r="D29" s="127"/>
      <c r="E29" s="127"/>
      <c r="F29" s="127"/>
      <c r="G29" s="127"/>
      <c r="H29" s="127"/>
      <c r="I29" s="127"/>
      <c r="J29" s="127"/>
      <c r="K29" s="127"/>
      <c r="L29" s="127"/>
      <c r="M29" s="127"/>
      <c r="N29" s="127"/>
      <c r="O29" s="127"/>
      <c r="P29" s="127"/>
      <c r="Q29" s="127"/>
      <c r="R29" s="127"/>
      <c r="S29" s="127"/>
      <c r="T29" s="127"/>
      <c r="U29" s="127"/>
    </row>
    <row r="30" spans="1:21" ht="15.75" customHeight="1">
      <c r="A30" s="127"/>
      <c r="B30" s="127"/>
      <c r="C30" s="127"/>
      <c r="D30" s="127"/>
      <c r="E30" s="127"/>
      <c r="F30" s="127"/>
      <c r="G30" s="127"/>
      <c r="H30" s="127"/>
      <c r="I30" s="127"/>
      <c r="J30" s="127"/>
      <c r="K30" s="127"/>
      <c r="L30" s="127"/>
      <c r="M30" s="127"/>
      <c r="N30" s="127"/>
      <c r="O30" s="127"/>
      <c r="P30" s="127"/>
      <c r="Q30" s="127"/>
      <c r="R30" s="127"/>
      <c r="S30" s="127"/>
      <c r="T30" s="127"/>
      <c r="U30" s="127"/>
    </row>
    <row r="31" spans="1:21" ht="15.75" customHeight="1">
      <c r="A31" s="127"/>
      <c r="B31" s="127"/>
      <c r="C31" s="127"/>
      <c r="D31" s="127"/>
      <c r="E31" s="127"/>
      <c r="F31" s="127"/>
      <c r="G31" s="127"/>
      <c r="H31" s="127"/>
      <c r="I31" s="127"/>
      <c r="J31" s="127"/>
      <c r="K31" s="127"/>
      <c r="L31" s="127"/>
      <c r="M31" s="127"/>
      <c r="N31" s="127"/>
      <c r="O31" s="127"/>
      <c r="P31" s="127"/>
      <c r="Q31" s="127"/>
      <c r="R31" s="127"/>
      <c r="S31" s="127"/>
      <c r="T31" s="127"/>
      <c r="U31" s="127"/>
    </row>
    <row r="32" spans="1:21" ht="15.75" customHeight="1">
      <c r="A32" s="127"/>
      <c r="B32" s="127"/>
      <c r="C32" s="127"/>
      <c r="D32" s="127"/>
      <c r="E32" s="127"/>
      <c r="F32" s="127"/>
      <c r="G32" s="127"/>
      <c r="H32" s="127"/>
      <c r="I32" s="127"/>
      <c r="J32" s="127"/>
      <c r="K32" s="127"/>
      <c r="L32" s="127"/>
      <c r="M32" s="127"/>
      <c r="N32" s="127"/>
      <c r="O32" s="127"/>
      <c r="P32" s="127"/>
      <c r="Q32" s="127"/>
      <c r="R32" s="127"/>
      <c r="S32" s="127"/>
      <c r="T32" s="127"/>
      <c r="U32" s="127"/>
    </row>
    <row r="33" spans="1:21" ht="15.75" customHeight="1">
      <c r="A33" s="127"/>
      <c r="B33" s="127"/>
      <c r="C33" s="127"/>
      <c r="D33" s="127"/>
      <c r="E33" s="127"/>
      <c r="F33" s="127"/>
      <c r="G33" s="127"/>
      <c r="H33" s="127"/>
      <c r="I33" s="127"/>
      <c r="J33" s="127"/>
      <c r="K33" s="127"/>
      <c r="L33" s="127"/>
      <c r="M33" s="127"/>
      <c r="N33" s="127"/>
      <c r="O33" s="127"/>
      <c r="P33" s="127"/>
      <c r="Q33" s="127"/>
      <c r="R33" s="127"/>
      <c r="S33" s="127"/>
      <c r="T33" s="127"/>
      <c r="U33" s="127"/>
    </row>
    <row r="34" spans="1:21" ht="15.75" customHeight="1">
      <c r="A34" s="127"/>
      <c r="B34" s="127"/>
      <c r="C34" s="127"/>
      <c r="D34" s="127"/>
      <c r="E34" s="127"/>
      <c r="F34" s="127"/>
      <c r="G34" s="127"/>
      <c r="H34" s="127"/>
      <c r="I34" s="127"/>
      <c r="J34" s="127"/>
      <c r="K34" s="127"/>
      <c r="L34" s="127"/>
      <c r="M34" s="127"/>
      <c r="N34" s="127"/>
      <c r="O34" s="127"/>
      <c r="P34" s="127"/>
      <c r="Q34" s="127"/>
      <c r="R34" s="127"/>
      <c r="S34" s="127"/>
      <c r="T34" s="127"/>
      <c r="U34" s="127"/>
    </row>
    <row r="35" spans="1:21" ht="15.75" customHeight="1">
      <c r="A35" s="127"/>
      <c r="B35" s="127"/>
      <c r="C35" s="127"/>
      <c r="D35" s="127"/>
      <c r="E35" s="127"/>
      <c r="F35" s="127"/>
      <c r="G35" s="127"/>
      <c r="H35" s="127"/>
      <c r="I35" s="127"/>
      <c r="J35" s="127"/>
      <c r="K35" s="127"/>
      <c r="L35" s="127"/>
      <c r="M35" s="127"/>
      <c r="N35" s="127"/>
      <c r="O35" s="127"/>
      <c r="P35" s="127"/>
      <c r="Q35" s="127"/>
      <c r="R35" s="127"/>
      <c r="S35" s="127"/>
      <c r="T35" s="127"/>
      <c r="U35" s="127"/>
    </row>
    <row r="36" spans="1:21" ht="15.75" customHeight="1">
      <c r="A36" s="127"/>
      <c r="B36" s="127"/>
      <c r="C36" s="127"/>
      <c r="D36" s="127"/>
      <c r="E36" s="127"/>
      <c r="F36" s="127"/>
      <c r="G36" s="127"/>
      <c r="H36" s="127"/>
      <c r="I36" s="127"/>
      <c r="J36" s="127"/>
      <c r="K36" s="127"/>
      <c r="L36" s="127"/>
      <c r="M36" s="127"/>
      <c r="N36" s="127"/>
      <c r="O36" s="127"/>
      <c r="P36" s="127"/>
      <c r="Q36" s="127"/>
      <c r="R36" s="127"/>
      <c r="S36" s="127"/>
      <c r="T36" s="127"/>
      <c r="U36" s="127"/>
    </row>
    <row r="37" spans="1:21" ht="15.75" customHeight="1">
      <c r="A37" s="127"/>
      <c r="B37" s="127"/>
      <c r="C37" s="127"/>
      <c r="D37" s="127"/>
      <c r="E37" s="127"/>
      <c r="F37" s="127"/>
      <c r="G37" s="127"/>
      <c r="H37" s="127"/>
      <c r="I37" s="127"/>
      <c r="J37" s="127"/>
      <c r="K37" s="127"/>
      <c r="L37" s="127"/>
      <c r="M37" s="127"/>
      <c r="N37" s="127"/>
      <c r="O37" s="127"/>
      <c r="P37" s="127"/>
      <c r="Q37" s="127"/>
      <c r="R37" s="127"/>
      <c r="S37" s="127"/>
      <c r="T37" s="127"/>
      <c r="U37" s="127"/>
    </row>
    <row r="38" spans="1:21" ht="15.75" customHeight="1">
      <c r="A38" s="127"/>
      <c r="B38" s="127"/>
      <c r="C38" s="127"/>
      <c r="D38" s="127"/>
      <c r="E38" s="127"/>
      <c r="F38" s="127"/>
      <c r="G38" s="127"/>
      <c r="H38" s="127"/>
      <c r="I38" s="127"/>
      <c r="J38" s="127"/>
      <c r="K38" s="127"/>
      <c r="L38" s="127"/>
      <c r="M38" s="127"/>
      <c r="N38" s="127"/>
      <c r="O38" s="127"/>
      <c r="P38" s="127"/>
      <c r="Q38" s="127"/>
      <c r="R38" s="127"/>
      <c r="S38" s="127"/>
      <c r="T38" s="127"/>
      <c r="U38" s="127"/>
    </row>
    <row r="39" spans="1:21" ht="15.75" customHeight="1">
      <c r="A39" s="127"/>
      <c r="B39" s="127"/>
      <c r="C39" s="127"/>
      <c r="D39" s="127"/>
      <c r="E39" s="127"/>
      <c r="F39" s="127"/>
      <c r="G39" s="127"/>
      <c r="H39" s="127"/>
      <c r="I39" s="127"/>
      <c r="J39" s="127"/>
      <c r="K39" s="127"/>
      <c r="L39" s="127"/>
      <c r="M39" s="127"/>
      <c r="N39" s="127"/>
      <c r="O39" s="127"/>
      <c r="P39" s="127"/>
      <c r="Q39" s="127"/>
      <c r="R39" s="127"/>
      <c r="S39" s="127"/>
      <c r="T39" s="127"/>
      <c r="U39" s="127"/>
    </row>
    <row r="40" spans="1:21" ht="15.75" customHeight="1">
      <c r="A40" s="127"/>
      <c r="B40" s="127"/>
      <c r="C40" s="127"/>
      <c r="D40" s="127"/>
      <c r="E40" s="127"/>
      <c r="F40" s="127"/>
      <c r="G40" s="127"/>
      <c r="H40" s="127"/>
      <c r="I40" s="127"/>
      <c r="J40" s="127"/>
      <c r="K40" s="127"/>
      <c r="L40" s="127"/>
      <c r="M40" s="127"/>
      <c r="N40" s="127"/>
      <c r="O40" s="127"/>
      <c r="P40" s="127"/>
      <c r="Q40" s="127"/>
      <c r="R40" s="127"/>
      <c r="S40" s="127"/>
      <c r="T40" s="127"/>
      <c r="U40" s="127"/>
    </row>
    <row r="41" spans="1:21" ht="15.75" customHeight="1">
      <c r="A41" s="127"/>
      <c r="B41" s="127"/>
      <c r="C41" s="127"/>
      <c r="D41" s="127"/>
      <c r="E41" s="127"/>
      <c r="F41" s="127"/>
      <c r="G41" s="127"/>
      <c r="H41" s="127"/>
      <c r="I41" s="127"/>
      <c r="J41" s="127"/>
      <c r="K41" s="127"/>
      <c r="L41" s="127"/>
      <c r="M41" s="127"/>
      <c r="N41" s="127"/>
      <c r="O41" s="127"/>
      <c r="P41" s="127"/>
      <c r="Q41" s="127"/>
      <c r="R41" s="127"/>
      <c r="S41" s="127"/>
      <c r="T41" s="127"/>
      <c r="U41" s="127"/>
    </row>
    <row r="42" spans="1:21" ht="15.75" customHeight="1">
      <c r="A42" s="127"/>
      <c r="B42" s="127"/>
      <c r="C42" s="127"/>
      <c r="D42" s="127"/>
      <c r="E42" s="127"/>
      <c r="F42" s="127"/>
      <c r="G42" s="127"/>
      <c r="H42" s="127"/>
      <c r="I42" s="127"/>
      <c r="J42" s="127"/>
      <c r="K42" s="127"/>
      <c r="L42" s="127"/>
      <c r="M42" s="127"/>
      <c r="N42" s="127"/>
      <c r="O42" s="127"/>
      <c r="P42" s="127"/>
      <c r="Q42" s="127"/>
      <c r="R42" s="127"/>
      <c r="S42" s="127"/>
      <c r="T42" s="127"/>
      <c r="U42" s="127"/>
    </row>
    <row r="43" spans="1:21" ht="15.75" customHeight="1">
      <c r="A43" s="127"/>
      <c r="B43" s="127"/>
      <c r="C43" s="127"/>
      <c r="D43" s="127"/>
      <c r="E43" s="127"/>
      <c r="F43" s="127"/>
      <c r="G43" s="127"/>
      <c r="H43" s="127"/>
      <c r="I43" s="127"/>
      <c r="J43" s="127"/>
      <c r="K43" s="127"/>
      <c r="L43" s="127"/>
      <c r="M43" s="127"/>
      <c r="N43" s="127"/>
      <c r="O43" s="127"/>
      <c r="P43" s="127"/>
      <c r="Q43" s="127"/>
      <c r="R43" s="127"/>
      <c r="S43" s="127"/>
      <c r="T43" s="127"/>
      <c r="U43" s="127"/>
    </row>
    <row r="44" spans="1:21" ht="15.75" customHeight="1">
      <c r="A44" s="127"/>
      <c r="B44" s="127"/>
      <c r="C44" s="127"/>
      <c r="D44" s="127"/>
      <c r="E44" s="127"/>
      <c r="F44" s="127"/>
      <c r="G44" s="127"/>
      <c r="H44" s="127"/>
      <c r="I44" s="127"/>
      <c r="J44" s="127"/>
      <c r="K44" s="127"/>
      <c r="L44" s="127"/>
      <c r="M44" s="127"/>
      <c r="N44" s="127"/>
      <c r="O44" s="127"/>
      <c r="P44" s="127"/>
      <c r="Q44" s="127"/>
      <c r="R44" s="127"/>
      <c r="S44" s="127"/>
      <c r="T44" s="127"/>
      <c r="U44" s="127"/>
    </row>
    <row r="45" spans="1:21" ht="15.75" customHeight="1">
      <c r="A45" s="127"/>
      <c r="B45" s="127"/>
      <c r="C45" s="127"/>
      <c r="D45" s="127"/>
      <c r="E45" s="127"/>
      <c r="F45" s="127"/>
      <c r="G45" s="127"/>
      <c r="H45" s="127"/>
      <c r="I45" s="127"/>
      <c r="J45" s="127"/>
      <c r="K45" s="127"/>
      <c r="L45" s="127"/>
      <c r="M45" s="127"/>
      <c r="N45" s="127"/>
      <c r="O45" s="127"/>
      <c r="P45" s="127"/>
      <c r="Q45" s="127"/>
      <c r="R45" s="127"/>
      <c r="S45" s="127"/>
      <c r="T45" s="127"/>
      <c r="U45" s="127"/>
    </row>
    <row r="46" spans="1:21" ht="15.75" customHeight="1">
      <c r="A46" s="127"/>
      <c r="B46" s="127"/>
      <c r="C46" s="127"/>
      <c r="D46" s="127"/>
      <c r="E46" s="127"/>
      <c r="F46" s="127"/>
      <c r="G46" s="127"/>
      <c r="H46" s="127"/>
      <c r="I46" s="127"/>
      <c r="J46" s="127"/>
      <c r="K46" s="127"/>
      <c r="L46" s="127"/>
      <c r="M46" s="127"/>
      <c r="N46" s="127"/>
      <c r="O46" s="127"/>
      <c r="P46" s="127"/>
      <c r="Q46" s="127"/>
      <c r="R46" s="127"/>
      <c r="S46" s="127"/>
      <c r="T46" s="127"/>
      <c r="U46" s="127"/>
    </row>
    <row r="47" spans="1:21" ht="15.75" customHeight="1">
      <c r="A47" s="127"/>
      <c r="B47" s="127"/>
      <c r="C47" s="127"/>
      <c r="D47" s="127"/>
      <c r="E47" s="127"/>
      <c r="F47" s="127"/>
      <c r="G47" s="127"/>
      <c r="H47" s="127"/>
      <c r="I47" s="127"/>
      <c r="J47" s="127"/>
      <c r="K47" s="127"/>
      <c r="L47" s="127"/>
      <c r="M47" s="127"/>
      <c r="N47" s="127"/>
      <c r="O47" s="127"/>
      <c r="P47" s="127"/>
      <c r="Q47" s="127"/>
      <c r="R47" s="127"/>
      <c r="S47" s="127"/>
      <c r="T47" s="127"/>
      <c r="U47" s="127"/>
    </row>
    <row r="48" spans="1:21" ht="15.75" customHeight="1">
      <c r="A48" s="127"/>
      <c r="B48" s="127"/>
      <c r="C48" s="127"/>
      <c r="D48" s="127"/>
      <c r="E48" s="127"/>
      <c r="F48" s="127"/>
      <c r="G48" s="127"/>
      <c r="H48" s="127"/>
      <c r="I48" s="127"/>
      <c r="J48" s="127"/>
      <c r="K48" s="127"/>
      <c r="L48" s="127"/>
      <c r="M48" s="127"/>
      <c r="N48" s="127"/>
      <c r="O48" s="127"/>
      <c r="P48" s="127"/>
      <c r="Q48" s="127"/>
      <c r="R48" s="127"/>
      <c r="S48" s="127"/>
      <c r="T48" s="127"/>
      <c r="U48" s="127"/>
    </row>
    <row r="49" spans="1:21" ht="15.75" customHeight="1">
      <c r="A49" s="127"/>
      <c r="B49" s="127"/>
      <c r="C49" s="127"/>
      <c r="D49" s="127"/>
      <c r="E49" s="127"/>
      <c r="F49" s="127"/>
      <c r="G49" s="127"/>
      <c r="H49" s="127"/>
      <c r="I49" s="127"/>
      <c r="J49" s="127"/>
      <c r="K49" s="127"/>
      <c r="L49" s="127"/>
      <c r="M49" s="127"/>
      <c r="N49" s="127"/>
      <c r="O49" s="127"/>
      <c r="P49" s="127"/>
      <c r="Q49" s="127"/>
      <c r="R49" s="127"/>
      <c r="S49" s="127"/>
      <c r="T49" s="127"/>
      <c r="U49" s="127"/>
    </row>
    <row r="50" spans="1:21" ht="15.75" customHeight="1">
      <c r="A50" s="127"/>
      <c r="B50" s="127"/>
      <c r="C50" s="127"/>
      <c r="D50" s="127"/>
      <c r="E50" s="127"/>
      <c r="F50" s="127"/>
      <c r="G50" s="127"/>
      <c r="H50" s="127"/>
      <c r="I50" s="127"/>
      <c r="J50" s="127"/>
      <c r="K50" s="127"/>
      <c r="L50" s="127"/>
      <c r="M50" s="127"/>
      <c r="N50" s="127"/>
      <c r="O50" s="127"/>
      <c r="P50" s="127"/>
      <c r="Q50" s="127"/>
      <c r="R50" s="127"/>
      <c r="S50" s="127"/>
      <c r="T50" s="127"/>
      <c r="U50" s="127"/>
    </row>
    <row r="51" spans="1:21" ht="15.75" customHeight="1">
      <c r="A51" s="127"/>
      <c r="B51" s="127"/>
      <c r="C51" s="127"/>
      <c r="D51" s="127"/>
      <c r="E51" s="127"/>
      <c r="F51" s="127"/>
      <c r="G51" s="127"/>
      <c r="H51" s="127"/>
      <c r="I51" s="127"/>
      <c r="J51" s="127"/>
      <c r="K51" s="127"/>
      <c r="L51" s="127"/>
      <c r="M51" s="127"/>
      <c r="N51" s="127"/>
      <c r="O51" s="127"/>
      <c r="P51" s="127"/>
      <c r="Q51" s="127"/>
      <c r="R51" s="127"/>
      <c r="S51" s="127"/>
      <c r="T51" s="127"/>
      <c r="U51" s="127"/>
    </row>
    <row r="52" spans="1:21" ht="15.75" customHeight="1">
      <c r="A52" s="127"/>
      <c r="B52" s="127"/>
      <c r="C52" s="127"/>
      <c r="D52" s="127"/>
      <c r="E52" s="127"/>
      <c r="F52" s="127"/>
      <c r="G52" s="127"/>
      <c r="H52" s="127"/>
      <c r="I52" s="127"/>
      <c r="J52" s="127"/>
      <c r="K52" s="127"/>
      <c r="L52" s="127"/>
      <c r="M52" s="127"/>
      <c r="N52" s="127"/>
      <c r="O52" s="127"/>
      <c r="P52" s="127"/>
      <c r="Q52" s="127"/>
      <c r="R52" s="127"/>
      <c r="S52" s="127"/>
      <c r="T52" s="127"/>
      <c r="U52" s="127"/>
    </row>
    <row r="53" spans="1:21" ht="15.75" customHeight="1">
      <c r="A53" s="127"/>
      <c r="B53" s="127"/>
      <c r="C53" s="127"/>
      <c r="D53" s="127"/>
      <c r="E53" s="127"/>
      <c r="F53" s="127"/>
      <c r="G53" s="127"/>
      <c r="H53" s="127"/>
      <c r="I53" s="127"/>
      <c r="J53" s="127"/>
      <c r="K53" s="127"/>
      <c r="L53" s="127"/>
      <c r="M53" s="127"/>
      <c r="N53" s="127"/>
      <c r="O53" s="127"/>
      <c r="P53" s="127"/>
      <c r="Q53" s="127"/>
      <c r="R53" s="127"/>
      <c r="S53" s="127"/>
      <c r="T53" s="127"/>
      <c r="U53" s="127"/>
    </row>
    <row r="54" spans="1:21" ht="15.75" customHeight="1">
      <c r="A54" s="127"/>
      <c r="B54" s="127"/>
      <c r="C54" s="127"/>
      <c r="D54" s="127"/>
      <c r="E54" s="127"/>
      <c r="F54" s="127"/>
      <c r="G54" s="127"/>
      <c r="H54" s="127"/>
      <c r="I54" s="127"/>
      <c r="J54" s="127"/>
      <c r="K54" s="127"/>
      <c r="L54" s="127"/>
      <c r="M54" s="127"/>
      <c r="N54" s="127"/>
      <c r="O54" s="127"/>
      <c r="P54" s="127"/>
      <c r="Q54" s="127"/>
      <c r="R54" s="127"/>
      <c r="S54" s="127"/>
      <c r="T54" s="127"/>
      <c r="U54" s="127"/>
    </row>
    <row r="55" spans="1:21" ht="15.75" customHeight="1">
      <c r="A55" s="127"/>
      <c r="B55" s="127"/>
      <c r="C55" s="127"/>
      <c r="D55" s="127"/>
      <c r="E55" s="127"/>
      <c r="F55" s="127"/>
      <c r="G55" s="127"/>
      <c r="H55" s="127"/>
      <c r="I55" s="127"/>
      <c r="J55" s="127"/>
      <c r="K55" s="127"/>
      <c r="L55" s="127"/>
      <c r="M55" s="127"/>
      <c r="N55" s="127"/>
      <c r="O55" s="127"/>
      <c r="P55" s="127"/>
      <c r="Q55" s="127"/>
      <c r="R55" s="127"/>
      <c r="S55" s="127"/>
      <c r="T55" s="127"/>
      <c r="U55" s="127"/>
    </row>
    <row r="56" spans="1:21" ht="15.75" customHeight="1">
      <c r="A56" s="127"/>
      <c r="B56" s="127"/>
      <c r="C56" s="127"/>
      <c r="D56" s="127"/>
      <c r="E56" s="127"/>
      <c r="F56" s="127"/>
      <c r="G56" s="127"/>
      <c r="H56" s="127"/>
      <c r="I56" s="127"/>
      <c r="J56" s="127"/>
      <c r="K56" s="127"/>
      <c r="L56" s="127"/>
      <c r="M56" s="127"/>
      <c r="N56" s="127"/>
      <c r="O56" s="127"/>
      <c r="P56" s="127"/>
      <c r="Q56" s="127"/>
      <c r="R56" s="127"/>
      <c r="S56" s="127"/>
      <c r="T56" s="127"/>
      <c r="U56" s="127"/>
    </row>
    <row r="57" spans="1:21" ht="15.75" customHeight="1">
      <c r="A57" s="127"/>
      <c r="B57" s="127"/>
      <c r="C57" s="127"/>
      <c r="D57" s="127"/>
      <c r="E57" s="127"/>
      <c r="F57" s="127"/>
      <c r="G57" s="127"/>
      <c r="H57" s="127"/>
      <c r="I57" s="127"/>
      <c r="J57" s="127"/>
      <c r="K57" s="127"/>
      <c r="L57" s="127"/>
      <c r="M57" s="127"/>
      <c r="N57" s="127"/>
      <c r="O57" s="127"/>
      <c r="P57" s="127"/>
      <c r="Q57" s="127"/>
      <c r="R57" s="127"/>
      <c r="S57" s="127"/>
      <c r="T57" s="127"/>
      <c r="U57" s="127"/>
    </row>
    <row r="58" spans="1:21" ht="15.75" customHeight="1">
      <c r="A58" s="127"/>
      <c r="B58" s="127"/>
      <c r="C58" s="127"/>
      <c r="D58" s="127"/>
      <c r="E58" s="127"/>
      <c r="F58" s="127"/>
      <c r="G58" s="127"/>
      <c r="H58" s="127"/>
      <c r="I58" s="127"/>
      <c r="J58" s="127"/>
      <c r="K58" s="127"/>
      <c r="L58" s="127"/>
      <c r="M58" s="127"/>
      <c r="N58" s="127"/>
      <c r="O58" s="127"/>
      <c r="P58" s="127"/>
      <c r="Q58" s="127"/>
      <c r="R58" s="127"/>
      <c r="S58" s="127"/>
      <c r="T58" s="127"/>
      <c r="U58" s="127"/>
    </row>
    <row r="59" spans="1:21" ht="15.75" customHeight="1">
      <c r="A59" s="127"/>
      <c r="B59" s="127"/>
      <c r="C59" s="127"/>
      <c r="D59" s="127"/>
      <c r="E59" s="127"/>
      <c r="F59" s="127"/>
      <c r="G59" s="127"/>
      <c r="H59" s="127"/>
      <c r="I59" s="127"/>
      <c r="J59" s="127"/>
      <c r="K59" s="127"/>
      <c r="L59" s="127"/>
      <c r="M59" s="127"/>
      <c r="N59" s="127"/>
      <c r="O59" s="127"/>
      <c r="P59" s="127"/>
      <c r="Q59" s="127"/>
      <c r="R59" s="127"/>
      <c r="S59" s="127"/>
      <c r="T59" s="127"/>
      <c r="U59" s="127"/>
    </row>
    <row r="60" spans="1:21" ht="15.75" customHeight="1">
      <c r="A60" s="127"/>
      <c r="B60" s="127"/>
      <c r="C60" s="127"/>
      <c r="D60" s="127"/>
      <c r="E60" s="127"/>
      <c r="F60" s="127"/>
      <c r="G60" s="127"/>
      <c r="H60" s="127"/>
      <c r="I60" s="127"/>
      <c r="J60" s="127"/>
      <c r="K60" s="127"/>
      <c r="L60" s="127"/>
      <c r="M60" s="127"/>
      <c r="N60" s="127"/>
      <c r="O60" s="127"/>
      <c r="P60" s="127"/>
      <c r="Q60" s="127"/>
      <c r="R60" s="127"/>
      <c r="S60" s="127"/>
      <c r="T60" s="127"/>
      <c r="U60" s="127"/>
    </row>
    <row r="61" spans="1:21" ht="15.75" customHeight="1">
      <c r="A61" s="127"/>
      <c r="B61" s="127"/>
      <c r="C61" s="127"/>
      <c r="D61" s="127"/>
      <c r="E61" s="127"/>
      <c r="F61" s="127"/>
      <c r="G61" s="127"/>
      <c r="H61" s="127"/>
      <c r="I61" s="127"/>
      <c r="J61" s="127"/>
      <c r="K61" s="127"/>
      <c r="L61" s="127"/>
      <c r="M61" s="127"/>
      <c r="N61" s="127"/>
      <c r="O61" s="127"/>
      <c r="P61" s="127"/>
      <c r="Q61" s="127"/>
      <c r="R61" s="127"/>
      <c r="S61" s="127"/>
      <c r="T61" s="127"/>
      <c r="U61" s="127"/>
    </row>
    <row r="62" spans="1:21" ht="15.75" customHeight="1">
      <c r="A62" s="127"/>
      <c r="B62" s="127"/>
      <c r="C62" s="127"/>
      <c r="D62" s="127"/>
      <c r="E62" s="127"/>
      <c r="F62" s="127"/>
      <c r="G62" s="127"/>
      <c r="H62" s="127"/>
      <c r="I62" s="127"/>
      <c r="J62" s="127"/>
      <c r="K62" s="127"/>
      <c r="L62" s="127"/>
      <c r="M62" s="127"/>
      <c r="N62" s="127"/>
      <c r="O62" s="127"/>
      <c r="P62" s="127"/>
      <c r="Q62" s="127"/>
      <c r="R62" s="127"/>
      <c r="S62" s="127"/>
      <c r="T62" s="127"/>
      <c r="U62" s="127"/>
    </row>
    <row r="63" spans="1:21" ht="15.75" customHeight="1">
      <c r="A63" s="127"/>
      <c r="B63" s="127"/>
      <c r="C63" s="127"/>
      <c r="D63" s="127"/>
      <c r="E63" s="127"/>
      <c r="F63" s="127"/>
      <c r="G63" s="127"/>
      <c r="H63" s="127"/>
      <c r="I63" s="127"/>
      <c r="J63" s="127"/>
      <c r="K63" s="127"/>
      <c r="L63" s="127"/>
      <c r="M63" s="127"/>
      <c r="N63" s="127"/>
      <c r="O63" s="127"/>
      <c r="P63" s="127"/>
      <c r="Q63" s="127"/>
      <c r="R63" s="127"/>
      <c r="S63" s="127"/>
      <c r="T63" s="127"/>
      <c r="U63" s="127"/>
    </row>
    <row r="64" spans="1:21" ht="15.75" customHeight="1">
      <c r="A64" s="127"/>
      <c r="B64" s="127"/>
      <c r="C64" s="127"/>
      <c r="D64" s="127"/>
      <c r="E64" s="127"/>
      <c r="F64" s="127"/>
      <c r="G64" s="127"/>
      <c r="H64" s="127"/>
      <c r="I64" s="127"/>
      <c r="J64" s="127"/>
      <c r="K64" s="127"/>
      <c r="L64" s="127"/>
      <c r="M64" s="127"/>
      <c r="N64" s="127"/>
      <c r="O64" s="127"/>
      <c r="P64" s="127"/>
      <c r="Q64" s="127"/>
      <c r="R64" s="127"/>
      <c r="S64" s="127"/>
      <c r="T64" s="127"/>
      <c r="U64" s="127"/>
    </row>
    <row r="65" spans="1:21" ht="15.75" customHeight="1">
      <c r="A65" s="127"/>
      <c r="B65" s="127"/>
      <c r="C65" s="127"/>
      <c r="D65" s="127"/>
      <c r="E65" s="127"/>
      <c r="F65" s="127"/>
      <c r="G65" s="127"/>
      <c r="H65" s="127"/>
      <c r="I65" s="127"/>
      <c r="J65" s="127"/>
      <c r="K65" s="127"/>
      <c r="L65" s="127"/>
      <c r="M65" s="127"/>
      <c r="N65" s="127"/>
      <c r="O65" s="127"/>
      <c r="P65" s="127"/>
      <c r="Q65" s="127"/>
      <c r="R65" s="127"/>
      <c r="S65" s="127"/>
      <c r="T65" s="127"/>
      <c r="U65" s="127"/>
    </row>
    <row r="66" spans="1:21" ht="15.75" customHeight="1">
      <c r="A66" s="127"/>
      <c r="B66" s="127"/>
      <c r="C66" s="127"/>
      <c r="D66" s="127"/>
      <c r="E66" s="127"/>
      <c r="F66" s="127"/>
      <c r="G66" s="127"/>
      <c r="H66" s="127"/>
      <c r="I66" s="127"/>
      <c r="J66" s="127"/>
      <c r="K66" s="127"/>
      <c r="L66" s="127"/>
      <c r="M66" s="127"/>
      <c r="N66" s="127"/>
      <c r="O66" s="127"/>
      <c r="P66" s="127"/>
      <c r="Q66" s="127"/>
      <c r="R66" s="127"/>
      <c r="S66" s="127"/>
      <c r="T66" s="127"/>
      <c r="U66" s="127"/>
    </row>
    <row r="67" spans="1:21" ht="15.75" customHeight="1">
      <c r="A67" s="127"/>
      <c r="B67" s="127"/>
      <c r="C67" s="127"/>
      <c r="D67" s="127"/>
      <c r="E67" s="127"/>
      <c r="F67" s="127"/>
      <c r="G67" s="127"/>
      <c r="H67" s="127"/>
      <c r="I67" s="127"/>
      <c r="J67" s="127"/>
      <c r="K67" s="127"/>
      <c r="L67" s="127"/>
      <c r="M67" s="127"/>
      <c r="N67" s="127"/>
      <c r="O67" s="127"/>
      <c r="P67" s="127"/>
      <c r="Q67" s="127"/>
      <c r="R67" s="127"/>
      <c r="S67" s="127"/>
      <c r="T67" s="127"/>
      <c r="U67" s="127"/>
    </row>
    <row r="68" spans="1:21" ht="15.75" customHeight="1">
      <c r="A68" s="127"/>
      <c r="B68" s="127"/>
      <c r="C68" s="127"/>
      <c r="D68" s="127"/>
      <c r="E68" s="127"/>
      <c r="F68" s="127"/>
      <c r="G68" s="127"/>
      <c r="H68" s="127"/>
      <c r="I68" s="127"/>
      <c r="J68" s="127"/>
      <c r="K68" s="127"/>
      <c r="L68" s="127"/>
      <c r="M68" s="127"/>
      <c r="N68" s="127"/>
      <c r="O68" s="127"/>
      <c r="P68" s="127"/>
      <c r="Q68" s="127"/>
      <c r="R68" s="127"/>
      <c r="S68" s="127"/>
      <c r="T68" s="127"/>
      <c r="U68" s="127"/>
    </row>
    <row r="69" spans="1:21" ht="15.75" customHeight="1">
      <c r="A69" s="127"/>
      <c r="B69" s="127"/>
      <c r="C69" s="127"/>
      <c r="D69" s="127"/>
      <c r="E69" s="127"/>
      <c r="F69" s="127"/>
      <c r="G69" s="127"/>
      <c r="H69" s="127"/>
      <c r="I69" s="127"/>
      <c r="J69" s="127"/>
      <c r="K69" s="127"/>
      <c r="L69" s="127"/>
      <c r="M69" s="127"/>
      <c r="N69" s="127"/>
      <c r="O69" s="127"/>
      <c r="P69" s="127"/>
      <c r="Q69" s="127"/>
      <c r="R69" s="127"/>
      <c r="S69" s="127"/>
      <c r="T69" s="127"/>
      <c r="U69" s="127"/>
    </row>
    <row r="70" spans="1:21" ht="15.75" customHeight="1">
      <c r="A70" s="127"/>
      <c r="B70" s="127"/>
      <c r="C70" s="127"/>
      <c r="D70" s="127"/>
      <c r="E70" s="127"/>
      <c r="F70" s="127"/>
      <c r="G70" s="127"/>
      <c r="H70" s="127"/>
      <c r="I70" s="127"/>
      <c r="J70" s="127"/>
      <c r="K70" s="127"/>
      <c r="L70" s="127"/>
      <c r="M70" s="127"/>
      <c r="N70" s="127"/>
      <c r="O70" s="127"/>
      <c r="P70" s="127"/>
      <c r="Q70" s="127"/>
      <c r="R70" s="127"/>
      <c r="S70" s="127"/>
      <c r="T70" s="127"/>
      <c r="U70" s="127"/>
    </row>
    <row r="71" spans="1:21" ht="15.75" customHeight="1">
      <c r="A71" s="127"/>
      <c r="B71" s="127"/>
      <c r="C71" s="127"/>
      <c r="D71" s="127"/>
      <c r="E71" s="127"/>
      <c r="F71" s="127"/>
      <c r="G71" s="127"/>
      <c r="H71" s="127"/>
      <c r="I71" s="127"/>
      <c r="J71" s="127"/>
      <c r="K71" s="127"/>
      <c r="L71" s="127"/>
      <c r="M71" s="127"/>
      <c r="N71" s="127"/>
      <c r="O71" s="127"/>
      <c r="P71" s="127"/>
      <c r="Q71" s="127"/>
      <c r="R71" s="127"/>
      <c r="S71" s="127"/>
      <c r="T71" s="127"/>
      <c r="U71" s="127"/>
    </row>
    <row r="72" spans="1:21" ht="15.75" customHeight="1">
      <c r="A72" s="127"/>
      <c r="B72" s="127"/>
      <c r="C72" s="127"/>
      <c r="D72" s="127"/>
      <c r="E72" s="127"/>
      <c r="F72" s="127"/>
      <c r="G72" s="127"/>
      <c r="H72" s="127"/>
      <c r="I72" s="127"/>
      <c r="J72" s="127"/>
      <c r="K72" s="127"/>
      <c r="L72" s="127"/>
      <c r="M72" s="127"/>
      <c r="N72" s="127"/>
      <c r="O72" s="127"/>
      <c r="P72" s="127"/>
      <c r="Q72" s="127"/>
      <c r="R72" s="127"/>
      <c r="S72" s="127"/>
      <c r="T72" s="127"/>
      <c r="U72" s="127"/>
    </row>
    <row r="73" spans="1:21" ht="15.75" customHeight="1">
      <c r="A73" s="127"/>
      <c r="B73" s="127"/>
      <c r="C73" s="127"/>
      <c r="D73" s="127"/>
      <c r="E73" s="127"/>
      <c r="F73" s="127"/>
      <c r="G73" s="127"/>
      <c r="H73" s="127"/>
      <c r="I73" s="127"/>
      <c r="J73" s="127"/>
      <c r="K73" s="127"/>
      <c r="L73" s="127"/>
      <c r="M73" s="127"/>
      <c r="N73" s="127"/>
      <c r="O73" s="127"/>
      <c r="P73" s="127"/>
      <c r="Q73" s="127"/>
      <c r="R73" s="127"/>
      <c r="S73" s="127"/>
      <c r="T73" s="127"/>
      <c r="U73" s="127"/>
    </row>
    <row r="74" spans="1:21" ht="15.75" customHeight="1">
      <c r="A74" s="127"/>
      <c r="B74" s="127"/>
      <c r="C74" s="127"/>
      <c r="D74" s="127"/>
      <c r="E74" s="127"/>
      <c r="F74" s="127"/>
      <c r="G74" s="127"/>
      <c r="H74" s="127"/>
      <c r="I74" s="127"/>
      <c r="J74" s="127"/>
      <c r="K74" s="127"/>
      <c r="L74" s="127"/>
      <c r="M74" s="127"/>
      <c r="N74" s="127"/>
      <c r="O74" s="127"/>
      <c r="P74" s="127"/>
      <c r="Q74" s="127"/>
      <c r="R74" s="127"/>
      <c r="S74" s="127"/>
      <c r="T74" s="127"/>
      <c r="U74" s="127"/>
    </row>
    <row r="75" spans="1:21" ht="15.75" customHeight="1">
      <c r="A75" s="127"/>
      <c r="B75" s="127"/>
      <c r="C75" s="127"/>
      <c r="D75" s="127"/>
      <c r="E75" s="127"/>
      <c r="F75" s="127"/>
      <c r="G75" s="127"/>
      <c r="H75" s="127"/>
      <c r="I75" s="127"/>
      <c r="J75" s="127"/>
      <c r="K75" s="127"/>
      <c r="L75" s="127"/>
      <c r="M75" s="127"/>
      <c r="N75" s="127"/>
      <c r="O75" s="127"/>
      <c r="P75" s="127"/>
      <c r="Q75" s="127"/>
      <c r="R75" s="127"/>
      <c r="S75" s="127"/>
      <c r="T75" s="127"/>
      <c r="U75" s="127"/>
    </row>
    <row r="76" spans="1:21" ht="15.75" customHeight="1">
      <c r="A76" s="127"/>
      <c r="B76" s="127"/>
      <c r="C76" s="127"/>
      <c r="D76" s="127"/>
      <c r="E76" s="127"/>
      <c r="F76" s="127"/>
      <c r="G76" s="127"/>
      <c r="H76" s="127"/>
      <c r="I76" s="127"/>
      <c r="J76" s="127"/>
      <c r="K76" s="127"/>
      <c r="L76" s="127"/>
      <c r="M76" s="127"/>
      <c r="N76" s="127"/>
      <c r="O76" s="127"/>
      <c r="P76" s="127"/>
      <c r="Q76" s="127"/>
      <c r="R76" s="127"/>
      <c r="S76" s="127"/>
      <c r="T76" s="127"/>
      <c r="U76" s="127"/>
    </row>
    <row r="77" spans="1:21" ht="15.75" customHeight="1">
      <c r="A77" s="127"/>
      <c r="B77" s="127"/>
      <c r="C77" s="127"/>
      <c r="D77" s="127"/>
      <c r="E77" s="127"/>
      <c r="F77" s="127"/>
      <c r="G77" s="127"/>
      <c r="H77" s="127"/>
      <c r="I77" s="127"/>
      <c r="J77" s="127"/>
      <c r="K77" s="127"/>
      <c r="L77" s="127"/>
      <c r="M77" s="127"/>
      <c r="N77" s="127"/>
      <c r="O77" s="127"/>
      <c r="P77" s="127"/>
      <c r="Q77" s="127"/>
      <c r="R77" s="127"/>
      <c r="S77" s="127"/>
      <c r="T77" s="127"/>
      <c r="U77" s="127"/>
    </row>
    <row r="78" spans="1:21" ht="15.75" customHeight="1">
      <c r="A78" s="127"/>
      <c r="B78" s="127"/>
      <c r="C78" s="127"/>
      <c r="D78" s="127"/>
      <c r="E78" s="127"/>
      <c r="F78" s="127"/>
      <c r="G78" s="127"/>
      <c r="H78" s="127"/>
      <c r="I78" s="127"/>
      <c r="J78" s="127"/>
      <c r="K78" s="127"/>
      <c r="L78" s="127"/>
      <c r="M78" s="127"/>
      <c r="N78" s="127"/>
      <c r="O78" s="127"/>
      <c r="P78" s="127"/>
      <c r="Q78" s="127"/>
      <c r="R78" s="127"/>
      <c r="S78" s="127"/>
      <c r="T78" s="127"/>
      <c r="U78" s="127"/>
    </row>
    <row r="79" spans="1:21" ht="15.75" customHeight="1">
      <c r="A79" s="127"/>
      <c r="B79" s="127"/>
      <c r="C79" s="127"/>
      <c r="D79" s="127"/>
      <c r="E79" s="127"/>
      <c r="F79" s="127"/>
      <c r="G79" s="127"/>
      <c r="H79" s="127"/>
      <c r="I79" s="127"/>
      <c r="J79" s="127"/>
      <c r="K79" s="127"/>
      <c r="L79" s="127"/>
      <c r="M79" s="127"/>
      <c r="N79" s="127"/>
      <c r="O79" s="127"/>
      <c r="P79" s="127"/>
      <c r="Q79" s="127"/>
      <c r="R79" s="127"/>
      <c r="S79" s="127"/>
      <c r="T79" s="127"/>
      <c r="U79" s="127"/>
    </row>
    <row r="80" spans="1:21" ht="15.75" customHeight="1">
      <c r="A80" s="127"/>
      <c r="B80" s="127"/>
      <c r="C80" s="127"/>
      <c r="D80" s="127"/>
      <c r="E80" s="127"/>
      <c r="F80" s="127"/>
      <c r="G80" s="127"/>
      <c r="H80" s="127"/>
      <c r="I80" s="127"/>
      <c r="J80" s="127"/>
      <c r="K80" s="127"/>
      <c r="L80" s="127"/>
      <c r="M80" s="127"/>
      <c r="N80" s="127"/>
      <c r="O80" s="127"/>
      <c r="P80" s="127"/>
      <c r="Q80" s="127"/>
      <c r="R80" s="127"/>
      <c r="S80" s="127"/>
      <c r="T80" s="127"/>
      <c r="U80" s="127"/>
    </row>
    <row r="81" spans="1:21" ht="15.75" customHeight="1">
      <c r="A81" s="127"/>
      <c r="B81" s="127"/>
      <c r="C81" s="127"/>
      <c r="D81" s="127"/>
      <c r="E81" s="127"/>
      <c r="F81" s="127"/>
      <c r="G81" s="127"/>
      <c r="H81" s="127"/>
      <c r="I81" s="127"/>
      <c r="J81" s="127"/>
      <c r="K81" s="127"/>
      <c r="L81" s="127"/>
      <c r="M81" s="127"/>
      <c r="N81" s="127"/>
      <c r="O81" s="127"/>
      <c r="P81" s="127"/>
      <c r="Q81" s="127"/>
      <c r="R81" s="127"/>
      <c r="S81" s="127"/>
      <c r="T81" s="127"/>
      <c r="U81" s="127"/>
    </row>
    <row r="82" spans="1:21" ht="15.75" customHeight="1">
      <c r="A82" s="127"/>
      <c r="B82" s="127"/>
      <c r="C82" s="127"/>
      <c r="D82" s="127"/>
      <c r="E82" s="127"/>
      <c r="F82" s="127"/>
      <c r="G82" s="127"/>
      <c r="H82" s="127"/>
      <c r="I82" s="127"/>
      <c r="J82" s="127"/>
      <c r="K82" s="127"/>
      <c r="L82" s="127"/>
      <c r="M82" s="127"/>
      <c r="N82" s="127"/>
      <c r="O82" s="127"/>
      <c r="P82" s="127"/>
      <c r="Q82" s="127"/>
      <c r="R82" s="127"/>
      <c r="S82" s="127"/>
      <c r="T82" s="127"/>
      <c r="U82" s="127"/>
    </row>
    <row r="83" spans="1:21" ht="15.75" customHeight="1">
      <c r="A83" s="127"/>
      <c r="B83" s="127"/>
      <c r="C83" s="127"/>
      <c r="D83" s="127"/>
      <c r="E83" s="127"/>
      <c r="F83" s="127"/>
      <c r="G83" s="127"/>
      <c r="H83" s="127"/>
      <c r="I83" s="127"/>
      <c r="J83" s="127"/>
      <c r="K83" s="127"/>
      <c r="L83" s="127"/>
      <c r="M83" s="127"/>
      <c r="N83" s="127"/>
      <c r="O83" s="127"/>
      <c r="P83" s="127"/>
      <c r="Q83" s="127"/>
      <c r="R83" s="127"/>
      <c r="S83" s="127"/>
      <c r="T83" s="127"/>
      <c r="U83" s="127"/>
    </row>
    <row r="84" spans="1:21" ht="15.75" customHeight="1">
      <c r="A84" s="127"/>
      <c r="B84" s="127"/>
      <c r="C84" s="127"/>
      <c r="D84" s="127"/>
      <c r="E84" s="127"/>
      <c r="F84" s="127"/>
      <c r="G84" s="127"/>
      <c r="H84" s="127"/>
      <c r="I84" s="127"/>
      <c r="J84" s="127"/>
      <c r="K84" s="127"/>
      <c r="L84" s="127"/>
      <c r="M84" s="127"/>
      <c r="N84" s="127"/>
      <c r="O84" s="127"/>
      <c r="P84" s="127"/>
      <c r="Q84" s="127"/>
      <c r="R84" s="127"/>
      <c r="S84" s="127"/>
      <c r="T84" s="127"/>
      <c r="U84" s="127"/>
    </row>
    <row r="85" spans="1:21" ht="15.75" customHeight="1">
      <c r="A85" s="127"/>
      <c r="B85" s="127"/>
      <c r="C85" s="127"/>
      <c r="D85" s="127"/>
      <c r="E85" s="127"/>
      <c r="F85" s="127"/>
      <c r="G85" s="127"/>
      <c r="H85" s="127"/>
      <c r="I85" s="127"/>
      <c r="J85" s="127"/>
      <c r="K85" s="127"/>
      <c r="L85" s="127"/>
      <c r="M85" s="127"/>
      <c r="N85" s="127"/>
      <c r="O85" s="127"/>
      <c r="P85" s="127"/>
      <c r="Q85" s="127"/>
      <c r="R85" s="127"/>
      <c r="S85" s="127"/>
      <c r="T85" s="127"/>
      <c r="U85" s="127"/>
    </row>
  </sheetData>
  <mergeCells count="4">
    <mergeCell ref="A1:D1"/>
    <mergeCell ref="A2:D2"/>
    <mergeCell ref="A3:D3"/>
    <mergeCell ref="D7:D16"/>
  </mergeCells>
  <printOptions horizontalCentered="1"/>
  <pageMargins left="0.70866141732283472" right="0.70866141732283472" top="0.98425196850393704" bottom="0.39370078740157483" header="0" footer="0"/>
  <pageSetup scale="79" orientation="landscape" r:id="rId1"/>
  <headerFooter>
    <oddFooter>&amp;R&amp;P</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90"/>
  <sheetViews>
    <sheetView view="pageBreakPreview" zoomScale="91" zoomScaleNormal="100" zoomScaleSheetLayoutView="91" workbookViewId="0">
      <selection activeCell="E36" sqref="E36"/>
    </sheetView>
  </sheetViews>
  <sheetFormatPr baseColWidth="10" defaultColWidth="14.42578125" defaultRowHeight="15" customHeight="1"/>
  <cols>
    <col min="1" max="1" width="23.42578125" customWidth="1"/>
    <col min="2" max="2" width="24.7109375" customWidth="1"/>
    <col min="3" max="3" width="63.85546875" customWidth="1"/>
    <col min="4" max="4" width="15.42578125" customWidth="1"/>
    <col min="5" max="5" width="17" customWidth="1"/>
    <col min="6" max="6" width="17.5703125" customWidth="1"/>
    <col min="7" max="7" width="11.42578125" customWidth="1"/>
    <col min="8" max="9" width="14.140625" customWidth="1"/>
    <col min="10" max="10" width="10.7109375" customWidth="1"/>
  </cols>
  <sheetData>
    <row r="1" spans="1:10" ht="15" customHeight="1">
      <c r="A1" s="880" t="s">
        <v>1659</v>
      </c>
      <c r="B1" s="804"/>
      <c r="C1" s="804"/>
      <c r="D1" s="804"/>
      <c r="E1" s="804"/>
      <c r="F1" s="804"/>
      <c r="G1" s="132"/>
      <c r="H1" s="132"/>
      <c r="I1" s="132"/>
      <c r="J1" s="132"/>
    </row>
    <row r="2" spans="1:10" ht="15" customHeight="1">
      <c r="A2" s="880" t="s">
        <v>395</v>
      </c>
      <c r="B2" s="804"/>
      <c r="C2" s="804"/>
      <c r="D2" s="804"/>
      <c r="E2" s="804"/>
      <c r="F2" s="804"/>
      <c r="G2" s="132"/>
      <c r="H2" s="132"/>
      <c r="I2" s="132"/>
      <c r="J2" s="132"/>
    </row>
    <row r="3" spans="1:10" ht="15.75" customHeight="1">
      <c r="A3" s="806" t="s">
        <v>1664</v>
      </c>
      <c r="B3" s="804"/>
      <c r="C3" s="804"/>
      <c r="D3" s="804"/>
      <c r="E3" s="804"/>
      <c r="F3" s="804"/>
      <c r="G3" s="132"/>
      <c r="H3" s="132"/>
      <c r="I3" s="132"/>
      <c r="J3" s="132"/>
    </row>
    <row r="4" spans="1:10" ht="15.75" customHeight="1" thickBot="1">
      <c r="A4" s="66"/>
      <c r="B4" s="66"/>
      <c r="C4" s="66"/>
      <c r="D4" s="66"/>
      <c r="E4" s="66"/>
      <c r="F4" s="66"/>
      <c r="G4" s="132"/>
      <c r="H4" s="132"/>
      <c r="I4" s="132"/>
      <c r="J4" s="132"/>
    </row>
    <row r="5" spans="1:10" ht="15" customHeight="1">
      <c r="A5" s="998" t="s">
        <v>1762</v>
      </c>
      <c r="B5" s="994" t="s">
        <v>397</v>
      </c>
      <c r="C5" s="994" t="s">
        <v>398</v>
      </c>
      <c r="D5" s="996" t="s">
        <v>399</v>
      </c>
      <c r="E5" s="997"/>
      <c r="F5" s="1000" t="s">
        <v>1680</v>
      </c>
      <c r="G5" s="132"/>
      <c r="H5" s="132"/>
      <c r="I5" s="132"/>
      <c r="J5" s="132"/>
    </row>
    <row r="6" spans="1:10" ht="22.5" customHeight="1">
      <c r="A6" s="999"/>
      <c r="B6" s="995"/>
      <c r="C6" s="995"/>
      <c r="D6" s="133" t="s">
        <v>400</v>
      </c>
      <c r="E6" s="133" t="s">
        <v>401</v>
      </c>
      <c r="F6" s="1001"/>
      <c r="G6" s="132"/>
      <c r="H6" s="132"/>
      <c r="I6" s="132"/>
      <c r="J6" s="132"/>
    </row>
    <row r="7" spans="1:10">
      <c r="A7" s="690">
        <v>1</v>
      </c>
      <c r="B7" s="134">
        <v>2021</v>
      </c>
      <c r="C7" s="473" t="s">
        <v>297</v>
      </c>
      <c r="D7" s="474" t="s">
        <v>1763</v>
      </c>
      <c r="E7" s="134">
        <v>102614707</v>
      </c>
      <c r="F7" s="691">
        <v>56655140.07</v>
      </c>
      <c r="G7" s="132"/>
      <c r="H7" s="136"/>
      <c r="I7" s="132"/>
      <c r="J7" s="132"/>
    </row>
    <row r="8" spans="1:10">
      <c r="A8" s="690">
        <v>2</v>
      </c>
      <c r="B8" s="134">
        <v>2021</v>
      </c>
      <c r="C8" s="473" t="s">
        <v>1764</v>
      </c>
      <c r="D8" s="134" t="s">
        <v>1763</v>
      </c>
      <c r="E8" s="134">
        <v>115163145</v>
      </c>
      <c r="F8" s="692">
        <v>2278.62</v>
      </c>
      <c r="G8" s="132"/>
      <c r="H8" s="137"/>
      <c r="I8" s="132"/>
      <c r="J8" s="132"/>
    </row>
    <row r="9" spans="1:10">
      <c r="A9" s="690">
        <v>3</v>
      </c>
      <c r="B9" s="134">
        <v>2021</v>
      </c>
      <c r="C9" s="473" t="s">
        <v>1765</v>
      </c>
      <c r="D9" s="134" t="s">
        <v>1763</v>
      </c>
      <c r="E9" s="134">
        <v>1589913592</v>
      </c>
      <c r="F9" s="693">
        <v>0</v>
      </c>
      <c r="G9" s="132"/>
      <c r="H9" s="136"/>
      <c r="I9" s="132"/>
      <c r="J9" s="132"/>
    </row>
    <row r="10" spans="1:10">
      <c r="A10" s="690">
        <v>4</v>
      </c>
      <c r="B10" s="134">
        <v>2021</v>
      </c>
      <c r="C10" s="135" t="s">
        <v>1766</v>
      </c>
      <c r="D10" s="134" t="s">
        <v>1763</v>
      </c>
      <c r="E10" s="134">
        <v>115687152</v>
      </c>
      <c r="F10" s="692">
        <v>40397263.520000003</v>
      </c>
      <c r="G10" s="132"/>
      <c r="H10" s="136"/>
      <c r="I10" s="132"/>
      <c r="J10" s="132"/>
    </row>
    <row r="11" spans="1:10">
      <c r="A11" s="690">
        <v>5</v>
      </c>
      <c r="B11" s="134">
        <v>2021</v>
      </c>
      <c r="C11" s="473" t="s">
        <v>3685</v>
      </c>
      <c r="D11" s="474" t="s">
        <v>3686</v>
      </c>
      <c r="E11" s="134">
        <v>97198934</v>
      </c>
      <c r="F11" s="691">
        <v>2295326.6</v>
      </c>
      <c r="G11" s="132"/>
      <c r="H11" s="136"/>
      <c r="I11" s="132"/>
      <c r="J11" s="132"/>
    </row>
    <row r="12" spans="1:10">
      <c r="A12" s="690"/>
      <c r="B12" s="134"/>
      <c r="C12" s="135"/>
      <c r="D12" s="134"/>
      <c r="E12" s="134"/>
      <c r="F12" s="694"/>
      <c r="G12" s="132"/>
      <c r="H12" s="136"/>
      <c r="I12" s="132"/>
      <c r="J12" s="132"/>
    </row>
    <row r="13" spans="1:10" ht="15.75" thickBot="1">
      <c r="A13" s="695"/>
      <c r="B13" s="696"/>
      <c r="C13" s="697"/>
      <c r="D13" s="696"/>
      <c r="E13" s="696"/>
      <c r="F13" s="698"/>
      <c r="G13" s="132"/>
      <c r="H13" s="136"/>
      <c r="I13" s="132"/>
      <c r="J13" s="132"/>
    </row>
    <row r="14" spans="1:10" ht="15.75" customHeight="1" thickBot="1">
      <c r="A14" s="687"/>
      <c r="B14" s="687"/>
      <c r="C14" s="687"/>
      <c r="D14" s="687"/>
      <c r="E14" s="688" t="s">
        <v>181</v>
      </c>
      <c r="F14" s="689">
        <f>SUM(F7:F13)</f>
        <v>99350008.810000002</v>
      </c>
      <c r="G14" s="132"/>
      <c r="H14" s="132"/>
      <c r="I14" s="132"/>
      <c r="J14" s="132"/>
    </row>
    <row r="15" spans="1:10" ht="15.75" customHeight="1">
      <c r="A15" s="138"/>
      <c r="B15" s="138"/>
      <c r="C15" s="138"/>
      <c r="D15" s="138"/>
      <c r="E15" s="138"/>
      <c r="F15" s="138"/>
      <c r="G15" s="132"/>
      <c r="H15" s="132"/>
      <c r="I15" s="132"/>
      <c r="J15" s="132"/>
    </row>
    <row r="16" spans="1:10" ht="36.75" customHeight="1">
      <c r="A16" s="1003"/>
      <c r="B16" s="813"/>
      <c r="C16" s="813"/>
      <c r="D16" s="813"/>
      <c r="E16" s="813"/>
      <c r="F16" s="813"/>
      <c r="G16" s="132"/>
      <c r="H16" s="132"/>
      <c r="I16" s="132"/>
      <c r="J16" s="132"/>
    </row>
    <row r="17" spans="1:10" ht="15.75" customHeight="1">
      <c r="A17" s="132"/>
      <c r="B17" s="132"/>
      <c r="C17" s="132"/>
      <c r="D17" s="132"/>
      <c r="E17" s="132"/>
      <c r="F17" s="132"/>
      <c r="G17" s="132"/>
      <c r="H17" s="132"/>
      <c r="I17" s="132"/>
      <c r="J17" s="132"/>
    </row>
    <row r="18" spans="1:10" ht="15.75" customHeight="1">
      <c r="A18" s="132"/>
      <c r="B18" s="132"/>
      <c r="C18" s="132"/>
      <c r="D18" s="132"/>
      <c r="E18" s="132"/>
      <c r="F18" s="132"/>
      <c r="G18" s="132"/>
      <c r="H18" s="132"/>
      <c r="I18" s="132"/>
      <c r="J18" s="132"/>
    </row>
    <row r="19" spans="1:10" ht="15.75" customHeight="1">
      <c r="A19" s="132"/>
      <c r="B19" s="132"/>
      <c r="C19" s="132"/>
      <c r="D19" s="132"/>
      <c r="E19" s="132"/>
      <c r="F19" s="132"/>
      <c r="G19" s="132"/>
      <c r="H19" s="132"/>
      <c r="I19" s="132"/>
      <c r="J19" s="132"/>
    </row>
    <row r="20" spans="1:10" ht="15.75" customHeight="1">
      <c r="A20" s="132"/>
      <c r="B20" s="132"/>
      <c r="C20" s="132"/>
      <c r="D20" s="132"/>
      <c r="E20" s="132"/>
      <c r="F20" s="132"/>
      <c r="G20" s="132"/>
      <c r="H20" s="132"/>
      <c r="I20" s="132"/>
      <c r="J20" s="132"/>
    </row>
    <row r="21" spans="1:10" ht="15.75" customHeight="1">
      <c r="A21" s="1002"/>
      <c r="B21" s="813"/>
      <c r="C21" s="1002"/>
      <c r="D21" s="813"/>
      <c r="E21" s="1002"/>
      <c r="F21" s="813"/>
      <c r="G21" s="132"/>
      <c r="H21" s="132"/>
      <c r="I21" s="132"/>
      <c r="J21" s="132"/>
    </row>
    <row r="22" spans="1:10" ht="15.75" customHeight="1">
      <c r="A22" s="1004"/>
      <c r="B22" s="813"/>
      <c r="C22" s="1002"/>
      <c r="D22" s="813"/>
      <c r="E22" s="1002"/>
      <c r="F22" s="813"/>
      <c r="G22" s="132"/>
      <c r="H22" s="132"/>
      <c r="I22" s="132"/>
      <c r="J22" s="132"/>
    </row>
    <row r="23" spans="1:10" ht="15.75" customHeight="1">
      <c r="A23" s="813"/>
      <c r="B23" s="813"/>
      <c r="C23" s="1002"/>
      <c r="D23" s="813"/>
      <c r="E23" s="1002"/>
      <c r="F23" s="813"/>
      <c r="G23" s="132"/>
      <c r="H23" s="132"/>
      <c r="I23" s="132"/>
      <c r="J23" s="132"/>
    </row>
    <row r="24" spans="1:10" ht="15.75" customHeight="1">
      <c r="A24" s="1002"/>
      <c r="B24" s="813"/>
      <c r="C24" s="132"/>
      <c r="D24" s="132"/>
      <c r="E24" s="132"/>
      <c r="F24" s="132"/>
      <c r="G24" s="132"/>
      <c r="H24" s="132"/>
      <c r="I24" s="132"/>
      <c r="J24" s="132"/>
    </row>
    <row r="25" spans="1:10" ht="15.75" customHeight="1">
      <c r="A25" s="132"/>
      <c r="B25" s="132"/>
      <c r="C25" s="132"/>
      <c r="D25" s="132"/>
      <c r="E25" s="132"/>
      <c r="F25" s="132"/>
      <c r="G25" s="132"/>
      <c r="H25" s="132"/>
      <c r="I25" s="132"/>
      <c r="J25" s="132"/>
    </row>
    <row r="26" spans="1:10" ht="15.75" customHeight="1">
      <c r="A26" s="132"/>
      <c r="B26" s="132"/>
      <c r="C26" s="132"/>
      <c r="D26" s="132"/>
      <c r="E26" s="132"/>
      <c r="F26" s="132"/>
      <c r="G26" s="132"/>
      <c r="H26" s="132"/>
      <c r="I26" s="132"/>
      <c r="J26" s="132"/>
    </row>
    <row r="27" spans="1:10" ht="15.75" customHeight="1">
      <c r="A27" s="132"/>
      <c r="B27" s="132"/>
      <c r="C27" s="132"/>
      <c r="D27" s="132"/>
      <c r="E27" s="132"/>
      <c r="F27" s="132"/>
      <c r="G27" s="132"/>
      <c r="H27" s="132"/>
      <c r="I27" s="132"/>
      <c r="J27" s="132"/>
    </row>
    <row r="28" spans="1:10" ht="15.75" customHeight="1">
      <c r="A28" s="132"/>
      <c r="B28" s="132"/>
      <c r="C28" s="132"/>
      <c r="D28" s="132"/>
      <c r="E28" s="132"/>
      <c r="F28" s="132"/>
      <c r="G28" s="132"/>
      <c r="H28" s="132"/>
      <c r="I28" s="132"/>
      <c r="J28" s="132"/>
    </row>
    <row r="29" spans="1:10" ht="15.75" customHeight="1">
      <c r="A29" s="132"/>
      <c r="B29" s="132"/>
      <c r="C29" s="132"/>
      <c r="D29" s="132"/>
      <c r="E29" s="132"/>
      <c r="F29" s="132"/>
      <c r="G29" s="132"/>
      <c r="H29" s="132"/>
      <c r="I29" s="132"/>
      <c r="J29" s="132"/>
    </row>
    <row r="30" spans="1:10" ht="15.75" customHeight="1">
      <c r="A30" s="132"/>
      <c r="B30" s="132"/>
      <c r="C30" s="132"/>
      <c r="D30" s="132"/>
      <c r="E30" s="132"/>
      <c r="F30" s="132"/>
      <c r="G30" s="132"/>
      <c r="H30" s="132"/>
      <c r="I30" s="132"/>
      <c r="J30" s="132"/>
    </row>
    <row r="31" spans="1:10" ht="15.75" customHeight="1">
      <c r="A31" s="132"/>
      <c r="B31" s="132"/>
      <c r="C31" s="132"/>
      <c r="D31" s="132"/>
      <c r="E31" s="132"/>
      <c r="F31" s="132"/>
      <c r="G31" s="132"/>
      <c r="H31" s="132"/>
      <c r="I31" s="132"/>
      <c r="J31" s="132"/>
    </row>
    <row r="32" spans="1:10" ht="15.75" customHeight="1">
      <c r="A32" s="132"/>
      <c r="B32" s="132"/>
      <c r="C32" s="132"/>
      <c r="D32" s="132"/>
      <c r="E32" s="132"/>
      <c r="F32" s="132"/>
      <c r="G32" s="132"/>
      <c r="H32" s="132"/>
      <c r="I32" s="132"/>
      <c r="J32" s="132"/>
    </row>
    <row r="33" spans="1:10" ht="15.75" customHeight="1">
      <c r="A33" s="132"/>
      <c r="B33" s="132"/>
      <c r="C33" s="132"/>
      <c r="D33" s="132"/>
      <c r="E33" s="132"/>
      <c r="F33" s="132"/>
      <c r="G33" s="132"/>
      <c r="H33" s="132"/>
      <c r="I33" s="132"/>
      <c r="J33" s="132"/>
    </row>
    <row r="34" spans="1:10" ht="15.75" customHeight="1">
      <c r="A34" s="132"/>
      <c r="B34" s="132"/>
      <c r="C34" s="132"/>
      <c r="D34" s="132"/>
      <c r="E34" s="132"/>
      <c r="F34" s="132"/>
      <c r="G34" s="132"/>
      <c r="H34" s="132"/>
      <c r="I34" s="132"/>
      <c r="J34" s="132"/>
    </row>
    <row r="35" spans="1:10" ht="15.75" customHeight="1">
      <c r="A35" s="132"/>
      <c r="B35" s="132"/>
      <c r="C35" s="132"/>
      <c r="D35" s="132"/>
      <c r="E35" s="132"/>
      <c r="F35" s="132"/>
      <c r="G35" s="132"/>
      <c r="H35" s="132"/>
      <c r="I35" s="132"/>
      <c r="J35" s="132"/>
    </row>
    <row r="36" spans="1:10" ht="15.75" customHeight="1">
      <c r="A36" s="132"/>
      <c r="B36" s="132"/>
      <c r="C36" s="132"/>
      <c r="D36" s="132"/>
      <c r="E36" s="132"/>
      <c r="F36" s="132"/>
      <c r="G36" s="132"/>
      <c r="H36" s="132"/>
      <c r="I36" s="132"/>
      <c r="J36" s="132"/>
    </row>
    <row r="37" spans="1:10" ht="15.75" customHeight="1">
      <c r="A37" s="132"/>
      <c r="B37" s="132"/>
      <c r="C37" s="132"/>
      <c r="D37" s="132"/>
      <c r="E37" s="132"/>
      <c r="F37" s="132"/>
      <c r="G37" s="132"/>
      <c r="H37" s="132"/>
      <c r="I37" s="132"/>
      <c r="J37" s="132"/>
    </row>
    <row r="38" spans="1:10" ht="15.75" customHeight="1">
      <c r="A38" s="132"/>
      <c r="B38" s="132"/>
      <c r="C38" s="132"/>
      <c r="D38" s="132"/>
      <c r="E38" s="132"/>
      <c r="F38" s="132"/>
      <c r="G38" s="132"/>
      <c r="H38" s="132"/>
      <c r="I38" s="132"/>
      <c r="J38" s="132"/>
    </row>
    <row r="39" spans="1:10" ht="15.75" customHeight="1">
      <c r="A39" s="132"/>
      <c r="B39" s="132"/>
      <c r="C39" s="132"/>
      <c r="D39" s="132"/>
      <c r="E39" s="132"/>
      <c r="F39" s="132"/>
      <c r="G39" s="132"/>
      <c r="H39" s="132"/>
      <c r="I39" s="132"/>
      <c r="J39" s="132"/>
    </row>
    <row r="40" spans="1:10" ht="15.75" customHeight="1">
      <c r="A40" s="132"/>
      <c r="B40" s="132"/>
      <c r="C40" s="132"/>
      <c r="D40" s="132"/>
      <c r="E40" s="132"/>
      <c r="F40" s="132"/>
      <c r="G40" s="132"/>
      <c r="H40" s="132"/>
      <c r="I40" s="132"/>
      <c r="J40" s="132"/>
    </row>
    <row r="41" spans="1:10" ht="15.75" customHeight="1">
      <c r="A41" s="132"/>
      <c r="B41" s="132"/>
      <c r="C41" s="132"/>
      <c r="D41" s="132"/>
      <c r="E41" s="132"/>
      <c r="F41" s="132"/>
      <c r="G41" s="132"/>
      <c r="H41" s="132"/>
      <c r="I41" s="132"/>
      <c r="J41" s="132"/>
    </row>
    <row r="42" spans="1:10" ht="15.75" customHeight="1">
      <c r="A42" s="132"/>
      <c r="B42" s="132"/>
      <c r="C42" s="132"/>
      <c r="D42" s="132"/>
      <c r="E42" s="132"/>
      <c r="F42" s="132"/>
      <c r="G42" s="132"/>
      <c r="H42" s="132"/>
      <c r="I42" s="132"/>
      <c r="J42" s="132"/>
    </row>
    <row r="43" spans="1:10" ht="15.75" customHeight="1">
      <c r="A43" s="132"/>
      <c r="B43" s="132"/>
      <c r="C43" s="132"/>
      <c r="D43" s="132"/>
      <c r="E43" s="132"/>
      <c r="F43" s="132"/>
      <c r="G43" s="132"/>
      <c r="H43" s="132"/>
      <c r="I43" s="132"/>
      <c r="J43" s="132"/>
    </row>
    <row r="44" spans="1:10" ht="15.75" customHeight="1">
      <c r="A44" s="132"/>
      <c r="B44" s="132"/>
      <c r="C44" s="132"/>
      <c r="D44" s="132"/>
      <c r="E44" s="132"/>
      <c r="F44" s="132"/>
      <c r="G44" s="132"/>
      <c r="H44" s="132"/>
      <c r="I44" s="132"/>
      <c r="J44" s="132"/>
    </row>
    <row r="45" spans="1:10" ht="15.75" customHeight="1">
      <c r="A45" s="132"/>
      <c r="B45" s="132"/>
      <c r="C45" s="132"/>
      <c r="D45" s="132"/>
      <c r="E45" s="132"/>
      <c r="F45" s="132"/>
      <c r="G45" s="132"/>
      <c r="H45" s="132"/>
      <c r="I45" s="132"/>
      <c r="J45" s="132"/>
    </row>
    <row r="46" spans="1:10" ht="15.75" customHeight="1">
      <c r="A46" s="132"/>
      <c r="B46" s="132"/>
      <c r="C46" s="132"/>
      <c r="D46" s="132"/>
      <c r="E46" s="132"/>
      <c r="F46" s="132"/>
      <c r="G46" s="132"/>
      <c r="H46" s="132"/>
      <c r="I46" s="132"/>
      <c r="J46" s="132"/>
    </row>
    <row r="47" spans="1:10" ht="15.75" customHeight="1">
      <c r="A47" s="132"/>
      <c r="B47" s="132"/>
      <c r="C47" s="132"/>
      <c r="D47" s="132"/>
      <c r="E47" s="132"/>
      <c r="F47" s="132"/>
      <c r="G47" s="132"/>
      <c r="H47" s="132"/>
      <c r="I47" s="132"/>
      <c r="J47" s="132"/>
    </row>
    <row r="48" spans="1:10" ht="15.75" customHeight="1">
      <c r="A48" s="132"/>
      <c r="B48" s="132"/>
      <c r="C48" s="132"/>
      <c r="D48" s="132"/>
      <c r="E48" s="132"/>
      <c r="F48" s="132"/>
      <c r="G48" s="132"/>
      <c r="H48" s="132"/>
      <c r="I48" s="132"/>
      <c r="J48" s="132"/>
    </row>
    <row r="49" spans="1:10" ht="15.75" customHeight="1">
      <c r="A49" s="132"/>
      <c r="B49" s="132"/>
      <c r="C49" s="132"/>
      <c r="D49" s="132"/>
      <c r="E49" s="132"/>
      <c r="F49" s="132"/>
      <c r="G49" s="132"/>
      <c r="H49" s="132"/>
      <c r="I49" s="132"/>
      <c r="J49" s="132"/>
    </row>
    <row r="50" spans="1:10" ht="15.75" customHeight="1">
      <c r="A50" s="132"/>
      <c r="B50" s="132"/>
      <c r="C50" s="132"/>
      <c r="D50" s="132"/>
      <c r="E50" s="132"/>
      <c r="F50" s="132"/>
      <c r="G50" s="132"/>
      <c r="H50" s="132"/>
      <c r="I50" s="132"/>
      <c r="J50" s="132"/>
    </row>
    <row r="51" spans="1:10" ht="15.75" customHeight="1">
      <c r="A51" s="132"/>
      <c r="B51" s="132"/>
      <c r="C51" s="132"/>
      <c r="D51" s="132"/>
      <c r="E51" s="132"/>
      <c r="F51" s="132"/>
      <c r="G51" s="132"/>
      <c r="H51" s="132"/>
      <c r="I51" s="132"/>
      <c r="J51" s="132"/>
    </row>
    <row r="52" spans="1:10" ht="15.75" customHeight="1">
      <c r="A52" s="132"/>
      <c r="B52" s="132"/>
      <c r="C52" s="132"/>
      <c r="D52" s="132"/>
      <c r="E52" s="132"/>
      <c r="F52" s="132"/>
      <c r="G52" s="132"/>
      <c r="H52" s="132"/>
      <c r="I52" s="132"/>
      <c r="J52" s="132"/>
    </row>
    <row r="53" spans="1:10" ht="15.75" customHeight="1">
      <c r="A53" s="132"/>
      <c r="B53" s="132"/>
      <c r="C53" s="132"/>
      <c r="D53" s="132"/>
      <c r="E53" s="132"/>
      <c r="F53" s="132"/>
      <c r="G53" s="132"/>
      <c r="H53" s="132"/>
      <c r="I53" s="132"/>
      <c r="J53" s="132"/>
    </row>
    <row r="54" spans="1:10" ht="15.75" customHeight="1">
      <c r="A54" s="132"/>
      <c r="B54" s="132"/>
      <c r="C54" s="132"/>
      <c r="D54" s="132"/>
      <c r="E54" s="132"/>
      <c r="F54" s="132"/>
      <c r="G54" s="132"/>
      <c r="H54" s="132"/>
      <c r="I54" s="132"/>
      <c r="J54" s="132"/>
    </row>
    <row r="55" spans="1:10" ht="15.75" customHeight="1">
      <c r="A55" s="132"/>
      <c r="B55" s="132"/>
      <c r="C55" s="132"/>
      <c r="D55" s="132"/>
      <c r="E55" s="132"/>
      <c r="F55" s="132"/>
      <c r="G55" s="132"/>
      <c r="H55" s="132"/>
      <c r="I55" s="132"/>
      <c r="J55" s="132"/>
    </row>
    <row r="56" spans="1:10" ht="15.75" customHeight="1">
      <c r="A56" s="132"/>
      <c r="B56" s="132"/>
      <c r="C56" s="132"/>
      <c r="D56" s="132"/>
      <c r="E56" s="132"/>
      <c r="F56" s="132"/>
      <c r="G56" s="132"/>
      <c r="H56" s="132"/>
      <c r="I56" s="132"/>
      <c r="J56" s="132"/>
    </row>
    <row r="57" spans="1:10" ht="15.75" customHeight="1">
      <c r="A57" s="132"/>
      <c r="B57" s="132"/>
      <c r="C57" s="132"/>
      <c r="D57" s="132"/>
      <c r="E57" s="132"/>
      <c r="F57" s="132"/>
      <c r="G57" s="132"/>
      <c r="H57" s="132"/>
      <c r="I57" s="132"/>
      <c r="J57" s="132"/>
    </row>
    <row r="58" spans="1:10" ht="15.75" customHeight="1">
      <c r="A58" s="132"/>
      <c r="B58" s="132"/>
      <c r="C58" s="132"/>
      <c r="D58" s="132"/>
      <c r="E58" s="132"/>
      <c r="F58" s="132"/>
      <c r="G58" s="132"/>
      <c r="H58" s="132"/>
      <c r="I58" s="132"/>
      <c r="J58" s="132"/>
    </row>
    <row r="59" spans="1:10" ht="15.75" customHeight="1">
      <c r="A59" s="132"/>
      <c r="B59" s="132"/>
      <c r="C59" s="132"/>
      <c r="D59" s="132"/>
      <c r="E59" s="132"/>
      <c r="F59" s="132"/>
      <c r="G59" s="132"/>
      <c r="H59" s="132"/>
      <c r="I59" s="132"/>
      <c r="J59" s="132"/>
    </row>
    <row r="60" spans="1:10" ht="15.75" customHeight="1">
      <c r="A60" s="132"/>
      <c r="B60" s="132"/>
      <c r="C60" s="132"/>
      <c r="D60" s="132"/>
      <c r="E60" s="132"/>
      <c r="F60" s="132"/>
      <c r="G60" s="132"/>
      <c r="H60" s="132"/>
      <c r="I60" s="132"/>
      <c r="J60" s="132"/>
    </row>
    <row r="61" spans="1:10" ht="15.75" customHeight="1">
      <c r="A61" s="132"/>
      <c r="B61" s="132"/>
      <c r="C61" s="132"/>
      <c r="D61" s="132"/>
      <c r="E61" s="132"/>
      <c r="F61" s="132"/>
      <c r="G61" s="132"/>
      <c r="H61" s="132"/>
      <c r="I61" s="132"/>
      <c r="J61" s="132"/>
    </row>
    <row r="62" spans="1:10" ht="15.75" customHeight="1">
      <c r="A62" s="132"/>
      <c r="B62" s="132"/>
      <c r="C62" s="132"/>
      <c r="D62" s="132"/>
      <c r="E62" s="132"/>
      <c r="F62" s="132"/>
      <c r="G62" s="132"/>
      <c r="H62" s="132"/>
      <c r="I62" s="132"/>
      <c r="J62" s="132"/>
    </row>
    <row r="63" spans="1:10" ht="15.75" customHeight="1">
      <c r="A63" s="132"/>
      <c r="B63" s="132"/>
      <c r="C63" s="132"/>
      <c r="D63" s="132"/>
      <c r="E63" s="132"/>
      <c r="F63" s="132"/>
      <c r="G63" s="132"/>
      <c r="H63" s="132"/>
      <c r="I63" s="132"/>
      <c r="J63" s="132"/>
    </row>
    <row r="64" spans="1:10" ht="15.75" customHeight="1">
      <c r="A64" s="132"/>
      <c r="B64" s="132"/>
      <c r="C64" s="132"/>
      <c r="D64" s="132"/>
      <c r="E64" s="132"/>
      <c r="F64" s="132"/>
      <c r="G64" s="132"/>
      <c r="H64" s="132"/>
      <c r="I64" s="132"/>
      <c r="J64" s="132"/>
    </row>
    <row r="65" spans="1:10" ht="15.75" customHeight="1">
      <c r="A65" s="132"/>
      <c r="B65" s="132"/>
      <c r="C65" s="132"/>
      <c r="D65" s="132"/>
      <c r="E65" s="132"/>
      <c r="F65" s="132"/>
      <c r="G65" s="132"/>
      <c r="H65" s="132"/>
      <c r="I65" s="132"/>
      <c r="J65" s="132"/>
    </row>
    <row r="66" spans="1:10" ht="15.75" customHeight="1">
      <c r="A66" s="132"/>
      <c r="B66" s="132"/>
      <c r="C66" s="132"/>
      <c r="D66" s="132"/>
      <c r="E66" s="132"/>
      <c r="F66" s="132"/>
      <c r="G66" s="132"/>
      <c r="H66" s="132"/>
      <c r="I66" s="132"/>
      <c r="J66" s="132"/>
    </row>
    <row r="67" spans="1:10" ht="15.75" customHeight="1">
      <c r="A67" s="132"/>
      <c r="B67" s="132"/>
      <c r="C67" s="132"/>
      <c r="D67" s="132"/>
      <c r="E67" s="132"/>
      <c r="F67" s="132"/>
      <c r="G67" s="132"/>
      <c r="H67" s="132"/>
      <c r="I67" s="132"/>
      <c r="J67" s="132"/>
    </row>
    <row r="68" spans="1:10" ht="15.75" customHeight="1">
      <c r="A68" s="132"/>
      <c r="B68" s="132"/>
      <c r="C68" s="132"/>
      <c r="D68" s="132"/>
      <c r="E68" s="132"/>
      <c r="F68" s="132"/>
      <c r="G68" s="132"/>
      <c r="H68" s="132"/>
      <c r="I68" s="132"/>
      <c r="J68" s="132"/>
    </row>
    <row r="69" spans="1:10" ht="15.75" customHeight="1">
      <c r="A69" s="132"/>
      <c r="B69" s="132"/>
      <c r="C69" s="132"/>
      <c r="D69" s="132"/>
      <c r="E69" s="132"/>
      <c r="F69" s="132"/>
      <c r="G69" s="132"/>
      <c r="H69" s="132"/>
      <c r="I69" s="132"/>
      <c r="J69" s="132"/>
    </row>
    <row r="70" spans="1:10" ht="15.75" customHeight="1">
      <c r="A70" s="132"/>
      <c r="B70" s="132"/>
      <c r="C70" s="132"/>
      <c r="D70" s="132"/>
      <c r="E70" s="132"/>
      <c r="F70" s="132"/>
      <c r="G70" s="132"/>
      <c r="H70" s="132"/>
      <c r="I70" s="132"/>
      <c r="J70" s="132"/>
    </row>
    <row r="71" spans="1:10" ht="15.75" customHeight="1">
      <c r="A71" s="132"/>
      <c r="B71" s="132"/>
      <c r="C71" s="132"/>
      <c r="D71" s="132"/>
      <c r="E71" s="132"/>
      <c r="F71" s="132"/>
      <c r="G71" s="132"/>
      <c r="H71" s="132"/>
      <c r="I71" s="132"/>
      <c r="J71" s="132"/>
    </row>
    <row r="72" spans="1:10" ht="15.75" customHeight="1">
      <c r="A72" s="132"/>
      <c r="B72" s="132"/>
      <c r="C72" s="132"/>
      <c r="D72" s="132"/>
      <c r="E72" s="132"/>
      <c r="F72" s="132"/>
      <c r="G72" s="132"/>
      <c r="H72" s="132"/>
      <c r="I72" s="132"/>
      <c r="J72" s="132"/>
    </row>
    <row r="73" spans="1:10" ht="15.75" customHeight="1">
      <c r="A73" s="132"/>
      <c r="B73" s="132"/>
      <c r="C73" s="132"/>
      <c r="D73" s="132"/>
      <c r="E73" s="132"/>
      <c r="F73" s="132"/>
      <c r="G73" s="132"/>
      <c r="H73" s="132"/>
      <c r="I73" s="132"/>
      <c r="J73" s="132"/>
    </row>
    <row r="74" spans="1:10" ht="15.75" customHeight="1">
      <c r="A74" s="132"/>
      <c r="B74" s="132"/>
      <c r="C74" s="132"/>
      <c r="D74" s="132"/>
      <c r="E74" s="132"/>
      <c r="F74" s="132"/>
      <c r="G74" s="132"/>
      <c r="H74" s="132"/>
      <c r="I74" s="132"/>
      <c r="J74" s="132"/>
    </row>
    <row r="75" spans="1:10" ht="15.75" customHeight="1">
      <c r="A75" s="132"/>
      <c r="B75" s="132"/>
      <c r="C75" s="132"/>
      <c r="D75" s="132"/>
      <c r="E75" s="132"/>
      <c r="F75" s="132"/>
      <c r="G75" s="132"/>
      <c r="H75" s="132"/>
      <c r="I75" s="132"/>
      <c r="J75" s="132"/>
    </row>
    <row r="76" spans="1:10" ht="15.75" customHeight="1">
      <c r="A76" s="132"/>
      <c r="B76" s="132"/>
      <c r="C76" s="132"/>
      <c r="D76" s="132"/>
      <c r="E76" s="132"/>
      <c r="F76" s="132"/>
      <c r="G76" s="132"/>
      <c r="H76" s="132"/>
      <c r="I76" s="132"/>
      <c r="J76" s="132"/>
    </row>
    <row r="77" spans="1:10" ht="15.75" customHeight="1">
      <c r="A77" s="132"/>
      <c r="B77" s="132"/>
      <c r="C77" s="132"/>
      <c r="D77" s="132"/>
      <c r="E77" s="132"/>
      <c r="F77" s="132"/>
      <c r="G77" s="132"/>
      <c r="H77" s="132"/>
      <c r="I77" s="132"/>
      <c r="J77" s="132"/>
    </row>
    <row r="78" spans="1:10" ht="15.75" customHeight="1">
      <c r="A78" s="132"/>
      <c r="B78" s="132"/>
      <c r="C78" s="132"/>
      <c r="D78" s="132"/>
      <c r="E78" s="132"/>
      <c r="F78" s="132"/>
      <c r="G78" s="132"/>
      <c r="H78" s="132"/>
      <c r="I78" s="132"/>
      <c r="J78" s="132"/>
    </row>
    <row r="79" spans="1:10" ht="15.75" customHeight="1">
      <c r="A79" s="132"/>
      <c r="B79" s="132"/>
      <c r="C79" s="132"/>
      <c r="D79" s="132"/>
      <c r="E79" s="132"/>
      <c r="F79" s="132"/>
      <c r="G79" s="132"/>
      <c r="H79" s="132"/>
      <c r="I79" s="132"/>
      <c r="J79" s="132"/>
    </row>
    <row r="80" spans="1:10" ht="15.75" customHeight="1">
      <c r="A80" s="132"/>
      <c r="B80" s="132"/>
      <c r="C80" s="132"/>
      <c r="D80" s="132"/>
      <c r="E80" s="132"/>
      <c r="F80" s="132"/>
      <c r="G80" s="132"/>
      <c r="H80" s="132"/>
      <c r="I80" s="132"/>
      <c r="J80" s="132"/>
    </row>
    <row r="81" spans="1:10" ht="15.75" customHeight="1">
      <c r="A81" s="132"/>
      <c r="B81" s="132"/>
      <c r="C81" s="132"/>
      <c r="D81" s="132"/>
      <c r="E81" s="132"/>
      <c r="F81" s="132"/>
      <c r="G81" s="132"/>
      <c r="H81" s="132"/>
      <c r="I81" s="132"/>
      <c r="J81" s="132"/>
    </row>
    <row r="82" spans="1:10" ht="15.75" customHeight="1">
      <c r="A82" s="132"/>
      <c r="B82" s="132"/>
      <c r="C82" s="132"/>
      <c r="D82" s="132"/>
      <c r="E82" s="132"/>
      <c r="F82" s="132"/>
      <c r="G82" s="132"/>
      <c r="H82" s="132"/>
      <c r="I82" s="132"/>
      <c r="J82" s="132"/>
    </row>
    <row r="83" spans="1:10" ht="15.75" customHeight="1">
      <c r="A83" s="132"/>
      <c r="B83" s="132"/>
      <c r="C83" s="132"/>
      <c r="D83" s="132"/>
      <c r="E83" s="132"/>
      <c r="F83" s="132"/>
      <c r="G83" s="132"/>
      <c r="H83" s="132"/>
      <c r="I83" s="132"/>
      <c r="J83" s="132"/>
    </row>
    <row r="84" spans="1:10" ht="15.75" customHeight="1">
      <c r="A84" s="132"/>
      <c r="B84" s="132"/>
      <c r="C84" s="132"/>
      <c r="D84" s="132"/>
      <c r="E84" s="132"/>
      <c r="F84" s="132"/>
      <c r="G84" s="132"/>
      <c r="H84" s="132"/>
      <c r="I84" s="132"/>
      <c r="J84" s="132"/>
    </row>
    <row r="85" spans="1:10" ht="15.75" customHeight="1">
      <c r="A85" s="132"/>
      <c r="B85" s="132"/>
      <c r="C85" s="132"/>
      <c r="D85" s="132"/>
      <c r="E85" s="132"/>
      <c r="F85" s="132"/>
      <c r="G85" s="132"/>
      <c r="H85" s="132"/>
      <c r="I85" s="132"/>
      <c r="J85" s="132"/>
    </row>
    <row r="86" spans="1:10" ht="15.75" customHeight="1">
      <c r="A86" s="132"/>
      <c r="B86" s="132"/>
      <c r="C86" s="132"/>
      <c r="D86" s="132"/>
      <c r="E86" s="132"/>
      <c r="F86" s="132"/>
      <c r="G86" s="132"/>
      <c r="H86" s="132"/>
      <c r="I86" s="132"/>
      <c r="J86" s="132"/>
    </row>
    <row r="87" spans="1:10" ht="15.75" customHeight="1">
      <c r="A87" s="132"/>
      <c r="B87" s="132"/>
      <c r="C87" s="132"/>
      <c r="D87" s="132"/>
      <c r="E87" s="132"/>
      <c r="F87" s="132"/>
      <c r="G87" s="132"/>
      <c r="H87" s="132"/>
      <c r="I87" s="132"/>
      <c r="J87" s="132"/>
    </row>
    <row r="88" spans="1:10" ht="15.75" customHeight="1">
      <c r="A88" s="132"/>
      <c r="B88" s="132"/>
      <c r="C88" s="132"/>
      <c r="D88" s="132"/>
      <c r="E88" s="132"/>
      <c r="F88" s="132"/>
      <c r="G88" s="132"/>
      <c r="H88" s="132"/>
      <c r="I88" s="132"/>
      <c r="J88" s="132"/>
    </row>
    <row r="89" spans="1:10" ht="15.75" customHeight="1">
      <c r="A89" s="132"/>
      <c r="B89" s="132"/>
      <c r="C89" s="132"/>
      <c r="D89" s="132"/>
      <c r="E89" s="132"/>
      <c r="F89" s="132"/>
      <c r="G89" s="132"/>
      <c r="H89" s="132"/>
      <c r="I89" s="132"/>
      <c r="J89" s="132"/>
    </row>
    <row r="90" spans="1:10" ht="15.75" customHeight="1">
      <c r="A90" s="132"/>
      <c r="B90" s="132"/>
      <c r="C90" s="132"/>
      <c r="D90" s="132"/>
      <c r="E90" s="132"/>
      <c r="F90" s="132"/>
      <c r="G90" s="132"/>
      <c r="H90" s="132"/>
      <c r="I90" s="132"/>
      <c r="J90" s="132"/>
    </row>
  </sheetData>
  <mergeCells count="18">
    <mergeCell ref="C21:D21"/>
    <mergeCell ref="A21:B21"/>
    <mergeCell ref="A16:F16"/>
    <mergeCell ref="A24:B24"/>
    <mergeCell ref="C23:D23"/>
    <mergeCell ref="E23:F23"/>
    <mergeCell ref="E21:F21"/>
    <mergeCell ref="E22:F22"/>
    <mergeCell ref="C22:D22"/>
    <mergeCell ref="A22:B23"/>
    <mergeCell ref="C5:C6"/>
    <mergeCell ref="D5:E5"/>
    <mergeCell ref="A1:F1"/>
    <mergeCell ref="A2:F2"/>
    <mergeCell ref="A3:F3"/>
    <mergeCell ref="A5:A6"/>
    <mergeCell ref="B5:B6"/>
    <mergeCell ref="F5:F6"/>
  </mergeCells>
  <printOptions horizontalCentered="1"/>
  <pageMargins left="0.70866141732283472" right="0.70866141732283472" top="0.74803149606299213" bottom="0.74803149606299213" header="0" footer="0"/>
  <pageSetup scale="67"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0"/>
  <sheetViews>
    <sheetView workbookViewId="0">
      <selection activeCell="D1" sqref="A1:D24"/>
    </sheetView>
  </sheetViews>
  <sheetFormatPr baseColWidth="10" defaultColWidth="14.42578125" defaultRowHeight="15" customHeight="1"/>
  <cols>
    <col min="1" max="1" width="61.140625" customWidth="1"/>
    <col min="2" max="2" width="32.140625" customWidth="1"/>
    <col min="3" max="3" width="19.28515625" customWidth="1"/>
    <col min="4" max="4" width="17.140625" customWidth="1"/>
    <col min="5" max="9" width="10.7109375" customWidth="1"/>
  </cols>
  <sheetData>
    <row r="1" spans="1:5">
      <c r="A1" s="880" t="s">
        <v>1659</v>
      </c>
      <c r="B1" s="804"/>
      <c r="C1" s="804"/>
      <c r="D1" s="65"/>
      <c r="E1" s="65"/>
    </row>
    <row r="2" spans="1:5" ht="15" customHeight="1">
      <c r="A2" s="880" t="s">
        <v>402</v>
      </c>
      <c r="B2" s="804"/>
      <c r="C2" s="804"/>
      <c r="D2" s="65"/>
      <c r="E2" s="65"/>
    </row>
    <row r="3" spans="1:5">
      <c r="A3" s="806" t="s">
        <v>1664</v>
      </c>
      <c r="B3" s="804"/>
      <c r="C3" s="804"/>
      <c r="D3" s="42"/>
      <c r="E3" s="42"/>
    </row>
    <row r="4" spans="1:5" ht="15" customHeight="1" thickBot="1"/>
    <row r="5" spans="1:5" ht="15" customHeight="1">
      <c r="A5" s="1007" t="s">
        <v>396</v>
      </c>
      <c r="B5" s="1009" t="s">
        <v>397</v>
      </c>
      <c r="C5" s="1009" t="s">
        <v>398</v>
      </c>
      <c r="D5" s="1005" t="s">
        <v>1680</v>
      </c>
    </row>
    <row r="6" spans="1:5" ht="15" customHeight="1">
      <c r="A6" s="1008"/>
      <c r="B6" s="995"/>
      <c r="C6" s="995"/>
      <c r="D6" s="1006"/>
    </row>
    <row r="7" spans="1:5" ht="15" customHeight="1">
      <c r="A7" s="472"/>
      <c r="B7" s="472"/>
      <c r="C7" s="472"/>
      <c r="D7" s="472"/>
    </row>
    <row r="8" spans="1:5" ht="15" customHeight="1">
      <c r="A8" s="472"/>
      <c r="B8" s="472"/>
      <c r="C8" s="472"/>
      <c r="D8" s="472"/>
    </row>
    <row r="9" spans="1:5" ht="15" customHeight="1">
      <c r="A9" s="472"/>
      <c r="B9" s="472"/>
      <c r="C9" s="472"/>
      <c r="D9" s="472"/>
    </row>
    <row r="10" spans="1:5" ht="15" customHeight="1">
      <c r="A10" s="472"/>
      <c r="B10" s="472"/>
      <c r="C10" s="472"/>
      <c r="D10" s="472"/>
    </row>
    <row r="11" spans="1:5" ht="15" customHeight="1">
      <c r="A11" s="472"/>
      <c r="B11" s="472"/>
      <c r="C11" s="472"/>
      <c r="D11" s="472"/>
    </row>
    <row r="12" spans="1:5" ht="15" customHeight="1">
      <c r="A12" s="472"/>
      <c r="B12" s="472"/>
      <c r="C12" s="472"/>
      <c r="D12" s="472"/>
    </row>
    <row r="13" spans="1:5" ht="15" customHeight="1">
      <c r="A13" s="472"/>
      <c r="B13" s="472"/>
      <c r="C13" s="472"/>
      <c r="D13" s="472"/>
    </row>
    <row r="14" spans="1:5" ht="15" customHeight="1">
      <c r="A14" s="472"/>
      <c r="B14" s="472"/>
      <c r="C14" s="472"/>
      <c r="D14" s="472"/>
    </row>
    <row r="15" spans="1:5" ht="15" customHeight="1">
      <c r="A15" s="472"/>
      <c r="B15" s="472"/>
      <c r="C15" s="472"/>
      <c r="D15" s="47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7">
    <mergeCell ref="D5:D6"/>
    <mergeCell ref="A1:C1"/>
    <mergeCell ref="A2:C2"/>
    <mergeCell ref="A3:C3"/>
    <mergeCell ref="A5:A6"/>
    <mergeCell ref="B5:B6"/>
    <mergeCell ref="C5:C6"/>
  </mergeCells>
  <printOptions horizontalCentered="1"/>
  <pageMargins left="0.70866141732283472" right="0.70866141732283472" top="0.74803149606299213" bottom="0.74803149606299213" header="0" footer="0"/>
  <pageSetup scale="86"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zoomScale="87" zoomScaleNormal="87" workbookViewId="0">
      <selection activeCell="G51" sqref="A1:G51"/>
    </sheetView>
  </sheetViews>
  <sheetFormatPr baseColWidth="10" defaultRowHeight="15.75"/>
  <cols>
    <col min="1" max="1" width="66.42578125" style="526" customWidth="1"/>
    <col min="2" max="2" width="16.28515625" style="606" bestFit="1" customWidth="1"/>
    <col min="3" max="4" width="15.5703125" style="606" bestFit="1" customWidth="1"/>
    <col min="5" max="5" width="17.5703125" style="606" bestFit="1" customWidth="1"/>
    <col min="6" max="6" width="15.5703125" style="606" bestFit="1" customWidth="1"/>
    <col min="7" max="7" width="19.140625" style="606" customWidth="1"/>
    <col min="8" max="16384" width="11.42578125" style="463"/>
  </cols>
  <sheetData>
    <row r="1" spans="1:7">
      <c r="A1" s="1014" t="s">
        <v>3548</v>
      </c>
      <c r="B1" s="1014"/>
      <c r="C1" s="1014"/>
      <c r="D1" s="1014"/>
      <c r="E1" s="1014"/>
      <c r="F1" s="1014"/>
      <c r="G1" s="1014"/>
    </row>
    <row r="2" spans="1:7" ht="16.5" thickBot="1">
      <c r="A2" s="524" t="s">
        <v>3549</v>
      </c>
      <c r="B2" s="599" t="s">
        <v>3550</v>
      </c>
      <c r="C2" s="600"/>
      <c r="D2" s="600"/>
      <c r="E2" s="600"/>
      <c r="F2" s="600"/>
      <c r="G2" s="600"/>
    </row>
    <row r="3" spans="1:7" ht="15">
      <c r="A3" s="1015" t="s">
        <v>1659</v>
      </c>
      <c r="B3" s="1016"/>
      <c r="C3" s="1016"/>
      <c r="D3" s="1016"/>
      <c r="E3" s="1016"/>
      <c r="F3" s="1016"/>
      <c r="G3" s="1017"/>
    </row>
    <row r="4" spans="1:7" ht="15">
      <c r="A4" s="1018" t="s">
        <v>3551</v>
      </c>
      <c r="B4" s="1019"/>
      <c r="C4" s="1019"/>
      <c r="D4" s="1019"/>
      <c r="E4" s="1019"/>
      <c r="F4" s="1019"/>
      <c r="G4" s="1020"/>
    </row>
    <row r="5" spans="1:7" ht="15">
      <c r="A5" s="1018" t="s">
        <v>3552</v>
      </c>
      <c r="B5" s="1019"/>
      <c r="C5" s="1019"/>
      <c r="D5" s="1019"/>
      <c r="E5" s="1019"/>
      <c r="F5" s="1019"/>
      <c r="G5" s="1020"/>
    </row>
    <row r="6" spans="1:7" thickBot="1">
      <c r="A6" s="1021" t="s">
        <v>3553</v>
      </c>
      <c r="B6" s="1022"/>
      <c r="C6" s="1022"/>
      <c r="D6" s="1022"/>
      <c r="E6" s="1022"/>
      <c r="F6" s="1022"/>
      <c r="G6" s="1023"/>
    </row>
    <row r="7" spans="1:7" ht="31.5">
      <c r="A7" s="1024" t="s">
        <v>3554</v>
      </c>
      <c r="B7" s="601" t="s">
        <v>3636</v>
      </c>
      <c r="C7" s="1010" t="s">
        <v>3622</v>
      </c>
      <c r="D7" s="1010" t="s">
        <v>3623</v>
      </c>
      <c r="E7" s="1010" t="s">
        <v>3637</v>
      </c>
      <c r="F7" s="1010" t="s">
        <v>3624</v>
      </c>
      <c r="G7" s="1010" t="s">
        <v>3625</v>
      </c>
    </row>
    <row r="8" spans="1:7" ht="48" thickBot="1">
      <c r="A8" s="1025"/>
      <c r="B8" s="602" t="s">
        <v>3638</v>
      </c>
      <c r="C8" s="1011"/>
      <c r="D8" s="1011"/>
      <c r="E8" s="1011"/>
      <c r="F8" s="1011"/>
      <c r="G8" s="1011"/>
    </row>
    <row r="9" spans="1:7" ht="15">
      <c r="A9" s="534"/>
      <c r="B9" s="603"/>
      <c r="C9" s="603"/>
      <c r="D9" s="603"/>
      <c r="E9" s="603"/>
      <c r="F9" s="603"/>
      <c r="G9" s="603"/>
    </row>
    <row r="10" spans="1:7" s="607" customFormat="1" ht="25.5">
      <c r="A10" s="535" t="s">
        <v>3556</v>
      </c>
      <c r="B10" s="604">
        <f>SUM(B11:B23)</f>
        <v>862477674.35000002</v>
      </c>
      <c r="C10" s="604">
        <f t="shared" ref="C10:G10" si="0">SUM(C11:C23)</f>
        <v>238304861.9145</v>
      </c>
      <c r="D10" s="604">
        <f t="shared" si="0"/>
        <v>240350522.10195002</v>
      </c>
      <c r="E10" s="604">
        <f t="shared" si="0"/>
        <v>1026882637.066545</v>
      </c>
      <c r="F10" s="604">
        <f t="shared" si="0"/>
        <v>259794962.18287954</v>
      </c>
      <c r="G10" s="604">
        <f t="shared" si="0"/>
        <v>262058625.4201729</v>
      </c>
    </row>
    <row r="11" spans="1:7" ht="15">
      <c r="A11" s="534" t="s">
        <v>3557</v>
      </c>
      <c r="B11" s="603"/>
      <c r="C11" s="603"/>
      <c r="D11" s="603"/>
      <c r="E11" s="603"/>
      <c r="F11" s="603"/>
      <c r="G11" s="603"/>
    </row>
    <row r="12" spans="1:7" ht="15">
      <c r="A12" s="534" t="s">
        <v>3558</v>
      </c>
      <c r="B12" s="603"/>
      <c r="C12" s="603"/>
      <c r="D12" s="603"/>
      <c r="E12" s="603"/>
      <c r="F12" s="603"/>
      <c r="G12" s="603"/>
    </row>
    <row r="13" spans="1:7" ht="15">
      <c r="A13" s="534" t="s">
        <v>3559</v>
      </c>
      <c r="B13" s="603"/>
      <c r="C13" s="603"/>
      <c r="D13" s="603"/>
      <c r="E13" s="603"/>
      <c r="F13" s="603"/>
      <c r="G13" s="603"/>
    </row>
    <row r="14" spans="1:7" ht="15">
      <c r="A14" s="534" t="s">
        <v>3560</v>
      </c>
      <c r="B14" s="603"/>
      <c r="C14" s="603"/>
      <c r="D14" s="603"/>
      <c r="E14" s="603"/>
      <c r="F14" s="603"/>
      <c r="G14" s="603"/>
    </row>
    <row r="15" spans="1:7" ht="15">
      <c r="A15" s="534" t="s">
        <v>3561</v>
      </c>
      <c r="B15" s="603"/>
      <c r="C15" s="603"/>
      <c r="D15" s="603"/>
      <c r="E15" s="603"/>
      <c r="F15" s="603"/>
      <c r="G15" s="603"/>
    </row>
    <row r="16" spans="1:7" ht="15">
      <c r="A16" s="534" t="s">
        <v>3562</v>
      </c>
      <c r="B16" s="603"/>
      <c r="C16" s="603"/>
      <c r="D16" s="603"/>
      <c r="E16" s="603"/>
      <c r="F16" s="603"/>
      <c r="G16" s="603"/>
    </row>
    <row r="17" spans="1:7" ht="15">
      <c r="A17" s="534" t="s">
        <v>3563</v>
      </c>
      <c r="B17" s="603"/>
      <c r="C17" s="603"/>
      <c r="D17" s="603"/>
      <c r="E17" s="603"/>
      <c r="F17" s="603"/>
      <c r="G17" s="603"/>
    </row>
    <row r="18" spans="1:7" ht="15">
      <c r="A18" s="534" t="s">
        <v>3564</v>
      </c>
      <c r="B18" s="603">
        <f>+'LDF 7c'!G16</f>
        <v>854209645.35000002</v>
      </c>
      <c r="C18" s="603">
        <v>236791587</v>
      </c>
      <c r="D18" s="603">
        <f>+C18*1.008</f>
        <v>238685919.69600001</v>
      </c>
      <c r="E18" s="603">
        <f>+B18*1.2</f>
        <v>1025051574.42</v>
      </c>
      <c r="F18" s="603">
        <f>+D18*1.08</f>
        <v>257780793.27168003</v>
      </c>
      <c r="G18" s="603">
        <f>+F18*1.008</f>
        <v>259843039.61785346</v>
      </c>
    </row>
    <row r="19" spans="1:7" ht="15">
      <c r="A19" s="534" t="s">
        <v>3565</v>
      </c>
      <c r="B19" s="603"/>
      <c r="C19" s="603"/>
      <c r="D19" s="603"/>
      <c r="E19" s="603"/>
      <c r="F19" s="603"/>
      <c r="G19" s="603"/>
    </row>
    <row r="20" spans="1:7" ht="15">
      <c r="A20" s="534" t="s">
        <v>3566</v>
      </c>
      <c r="B20" s="603"/>
      <c r="C20" s="603"/>
      <c r="D20" s="603"/>
      <c r="E20" s="603"/>
      <c r="F20" s="603"/>
      <c r="G20" s="603"/>
    </row>
    <row r="21" spans="1:7" ht="15">
      <c r="A21" s="534" t="s">
        <v>3567</v>
      </c>
      <c r="B21" s="603"/>
      <c r="C21" s="603"/>
      <c r="D21" s="603"/>
      <c r="E21" s="603"/>
      <c r="F21" s="603"/>
      <c r="G21" s="603"/>
    </row>
    <row r="22" spans="1:7" ht="15">
      <c r="A22" s="534" t="s">
        <v>3568</v>
      </c>
      <c r="B22" s="603">
        <f>+'LDF 7c'!G20</f>
        <v>8268029</v>
      </c>
      <c r="C22" s="603">
        <f>+'1. Estado de actividades'!S28*1.15</f>
        <v>1513274.9145</v>
      </c>
      <c r="D22" s="603">
        <f>+C22*1.1</f>
        <v>1664602.40595</v>
      </c>
      <c r="E22" s="603">
        <f>+D22*1.1</f>
        <v>1831062.6465450001</v>
      </c>
      <c r="F22" s="603">
        <f>+E22*1.1</f>
        <v>2014168.9111995003</v>
      </c>
      <c r="G22" s="603">
        <f>+F22*1.1</f>
        <v>2215585.8023194503</v>
      </c>
    </row>
    <row r="23" spans="1:7" ht="15">
      <c r="A23" s="534"/>
      <c r="B23" s="603"/>
      <c r="C23" s="603"/>
      <c r="D23" s="603"/>
      <c r="E23" s="603"/>
      <c r="F23" s="603"/>
      <c r="G23" s="603"/>
    </row>
    <row r="24" spans="1:7" ht="27">
      <c r="A24" s="535" t="s">
        <v>3569</v>
      </c>
      <c r="B24" s="604">
        <v>0</v>
      </c>
      <c r="C24" s="604"/>
      <c r="D24" s="604"/>
      <c r="E24" s="604"/>
      <c r="F24" s="604"/>
      <c r="G24" s="604"/>
    </row>
    <row r="25" spans="1:7" ht="15">
      <c r="A25" s="534" t="s">
        <v>3570</v>
      </c>
      <c r="B25" s="603"/>
      <c r="C25" s="603"/>
      <c r="D25" s="603"/>
      <c r="E25" s="603"/>
      <c r="F25" s="603"/>
      <c r="G25" s="603"/>
    </row>
    <row r="26" spans="1:7" ht="15">
      <c r="A26" s="534" t="s">
        <v>3571</v>
      </c>
      <c r="B26" s="603"/>
      <c r="C26" s="603"/>
      <c r="D26" s="603"/>
      <c r="E26" s="603"/>
      <c r="F26" s="603"/>
      <c r="G26" s="603"/>
    </row>
    <row r="27" spans="1:7" ht="15">
      <c r="A27" s="534" t="s">
        <v>3572</v>
      </c>
      <c r="B27" s="603"/>
      <c r="C27" s="603"/>
      <c r="D27" s="603"/>
      <c r="E27" s="603"/>
      <c r="F27" s="603"/>
      <c r="G27" s="603"/>
    </row>
    <row r="28" spans="1:7" ht="38.25" customHeight="1">
      <c r="A28" s="534" t="s">
        <v>3573</v>
      </c>
      <c r="B28" s="603"/>
      <c r="C28" s="603"/>
      <c r="D28" s="603"/>
      <c r="E28" s="603"/>
      <c r="F28" s="603"/>
      <c r="G28" s="603"/>
    </row>
    <row r="29" spans="1:7" ht="15">
      <c r="A29" s="534" t="s">
        <v>3574</v>
      </c>
      <c r="B29" s="603"/>
      <c r="C29" s="603"/>
      <c r="D29" s="603"/>
      <c r="E29" s="603"/>
      <c r="F29" s="603"/>
      <c r="G29" s="603"/>
    </row>
    <row r="30" spans="1:7" ht="15">
      <c r="A30" s="534"/>
      <c r="B30" s="603"/>
      <c r="C30" s="603"/>
      <c r="D30" s="603"/>
      <c r="E30" s="603"/>
      <c r="F30" s="603"/>
      <c r="G30" s="603"/>
    </row>
    <row r="31" spans="1:7" ht="15">
      <c r="A31" s="535" t="s">
        <v>3575</v>
      </c>
      <c r="B31" s="603"/>
      <c r="C31" s="603"/>
      <c r="D31" s="603"/>
      <c r="E31" s="603"/>
      <c r="F31" s="603"/>
      <c r="G31" s="603"/>
    </row>
    <row r="32" spans="1:7" ht="15">
      <c r="A32" s="534" t="s">
        <v>3576</v>
      </c>
      <c r="B32" s="603"/>
      <c r="C32" s="603"/>
      <c r="D32" s="603"/>
      <c r="E32" s="603"/>
      <c r="F32" s="603"/>
      <c r="G32" s="603"/>
    </row>
    <row r="33" spans="1:7" ht="15">
      <c r="A33" s="534"/>
      <c r="B33" s="603"/>
      <c r="C33" s="603"/>
      <c r="D33" s="603"/>
      <c r="E33" s="603"/>
      <c r="F33" s="603"/>
      <c r="G33" s="603"/>
    </row>
    <row r="34" spans="1:7" s="607" customFormat="1">
      <c r="A34" s="535" t="s">
        <v>3577</v>
      </c>
      <c r="B34" s="604">
        <f>+B10+B24</f>
        <v>862477674.35000002</v>
      </c>
      <c r="C34" s="604">
        <f t="shared" ref="C34:G34" si="1">+C10+C24</f>
        <v>238304861.9145</v>
      </c>
      <c r="D34" s="604">
        <f t="shared" si="1"/>
        <v>240350522.10195002</v>
      </c>
      <c r="E34" s="604">
        <f t="shared" si="1"/>
        <v>1026882637.066545</v>
      </c>
      <c r="F34" s="604">
        <f t="shared" si="1"/>
        <v>259794962.18287954</v>
      </c>
      <c r="G34" s="604">
        <f t="shared" si="1"/>
        <v>262058625.4201729</v>
      </c>
    </row>
    <row r="35" spans="1:7" ht="15">
      <c r="A35" s="534"/>
      <c r="B35" s="603"/>
      <c r="C35" s="603"/>
      <c r="D35" s="603"/>
      <c r="E35" s="603"/>
      <c r="F35" s="603"/>
      <c r="G35" s="603"/>
    </row>
    <row r="36" spans="1:7">
      <c r="A36" s="535" t="s">
        <v>3578</v>
      </c>
      <c r="B36" s="604"/>
      <c r="C36" s="604"/>
      <c r="D36" s="604"/>
      <c r="E36" s="604"/>
      <c r="F36" s="604"/>
      <c r="G36" s="604"/>
    </row>
    <row r="37" spans="1:7" ht="25.5">
      <c r="A37" s="534" t="s">
        <v>3579</v>
      </c>
      <c r="B37" s="603"/>
      <c r="C37" s="603"/>
      <c r="D37" s="603"/>
      <c r="E37" s="603"/>
      <c r="F37" s="603"/>
      <c r="G37" s="603"/>
    </row>
    <row r="38" spans="1:7" ht="25.5">
      <c r="A38" s="534" t="s">
        <v>3580</v>
      </c>
      <c r="B38" s="603"/>
      <c r="C38" s="603"/>
      <c r="D38" s="603"/>
      <c r="E38" s="603"/>
      <c r="F38" s="603"/>
      <c r="G38" s="603"/>
    </row>
    <row r="39" spans="1:7">
      <c r="A39" s="535" t="s">
        <v>3581</v>
      </c>
      <c r="B39" s="604"/>
      <c r="C39" s="604"/>
      <c r="D39" s="604"/>
      <c r="E39" s="604"/>
      <c r="F39" s="604"/>
      <c r="G39" s="604"/>
    </row>
    <row r="40" spans="1:7" thickBot="1">
      <c r="A40" s="536"/>
      <c r="B40" s="605"/>
      <c r="C40" s="605"/>
      <c r="D40" s="605"/>
      <c r="E40" s="605"/>
      <c r="F40" s="605"/>
      <c r="G40" s="605"/>
    </row>
    <row r="41" spans="1:7" ht="15" hidden="1">
      <c r="A41" s="525">
        <v>1</v>
      </c>
      <c r="B41" s="1012" t="s">
        <v>3582</v>
      </c>
      <c r="C41" s="1012"/>
      <c r="D41" s="1012"/>
      <c r="E41" s="1012"/>
      <c r="F41" s="1012"/>
      <c r="G41" s="1012"/>
    </row>
    <row r="42" spans="1:7" ht="15" hidden="1">
      <c r="A42" s="525">
        <v>2</v>
      </c>
      <c r="B42" s="1013" t="s">
        <v>3583</v>
      </c>
      <c r="C42" s="1013"/>
      <c r="D42" s="1013"/>
      <c r="E42" s="1013"/>
      <c r="F42" s="1013"/>
      <c r="G42" s="1013"/>
    </row>
    <row r="43" spans="1:7" ht="15" hidden="1">
      <c r="A43" s="525">
        <v>3</v>
      </c>
      <c r="B43" s="1013" t="s">
        <v>3584</v>
      </c>
      <c r="C43" s="1013"/>
      <c r="D43" s="1013"/>
      <c r="E43" s="1013"/>
      <c r="F43" s="1013"/>
      <c r="G43" s="1013"/>
    </row>
  </sheetData>
  <mergeCells count="14">
    <mergeCell ref="G7:G8"/>
    <mergeCell ref="B41:G41"/>
    <mergeCell ref="B42:G42"/>
    <mergeCell ref="B43:G43"/>
    <mergeCell ref="A1:G1"/>
    <mergeCell ref="A3:G3"/>
    <mergeCell ref="A4:G4"/>
    <mergeCell ref="A5:G5"/>
    <mergeCell ref="A6:G6"/>
    <mergeCell ref="A7:A8"/>
    <mergeCell ref="C7:C8"/>
    <mergeCell ref="D7:D8"/>
    <mergeCell ref="E7:E8"/>
    <mergeCell ref="F7:F8"/>
  </mergeCells>
  <pageMargins left="0.70866141732283472" right="0.70866141732283472" top="0.74803149606299213" bottom="0.74803149606299213" header="0.31496062992125984" footer="0.31496062992125984"/>
  <pageSetup scale="60"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activeCell="H45" sqref="A1:H45"/>
    </sheetView>
  </sheetViews>
  <sheetFormatPr baseColWidth="10" defaultRowHeight="12.75"/>
  <cols>
    <col min="1" max="1" width="36.28515625" style="526" customWidth="1"/>
    <col min="2" max="7" width="16.140625" style="526" customWidth="1"/>
    <col min="8" max="16384" width="11.42578125" style="526"/>
  </cols>
  <sheetData>
    <row r="1" spans="1:8" ht="15.75">
      <c r="A1" s="1014" t="s">
        <v>3548</v>
      </c>
      <c r="B1" s="1014"/>
      <c r="C1" s="1014"/>
      <c r="D1" s="1014"/>
      <c r="E1" s="1014"/>
      <c r="F1" s="1014"/>
      <c r="G1" s="1014"/>
    </row>
    <row r="2" spans="1:8" ht="13.5" thickBot="1">
      <c r="A2" s="527" t="s">
        <v>3585</v>
      </c>
      <c r="B2" s="1030" t="s">
        <v>3586</v>
      </c>
      <c r="C2" s="1030"/>
      <c r="D2" s="1030"/>
      <c r="E2" s="1030"/>
      <c r="F2" s="1030"/>
      <c r="G2" s="1030"/>
    </row>
    <row r="3" spans="1:8">
      <c r="A3" s="1015" t="s">
        <v>1659</v>
      </c>
      <c r="B3" s="1016"/>
      <c r="C3" s="1016"/>
      <c r="D3" s="1016"/>
      <c r="E3" s="1016"/>
      <c r="F3" s="1016"/>
      <c r="G3" s="1017"/>
    </row>
    <row r="4" spans="1:8">
      <c r="A4" s="1018" t="s">
        <v>3586</v>
      </c>
      <c r="B4" s="1019"/>
      <c r="C4" s="1019"/>
      <c r="D4" s="1019"/>
      <c r="E4" s="1019"/>
      <c r="F4" s="1019"/>
      <c r="G4" s="1020"/>
    </row>
    <row r="5" spans="1:8">
      <c r="A5" s="1018" t="s">
        <v>3552</v>
      </c>
      <c r="B5" s="1019"/>
      <c r="C5" s="1019"/>
      <c r="D5" s="1019"/>
      <c r="E5" s="1019"/>
      <c r="F5" s="1019"/>
      <c r="G5" s="1020"/>
    </row>
    <row r="6" spans="1:8" ht="13.5" thickBot="1">
      <c r="A6" s="1018" t="s">
        <v>3553</v>
      </c>
      <c r="B6" s="1019"/>
      <c r="C6" s="1019"/>
      <c r="D6" s="1019"/>
      <c r="E6" s="1019"/>
      <c r="F6" s="1019"/>
      <c r="G6" s="1020"/>
    </row>
    <row r="7" spans="1:8" ht="27">
      <c r="A7" s="1024" t="s">
        <v>3554</v>
      </c>
      <c r="B7" s="532" t="s">
        <v>3555</v>
      </c>
      <c r="C7" s="1026" t="s">
        <v>3622</v>
      </c>
      <c r="D7" s="1026" t="s">
        <v>3623</v>
      </c>
      <c r="E7" s="1026" t="s">
        <v>3637</v>
      </c>
      <c r="F7" s="1026" t="s">
        <v>3624</v>
      </c>
      <c r="G7" s="1026" t="s">
        <v>3625</v>
      </c>
    </row>
    <row r="8" spans="1:8" ht="13.5" thickBot="1">
      <c r="A8" s="1025"/>
      <c r="B8" s="533">
        <v>2021</v>
      </c>
      <c r="C8" s="1027"/>
      <c r="D8" s="1027"/>
      <c r="E8" s="1027"/>
      <c r="F8" s="1027"/>
      <c r="G8" s="1027"/>
    </row>
    <row r="9" spans="1:8" ht="27">
      <c r="A9" s="528" t="s">
        <v>3587</v>
      </c>
      <c r="B9" s="587">
        <f>SUM(B10:B18)</f>
        <v>845727647.18522263</v>
      </c>
      <c r="C9" s="587">
        <f t="shared" ref="C9:G9" si="0">SUM(C10:C18)</f>
        <v>248536797</v>
      </c>
      <c r="D9" s="587">
        <f t="shared" si="0"/>
        <v>256864040.21000001</v>
      </c>
      <c r="E9" s="587">
        <f t="shared" si="0"/>
        <v>976884525.78626716</v>
      </c>
      <c r="F9" s="587">
        <f t="shared" si="0"/>
        <v>277413163.42680007</v>
      </c>
      <c r="G9" s="587">
        <f t="shared" si="0"/>
        <v>299606216.50094402</v>
      </c>
      <c r="H9" s="585"/>
    </row>
    <row r="10" spans="1:8">
      <c r="A10" s="529" t="s">
        <v>3588</v>
      </c>
      <c r="B10" s="588">
        <f>+'LDF 7d'!G9</f>
        <v>280386748.10000002</v>
      </c>
      <c r="C10" s="588">
        <f>60699600+2006500</f>
        <v>62706100</v>
      </c>
      <c r="D10" s="588">
        <f>+C10*1.08</f>
        <v>67722588</v>
      </c>
      <c r="E10" s="588">
        <f>+B10*1.2</f>
        <v>336464097.72000003</v>
      </c>
      <c r="F10" s="588">
        <f>+D10*1.08</f>
        <v>73140395.040000007</v>
      </c>
      <c r="G10" s="588">
        <f>+F10*1.08</f>
        <v>78991626.64320001</v>
      </c>
      <c r="H10" s="585"/>
    </row>
    <row r="11" spans="1:8">
      <c r="A11" s="529" t="s">
        <v>3589</v>
      </c>
      <c r="B11" s="588">
        <f>+'LDF 7d'!G10</f>
        <v>89463414.880000025</v>
      </c>
      <c r="C11" s="588">
        <v>14471500</v>
      </c>
      <c r="D11" s="588">
        <f>+C11*1.08</f>
        <v>15629220.000000002</v>
      </c>
      <c r="E11" s="588">
        <f t="shared" ref="E11:E12" si="1">+B11*1.2</f>
        <v>107356097.85600002</v>
      </c>
      <c r="F11" s="588">
        <f>+D11*1.08</f>
        <v>16879557.600000001</v>
      </c>
      <c r="G11" s="588">
        <f>+F11*1.08</f>
        <v>18229922.208000004</v>
      </c>
      <c r="H11" s="585"/>
    </row>
    <row r="12" spans="1:8">
      <c r="A12" s="529" t="s">
        <v>3590</v>
      </c>
      <c r="B12" s="588">
        <f>+'LDF 7d'!G11</f>
        <v>115394675.37999998</v>
      </c>
      <c r="C12" s="588">
        <v>23984800</v>
      </c>
      <c r="D12" s="588">
        <f>+C12*1.08</f>
        <v>25903584</v>
      </c>
      <c r="E12" s="588">
        <f t="shared" si="1"/>
        <v>138473610.45599997</v>
      </c>
      <c r="F12" s="588">
        <f>+D12*1.08</f>
        <v>27975870.720000003</v>
      </c>
      <c r="G12" s="588">
        <f>+F12*1.08</f>
        <v>30213940.377600003</v>
      </c>
      <c r="H12" s="585"/>
    </row>
    <row r="13" spans="1:8" ht="25.5">
      <c r="A13" s="529" t="s">
        <v>3591</v>
      </c>
      <c r="B13" s="588">
        <f>+'LDF 7d'!G12</f>
        <v>317935410.79522264</v>
      </c>
      <c r="C13" s="588">
        <f>131334162+3940025</f>
        <v>135274187</v>
      </c>
      <c r="D13" s="588">
        <f>+C13*1.08</f>
        <v>146096121.96000001</v>
      </c>
      <c r="E13" s="588">
        <f>+B13*1.2</f>
        <v>381522492.95426714</v>
      </c>
      <c r="F13" s="588">
        <f>+D13*1.08</f>
        <v>157783811.71680003</v>
      </c>
      <c r="G13" s="588">
        <f>+F13*1.08</f>
        <v>170406516.65414405</v>
      </c>
      <c r="H13" s="585"/>
    </row>
    <row r="14" spans="1:8" ht="25.5">
      <c r="A14" s="529" t="s">
        <v>3592</v>
      </c>
      <c r="B14" s="588">
        <f>+'LDF 7d'!G13</f>
        <v>47398.03</v>
      </c>
      <c r="C14" s="588">
        <v>12100210</v>
      </c>
      <c r="D14" s="588">
        <f>+C14/8</f>
        <v>1512526.25</v>
      </c>
      <c r="E14" s="588">
        <f>+C14*1.08</f>
        <v>13068226.800000001</v>
      </c>
      <c r="F14" s="588">
        <f>+D14*1.08</f>
        <v>1633528.35</v>
      </c>
      <c r="G14" s="588">
        <f>+F14*1.08</f>
        <v>1764210.6180000002</v>
      </c>
      <c r="H14" s="585"/>
    </row>
    <row r="15" spans="1:8">
      <c r="A15" s="529" t="s">
        <v>3593</v>
      </c>
      <c r="B15" s="588"/>
      <c r="C15" s="588"/>
      <c r="D15" s="588"/>
      <c r="E15" s="588"/>
      <c r="F15" s="588"/>
      <c r="G15" s="588"/>
      <c r="H15" s="585"/>
    </row>
    <row r="16" spans="1:8" ht="25.5">
      <c r="A16" s="529" t="s">
        <v>3594</v>
      </c>
      <c r="B16" s="588">
        <v>42500000</v>
      </c>
      <c r="C16" s="588">
        <v>0</v>
      </c>
      <c r="D16" s="588">
        <v>0</v>
      </c>
      <c r="E16" s="588">
        <v>0</v>
      </c>
      <c r="F16" s="588">
        <v>0</v>
      </c>
      <c r="G16" s="588"/>
      <c r="H16" s="585"/>
    </row>
    <row r="17" spans="1:8">
      <c r="A17" s="529" t="s">
        <v>3595</v>
      </c>
      <c r="B17" s="588"/>
      <c r="C17" s="588"/>
      <c r="D17" s="588"/>
      <c r="E17" s="588"/>
      <c r="F17" s="588"/>
      <c r="G17" s="588"/>
      <c r="H17" s="585"/>
    </row>
    <row r="18" spans="1:8">
      <c r="A18" s="529" t="s">
        <v>3596</v>
      </c>
      <c r="B18" s="588"/>
      <c r="C18" s="588"/>
      <c r="D18" s="588"/>
      <c r="E18" s="588"/>
      <c r="F18" s="588"/>
      <c r="G18" s="588"/>
      <c r="H18" s="585"/>
    </row>
    <row r="19" spans="1:8" ht="27">
      <c r="A19" s="528" t="s">
        <v>3597</v>
      </c>
      <c r="B19" s="587"/>
      <c r="C19" s="587"/>
      <c r="D19" s="587"/>
      <c r="E19" s="587"/>
      <c r="F19" s="587"/>
      <c r="G19" s="587"/>
      <c r="H19" s="585"/>
    </row>
    <row r="20" spans="1:8">
      <c r="A20" s="529" t="s">
        <v>3598</v>
      </c>
      <c r="B20" s="588"/>
      <c r="C20" s="588"/>
      <c r="D20" s="588"/>
      <c r="E20" s="588"/>
      <c r="F20" s="588"/>
      <c r="G20" s="588"/>
      <c r="H20" s="585"/>
    </row>
    <row r="21" spans="1:8">
      <c r="A21" s="529" t="s">
        <v>3599</v>
      </c>
      <c r="B21" s="588"/>
      <c r="C21" s="588"/>
      <c r="D21" s="588"/>
      <c r="E21" s="588"/>
      <c r="F21" s="588"/>
      <c r="G21" s="588"/>
      <c r="H21" s="585"/>
    </row>
    <row r="22" spans="1:8">
      <c r="A22" s="529" t="s">
        <v>3600</v>
      </c>
      <c r="B22" s="588"/>
      <c r="C22" s="588"/>
      <c r="D22" s="588"/>
      <c r="E22" s="588"/>
      <c r="F22" s="588"/>
      <c r="G22" s="588"/>
      <c r="H22" s="585"/>
    </row>
    <row r="23" spans="1:8" ht="25.5">
      <c r="A23" s="529" t="s">
        <v>3601</v>
      </c>
      <c r="B23" s="588"/>
      <c r="C23" s="588"/>
      <c r="D23" s="588"/>
      <c r="E23" s="588"/>
      <c r="F23" s="588"/>
      <c r="G23" s="588"/>
      <c r="H23" s="585"/>
    </row>
    <row r="24" spans="1:8" ht="25.5">
      <c r="A24" s="529" t="s">
        <v>3602</v>
      </c>
      <c r="B24" s="588"/>
      <c r="C24" s="588"/>
      <c r="D24" s="588"/>
      <c r="E24" s="588"/>
      <c r="F24" s="588"/>
      <c r="G24" s="588"/>
      <c r="H24" s="585"/>
    </row>
    <row r="25" spans="1:8">
      <c r="A25" s="529" t="s">
        <v>3603</v>
      </c>
      <c r="B25" s="588"/>
      <c r="C25" s="588"/>
      <c r="D25" s="588"/>
      <c r="E25" s="588"/>
      <c r="F25" s="588"/>
      <c r="G25" s="588"/>
      <c r="H25" s="585"/>
    </row>
    <row r="26" spans="1:8" ht="25.5">
      <c r="A26" s="529" t="s">
        <v>3604</v>
      </c>
      <c r="B26" s="588"/>
      <c r="C26" s="588"/>
      <c r="D26" s="588"/>
      <c r="E26" s="588"/>
      <c r="F26" s="588"/>
      <c r="G26" s="588"/>
      <c r="H26" s="585"/>
    </row>
    <row r="27" spans="1:8">
      <c r="A27" s="529" t="s">
        <v>3605</v>
      </c>
      <c r="B27" s="588"/>
      <c r="C27" s="588"/>
      <c r="D27" s="588"/>
      <c r="E27" s="588"/>
      <c r="F27" s="588"/>
      <c r="G27" s="588"/>
      <c r="H27" s="585"/>
    </row>
    <row r="28" spans="1:8">
      <c r="A28" s="529" t="s">
        <v>3606</v>
      </c>
      <c r="B28" s="588"/>
      <c r="C28" s="588"/>
      <c r="D28" s="588"/>
      <c r="E28" s="588"/>
      <c r="F28" s="588"/>
      <c r="G28" s="588"/>
      <c r="H28" s="585"/>
    </row>
    <row r="29" spans="1:8" ht="25.5">
      <c r="A29" s="528" t="s">
        <v>3607</v>
      </c>
      <c r="B29" s="588">
        <f>+B9+B19</f>
        <v>845727647.18522263</v>
      </c>
      <c r="C29" s="588">
        <f t="shared" ref="C29:G29" si="2">+C9+C19</f>
        <v>248536797</v>
      </c>
      <c r="D29" s="588">
        <f t="shared" si="2"/>
        <v>256864040.21000001</v>
      </c>
      <c r="E29" s="588">
        <f t="shared" si="2"/>
        <v>976884525.78626716</v>
      </c>
      <c r="F29" s="588">
        <f t="shared" si="2"/>
        <v>277413163.42680007</v>
      </c>
      <c r="G29" s="588">
        <f t="shared" si="2"/>
        <v>299606216.50094402</v>
      </c>
      <c r="H29" s="585"/>
    </row>
    <row r="30" spans="1:8" ht="13.5" thickBot="1">
      <c r="A30" s="530"/>
      <c r="B30" s="589"/>
      <c r="C30" s="589"/>
      <c r="D30" s="589"/>
      <c r="E30" s="589"/>
      <c r="F30" s="589"/>
      <c r="G30" s="589"/>
      <c r="H30" s="585"/>
    </row>
    <row r="31" spans="1:8" hidden="1">
      <c r="A31" s="1028" t="s">
        <v>3608</v>
      </c>
      <c r="B31" s="1028"/>
      <c r="C31" s="1028"/>
      <c r="D31" s="1028"/>
      <c r="E31" s="1028"/>
      <c r="F31" s="1028"/>
      <c r="G31" s="1028"/>
    </row>
    <row r="32" spans="1:8" hidden="1">
      <c r="A32" s="1029" t="s">
        <v>3609</v>
      </c>
      <c r="B32" s="1029"/>
      <c r="C32" s="1029"/>
      <c r="D32" s="1029"/>
      <c r="E32" s="1029"/>
      <c r="F32" s="1029"/>
      <c r="G32" s="1029"/>
    </row>
    <row r="33" spans="1:7" hidden="1">
      <c r="A33" s="1029" t="s">
        <v>3610</v>
      </c>
      <c r="B33" s="1029"/>
      <c r="C33" s="1029"/>
      <c r="D33" s="1029"/>
      <c r="E33" s="1029"/>
      <c r="F33" s="1029"/>
      <c r="G33" s="1029"/>
    </row>
    <row r="34" spans="1:7" hidden="1"/>
    <row r="35" spans="1:7" hidden="1"/>
  </sheetData>
  <mergeCells count="15">
    <mergeCell ref="G7:G8"/>
    <mergeCell ref="A31:G31"/>
    <mergeCell ref="A32:G32"/>
    <mergeCell ref="A33:G33"/>
    <mergeCell ref="A1:G1"/>
    <mergeCell ref="B2:G2"/>
    <mergeCell ref="A3:G3"/>
    <mergeCell ref="A4:G4"/>
    <mergeCell ref="A5:G5"/>
    <mergeCell ref="A6:G6"/>
    <mergeCell ref="A7:A8"/>
    <mergeCell ref="C7:C8"/>
    <mergeCell ref="D7:D8"/>
    <mergeCell ref="E7:E8"/>
    <mergeCell ref="F7:F8"/>
  </mergeCells>
  <pageMargins left="0.70866141732283472" right="0.70866141732283472" top="0.74803149606299213" bottom="0.74803149606299213" header="0.31496062992125984" footer="0.31496062992125984"/>
  <pageSetup scale="80"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opLeftCell="A38" workbookViewId="0">
      <selection sqref="A1:G51"/>
    </sheetView>
  </sheetViews>
  <sheetFormatPr baseColWidth="10" defaultRowHeight="12.75"/>
  <cols>
    <col min="1" max="1" width="45.7109375" style="526" customWidth="1"/>
    <col min="2" max="8" width="17.42578125" style="526" customWidth="1"/>
    <col min="9" max="16384" width="11.42578125" style="526"/>
  </cols>
  <sheetData>
    <row r="1" spans="1:7">
      <c r="A1" s="1030" t="s">
        <v>3611</v>
      </c>
      <c r="B1" s="1030"/>
      <c r="C1" s="1030"/>
      <c r="D1" s="1030"/>
      <c r="E1" s="1030"/>
      <c r="F1" s="1030"/>
      <c r="G1" s="1030"/>
    </row>
    <row r="2" spans="1:7" ht="13.5" thickBot="1">
      <c r="A2" s="527" t="s">
        <v>3612</v>
      </c>
    </row>
    <row r="3" spans="1:7">
      <c r="A3" s="1015" t="s">
        <v>1659</v>
      </c>
      <c r="B3" s="1016"/>
      <c r="C3" s="1016"/>
      <c r="D3" s="1016"/>
      <c r="E3" s="1016"/>
      <c r="F3" s="1016"/>
      <c r="G3" s="1017"/>
    </row>
    <row r="4" spans="1:7">
      <c r="A4" s="1018" t="s">
        <v>3611</v>
      </c>
      <c r="B4" s="1019"/>
      <c r="C4" s="1019"/>
      <c r="D4" s="1019"/>
      <c r="E4" s="1019"/>
      <c r="F4" s="1019"/>
      <c r="G4" s="1020"/>
    </row>
    <row r="5" spans="1:7" ht="13.5" thickBot="1">
      <c r="A5" s="1021" t="s">
        <v>3552</v>
      </c>
      <c r="B5" s="1022"/>
      <c r="C5" s="1022"/>
      <c r="D5" s="1022"/>
      <c r="E5" s="1022"/>
      <c r="F5" s="1022"/>
      <c r="G5" s="1023"/>
    </row>
    <row r="6" spans="1:7" ht="27.75" thickBot="1">
      <c r="A6" s="537" t="s">
        <v>3554</v>
      </c>
      <c r="B6" s="538" t="s">
        <v>3631</v>
      </c>
      <c r="C6" s="538" t="s">
        <v>3630</v>
      </c>
      <c r="D6" s="538" t="s">
        <v>3629</v>
      </c>
      <c r="E6" s="538" t="s">
        <v>3628</v>
      </c>
      <c r="F6" s="538" t="s">
        <v>3627</v>
      </c>
      <c r="G6" s="538" t="s">
        <v>3626</v>
      </c>
    </row>
    <row r="7" spans="1:7">
      <c r="A7" s="534"/>
      <c r="B7" s="539"/>
      <c r="C7" s="539"/>
      <c r="D7" s="539"/>
      <c r="E7" s="539"/>
      <c r="F7" s="539"/>
      <c r="G7" s="539"/>
    </row>
    <row r="8" spans="1:7" s="590" customFormat="1" ht="38.25">
      <c r="A8" s="535" t="s">
        <v>3556</v>
      </c>
      <c r="B8" s="583">
        <f t="shared" ref="B8:F8" si="0">SUM(B9:B20)</f>
        <v>410707581</v>
      </c>
      <c r="C8" s="583">
        <f t="shared" si="0"/>
        <v>401590532</v>
      </c>
      <c r="D8" s="583">
        <f t="shared" si="0"/>
        <v>939635816</v>
      </c>
      <c r="E8" s="583">
        <f t="shared" si="0"/>
        <v>184153167.99000001</v>
      </c>
      <c r="F8" s="583">
        <f t="shared" si="0"/>
        <v>235242162.56</v>
      </c>
      <c r="G8" s="583">
        <f>SUM(G9:G20)</f>
        <v>862477674.35000002</v>
      </c>
    </row>
    <row r="9" spans="1:7">
      <c r="A9" s="534" t="s">
        <v>3557</v>
      </c>
      <c r="B9" s="582"/>
      <c r="C9" s="582"/>
      <c r="D9" s="582"/>
      <c r="E9" s="582"/>
      <c r="F9" s="582"/>
      <c r="G9" s="582"/>
    </row>
    <row r="10" spans="1:7">
      <c r="A10" s="534" t="s">
        <v>3558</v>
      </c>
      <c r="B10" s="582"/>
      <c r="C10" s="582"/>
      <c r="D10" s="582"/>
      <c r="E10" s="582"/>
      <c r="F10" s="582"/>
      <c r="G10" s="582"/>
    </row>
    <row r="11" spans="1:7">
      <c r="A11" s="534" t="s">
        <v>3559</v>
      </c>
      <c r="B11" s="582"/>
      <c r="C11" s="582"/>
      <c r="D11" s="582"/>
      <c r="E11" s="582"/>
      <c r="F11" s="582"/>
      <c r="G11" s="582"/>
    </row>
    <row r="12" spans="1:7">
      <c r="A12" s="534" t="s">
        <v>3560</v>
      </c>
      <c r="B12" s="582"/>
      <c r="C12" s="582"/>
      <c r="D12" s="582"/>
      <c r="E12" s="582"/>
      <c r="F12" s="582"/>
      <c r="G12" s="582"/>
    </row>
    <row r="13" spans="1:7">
      <c r="A13" s="534" t="s">
        <v>3561</v>
      </c>
      <c r="B13" s="582"/>
      <c r="C13" s="582"/>
      <c r="D13" s="582"/>
      <c r="E13" s="582"/>
      <c r="F13" s="582"/>
      <c r="G13" s="582"/>
    </row>
    <row r="14" spans="1:7">
      <c r="A14" s="534" t="s">
        <v>3562</v>
      </c>
      <c r="B14" s="582"/>
      <c r="C14" s="582"/>
      <c r="D14" s="582"/>
      <c r="E14" s="582"/>
      <c r="F14" s="582"/>
      <c r="G14" s="582"/>
    </row>
    <row r="15" spans="1:7">
      <c r="A15" s="534" t="s">
        <v>3563</v>
      </c>
      <c r="B15" s="582"/>
      <c r="C15" s="582"/>
      <c r="D15" s="582"/>
      <c r="E15" s="582"/>
      <c r="F15" s="582"/>
      <c r="G15" s="582"/>
    </row>
    <row r="16" spans="1:7">
      <c r="A16" s="534" t="s">
        <v>3564</v>
      </c>
      <c r="B16" s="582">
        <v>410707581</v>
      </c>
      <c r="C16" s="582">
        <v>401590532</v>
      </c>
      <c r="D16" s="582">
        <v>932308696</v>
      </c>
      <c r="E16" s="582">
        <v>182250913.24000001</v>
      </c>
      <c r="F16" s="582">
        <f>+'1. Estado de actividades'!X20</f>
        <v>231511914.05000001</v>
      </c>
      <c r="G16" s="582">
        <f>+'1. Estado de actividades'!S20</f>
        <v>854209645.35000002</v>
      </c>
    </row>
    <row r="17" spans="1:7" ht="14.25">
      <c r="A17" s="534" t="s">
        <v>3613</v>
      </c>
      <c r="B17" s="582"/>
      <c r="C17" s="582"/>
      <c r="D17" s="582"/>
      <c r="E17" s="582"/>
      <c r="F17" s="582"/>
      <c r="G17" s="582"/>
    </row>
    <row r="18" spans="1:7" ht="14.25">
      <c r="A18" s="534" t="s">
        <v>3614</v>
      </c>
      <c r="B18" s="582"/>
      <c r="C18" s="582"/>
      <c r="D18" s="582"/>
      <c r="E18" s="582"/>
      <c r="F18" s="582"/>
      <c r="G18" s="582"/>
    </row>
    <row r="19" spans="1:7">
      <c r="A19" s="534" t="s">
        <v>3567</v>
      </c>
      <c r="B19" s="582"/>
      <c r="C19" s="582"/>
      <c r="D19" s="582"/>
      <c r="E19" s="582"/>
      <c r="F19" s="582"/>
      <c r="G19" s="582"/>
    </row>
    <row r="20" spans="1:7">
      <c r="A20" s="534" t="s">
        <v>3568</v>
      </c>
      <c r="B20" s="582"/>
      <c r="C20" s="582"/>
      <c r="D20" s="582">
        <f>712793+6614327</f>
        <v>7327120</v>
      </c>
      <c r="E20" s="582">
        <v>1902254.75</v>
      </c>
      <c r="F20" s="582">
        <f>+'1. Estado de actividades'!X26</f>
        <v>3730248.5100000002</v>
      </c>
      <c r="G20" s="582">
        <v>8268029</v>
      </c>
    </row>
    <row r="21" spans="1:7">
      <c r="A21" s="534"/>
      <c r="B21" s="582"/>
      <c r="C21" s="582"/>
      <c r="D21" s="582"/>
      <c r="E21" s="582"/>
      <c r="F21" s="582"/>
    </row>
    <row r="22" spans="1:7" ht="27">
      <c r="A22" s="535" t="s">
        <v>3615</v>
      </c>
      <c r="B22" s="583"/>
      <c r="C22" s="583"/>
      <c r="D22" s="583"/>
      <c r="E22" s="583"/>
      <c r="F22" s="583"/>
      <c r="G22" s="583"/>
    </row>
    <row r="23" spans="1:7">
      <c r="A23" s="534" t="s">
        <v>3570</v>
      </c>
      <c r="B23" s="582"/>
      <c r="C23" s="582"/>
      <c r="D23" s="582"/>
      <c r="E23" s="582"/>
      <c r="F23" s="582"/>
      <c r="G23" s="582"/>
    </row>
    <row r="24" spans="1:7">
      <c r="A24" s="534" t="s">
        <v>3571</v>
      </c>
      <c r="B24" s="582"/>
      <c r="C24" s="582"/>
      <c r="D24" s="582"/>
      <c r="E24" s="582"/>
      <c r="F24" s="582"/>
      <c r="G24" s="582"/>
    </row>
    <row r="25" spans="1:7">
      <c r="A25" s="534" t="s">
        <v>3572</v>
      </c>
      <c r="B25" s="582"/>
      <c r="C25" s="582"/>
      <c r="D25" s="582"/>
      <c r="E25" s="582"/>
      <c r="F25" s="582"/>
      <c r="G25" s="582"/>
    </row>
    <row r="26" spans="1:7" ht="25.5">
      <c r="A26" s="534" t="s">
        <v>3573</v>
      </c>
      <c r="B26" s="582"/>
      <c r="C26" s="582"/>
      <c r="D26" s="582"/>
      <c r="E26" s="582"/>
      <c r="F26" s="582"/>
      <c r="G26" s="582"/>
    </row>
    <row r="27" spans="1:7">
      <c r="A27" s="534" t="s">
        <v>3574</v>
      </c>
      <c r="B27" s="582"/>
      <c r="C27" s="582"/>
      <c r="D27" s="582"/>
      <c r="E27" s="582"/>
      <c r="F27" s="582"/>
      <c r="G27" s="582"/>
    </row>
    <row r="28" spans="1:7">
      <c r="A28" s="534"/>
      <c r="B28" s="582"/>
      <c r="C28" s="582"/>
      <c r="D28" s="582"/>
      <c r="E28" s="582"/>
      <c r="F28" s="582"/>
      <c r="G28" s="582"/>
    </row>
    <row r="29" spans="1:7" ht="25.5">
      <c r="A29" s="535" t="s">
        <v>3575</v>
      </c>
      <c r="B29" s="582"/>
      <c r="C29" s="582"/>
      <c r="D29" s="582"/>
      <c r="E29" s="582"/>
      <c r="F29" s="582"/>
      <c r="G29" s="582"/>
    </row>
    <row r="30" spans="1:7">
      <c r="A30" s="534" t="s">
        <v>3576</v>
      </c>
      <c r="B30" s="582"/>
      <c r="C30" s="582"/>
      <c r="D30" s="582"/>
      <c r="E30" s="582"/>
      <c r="F30" s="582"/>
      <c r="G30" s="582"/>
    </row>
    <row r="31" spans="1:7">
      <c r="A31" s="534"/>
      <c r="B31" s="582"/>
      <c r="C31" s="582"/>
      <c r="D31" s="582"/>
      <c r="E31" s="582"/>
      <c r="F31" s="582"/>
      <c r="G31" s="582"/>
    </row>
    <row r="32" spans="1:7" s="590" customFormat="1" ht="25.5">
      <c r="A32" s="535" t="s">
        <v>3616</v>
      </c>
      <c r="B32" s="583">
        <f t="shared" ref="B32:F32" si="1">+B8+B22</f>
        <v>410707581</v>
      </c>
      <c r="C32" s="583">
        <f t="shared" si="1"/>
        <v>401590532</v>
      </c>
      <c r="D32" s="583">
        <f t="shared" si="1"/>
        <v>939635816</v>
      </c>
      <c r="E32" s="583">
        <f t="shared" si="1"/>
        <v>184153167.99000001</v>
      </c>
      <c r="F32" s="583">
        <f t="shared" si="1"/>
        <v>235242162.56</v>
      </c>
      <c r="G32" s="583">
        <f>+G8+G22</f>
        <v>862477674.35000002</v>
      </c>
    </row>
    <row r="33" spans="1:7">
      <c r="A33" s="534"/>
      <c r="B33" s="582"/>
      <c r="C33" s="582"/>
      <c r="D33" s="582"/>
      <c r="E33" s="582"/>
      <c r="F33" s="582"/>
      <c r="G33" s="582"/>
    </row>
    <row r="34" spans="1:7" s="596" customFormat="1" ht="8.25">
      <c r="A34" s="594" t="s">
        <v>3578</v>
      </c>
      <c r="B34" s="595"/>
      <c r="C34" s="595"/>
      <c r="D34" s="595"/>
      <c r="E34" s="595"/>
      <c r="F34" s="595"/>
      <c r="G34" s="595"/>
    </row>
    <row r="35" spans="1:7" s="596" customFormat="1" ht="16.5">
      <c r="A35" s="597" t="s">
        <v>3579</v>
      </c>
      <c r="B35" s="598"/>
      <c r="C35" s="598"/>
      <c r="D35" s="598"/>
      <c r="E35" s="598"/>
      <c r="F35" s="598"/>
      <c r="G35" s="598"/>
    </row>
    <row r="36" spans="1:7" s="596" customFormat="1" ht="16.5">
      <c r="A36" s="597" t="s">
        <v>3580</v>
      </c>
      <c r="B36" s="598"/>
      <c r="C36" s="598"/>
      <c r="D36" s="598"/>
      <c r="E36" s="598"/>
      <c r="F36" s="598"/>
      <c r="G36" s="598"/>
    </row>
    <row r="37" spans="1:7" s="596" customFormat="1" ht="8.25">
      <c r="A37" s="594" t="s">
        <v>3581</v>
      </c>
      <c r="B37" s="595"/>
      <c r="C37" s="595"/>
      <c r="D37" s="595"/>
      <c r="E37" s="595"/>
      <c r="F37" s="595"/>
      <c r="G37" s="595"/>
    </row>
    <row r="38" spans="1:7" ht="13.5" thickBot="1">
      <c r="A38" s="536"/>
      <c r="B38" s="584"/>
      <c r="C38" s="584"/>
      <c r="D38" s="584"/>
      <c r="E38" s="584"/>
      <c r="F38" s="584"/>
      <c r="G38" s="584"/>
    </row>
    <row r="39" spans="1:7" ht="14.25" hidden="1">
      <c r="A39" s="531">
        <v>1</v>
      </c>
      <c r="B39" s="1028"/>
      <c r="C39" s="1028"/>
      <c r="D39" s="1028"/>
      <c r="E39" s="1028"/>
      <c r="F39" s="1028"/>
      <c r="G39" s="1028"/>
    </row>
    <row r="40" spans="1:7" ht="14.25" hidden="1">
      <c r="A40" s="531">
        <v>2</v>
      </c>
      <c r="B40" s="1029"/>
      <c r="C40" s="1029"/>
      <c r="D40" s="1029"/>
      <c r="E40" s="1029"/>
      <c r="F40" s="1029"/>
      <c r="G40" s="1029"/>
    </row>
    <row r="41" spans="1:7" ht="14.25" hidden="1">
      <c r="A41" s="531">
        <v>3</v>
      </c>
      <c r="B41" s="1029"/>
      <c r="C41" s="1029"/>
      <c r="D41" s="1029"/>
      <c r="E41" s="1029"/>
      <c r="F41" s="1029"/>
      <c r="G41" s="1029"/>
    </row>
    <row r="42" spans="1:7" ht="14.25" hidden="1">
      <c r="A42" s="531">
        <v>4</v>
      </c>
      <c r="B42" s="1029"/>
      <c r="C42" s="1029"/>
      <c r="D42" s="1029"/>
      <c r="E42" s="1029"/>
      <c r="F42" s="1029"/>
      <c r="G42" s="1029"/>
    </row>
    <row r="43" spans="1:7" ht="14.25" hidden="1">
      <c r="A43" s="531">
        <v>5</v>
      </c>
      <c r="B43" s="1031"/>
      <c r="C43" s="1031"/>
      <c r="D43" s="1031"/>
      <c r="E43" s="1031"/>
      <c r="F43" s="1031"/>
      <c r="G43" s="1031"/>
    </row>
  </sheetData>
  <mergeCells count="9">
    <mergeCell ref="B41:G41"/>
    <mergeCell ref="B42:G42"/>
    <mergeCell ref="B43:G43"/>
    <mergeCell ref="A1:G1"/>
    <mergeCell ref="A3:G3"/>
    <mergeCell ref="A4:G4"/>
    <mergeCell ref="A5:G5"/>
    <mergeCell ref="B39:G39"/>
    <mergeCell ref="B40:G40"/>
  </mergeCells>
  <pageMargins left="0.70866141732283472" right="0.70866141732283472" top="0.74803149606299213" bottom="0.74803149606299213" header="0.31496062992125984" footer="0.31496062992125984"/>
  <pageSetup scale="75"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topLeftCell="A25" workbookViewId="0">
      <selection activeCell="B33" sqref="B33:G33"/>
    </sheetView>
  </sheetViews>
  <sheetFormatPr baseColWidth="10" defaultRowHeight="12.75"/>
  <cols>
    <col min="1" max="1" width="40" style="526" customWidth="1"/>
    <col min="2" max="2" width="14.85546875" style="526" bestFit="1" customWidth="1"/>
    <col min="3" max="5" width="13.85546875" style="526" bestFit="1" customWidth="1"/>
    <col min="6" max="6" width="14.85546875" style="526" bestFit="1" customWidth="1"/>
    <col min="7" max="7" width="15" style="585" bestFit="1" customWidth="1"/>
    <col min="8" max="16384" width="11.42578125" style="526"/>
  </cols>
  <sheetData>
    <row r="1" spans="1:9">
      <c r="A1" s="1030" t="s">
        <v>3617</v>
      </c>
      <c r="B1" s="1030"/>
      <c r="C1" s="1030"/>
      <c r="D1" s="1030"/>
      <c r="E1" s="1030"/>
      <c r="F1" s="1030"/>
      <c r="G1" s="1030"/>
    </row>
    <row r="2" spans="1:9" ht="13.5" thickBot="1">
      <c r="A2" s="527" t="s">
        <v>3618</v>
      </c>
    </row>
    <row r="3" spans="1:9">
      <c r="A3" s="1015" t="s">
        <v>1659</v>
      </c>
      <c r="B3" s="1016"/>
      <c r="C3" s="1016"/>
      <c r="D3" s="1016"/>
      <c r="E3" s="1016"/>
      <c r="F3" s="1016"/>
      <c r="G3" s="1017"/>
    </row>
    <row r="4" spans="1:9">
      <c r="A4" s="1018" t="s">
        <v>3617</v>
      </c>
      <c r="B4" s="1019"/>
      <c r="C4" s="1019"/>
      <c r="D4" s="1019"/>
      <c r="E4" s="1019"/>
      <c r="F4" s="1019"/>
      <c r="G4" s="1020"/>
    </row>
    <row r="5" spans="1:9" ht="32.25" customHeight="1" thickBot="1">
      <c r="A5" s="1021" t="s">
        <v>3552</v>
      </c>
      <c r="B5" s="1022"/>
      <c r="C5" s="1022"/>
      <c r="D5" s="1022"/>
      <c r="E5" s="1022"/>
      <c r="F5" s="1022"/>
      <c r="G5" s="1023"/>
    </row>
    <row r="6" spans="1:9" ht="39" thickBot="1">
      <c r="A6" s="537" t="s">
        <v>3554</v>
      </c>
      <c r="B6" s="538" t="s">
        <v>3631</v>
      </c>
      <c r="C6" s="538" t="s">
        <v>3630</v>
      </c>
      <c r="D6" s="538" t="s">
        <v>3629</v>
      </c>
      <c r="E6" s="538" t="s">
        <v>3628</v>
      </c>
      <c r="F6" s="538" t="s">
        <v>3627</v>
      </c>
      <c r="G6" s="586" t="s">
        <v>3626</v>
      </c>
    </row>
    <row r="7" spans="1:9">
      <c r="A7" s="528"/>
      <c r="B7" s="587"/>
      <c r="C7" s="587"/>
      <c r="D7" s="587"/>
      <c r="E7" s="587"/>
      <c r="F7" s="587"/>
      <c r="G7" s="587"/>
      <c r="H7" s="585"/>
      <c r="I7" s="585"/>
    </row>
    <row r="8" spans="1:9" ht="27">
      <c r="A8" s="528" t="s">
        <v>3619</v>
      </c>
      <c r="B8" s="587">
        <f t="shared" ref="B8:F8" si="0">SUM(B9:B17)</f>
        <v>385018719</v>
      </c>
      <c r="C8" s="587">
        <f t="shared" si="0"/>
        <v>395851684</v>
      </c>
      <c r="D8" s="587">
        <f t="shared" si="0"/>
        <v>934985977</v>
      </c>
      <c r="E8" s="587">
        <f t="shared" si="0"/>
        <v>187802832.57000002</v>
      </c>
      <c r="F8" s="587">
        <f t="shared" si="0"/>
        <v>226504689</v>
      </c>
      <c r="G8" s="587">
        <f>SUM(G9:G17)</f>
        <v>803227647.18522263</v>
      </c>
      <c r="H8" s="585"/>
      <c r="I8" s="585"/>
    </row>
    <row r="9" spans="1:9">
      <c r="A9" s="529" t="s">
        <v>3588</v>
      </c>
      <c r="B9" s="588">
        <v>99392150</v>
      </c>
      <c r="C9" s="588">
        <v>101073034</v>
      </c>
      <c r="D9" s="588">
        <v>258763044</v>
      </c>
      <c r="E9" s="588">
        <v>55977032.560000002</v>
      </c>
      <c r="F9" s="588">
        <f>+'1. Estado de actividades'!X40</f>
        <v>77244839</v>
      </c>
      <c r="G9" s="588">
        <f>+'1. Estado de actividades'!S40</f>
        <v>280386748.10000002</v>
      </c>
      <c r="H9" s="585"/>
      <c r="I9" s="585"/>
    </row>
    <row r="10" spans="1:9">
      <c r="A10" s="529" t="s">
        <v>3589</v>
      </c>
      <c r="B10" s="588">
        <v>838888</v>
      </c>
      <c r="C10" s="588">
        <v>1973223</v>
      </c>
      <c r="D10" s="588">
        <v>11894835</v>
      </c>
      <c r="E10" s="588">
        <v>1882105.51</v>
      </c>
      <c r="F10" s="588">
        <f>+'1. Estado de actividades'!X41</f>
        <v>6257099</v>
      </c>
      <c r="G10" s="588">
        <f>+'1. Estado de actividades'!S41</f>
        <v>89463414.880000025</v>
      </c>
      <c r="H10" s="585"/>
      <c r="I10" s="585"/>
    </row>
    <row r="11" spans="1:9">
      <c r="A11" s="529" t="s">
        <v>3590</v>
      </c>
      <c r="B11" s="588">
        <v>22493250</v>
      </c>
      <c r="C11" s="588">
        <v>22436276</v>
      </c>
      <c r="D11" s="588">
        <v>90178327</v>
      </c>
      <c r="E11" s="588">
        <v>30294519.239999998</v>
      </c>
      <c r="F11" s="588">
        <f>+'1. Estado de actividades'!X42</f>
        <v>23767935</v>
      </c>
      <c r="G11" s="588">
        <f>+'1. Estado de actividades'!S42</f>
        <v>115394675.37999998</v>
      </c>
      <c r="H11" s="585"/>
      <c r="I11" s="585"/>
    </row>
    <row r="12" spans="1:9" ht="25.5">
      <c r="A12" s="529" t="s">
        <v>3591</v>
      </c>
      <c r="B12" s="588">
        <v>260733875</v>
      </c>
      <c r="C12" s="588">
        <v>269889399</v>
      </c>
      <c r="D12" s="588">
        <v>446448162</v>
      </c>
      <c r="E12" s="588">
        <v>99646372.799999997</v>
      </c>
      <c r="F12" s="588">
        <f>+'1. Estado de actividades'!X46</f>
        <v>118119125</v>
      </c>
      <c r="G12" s="588">
        <f>+'1. Estado de actividades'!S46</f>
        <v>317935410.79522264</v>
      </c>
      <c r="H12" s="585"/>
      <c r="I12" s="585"/>
    </row>
    <row r="13" spans="1:9">
      <c r="A13" s="529" t="s">
        <v>3592</v>
      </c>
      <c r="B13" s="588">
        <v>1560556</v>
      </c>
      <c r="C13" s="588">
        <v>479752</v>
      </c>
      <c r="D13" s="588">
        <v>127701609</v>
      </c>
      <c r="E13" s="588">
        <v>2802.46</v>
      </c>
      <c r="F13" s="588">
        <v>1115691</v>
      </c>
      <c r="G13" s="588">
        <f>+'1. Estado de actividades'!S69</f>
        <v>47398.03</v>
      </c>
      <c r="H13" s="585"/>
      <c r="I13" s="585"/>
    </row>
    <row r="14" spans="1:9">
      <c r="A14" s="529" t="s">
        <v>3593</v>
      </c>
      <c r="B14" s="588"/>
      <c r="C14" s="588"/>
      <c r="D14" s="588"/>
      <c r="E14" s="588"/>
      <c r="F14" s="588"/>
      <c r="G14" s="588"/>
      <c r="H14" s="585"/>
      <c r="I14" s="585"/>
    </row>
    <row r="15" spans="1:9" ht="25.5">
      <c r="A15" s="529" t="s">
        <v>3594</v>
      </c>
      <c r="B15" s="588"/>
      <c r="C15" s="588"/>
      <c r="D15" s="588"/>
      <c r="E15" s="588"/>
      <c r="F15" s="588"/>
      <c r="G15" s="588"/>
      <c r="H15" s="585"/>
      <c r="I15" s="585"/>
    </row>
    <row r="16" spans="1:9">
      <c r="A16" s="529" t="s">
        <v>3595</v>
      </c>
      <c r="B16" s="588"/>
      <c r="C16" s="588"/>
      <c r="D16" s="588"/>
      <c r="E16" s="588"/>
      <c r="F16" s="588"/>
      <c r="G16" s="588"/>
      <c r="H16" s="585"/>
      <c r="I16" s="585"/>
    </row>
    <row r="17" spans="1:9">
      <c r="A17" s="529" t="s">
        <v>3596</v>
      </c>
      <c r="B17" s="588"/>
      <c r="C17" s="588"/>
      <c r="D17" s="588"/>
      <c r="E17" s="588"/>
      <c r="F17" s="588"/>
      <c r="G17" s="588"/>
      <c r="H17" s="585"/>
      <c r="I17" s="585"/>
    </row>
    <row r="18" spans="1:9">
      <c r="A18" s="529"/>
      <c r="B18" s="588"/>
      <c r="C18" s="588"/>
      <c r="D18" s="588"/>
      <c r="E18" s="588"/>
      <c r="F18" s="588"/>
      <c r="G18" s="588"/>
      <c r="H18" s="585"/>
      <c r="I18" s="585"/>
    </row>
    <row r="19" spans="1:9" ht="27">
      <c r="A19" s="528" t="s">
        <v>3620</v>
      </c>
      <c r="B19" s="587"/>
      <c r="C19" s="587"/>
      <c r="D19" s="587"/>
      <c r="E19" s="587"/>
      <c r="F19" s="587"/>
      <c r="G19" s="587">
        <v>0</v>
      </c>
      <c r="H19" s="585"/>
      <c r="I19" s="585"/>
    </row>
    <row r="20" spans="1:9">
      <c r="A20" s="529" t="s">
        <v>3598</v>
      </c>
      <c r="B20" s="588"/>
      <c r="C20" s="588"/>
      <c r="D20" s="588"/>
      <c r="E20" s="588"/>
      <c r="F20" s="588"/>
      <c r="G20" s="588"/>
      <c r="H20" s="585"/>
      <c r="I20" s="585"/>
    </row>
    <row r="21" spans="1:9">
      <c r="A21" s="529" t="s">
        <v>3599</v>
      </c>
      <c r="B21" s="588"/>
      <c r="C21" s="588"/>
      <c r="D21" s="588"/>
      <c r="E21" s="588"/>
      <c r="F21" s="588"/>
      <c r="G21" s="588"/>
      <c r="H21" s="585"/>
      <c r="I21" s="585"/>
    </row>
    <row r="22" spans="1:9">
      <c r="A22" s="529" t="s">
        <v>3600</v>
      </c>
      <c r="B22" s="588"/>
      <c r="C22" s="588"/>
      <c r="D22" s="588"/>
      <c r="E22" s="588"/>
      <c r="F22" s="588"/>
      <c r="G22" s="588"/>
      <c r="H22" s="585"/>
      <c r="I22" s="585"/>
    </row>
    <row r="23" spans="1:9" ht="25.5">
      <c r="A23" s="529" t="s">
        <v>3601</v>
      </c>
      <c r="B23" s="588"/>
      <c r="C23" s="588"/>
      <c r="D23" s="588"/>
      <c r="E23" s="588"/>
      <c r="F23" s="588"/>
      <c r="G23" s="588"/>
      <c r="H23" s="585"/>
      <c r="I23" s="585"/>
    </row>
    <row r="24" spans="1:9">
      <c r="A24" s="529" t="s">
        <v>3602</v>
      </c>
      <c r="B24" s="588"/>
      <c r="C24" s="588"/>
      <c r="D24" s="588"/>
      <c r="E24" s="588"/>
      <c r="F24" s="588"/>
      <c r="G24" s="588"/>
      <c r="H24" s="585"/>
      <c r="I24" s="585"/>
    </row>
    <row r="25" spans="1:9">
      <c r="A25" s="529" t="s">
        <v>3603</v>
      </c>
      <c r="B25" s="588"/>
      <c r="C25" s="588"/>
      <c r="D25" s="588"/>
      <c r="E25" s="588"/>
      <c r="F25" s="588"/>
      <c r="G25" s="588"/>
      <c r="H25" s="585"/>
      <c r="I25" s="585"/>
    </row>
    <row r="26" spans="1:9" ht="25.5">
      <c r="A26" s="529" t="s">
        <v>3604</v>
      </c>
      <c r="B26" s="588"/>
      <c r="C26" s="588"/>
      <c r="D26" s="588"/>
      <c r="E26" s="588"/>
      <c r="F26" s="588"/>
      <c r="G26" s="588"/>
      <c r="H26" s="585"/>
      <c r="I26" s="585"/>
    </row>
    <row r="27" spans="1:9">
      <c r="A27" s="529" t="s">
        <v>3605</v>
      </c>
      <c r="B27" s="588"/>
      <c r="C27" s="588"/>
      <c r="D27" s="588"/>
      <c r="E27" s="588"/>
      <c r="F27" s="588"/>
      <c r="G27" s="588"/>
      <c r="H27" s="585"/>
      <c r="I27" s="585"/>
    </row>
    <row r="28" spans="1:9">
      <c r="A28" s="529" t="s">
        <v>3606</v>
      </c>
      <c r="B28" s="588"/>
      <c r="C28" s="588"/>
      <c r="D28" s="588"/>
      <c r="E28" s="588"/>
      <c r="F28" s="588"/>
      <c r="G28" s="588"/>
      <c r="H28" s="585"/>
      <c r="I28" s="585"/>
    </row>
    <row r="29" spans="1:9">
      <c r="A29" s="529"/>
      <c r="B29" s="588"/>
      <c r="C29" s="588"/>
      <c r="D29" s="588"/>
      <c r="E29" s="588"/>
      <c r="F29" s="588"/>
      <c r="G29" s="588"/>
      <c r="H29" s="585"/>
      <c r="I29" s="585"/>
    </row>
    <row r="30" spans="1:9" s="590" customFormat="1" ht="25.5">
      <c r="A30" s="591" t="s">
        <v>3621</v>
      </c>
      <c r="B30" s="592">
        <f t="shared" ref="B30:F30" si="1">+B8+B19</f>
        <v>385018719</v>
      </c>
      <c r="C30" s="592">
        <f t="shared" si="1"/>
        <v>395851684</v>
      </c>
      <c r="D30" s="592">
        <f t="shared" si="1"/>
        <v>934985977</v>
      </c>
      <c r="E30" s="592">
        <f t="shared" si="1"/>
        <v>187802832.57000002</v>
      </c>
      <c r="F30" s="592">
        <f t="shared" si="1"/>
        <v>226504689</v>
      </c>
      <c r="G30" s="592">
        <f>+G8+G19</f>
        <v>803227647.18522263</v>
      </c>
      <c r="H30" s="593"/>
      <c r="I30" s="593"/>
    </row>
    <row r="31" spans="1:9" ht="13.5" thickBot="1">
      <c r="A31" s="530"/>
      <c r="B31" s="589"/>
      <c r="C31" s="589"/>
      <c r="D31" s="589"/>
      <c r="E31" s="589"/>
      <c r="F31" s="589"/>
      <c r="G31" s="589"/>
      <c r="H31" s="585"/>
      <c r="I31" s="585"/>
    </row>
    <row r="32" spans="1:9" ht="14.25">
      <c r="A32" s="531"/>
      <c r="B32" s="1032"/>
      <c r="C32" s="1032"/>
      <c r="D32" s="1032"/>
      <c r="E32" s="1032"/>
      <c r="F32" s="1032"/>
      <c r="G32" s="1032"/>
    </row>
    <row r="33" spans="1:7" ht="14.25">
      <c r="A33" s="531"/>
      <c r="B33" s="1031"/>
      <c r="C33" s="1031"/>
      <c r="D33" s="1031"/>
      <c r="E33" s="1031"/>
      <c r="F33" s="1031"/>
      <c r="G33" s="1031"/>
    </row>
    <row r="34" spans="1:7" ht="14.25">
      <c r="A34" s="531"/>
      <c r="B34" s="1031"/>
      <c r="C34" s="1031"/>
      <c r="D34" s="1031"/>
      <c r="E34" s="1031"/>
      <c r="F34" s="1031"/>
      <c r="G34" s="1031"/>
    </row>
    <row r="35" spans="1:7" ht="14.25">
      <c r="A35" s="531"/>
      <c r="B35" s="1031"/>
      <c r="C35" s="1031"/>
      <c r="D35" s="1031"/>
      <c r="E35" s="1031"/>
      <c r="F35" s="1031"/>
      <c r="G35" s="1031"/>
    </row>
  </sheetData>
  <mergeCells count="8">
    <mergeCell ref="B34:G34"/>
    <mergeCell ref="B35:G35"/>
    <mergeCell ref="A1:G1"/>
    <mergeCell ref="A3:G3"/>
    <mergeCell ref="A4:G4"/>
    <mergeCell ref="A5:G5"/>
    <mergeCell ref="B32:G32"/>
    <mergeCell ref="B33:G33"/>
  </mergeCells>
  <pageMargins left="0.70866141732283472" right="0.70866141732283472" top="0.74803149606299213" bottom="0.74803149606299213" header="0.31496062992125984" footer="0.31496062992125984"/>
  <pageSetup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9594"/>
  </sheetPr>
  <dimension ref="A21:A100"/>
  <sheetViews>
    <sheetView view="pageBreakPreview" zoomScale="60" zoomScaleNormal="100" workbookViewId="0">
      <selection activeCell="I1" sqref="A1:I23"/>
    </sheetView>
  </sheetViews>
  <sheetFormatPr baseColWidth="10" defaultColWidth="14.42578125" defaultRowHeight="15" customHeight="1"/>
  <cols>
    <col min="1" max="11" width="10.71093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horizontalCentered="1" verticalCentered="1"/>
  <pageMargins left="0.70866141732283472" right="0.70866141732283472" top="0.74803149606299213" bottom="0.74803149606299213" header="0" footer="0"/>
  <pageSetup scale="90" orientation="landscape" r:id="rId1"/>
  <drawing r:id="rId2"/>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0"/>
  <sheetViews>
    <sheetView view="pageBreakPreview" zoomScale="78" zoomScaleNormal="100" zoomScaleSheetLayoutView="78" workbookViewId="0">
      <pane xSplit="6" ySplit="8" topLeftCell="G9" activePane="bottomRight" state="frozen"/>
      <selection pane="topRight" activeCell="G1" sqref="G1"/>
      <selection pane="bottomLeft" activeCell="A9" sqref="A9"/>
      <selection pane="bottomRight" activeCell="G33" sqref="G33"/>
    </sheetView>
  </sheetViews>
  <sheetFormatPr baseColWidth="10" defaultColWidth="14.42578125" defaultRowHeight="15" customHeight="1"/>
  <cols>
    <col min="1" max="1" width="1.85546875" customWidth="1"/>
    <col min="2" max="2" width="4.28515625" customWidth="1"/>
    <col min="3" max="3" width="8" customWidth="1"/>
    <col min="4" max="4" width="9.7109375" customWidth="1"/>
    <col min="5" max="5" width="23.5703125" customWidth="1"/>
    <col min="6" max="6" width="23.140625" customWidth="1"/>
    <col min="7" max="12" width="20.42578125" customWidth="1"/>
    <col min="13" max="13" width="19.28515625" customWidth="1"/>
    <col min="14" max="18" width="22.85546875" customWidth="1"/>
    <col min="19" max="19" width="20.42578125" customWidth="1"/>
    <col min="20" max="20" width="18.42578125" customWidth="1"/>
    <col min="21" max="21" width="15.140625" customWidth="1"/>
    <col min="22" max="22" width="16.85546875" customWidth="1"/>
    <col min="23" max="23" width="14.140625" customWidth="1"/>
  </cols>
  <sheetData>
    <row r="1" spans="1:23" ht="12" customHeight="1">
      <c r="A1" s="139"/>
      <c r="B1" s="140"/>
      <c r="C1" s="139"/>
      <c r="D1" s="141"/>
      <c r="E1" s="142"/>
      <c r="F1" s="141"/>
      <c r="G1" s="141"/>
      <c r="H1" s="141"/>
      <c r="I1" s="141"/>
      <c r="J1" s="141"/>
      <c r="K1" s="143"/>
      <c r="L1" s="143"/>
      <c r="M1" s="143"/>
      <c r="N1" s="144"/>
      <c r="O1" s="144"/>
      <c r="P1" s="144"/>
      <c r="Q1" s="144"/>
      <c r="R1" s="144"/>
      <c r="S1" s="145"/>
      <c r="T1" s="146"/>
      <c r="U1" s="147"/>
      <c r="V1" s="148"/>
      <c r="W1" s="148"/>
    </row>
    <row r="2" spans="1:23" ht="12" customHeight="1">
      <c r="A2" s="139"/>
      <c r="B2" s="149" t="s">
        <v>403</v>
      </c>
      <c r="C2" s="139"/>
      <c r="D2" s="141"/>
      <c r="E2" s="142"/>
      <c r="F2" s="141"/>
      <c r="G2" s="141"/>
      <c r="H2" s="141"/>
      <c r="I2" s="141"/>
      <c r="J2" s="141"/>
      <c r="K2" s="143"/>
      <c r="L2" s="143"/>
      <c r="M2" s="143"/>
      <c r="N2" s="144"/>
      <c r="O2" s="144"/>
      <c r="P2" s="144"/>
      <c r="Q2" s="144"/>
      <c r="R2" s="144"/>
      <c r="S2" s="139"/>
      <c r="T2" s="146"/>
      <c r="U2" s="147"/>
      <c r="V2" s="148"/>
      <c r="W2" s="148"/>
    </row>
    <row r="3" spans="1:23" ht="12" customHeight="1">
      <c r="A3" s="139"/>
      <c r="B3" s="149" t="s">
        <v>404</v>
      </c>
      <c r="C3" s="139"/>
      <c r="D3" s="141"/>
      <c r="E3" s="142"/>
      <c r="F3" s="141"/>
      <c r="G3" s="141"/>
      <c r="H3" s="141"/>
      <c r="I3" s="141"/>
      <c r="J3" s="141"/>
      <c r="K3" s="143"/>
      <c r="L3" s="143"/>
      <c r="M3" s="143"/>
      <c r="N3" s="144"/>
      <c r="O3" s="144"/>
      <c r="P3" s="144"/>
      <c r="Q3" s="144"/>
      <c r="R3" s="144"/>
      <c r="S3" s="139"/>
      <c r="T3" s="146"/>
      <c r="U3" s="147"/>
      <c r="V3" s="148"/>
      <c r="W3" s="148"/>
    </row>
    <row r="4" spans="1:23" ht="12" customHeight="1">
      <c r="A4" s="139"/>
      <c r="B4" s="149" t="s">
        <v>405</v>
      </c>
      <c r="C4" s="139"/>
      <c r="D4" s="141"/>
      <c r="E4" s="142"/>
      <c r="F4" s="141"/>
      <c r="G4" s="141"/>
      <c r="H4" s="141"/>
      <c r="I4" s="141"/>
      <c r="J4" s="141"/>
      <c r="K4" s="144"/>
      <c r="L4" s="144"/>
      <c r="M4" s="144"/>
      <c r="N4" s="144"/>
      <c r="O4" s="144"/>
      <c r="P4" s="144"/>
      <c r="Q4" s="144"/>
      <c r="R4" s="144"/>
      <c r="S4" s="139"/>
      <c r="T4" s="146"/>
      <c r="U4" s="147"/>
      <c r="V4" s="148"/>
      <c r="W4" s="148"/>
    </row>
    <row r="5" spans="1:23" ht="12" customHeight="1">
      <c r="A5" s="139"/>
      <c r="B5" s="150"/>
      <c r="C5" s="139"/>
      <c r="D5" s="141"/>
      <c r="E5" s="142"/>
      <c r="F5" s="141"/>
      <c r="G5" s="141"/>
      <c r="H5" s="141"/>
      <c r="I5" s="141"/>
      <c r="J5" s="141"/>
      <c r="K5" s="144"/>
      <c r="L5" s="144"/>
      <c r="M5" s="144"/>
      <c r="N5" s="144"/>
      <c r="O5" s="144"/>
      <c r="P5" s="144"/>
      <c r="Q5" s="144"/>
      <c r="R5" s="144"/>
      <c r="S5" s="139"/>
      <c r="T5" s="146"/>
      <c r="U5" s="147"/>
      <c r="V5" s="148"/>
      <c r="W5" s="148"/>
    </row>
    <row r="6" spans="1:23" ht="12" customHeight="1">
      <c r="A6" s="139"/>
      <c r="B6" s="149" t="s">
        <v>406</v>
      </c>
      <c r="C6" s="139"/>
      <c r="D6" s="141"/>
      <c r="E6" s="142"/>
      <c r="F6" s="141"/>
      <c r="G6" s="141"/>
      <c r="H6" s="141"/>
      <c r="I6" s="141"/>
      <c r="J6" s="141"/>
      <c r="K6" s="144"/>
      <c r="L6" s="144"/>
      <c r="M6" s="144"/>
      <c r="N6" s="144"/>
      <c r="O6" s="144"/>
      <c r="P6" s="144"/>
      <c r="Q6" s="144"/>
      <c r="R6" s="144"/>
      <c r="S6" s="139"/>
      <c r="T6" s="146"/>
      <c r="U6" s="147"/>
      <c r="V6" s="148"/>
      <c r="W6" s="148"/>
    </row>
    <row r="7" spans="1:23" ht="12" customHeight="1">
      <c r="A7" s="139"/>
      <c r="B7" s="140"/>
      <c r="C7" s="139"/>
      <c r="D7" s="141"/>
      <c r="E7" s="142"/>
      <c r="F7" s="141"/>
      <c r="G7" s="141"/>
      <c r="H7" s="141"/>
      <c r="I7" s="141"/>
      <c r="J7" s="151" t="s">
        <v>407</v>
      </c>
      <c r="K7" s="144"/>
      <c r="L7" s="144"/>
      <c r="M7" s="144"/>
      <c r="N7" s="152"/>
      <c r="O7" s="152"/>
      <c r="P7" s="152"/>
      <c r="Q7" s="152"/>
      <c r="R7" s="152"/>
      <c r="S7" s="141"/>
      <c r="T7" s="146"/>
      <c r="U7" s="147"/>
      <c r="V7" s="148"/>
      <c r="W7" s="148"/>
    </row>
    <row r="8" spans="1:23" ht="55.5" customHeight="1">
      <c r="A8" s="153"/>
      <c r="B8" s="154" t="s">
        <v>408</v>
      </c>
      <c r="C8" s="154" t="s">
        <v>409</v>
      </c>
      <c r="D8" s="154" t="s">
        <v>410</v>
      </c>
      <c r="E8" s="154" t="s">
        <v>411</v>
      </c>
      <c r="F8" s="154" t="s">
        <v>145</v>
      </c>
      <c r="G8" s="155" t="s">
        <v>412</v>
      </c>
      <c r="H8" s="155" t="s">
        <v>413</v>
      </c>
      <c r="I8" s="155" t="s">
        <v>414</v>
      </c>
      <c r="J8" s="155" t="s">
        <v>415</v>
      </c>
      <c r="K8" s="154" t="s">
        <v>416</v>
      </c>
      <c r="L8" s="154" t="s">
        <v>417</v>
      </c>
      <c r="M8" s="154" t="s">
        <v>418</v>
      </c>
      <c r="N8" s="154" t="s">
        <v>419</v>
      </c>
      <c r="O8" s="154" t="s">
        <v>420</v>
      </c>
      <c r="P8" s="154" t="s">
        <v>140</v>
      </c>
      <c r="Q8" s="154" t="s">
        <v>421</v>
      </c>
      <c r="R8" s="154" t="s">
        <v>422</v>
      </c>
      <c r="S8" s="155" t="s">
        <v>423</v>
      </c>
      <c r="T8" s="156"/>
      <c r="U8" s="157"/>
      <c r="V8" s="158"/>
      <c r="W8" s="158"/>
    </row>
    <row r="9" spans="1:23" ht="14.25" customHeight="1">
      <c r="A9" s="139"/>
      <c r="B9" s="1039">
        <v>1</v>
      </c>
      <c r="C9" s="1041" t="s">
        <v>424</v>
      </c>
      <c r="D9" s="1042" t="s">
        <v>425</v>
      </c>
      <c r="E9" s="1043" t="s">
        <v>20</v>
      </c>
      <c r="F9" s="159" t="s">
        <v>426</v>
      </c>
      <c r="G9" s="160">
        <v>0</v>
      </c>
      <c r="H9" s="160">
        <v>0</v>
      </c>
      <c r="I9" s="160">
        <v>0</v>
      </c>
      <c r="J9" s="160">
        <f t="shared" ref="J9:J23" si="0">G9+H9-I9</f>
        <v>0</v>
      </c>
      <c r="K9" s="161">
        <v>0</v>
      </c>
      <c r="L9" s="161">
        <v>0</v>
      </c>
      <c r="M9" s="161">
        <v>0</v>
      </c>
      <c r="N9" s="160">
        <v>0</v>
      </c>
      <c r="O9" s="160">
        <v>0</v>
      </c>
      <c r="P9" s="160"/>
      <c r="Q9" s="160">
        <f t="shared" ref="Q9:Q23" si="1">O9-P9</f>
        <v>0</v>
      </c>
      <c r="R9" s="160">
        <f t="shared" ref="R9:R23" si="2">N9-O9+P9</f>
        <v>0</v>
      </c>
      <c r="S9" s="1038">
        <f>SUM(R9:R13)</f>
        <v>0</v>
      </c>
      <c r="T9" s="146"/>
      <c r="U9" s="146"/>
      <c r="V9" s="162"/>
      <c r="W9" s="148"/>
    </row>
    <row r="10" spans="1:23" ht="14.25" customHeight="1">
      <c r="A10" s="139"/>
      <c r="B10" s="1040"/>
      <c r="C10" s="993"/>
      <c r="D10" s="993"/>
      <c r="E10" s="993"/>
      <c r="F10" s="163" t="s">
        <v>427</v>
      </c>
      <c r="G10" s="160">
        <v>0</v>
      </c>
      <c r="H10" s="160">
        <v>0</v>
      </c>
      <c r="I10" s="160">
        <v>0</v>
      </c>
      <c r="J10" s="164">
        <f t="shared" si="0"/>
        <v>0</v>
      </c>
      <c r="K10" s="165">
        <v>0</v>
      </c>
      <c r="L10" s="165">
        <v>0</v>
      </c>
      <c r="M10" s="165">
        <v>0</v>
      </c>
      <c r="N10" s="164">
        <v>0</v>
      </c>
      <c r="O10" s="164"/>
      <c r="P10" s="164"/>
      <c r="Q10" s="164">
        <f t="shared" si="1"/>
        <v>0</v>
      </c>
      <c r="R10" s="166">
        <f t="shared" si="2"/>
        <v>0</v>
      </c>
      <c r="S10" s="1035"/>
      <c r="T10" s="146"/>
      <c r="U10" s="146"/>
      <c r="V10" s="167"/>
      <c r="W10" s="148"/>
    </row>
    <row r="11" spans="1:23" ht="14.25" customHeight="1">
      <c r="A11" s="139"/>
      <c r="B11" s="1040"/>
      <c r="C11" s="993"/>
      <c r="D11" s="993"/>
      <c r="E11" s="993"/>
      <c r="F11" s="168" t="s">
        <v>428</v>
      </c>
      <c r="G11" s="160">
        <v>0</v>
      </c>
      <c r="H11" s="160">
        <v>0</v>
      </c>
      <c r="I11" s="160">
        <v>0</v>
      </c>
      <c r="J11" s="164">
        <f t="shared" si="0"/>
        <v>0</v>
      </c>
      <c r="K11" s="165">
        <v>0</v>
      </c>
      <c r="L11" s="165">
        <v>0</v>
      </c>
      <c r="M11" s="165">
        <v>0</v>
      </c>
      <c r="N11" s="164">
        <v>0</v>
      </c>
      <c r="O11" s="164"/>
      <c r="P11" s="164"/>
      <c r="Q11" s="164">
        <f t="shared" si="1"/>
        <v>0</v>
      </c>
      <c r="R11" s="164">
        <f t="shared" si="2"/>
        <v>0</v>
      </c>
      <c r="S11" s="1035"/>
      <c r="T11" s="146"/>
      <c r="U11" s="146"/>
      <c r="V11" s="162"/>
      <c r="W11" s="148"/>
    </row>
    <row r="12" spans="1:23" ht="14.25" customHeight="1">
      <c r="A12" s="139"/>
      <c r="B12" s="1040"/>
      <c r="C12" s="993"/>
      <c r="D12" s="993"/>
      <c r="E12" s="993"/>
      <c r="F12" s="168" t="s">
        <v>429</v>
      </c>
      <c r="G12" s="160">
        <v>0</v>
      </c>
      <c r="H12" s="160">
        <v>0</v>
      </c>
      <c r="I12" s="160">
        <v>0</v>
      </c>
      <c r="J12" s="164">
        <f t="shared" si="0"/>
        <v>0</v>
      </c>
      <c r="K12" s="165">
        <v>0</v>
      </c>
      <c r="L12" s="165">
        <v>0</v>
      </c>
      <c r="M12" s="165">
        <v>0</v>
      </c>
      <c r="N12" s="164">
        <v>0</v>
      </c>
      <c r="O12" s="164"/>
      <c r="P12" s="164"/>
      <c r="Q12" s="164">
        <f t="shared" si="1"/>
        <v>0</v>
      </c>
      <c r="R12" s="164">
        <f t="shared" si="2"/>
        <v>0</v>
      </c>
      <c r="S12" s="1035"/>
      <c r="T12" s="146"/>
      <c r="U12" s="146"/>
      <c r="V12" s="162"/>
      <c r="W12" s="162"/>
    </row>
    <row r="13" spans="1:23" ht="18" customHeight="1">
      <c r="A13" s="139"/>
      <c r="B13" s="1040"/>
      <c r="C13" s="993"/>
      <c r="D13" s="993"/>
      <c r="E13" s="995"/>
      <c r="F13" s="169">
        <f>'[2]Ingresos 2'!F11</f>
        <v>0</v>
      </c>
      <c r="G13" s="160">
        <v>0</v>
      </c>
      <c r="H13" s="160">
        <v>0</v>
      </c>
      <c r="I13" s="160">
        <v>0</v>
      </c>
      <c r="J13" s="164">
        <f t="shared" si="0"/>
        <v>0</v>
      </c>
      <c r="K13" s="165">
        <v>0</v>
      </c>
      <c r="L13" s="165">
        <v>0</v>
      </c>
      <c r="M13" s="165">
        <v>0</v>
      </c>
      <c r="N13" s="165">
        <v>0</v>
      </c>
      <c r="O13" s="165"/>
      <c r="P13" s="165"/>
      <c r="Q13" s="164">
        <f t="shared" si="1"/>
        <v>0</v>
      </c>
      <c r="R13" s="166">
        <f t="shared" si="2"/>
        <v>0</v>
      </c>
      <c r="S13" s="1006"/>
      <c r="T13" s="146">
        <f>S9+S14</f>
        <v>0</v>
      </c>
      <c r="U13" s="146"/>
      <c r="V13" s="162"/>
      <c r="W13" s="148"/>
    </row>
    <row r="14" spans="1:23" ht="14.25" customHeight="1">
      <c r="A14" s="139"/>
      <c r="B14" s="1040"/>
      <c r="C14" s="993"/>
      <c r="D14" s="993"/>
      <c r="E14" s="1044" t="s">
        <v>20</v>
      </c>
      <c r="F14" s="168" t="s">
        <v>426</v>
      </c>
      <c r="G14" s="160">
        <v>0</v>
      </c>
      <c r="H14" s="160">
        <v>0</v>
      </c>
      <c r="I14" s="160">
        <v>0</v>
      </c>
      <c r="J14" s="164">
        <f t="shared" si="0"/>
        <v>0</v>
      </c>
      <c r="K14" s="165">
        <v>0</v>
      </c>
      <c r="L14" s="165">
        <v>0</v>
      </c>
      <c r="M14" s="165">
        <v>0</v>
      </c>
      <c r="N14" s="164">
        <v>0</v>
      </c>
      <c r="O14" s="164"/>
      <c r="P14" s="164"/>
      <c r="Q14" s="164">
        <f t="shared" si="1"/>
        <v>0</v>
      </c>
      <c r="R14" s="164">
        <f t="shared" si="2"/>
        <v>0</v>
      </c>
      <c r="S14" s="1034">
        <f>SUM(R14:R16)</f>
        <v>0</v>
      </c>
      <c r="T14" s="170"/>
      <c r="U14" s="146"/>
      <c r="V14" s="167"/>
      <c r="W14" s="148"/>
    </row>
    <row r="15" spans="1:23" ht="14.25" customHeight="1">
      <c r="A15" s="139"/>
      <c r="B15" s="1040"/>
      <c r="C15" s="993"/>
      <c r="D15" s="993"/>
      <c r="E15" s="993"/>
      <c r="F15" s="168" t="s">
        <v>428</v>
      </c>
      <c r="G15" s="160">
        <v>0</v>
      </c>
      <c r="H15" s="160">
        <v>0</v>
      </c>
      <c r="I15" s="160">
        <v>0</v>
      </c>
      <c r="J15" s="164">
        <f t="shared" si="0"/>
        <v>0</v>
      </c>
      <c r="K15" s="165">
        <v>0</v>
      </c>
      <c r="L15" s="165">
        <v>0</v>
      </c>
      <c r="M15" s="165">
        <v>0</v>
      </c>
      <c r="N15" s="164">
        <v>0</v>
      </c>
      <c r="O15" s="164">
        <v>0</v>
      </c>
      <c r="P15" s="164"/>
      <c r="Q15" s="164">
        <f t="shared" si="1"/>
        <v>0</v>
      </c>
      <c r="R15" s="164">
        <f t="shared" si="2"/>
        <v>0</v>
      </c>
      <c r="S15" s="1035"/>
      <c r="T15" s="146"/>
      <c r="U15" s="146"/>
      <c r="V15" s="148"/>
      <c r="W15" s="148"/>
    </row>
    <row r="16" spans="1:23" ht="14.25" customHeight="1">
      <c r="A16" s="148"/>
      <c r="B16" s="1008"/>
      <c r="C16" s="995"/>
      <c r="D16" s="995"/>
      <c r="E16" s="995"/>
      <c r="F16" s="168" t="s">
        <v>429</v>
      </c>
      <c r="G16" s="160">
        <v>0</v>
      </c>
      <c r="H16" s="160">
        <v>0</v>
      </c>
      <c r="I16" s="160">
        <v>0</v>
      </c>
      <c r="J16" s="164">
        <f t="shared" si="0"/>
        <v>0</v>
      </c>
      <c r="K16" s="165">
        <v>0</v>
      </c>
      <c r="L16" s="165">
        <v>0</v>
      </c>
      <c r="M16" s="165">
        <v>0</v>
      </c>
      <c r="N16" s="164">
        <v>0</v>
      </c>
      <c r="O16" s="164"/>
      <c r="P16" s="164"/>
      <c r="Q16" s="164">
        <f t="shared" si="1"/>
        <v>0</v>
      </c>
      <c r="R16" s="164">
        <f t="shared" si="2"/>
        <v>0</v>
      </c>
      <c r="S16" s="1006"/>
      <c r="T16" s="146"/>
      <c r="U16" s="146"/>
      <c r="V16" s="148"/>
      <c r="W16" s="148"/>
    </row>
    <row r="17" spans="1:23" ht="14.25" customHeight="1">
      <c r="A17" s="148"/>
      <c r="B17" s="1054">
        <v>2</v>
      </c>
      <c r="C17" s="1048" t="s">
        <v>430</v>
      </c>
      <c r="D17" s="1050" t="s">
        <v>425</v>
      </c>
      <c r="E17" s="1044" t="s">
        <v>20</v>
      </c>
      <c r="F17" s="168" t="s">
        <v>426</v>
      </c>
      <c r="G17" s="160">
        <v>0</v>
      </c>
      <c r="H17" s="160">
        <v>0</v>
      </c>
      <c r="I17" s="160">
        <v>0</v>
      </c>
      <c r="J17" s="164">
        <f t="shared" si="0"/>
        <v>0</v>
      </c>
      <c r="K17" s="165">
        <v>0</v>
      </c>
      <c r="L17" s="165"/>
      <c r="M17" s="165">
        <v>0</v>
      </c>
      <c r="N17" s="165">
        <v>0</v>
      </c>
      <c r="O17" s="165">
        <v>0</v>
      </c>
      <c r="P17" s="165"/>
      <c r="Q17" s="164">
        <f t="shared" si="1"/>
        <v>0</v>
      </c>
      <c r="R17" s="164">
        <f t="shared" si="2"/>
        <v>0</v>
      </c>
      <c r="S17" s="1034">
        <f>R17+R18+R19+R20</f>
        <v>0</v>
      </c>
      <c r="T17" s="1036">
        <f>S17+S21</f>
        <v>0</v>
      </c>
      <c r="U17" s="146"/>
      <c r="V17" s="148"/>
      <c r="W17" s="148"/>
    </row>
    <row r="18" spans="1:23" ht="14.25" customHeight="1">
      <c r="A18" s="148"/>
      <c r="B18" s="1040"/>
      <c r="C18" s="993"/>
      <c r="D18" s="993"/>
      <c r="E18" s="993"/>
      <c r="F18" s="168" t="s">
        <v>428</v>
      </c>
      <c r="G18" s="160">
        <v>0</v>
      </c>
      <c r="H18" s="160">
        <v>0</v>
      </c>
      <c r="I18" s="160">
        <v>0</v>
      </c>
      <c r="J18" s="164">
        <f t="shared" si="0"/>
        <v>0</v>
      </c>
      <c r="K18" s="165">
        <v>0</v>
      </c>
      <c r="L18" s="165">
        <v>0</v>
      </c>
      <c r="M18" s="165">
        <v>0</v>
      </c>
      <c r="N18" s="165">
        <v>0</v>
      </c>
      <c r="O18" s="165"/>
      <c r="P18" s="165"/>
      <c r="Q18" s="164">
        <f t="shared" si="1"/>
        <v>0</v>
      </c>
      <c r="R18" s="164">
        <f t="shared" si="2"/>
        <v>0</v>
      </c>
      <c r="S18" s="1035"/>
      <c r="T18" s="839"/>
      <c r="U18" s="146"/>
      <c r="V18" s="148"/>
      <c r="W18" s="148"/>
    </row>
    <row r="19" spans="1:23" ht="14.25" customHeight="1">
      <c r="A19" s="148"/>
      <c r="B19" s="1040"/>
      <c r="C19" s="993"/>
      <c r="D19" s="993"/>
      <c r="E19" s="993"/>
      <c r="F19" s="168" t="s">
        <v>429</v>
      </c>
      <c r="G19" s="160">
        <v>0</v>
      </c>
      <c r="H19" s="160">
        <v>0</v>
      </c>
      <c r="I19" s="160">
        <v>0</v>
      </c>
      <c r="J19" s="164">
        <f t="shared" si="0"/>
        <v>0</v>
      </c>
      <c r="K19" s="165">
        <v>0</v>
      </c>
      <c r="L19" s="165">
        <v>0</v>
      </c>
      <c r="M19" s="165">
        <v>0</v>
      </c>
      <c r="N19" s="165">
        <v>0</v>
      </c>
      <c r="O19" s="165"/>
      <c r="P19" s="165"/>
      <c r="Q19" s="164">
        <f t="shared" si="1"/>
        <v>0</v>
      </c>
      <c r="R19" s="164">
        <f t="shared" si="2"/>
        <v>0</v>
      </c>
      <c r="S19" s="1035"/>
      <c r="T19" s="839"/>
      <c r="U19" s="146"/>
      <c r="V19" s="148"/>
      <c r="W19" s="148"/>
    </row>
    <row r="20" spans="1:23" ht="14.25" customHeight="1">
      <c r="A20" s="148"/>
      <c r="B20" s="1040"/>
      <c r="C20" s="993"/>
      <c r="D20" s="993"/>
      <c r="E20" s="995"/>
      <c r="F20" s="169" t="s">
        <v>431</v>
      </c>
      <c r="G20" s="160">
        <v>0</v>
      </c>
      <c r="H20" s="160">
        <v>0</v>
      </c>
      <c r="I20" s="160">
        <v>0</v>
      </c>
      <c r="J20" s="164">
        <f t="shared" si="0"/>
        <v>0</v>
      </c>
      <c r="K20" s="165">
        <v>0</v>
      </c>
      <c r="L20" s="165">
        <v>0</v>
      </c>
      <c r="M20" s="165">
        <v>0</v>
      </c>
      <c r="N20" s="165">
        <v>0</v>
      </c>
      <c r="O20" s="165"/>
      <c r="P20" s="165"/>
      <c r="Q20" s="164">
        <f t="shared" si="1"/>
        <v>0</v>
      </c>
      <c r="R20" s="166">
        <f t="shared" si="2"/>
        <v>0</v>
      </c>
      <c r="S20" s="1006"/>
      <c r="T20" s="840"/>
      <c r="U20" s="146"/>
      <c r="V20" s="148"/>
      <c r="W20" s="148"/>
    </row>
    <row r="21" spans="1:23" ht="14.25" customHeight="1">
      <c r="A21" s="148"/>
      <c r="B21" s="1040"/>
      <c r="C21" s="993"/>
      <c r="D21" s="993"/>
      <c r="E21" s="1044" t="s">
        <v>20</v>
      </c>
      <c r="F21" s="168" t="s">
        <v>426</v>
      </c>
      <c r="G21" s="160">
        <v>0</v>
      </c>
      <c r="H21" s="160">
        <v>0</v>
      </c>
      <c r="I21" s="160">
        <v>0</v>
      </c>
      <c r="J21" s="164">
        <f t="shared" si="0"/>
        <v>0</v>
      </c>
      <c r="K21" s="165">
        <v>0</v>
      </c>
      <c r="L21" s="165"/>
      <c r="M21" s="165">
        <v>0</v>
      </c>
      <c r="N21" s="165">
        <v>0</v>
      </c>
      <c r="O21" s="165">
        <v>0</v>
      </c>
      <c r="P21" s="165"/>
      <c r="Q21" s="164">
        <f t="shared" si="1"/>
        <v>0</v>
      </c>
      <c r="R21" s="164">
        <f t="shared" si="2"/>
        <v>0</v>
      </c>
      <c r="S21" s="1034">
        <f>SUM(R21,R22,R23)</f>
        <v>0</v>
      </c>
      <c r="T21" s="170"/>
      <c r="U21" s="146"/>
      <c r="V21" s="148"/>
      <c r="W21" s="148"/>
    </row>
    <row r="22" spans="1:23" ht="14.25" customHeight="1">
      <c r="A22" s="148"/>
      <c r="B22" s="1040"/>
      <c r="C22" s="993"/>
      <c r="D22" s="993"/>
      <c r="E22" s="993"/>
      <c r="F22" s="168" t="s">
        <v>428</v>
      </c>
      <c r="G22" s="160">
        <v>0</v>
      </c>
      <c r="H22" s="160">
        <v>0</v>
      </c>
      <c r="I22" s="160">
        <v>0</v>
      </c>
      <c r="J22" s="164">
        <f t="shared" si="0"/>
        <v>0</v>
      </c>
      <c r="K22" s="165">
        <v>0</v>
      </c>
      <c r="L22" s="165">
        <v>0</v>
      </c>
      <c r="M22" s="165">
        <v>0</v>
      </c>
      <c r="N22" s="165">
        <v>0</v>
      </c>
      <c r="O22" s="165"/>
      <c r="P22" s="165"/>
      <c r="Q22" s="164">
        <f t="shared" si="1"/>
        <v>0</v>
      </c>
      <c r="R22" s="164">
        <f t="shared" si="2"/>
        <v>0</v>
      </c>
      <c r="S22" s="1035"/>
      <c r="T22" s="146"/>
      <c r="U22" s="146"/>
      <c r="V22" s="148"/>
      <c r="W22" s="148"/>
    </row>
    <row r="23" spans="1:23" ht="14.25" customHeight="1">
      <c r="A23" s="148"/>
      <c r="B23" s="1055"/>
      <c r="C23" s="1049"/>
      <c r="D23" s="1049"/>
      <c r="E23" s="1049"/>
      <c r="F23" s="171" t="s">
        <v>429</v>
      </c>
      <c r="G23" s="160">
        <v>0</v>
      </c>
      <c r="H23" s="160">
        <v>0</v>
      </c>
      <c r="I23" s="160">
        <v>0</v>
      </c>
      <c r="J23" s="172">
        <f t="shared" si="0"/>
        <v>0</v>
      </c>
      <c r="K23" s="173">
        <v>0</v>
      </c>
      <c r="L23" s="173">
        <v>0</v>
      </c>
      <c r="M23" s="173">
        <v>0</v>
      </c>
      <c r="N23" s="173">
        <v>0</v>
      </c>
      <c r="O23" s="173"/>
      <c r="P23" s="173"/>
      <c r="Q23" s="172">
        <f t="shared" si="1"/>
        <v>0</v>
      </c>
      <c r="R23" s="172">
        <f t="shared" si="2"/>
        <v>0</v>
      </c>
      <c r="S23" s="1037"/>
      <c r="T23" s="146"/>
      <c r="U23" s="146"/>
      <c r="V23" s="148"/>
      <c r="W23" s="148"/>
    </row>
    <row r="24" spans="1:23" ht="14.25" customHeight="1">
      <c r="A24" s="148"/>
      <c r="B24" s="174"/>
      <c r="C24" s="175"/>
      <c r="D24" s="176"/>
      <c r="E24" s="177"/>
      <c r="F24" s="178"/>
      <c r="G24" s="160">
        <v>0</v>
      </c>
      <c r="H24" s="160">
        <v>0</v>
      </c>
      <c r="I24" s="160">
        <v>0</v>
      </c>
      <c r="J24" s="179"/>
      <c r="K24" s="180">
        <v>0</v>
      </c>
      <c r="L24" s="180"/>
      <c r="M24" s="180">
        <v>0</v>
      </c>
      <c r="N24" s="181">
        <v>0</v>
      </c>
      <c r="O24" s="181">
        <f t="shared" ref="O24:R24" si="3">SUM(O9:O23)</f>
        <v>0</v>
      </c>
      <c r="P24" s="181">
        <f t="shared" si="3"/>
        <v>0</v>
      </c>
      <c r="Q24" s="181">
        <f t="shared" si="3"/>
        <v>0</v>
      </c>
      <c r="R24" s="181">
        <f t="shared" si="3"/>
        <v>0</v>
      </c>
      <c r="S24" s="182"/>
      <c r="T24" s="146"/>
      <c r="U24" s="146"/>
      <c r="V24" s="148"/>
      <c r="W24" s="148"/>
    </row>
    <row r="25" spans="1:23" ht="14.25" customHeight="1">
      <c r="A25" s="148"/>
      <c r="B25" s="1051">
        <v>3</v>
      </c>
      <c r="C25" s="1053" t="s">
        <v>432</v>
      </c>
      <c r="D25" s="1053" t="s">
        <v>28</v>
      </c>
      <c r="E25" s="1052" t="s">
        <v>20</v>
      </c>
      <c r="F25" s="183" t="s">
        <v>433</v>
      </c>
      <c r="G25" s="160">
        <v>0</v>
      </c>
      <c r="H25" s="160">
        <v>0</v>
      </c>
      <c r="I25" s="160">
        <v>0</v>
      </c>
      <c r="J25" s="184">
        <f t="shared" ref="J25:J30" si="4">G25+H25-I25</f>
        <v>0</v>
      </c>
      <c r="K25" s="185">
        <v>0</v>
      </c>
      <c r="L25" s="185">
        <v>0</v>
      </c>
      <c r="M25" s="185">
        <v>0</v>
      </c>
      <c r="N25" s="185">
        <v>0</v>
      </c>
      <c r="O25" s="185"/>
      <c r="P25" s="185">
        <v>0</v>
      </c>
      <c r="Q25" s="184">
        <f t="shared" ref="Q25:Q30" si="5">O25-P25</f>
        <v>0</v>
      </c>
      <c r="R25" s="184">
        <f t="shared" ref="R25:R30" si="6">N25-O25+P25</f>
        <v>0</v>
      </c>
      <c r="S25" s="1033">
        <f>SUM(R25:R30)</f>
        <v>0</v>
      </c>
      <c r="T25" s="146"/>
      <c r="U25" s="146"/>
      <c r="V25" s="148"/>
      <c r="W25" s="148"/>
    </row>
    <row r="26" spans="1:23" ht="14.25" customHeight="1">
      <c r="A26" s="148"/>
      <c r="B26" s="993"/>
      <c r="C26" s="993"/>
      <c r="D26" s="993"/>
      <c r="E26" s="993"/>
      <c r="F26" s="186" t="s">
        <v>434</v>
      </c>
      <c r="G26" s="160">
        <v>0</v>
      </c>
      <c r="H26" s="160">
        <v>0</v>
      </c>
      <c r="I26" s="160">
        <v>0</v>
      </c>
      <c r="J26" s="187">
        <f t="shared" si="4"/>
        <v>0</v>
      </c>
      <c r="K26" s="188">
        <v>0</v>
      </c>
      <c r="L26" s="188">
        <v>0</v>
      </c>
      <c r="M26" s="188">
        <v>0</v>
      </c>
      <c r="N26" s="188">
        <v>0</v>
      </c>
      <c r="O26" s="188"/>
      <c r="P26" s="188">
        <v>0</v>
      </c>
      <c r="Q26" s="187">
        <f t="shared" si="5"/>
        <v>0</v>
      </c>
      <c r="R26" s="187">
        <f t="shared" si="6"/>
        <v>0</v>
      </c>
      <c r="S26" s="993"/>
      <c r="T26" s="146"/>
      <c r="U26" s="146"/>
      <c r="V26" s="147"/>
      <c r="W26" s="148"/>
    </row>
    <row r="27" spans="1:23" ht="14.25" customHeight="1">
      <c r="A27" s="148"/>
      <c r="B27" s="993"/>
      <c r="C27" s="993"/>
      <c r="D27" s="993"/>
      <c r="E27" s="995"/>
      <c r="F27" s="168" t="s">
        <v>435</v>
      </c>
      <c r="G27" s="160">
        <v>0</v>
      </c>
      <c r="H27" s="160">
        <v>0</v>
      </c>
      <c r="I27" s="160">
        <v>0</v>
      </c>
      <c r="J27" s="164">
        <f t="shared" si="4"/>
        <v>0</v>
      </c>
      <c r="K27" s="165">
        <v>0</v>
      </c>
      <c r="L27" s="165">
        <v>0</v>
      </c>
      <c r="M27" s="165">
        <v>0</v>
      </c>
      <c r="N27" s="165">
        <v>0</v>
      </c>
      <c r="O27" s="165"/>
      <c r="P27" s="165">
        <v>0</v>
      </c>
      <c r="Q27" s="164">
        <f t="shared" si="5"/>
        <v>0</v>
      </c>
      <c r="R27" s="164">
        <f t="shared" si="6"/>
        <v>0</v>
      </c>
      <c r="S27" s="993"/>
      <c r="T27" s="146"/>
      <c r="U27" s="146"/>
      <c r="V27" s="147"/>
      <c r="W27" s="148"/>
    </row>
    <row r="28" spans="1:23" ht="24" customHeight="1">
      <c r="A28" s="148"/>
      <c r="B28" s="993"/>
      <c r="C28" s="993"/>
      <c r="D28" s="993"/>
      <c r="E28" s="189" t="s">
        <v>20</v>
      </c>
      <c r="F28" s="168" t="s">
        <v>436</v>
      </c>
      <c r="G28" s="160">
        <v>0</v>
      </c>
      <c r="H28" s="160">
        <v>0</v>
      </c>
      <c r="I28" s="160">
        <v>0</v>
      </c>
      <c r="J28" s="164">
        <f t="shared" si="4"/>
        <v>0</v>
      </c>
      <c r="K28" s="165">
        <v>0</v>
      </c>
      <c r="L28" s="165">
        <v>0</v>
      </c>
      <c r="M28" s="165">
        <v>0</v>
      </c>
      <c r="N28" s="165">
        <v>0</v>
      </c>
      <c r="O28" s="165"/>
      <c r="P28" s="165">
        <v>0</v>
      </c>
      <c r="Q28" s="164">
        <f t="shared" si="5"/>
        <v>0</v>
      </c>
      <c r="R28" s="164">
        <f t="shared" si="6"/>
        <v>0</v>
      </c>
      <c r="S28" s="993"/>
      <c r="T28" s="146"/>
      <c r="U28" s="146"/>
      <c r="V28" s="147"/>
      <c r="W28" s="148"/>
    </row>
    <row r="29" spans="1:23" ht="25.5" customHeight="1">
      <c r="A29" s="148"/>
      <c r="B29" s="993"/>
      <c r="C29" s="993"/>
      <c r="D29" s="993"/>
      <c r="E29" s="189" t="s">
        <v>20</v>
      </c>
      <c r="F29" s="168" t="s">
        <v>436</v>
      </c>
      <c r="G29" s="160">
        <v>0</v>
      </c>
      <c r="H29" s="160">
        <v>0</v>
      </c>
      <c r="I29" s="160">
        <v>0</v>
      </c>
      <c r="J29" s="164">
        <f t="shared" si="4"/>
        <v>0</v>
      </c>
      <c r="K29" s="165">
        <v>0</v>
      </c>
      <c r="L29" s="165">
        <v>0</v>
      </c>
      <c r="M29" s="165">
        <v>0</v>
      </c>
      <c r="N29" s="165">
        <v>0</v>
      </c>
      <c r="O29" s="165"/>
      <c r="P29" s="165">
        <v>0</v>
      </c>
      <c r="Q29" s="164">
        <f t="shared" si="5"/>
        <v>0</v>
      </c>
      <c r="R29" s="164">
        <f t="shared" si="6"/>
        <v>0</v>
      </c>
      <c r="S29" s="993"/>
      <c r="T29" s="146"/>
      <c r="U29" s="146"/>
      <c r="V29" s="147"/>
      <c r="W29" s="148"/>
    </row>
    <row r="30" spans="1:23" ht="26.25" customHeight="1">
      <c r="A30" s="148"/>
      <c r="B30" s="995"/>
      <c r="C30" s="995"/>
      <c r="D30" s="995"/>
      <c r="E30" s="189" t="s">
        <v>20</v>
      </c>
      <c r="F30" s="168" t="s">
        <v>436</v>
      </c>
      <c r="G30" s="160">
        <v>0</v>
      </c>
      <c r="H30" s="160">
        <v>0</v>
      </c>
      <c r="I30" s="160">
        <v>0</v>
      </c>
      <c r="J30" s="164">
        <f t="shared" si="4"/>
        <v>0</v>
      </c>
      <c r="K30" s="165">
        <v>0</v>
      </c>
      <c r="L30" s="165">
        <v>0</v>
      </c>
      <c r="M30" s="165">
        <v>0</v>
      </c>
      <c r="N30" s="165">
        <v>0</v>
      </c>
      <c r="O30" s="165">
        <v>0</v>
      </c>
      <c r="P30" s="165"/>
      <c r="Q30" s="164">
        <f t="shared" si="5"/>
        <v>0</v>
      </c>
      <c r="R30" s="164">
        <f t="shared" si="6"/>
        <v>0</v>
      </c>
      <c r="S30" s="995"/>
      <c r="T30" s="146"/>
      <c r="U30" s="146"/>
      <c r="V30" s="147"/>
      <c r="W30" s="148"/>
    </row>
    <row r="31" spans="1:23" ht="14.25" customHeight="1">
      <c r="A31" s="148"/>
      <c r="B31" s="190"/>
      <c r="C31" s="1045" t="s">
        <v>437</v>
      </c>
      <c r="D31" s="1046"/>
      <c r="E31" s="1046"/>
      <c r="F31" s="1047"/>
      <c r="G31" s="191">
        <f t="shared" ref="G31:S31" si="7">SUM(G9:G30)</f>
        <v>0</v>
      </c>
      <c r="H31" s="191">
        <f t="shared" si="7"/>
        <v>0</v>
      </c>
      <c r="I31" s="191">
        <f t="shared" si="7"/>
        <v>0</v>
      </c>
      <c r="J31" s="191">
        <f t="shared" si="7"/>
        <v>0</v>
      </c>
      <c r="K31" s="192">
        <f t="shared" si="7"/>
        <v>0</v>
      </c>
      <c r="L31" s="192">
        <f t="shared" si="7"/>
        <v>0</v>
      </c>
      <c r="M31" s="192">
        <f t="shared" si="7"/>
        <v>0</v>
      </c>
      <c r="N31" s="193">
        <f t="shared" si="7"/>
        <v>0</v>
      </c>
      <c r="O31" s="193">
        <f t="shared" si="7"/>
        <v>0</v>
      </c>
      <c r="P31" s="193">
        <f t="shared" si="7"/>
        <v>0</v>
      </c>
      <c r="Q31" s="193">
        <f t="shared" si="7"/>
        <v>0</v>
      </c>
      <c r="R31" s="193">
        <f t="shared" si="7"/>
        <v>0</v>
      </c>
      <c r="S31" s="194">
        <f t="shared" si="7"/>
        <v>0</v>
      </c>
      <c r="T31" s="146"/>
      <c r="U31" s="147"/>
      <c r="V31" s="148"/>
      <c r="W31" s="148"/>
    </row>
    <row r="32" spans="1:23" ht="14.25" customHeight="1">
      <c r="A32" s="148"/>
      <c r="B32" s="140"/>
      <c r="C32" s="139"/>
      <c r="D32" s="141"/>
      <c r="E32" s="142"/>
      <c r="F32" s="141"/>
      <c r="G32" s="152"/>
      <c r="H32" s="152"/>
      <c r="I32" s="152"/>
      <c r="J32" s="152"/>
      <c r="K32" s="144"/>
      <c r="L32" s="144"/>
      <c r="M32" s="144"/>
      <c r="N32" s="144"/>
      <c r="O32" s="144"/>
      <c r="P32" s="144"/>
      <c r="Q32" s="144"/>
      <c r="R32" s="144"/>
      <c r="S32" s="195"/>
      <c r="T32" s="146"/>
      <c r="U32" s="147"/>
      <c r="V32" s="148"/>
      <c r="W32" s="148"/>
    </row>
    <row r="33" spans="1:23" ht="59.25" customHeight="1">
      <c r="A33" s="139"/>
      <c r="B33" s="140"/>
      <c r="C33" s="196"/>
      <c r="D33" s="197"/>
      <c r="E33" s="197"/>
      <c r="F33" s="197"/>
      <c r="G33" s="197"/>
      <c r="H33" s="197"/>
      <c r="I33" s="197"/>
      <c r="J33" s="197"/>
      <c r="K33" s="197"/>
      <c r="L33" s="197"/>
      <c r="M33" s="197"/>
      <c r="N33" s="197"/>
      <c r="O33" s="197"/>
      <c r="P33" s="197"/>
      <c r="Q33" s="197"/>
      <c r="R33" s="197"/>
      <c r="S33" s="197"/>
      <c r="T33" s="146"/>
      <c r="U33" s="147"/>
      <c r="V33" s="148"/>
      <c r="W33" s="148"/>
    </row>
    <row r="34" spans="1:23" ht="44.25" customHeight="1">
      <c r="A34" s="139"/>
      <c r="B34" s="140"/>
      <c r="C34" s="196"/>
      <c r="D34" s="197"/>
      <c r="E34" s="197"/>
      <c r="F34" s="197"/>
      <c r="G34" s="197"/>
      <c r="H34" s="197"/>
      <c r="I34" s="197"/>
      <c r="J34" s="197"/>
      <c r="K34" s="197"/>
      <c r="L34" s="197"/>
      <c r="M34" s="197"/>
      <c r="N34" s="197"/>
      <c r="O34" s="197"/>
      <c r="P34" s="197"/>
      <c r="Q34" s="197"/>
      <c r="R34" s="197"/>
      <c r="S34" s="197"/>
      <c r="T34" s="146"/>
      <c r="U34" s="147"/>
      <c r="V34" s="148"/>
      <c r="W34" s="148"/>
    </row>
    <row r="35" spans="1:23" ht="18" customHeight="1">
      <c r="A35" s="139"/>
      <c r="B35" s="140"/>
      <c r="C35" s="196"/>
      <c r="D35" s="141"/>
      <c r="E35" s="142"/>
      <c r="F35" s="141"/>
      <c r="G35" s="141"/>
      <c r="H35" s="141"/>
      <c r="I35" s="141"/>
      <c r="J35" s="141"/>
      <c r="K35" s="144"/>
      <c r="L35" s="144"/>
      <c r="M35" s="144"/>
      <c r="N35" s="144"/>
      <c r="O35" s="144"/>
      <c r="P35" s="144"/>
      <c r="Q35" s="144"/>
      <c r="R35" s="144"/>
      <c r="S35" s="139"/>
      <c r="T35" s="146"/>
      <c r="U35" s="147"/>
      <c r="V35" s="148"/>
      <c r="W35" s="148"/>
    </row>
    <row r="36" spans="1:23" ht="18" customHeight="1">
      <c r="A36" s="139"/>
      <c r="B36" s="140"/>
      <c r="C36" s="196"/>
      <c r="D36" s="141"/>
      <c r="E36" s="142"/>
      <c r="F36" s="141"/>
      <c r="G36" s="141"/>
      <c r="H36" s="141"/>
      <c r="I36" s="141"/>
      <c r="J36" s="141"/>
      <c r="K36" s="144"/>
      <c r="L36" s="144"/>
      <c r="M36" s="144"/>
      <c r="N36" s="144"/>
      <c r="O36" s="144"/>
      <c r="P36" s="144"/>
      <c r="Q36" s="144"/>
      <c r="R36" s="144"/>
      <c r="S36" s="139"/>
      <c r="T36" s="146"/>
      <c r="U36" s="147"/>
      <c r="V36" s="148"/>
      <c r="W36" s="148"/>
    </row>
    <row r="37" spans="1:23" ht="18" customHeight="1">
      <c r="A37" s="139"/>
      <c r="B37" s="140"/>
      <c r="C37" s="196"/>
      <c r="D37" s="141"/>
      <c r="E37" s="142"/>
      <c r="F37" s="141"/>
      <c r="G37" s="141"/>
      <c r="H37" s="141"/>
      <c r="I37" s="141"/>
      <c r="J37" s="141"/>
      <c r="K37" s="144"/>
      <c r="L37" s="144"/>
      <c r="M37" s="144"/>
      <c r="N37" s="144"/>
      <c r="O37" s="144"/>
      <c r="P37" s="144"/>
      <c r="Q37" s="144"/>
      <c r="R37" s="144"/>
      <c r="S37" s="139"/>
      <c r="T37" s="146"/>
      <c r="U37" s="147"/>
      <c r="V37" s="148"/>
      <c r="W37" s="148"/>
    </row>
    <row r="38" spans="1:23" ht="18" customHeight="1">
      <c r="A38" s="139"/>
      <c r="B38" s="140"/>
      <c r="C38" s="196"/>
      <c r="D38" s="141"/>
      <c r="E38" s="142"/>
      <c r="F38" s="141"/>
      <c r="G38" s="141"/>
      <c r="H38" s="141"/>
      <c r="I38" s="141"/>
      <c r="J38" s="141"/>
      <c r="K38" s="144"/>
      <c r="L38" s="144"/>
      <c r="M38" s="144"/>
      <c r="N38" s="144"/>
      <c r="O38" s="144"/>
      <c r="P38" s="144"/>
      <c r="Q38" s="144"/>
      <c r="R38" s="144"/>
      <c r="S38" s="139"/>
      <c r="T38" s="146"/>
      <c r="U38" s="147"/>
      <c r="V38" s="148"/>
      <c r="W38" s="148"/>
    </row>
    <row r="39" spans="1:23" ht="18" customHeight="1">
      <c r="A39" s="139"/>
      <c r="B39" s="140"/>
      <c r="C39" s="139"/>
      <c r="D39" s="141"/>
      <c r="E39" s="142"/>
      <c r="F39" s="141"/>
      <c r="G39" s="141"/>
      <c r="H39" s="141"/>
      <c r="I39" s="141"/>
      <c r="J39" s="141"/>
      <c r="K39" s="144"/>
      <c r="L39" s="144"/>
      <c r="M39" s="144"/>
      <c r="N39" s="144"/>
      <c r="O39" s="144"/>
      <c r="P39" s="144"/>
      <c r="Q39" s="144"/>
      <c r="R39" s="144"/>
      <c r="S39" s="139"/>
      <c r="T39" s="146"/>
      <c r="U39" s="147"/>
      <c r="V39" s="148"/>
      <c r="W39" s="148"/>
    </row>
    <row r="40" spans="1:23" ht="18" customHeight="1">
      <c r="A40" s="139"/>
      <c r="B40" s="140"/>
      <c r="C40" s="139"/>
      <c r="D40" s="141"/>
      <c r="E40" s="142"/>
      <c r="F40" s="141"/>
      <c r="G40" s="141"/>
      <c r="H40" s="141"/>
      <c r="I40" s="141"/>
      <c r="J40" s="141"/>
      <c r="K40" s="144"/>
      <c r="L40" s="144"/>
      <c r="M40" s="144"/>
      <c r="N40" s="144"/>
      <c r="O40" s="144"/>
      <c r="P40" s="144"/>
      <c r="Q40" s="144"/>
      <c r="R40" s="144"/>
      <c r="S40" s="139"/>
      <c r="T40" s="146"/>
      <c r="U40" s="147"/>
      <c r="V40" s="148"/>
      <c r="W40" s="148"/>
    </row>
    <row r="41" spans="1:23" ht="18" customHeight="1">
      <c r="A41" s="139"/>
      <c r="B41" s="140"/>
      <c r="C41" s="139"/>
      <c r="D41" s="141"/>
      <c r="E41" s="142"/>
      <c r="F41" s="141"/>
      <c r="G41" s="141"/>
      <c r="H41" s="141"/>
      <c r="I41" s="141"/>
      <c r="J41" s="141"/>
      <c r="K41" s="144"/>
      <c r="L41" s="144"/>
      <c r="M41" s="144"/>
      <c r="N41" s="144"/>
      <c r="O41" s="144"/>
      <c r="P41" s="144"/>
      <c r="Q41" s="144"/>
      <c r="R41" s="144"/>
      <c r="S41" s="139"/>
      <c r="T41" s="146"/>
      <c r="U41" s="147"/>
      <c r="V41" s="148"/>
      <c r="W41" s="148"/>
    </row>
    <row r="42" spans="1:23" ht="18" customHeight="1">
      <c r="A42" s="139"/>
      <c r="B42" s="140"/>
      <c r="C42" s="139"/>
      <c r="D42" s="141"/>
      <c r="E42" s="142"/>
      <c r="F42" s="141"/>
      <c r="G42" s="141"/>
      <c r="H42" s="141"/>
      <c r="I42" s="141"/>
      <c r="J42" s="141"/>
      <c r="K42" s="144"/>
      <c r="L42" s="144"/>
      <c r="M42" s="144"/>
      <c r="N42" s="144"/>
      <c r="O42" s="144"/>
      <c r="P42" s="144"/>
      <c r="Q42" s="144"/>
      <c r="R42" s="144"/>
      <c r="S42" s="139"/>
      <c r="T42" s="146"/>
      <c r="U42" s="147"/>
      <c r="V42" s="148"/>
      <c r="W42" s="148"/>
    </row>
    <row r="43" spans="1:23" ht="18" customHeight="1">
      <c r="A43" s="139"/>
      <c r="B43" s="140"/>
      <c r="C43" s="139"/>
      <c r="D43" s="141"/>
      <c r="E43" s="142"/>
      <c r="F43" s="141"/>
      <c r="G43" s="141"/>
      <c r="H43" s="141"/>
      <c r="I43" s="141"/>
      <c r="J43" s="141"/>
      <c r="K43" s="144"/>
      <c r="L43" s="144"/>
      <c r="M43" s="144"/>
      <c r="N43" s="144"/>
      <c r="O43" s="144"/>
      <c r="P43" s="144"/>
      <c r="Q43" s="144"/>
      <c r="R43" s="144"/>
      <c r="S43" s="139"/>
      <c r="T43" s="146"/>
      <c r="U43" s="147"/>
      <c r="V43" s="148"/>
      <c r="W43" s="148"/>
    </row>
    <row r="44" spans="1:23" ht="18" customHeight="1">
      <c r="A44" s="139"/>
      <c r="B44" s="140"/>
      <c r="C44" s="139"/>
      <c r="D44" s="141"/>
      <c r="E44" s="142"/>
      <c r="F44" s="141"/>
      <c r="G44" s="141"/>
      <c r="H44" s="141"/>
      <c r="I44" s="141"/>
      <c r="J44" s="141"/>
      <c r="K44" s="144"/>
      <c r="L44" s="144"/>
      <c r="M44" s="144"/>
      <c r="N44" s="144"/>
      <c r="O44" s="144"/>
      <c r="P44" s="144"/>
      <c r="Q44" s="144"/>
      <c r="R44" s="144"/>
      <c r="S44" s="139"/>
      <c r="T44" s="146"/>
      <c r="U44" s="147"/>
      <c r="V44" s="148"/>
      <c r="W44" s="148"/>
    </row>
    <row r="45" spans="1:23" ht="18" customHeight="1">
      <c r="A45" s="139"/>
      <c r="B45" s="140"/>
      <c r="C45" s="139"/>
      <c r="D45" s="141"/>
      <c r="E45" s="142"/>
      <c r="F45" s="141"/>
      <c r="G45" s="141"/>
      <c r="H45" s="141"/>
      <c r="I45" s="141"/>
      <c r="J45" s="141"/>
      <c r="K45" s="144"/>
      <c r="L45" s="144"/>
      <c r="M45" s="144"/>
      <c r="N45" s="144"/>
      <c r="O45" s="144"/>
      <c r="P45" s="144"/>
      <c r="Q45" s="144"/>
      <c r="R45" s="144"/>
      <c r="S45" s="139"/>
      <c r="T45" s="146"/>
      <c r="U45" s="147"/>
      <c r="V45" s="148"/>
      <c r="W45" s="148"/>
    </row>
    <row r="46" spans="1:23" ht="18" customHeight="1">
      <c r="A46" s="139"/>
      <c r="B46" s="140"/>
      <c r="C46" s="139"/>
      <c r="D46" s="141"/>
      <c r="E46" s="142"/>
      <c r="F46" s="141"/>
      <c r="G46" s="141"/>
      <c r="H46" s="141"/>
      <c r="I46" s="141"/>
      <c r="J46" s="141"/>
      <c r="K46" s="144"/>
      <c r="L46" s="144"/>
      <c r="M46" s="144"/>
      <c r="N46" s="144"/>
      <c r="O46" s="144"/>
      <c r="P46" s="144"/>
      <c r="Q46" s="144"/>
      <c r="R46" s="144"/>
      <c r="S46" s="139"/>
      <c r="T46" s="146"/>
      <c r="U46" s="147"/>
      <c r="V46" s="148"/>
      <c r="W46" s="148"/>
    </row>
    <row r="47" spans="1:23" ht="18" customHeight="1">
      <c r="A47" s="139"/>
      <c r="B47" s="140"/>
      <c r="C47" s="139"/>
      <c r="D47" s="141"/>
      <c r="E47" s="142"/>
      <c r="F47" s="141"/>
      <c r="G47" s="141"/>
      <c r="H47" s="141"/>
      <c r="I47" s="141"/>
      <c r="J47" s="141"/>
      <c r="K47" s="144"/>
      <c r="L47" s="144"/>
      <c r="M47" s="144"/>
      <c r="N47" s="144"/>
      <c r="O47" s="144"/>
      <c r="P47" s="144"/>
      <c r="Q47" s="144"/>
      <c r="R47" s="144"/>
      <c r="S47" s="139"/>
      <c r="T47" s="146"/>
      <c r="U47" s="147"/>
      <c r="V47" s="148"/>
      <c r="W47" s="148"/>
    </row>
    <row r="48" spans="1:23" ht="18" customHeight="1">
      <c r="A48" s="139"/>
      <c r="B48" s="140"/>
      <c r="C48" s="139"/>
      <c r="D48" s="141"/>
      <c r="E48" s="142"/>
      <c r="F48" s="141"/>
      <c r="G48" s="141"/>
      <c r="H48" s="141"/>
      <c r="I48" s="141"/>
      <c r="J48" s="141"/>
      <c r="K48" s="144"/>
      <c r="L48" s="144"/>
      <c r="M48" s="144"/>
      <c r="N48" s="144"/>
      <c r="O48" s="144"/>
      <c r="P48" s="144"/>
      <c r="Q48" s="144"/>
      <c r="R48" s="144"/>
      <c r="S48" s="139"/>
      <c r="T48" s="146"/>
      <c r="U48" s="147"/>
      <c r="V48" s="148"/>
      <c r="W48" s="148"/>
    </row>
    <row r="49" spans="1:23" ht="18" customHeight="1">
      <c r="A49" s="139"/>
      <c r="B49" s="140"/>
      <c r="C49" s="139"/>
      <c r="D49" s="141"/>
      <c r="E49" s="142"/>
      <c r="F49" s="141"/>
      <c r="G49" s="141"/>
      <c r="H49" s="141"/>
      <c r="I49" s="141"/>
      <c r="J49" s="141"/>
      <c r="K49" s="144"/>
      <c r="L49" s="144"/>
      <c r="M49" s="144"/>
      <c r="N49" s="144"/>
      <c r="O49" s="144"/>
      <c r="P49" s="144"/>
      <c r="Q49" s="144"/>
      <c r="R49" s="144"/>
      <c r="S49" s="139"/>
      <c r="T49" s="146"/>
      <c r="U49" s="147"/>
      <c r="V49" s="148"/>
      <c r="W49" s="148"/>
    </row>
    <row r="50" spans="1:23" ht="18" customHeight="1">
      <c r="A50" s="139"/>
      <c r="B50" s="140"/>
      <c r="C50" s="139"/>
      <c r="D50" s="141"/>
      <c r="E50" s="142"/>
      <c r="F50" s="141"/>
      <c r="G50" s="141"/>
      <c r="H50" s="141"/>
      <c r="I50" s="141"/>
      <c r="J50" s="141"/>
      <c r="K50" s="144"/>
      <c r="L50" s="144"/>
      <c r="M50" s="144"/>
      <c r="N50" s="144"/>
      <c r="O50" s="144"/>
      <c r="P50" s="144"/>
      <c r="Q50" s="144"/>
      <c r="R50" s="144"/>
      <c r="S50" s="139"/>
      <c r="T50" s="146"/>
      <c r="U50" s="147"/>
      <c r="V50" s="148"/>
      <c r="W50" s="148"/>
    </row>
    <row r="51" spans="1:23" ht="18" customHeight="1">
      <c r="A51" s="139"/>
      <c r="B51" s="140"/>
      <c r="C51" s="139"/>
      <c r="D51" s="141"/>
      <c r="E51" s="142"/>
      <c r="F51" s="141"/>
      <c r="G51" s="141"/>
      <c r="H51" s="141"/>
      <c r="I51" s="141"/>
      <c r="J51" s="141"/>
      <c r="K51" s="144"/>
      <c r="L51" s="144"/>
      <c r="M51" s="144"/>
      <c r="N51" s="144"/>
      <c r="O51" s="144"/>
      <c r="P51" s="144"/>
      <c r="Q51" s="144"/>
      <c r="R51" s="144"/>
      <c r="S51" s="139"/>
      <c r="T51" s="146"/>
      <c r="U51" s="147"/>
      <c r="V51" s="148"/>
      <c r="W51" s="148"/>
    </row>
    <row r="52" spans="1:23" ht="18" customHeight="1">
      <c r="A52" s="139"/>
      <c r="B52" s="140"/>
      <c r="C52" s="139"/>
      <c r="D52" s="141"/>
      <c r="E52" s="142"/>
      <c r="F52" s="141"/>
      <c r="G52" s="141"/>
      <c r="H52" s="141"/>
      <c r="I52" s="141"/>
      <c r="J52" s="141"/>
      <c r="K52" s="144"/>
      <c r="L52" s="144"/>
      <c r="M52" s="144"/>
      <c r="N52" s="144"/>
      <c r="O52" s="144"/>
      <c r="P52" s="144"/>
      <c r="Q52" s="144"/>
      <c r="R52" s="144"/>
      <c r="S52" s="139"/>
      <c r="T52" s="146"/>
      <c r="U52" s="147"/>
      <c r="V52" s="148"/>
      <c r="W52" s="148"/>
    </row>
    <row r="53" spans="1:23" ht="18" customHeight="1">
      <c r="A53" s="139"/>
      <c r="B53" s="140"/>
      <c r="C53" s="139"/>
      <c r="D53" s="141"/>
      <c r="E53" s="142"/>
      <c r="F53" s="141"/>
      <c r="G53" s="141"/>
      <c r="H53" s="141"/>
      <c r="I53" s="141"/>
      <c r="J53" s="141"/>
      <c r="K53" s="144"/>
      <c r="L53" s="144"/>
      <c r="M53" s="144"/>
      <c r="N53" s="144"/>
      <c r="O53" s="144"/>
      <c r="P53" s="144"/>
      <c r="Q53" s="144"/>
      <c r="R53" s="144"/>
      <c r="S53" s="139"/>
      <c r="T53" s="146"/>
      <c r="U53" s="147"/>
      <c r="V53" s="148"/>
      <c r="W53" s="148"/>
    </row>
    <row r="54" spans="1:23" ht="18" customHeight="1">
      <c r="A54" s="139"/>
      <c r="B54" s="140"/>
      <c r="C54" s="139"/>
      <c r="D54" s="141"/>
      <c r="E54" s="142"/>
      <c r="F54" s="141"/>
      <c r="G54" s="141"/>
      <c r="H54" s="141"/>
      <c r="I54" s="141"/>
      <c r="J54" s="141"/>
      <c r="K54" s="144"/>
      <c r="L54" s="144"/>
      <c r="M54" s="144"/>
      <c r="N54" s="144"/>
      <c r="O54" s="144"/>
      <c r="P54" s="144"/>
      <c r="Q54" s="144"/>
      <c r="R54" s="144"/>
      <c r="S54" s="139"/>
      <c r="T54" s="146"/>
      <c r="U54" s="147"/>
      <c r="V54" s="148"/>
      <c r="W54" s="148"/>
    </row>
    <row r="55" spans="1:23" ht="18" customHeight="1">
      <c r="A55" s="139"/>
      <c r="B55" s="140"/>
      <c r="C55" s="139"/>
      <c r="D55" s="141"/>
      <c r="E55" s="142"/>
      <c r="F55" s="141"/>
      <c r="G55" s="141"/>
      <c r="H55" s="141"/>
      <c r="I55" s="141"/>
      <c r="J55" s="141"/>
      <c r="K55" s="144"/>
      <c r="L55" s="144"/>
      <c r="M55" s="144"/>
      <c r="N55" s="144"/>
      <c r="O55" s="144"/>
      <c r="P55" s="144"/>
      <c r="Q55" s="144"/>
      <c r="R55" s="144"/>
      <c r="S55" s="139"/>
      <c r="T55" s="146"/>
      <c r="U55" s="147"/>
      <c r="V55" s="148"/>
      <c r="W55" s="148"/>
    </row>
    <row r="56" spans="1:23" ht="18" customHeight="1">
      <c r="A56" s="139"/>
      <c r="B56" s="140"/>
      <c r="C56" s="139"/>
      <c r="D56" s="141"/>
      <c r="E56" s="142"/>
      <c r="F56" s="141"/>
      <c r="G56" s="141"/>
      <c r="H56" s="141"/>
      <c r="I56" s="141"/>
      <c r="J56" s="141"/>
      <c r="K56" s="144"/>
      <c r="L56" s="144"/>
      <c r="M56" s="144"/>
      <c r="N56" s="144"/>
      <c r="O56" s="144"/>
      <c r="P56" s="144"/>
      <c r="Q56" s="144"/>
      <c r="R56" s="144"/>
      <c r="S56" s="139"/>
      <c r="T56" s="146"/>
      <c r="U56" s="147"/>
      <c r="V56" s="148"/>
      <c r="W56" s="148"/>
    </row>
    <row r="57" spans="1:23" ht="18" customHeight="1">
      <c r="A57" s="139"/>
      <c r="B57" s="140"/>
      <c r="C57" s="139"/>
      <c r="D57" s="141"/>
      <c r="E57" s="142"/>
      <c r="F57" s="141"/>
      <c r="G57" s="141"/>
      <c r="H57" s="141"/>
      <c r="I57" s="141"/>
      <c r="J57" s="141"/>
      <c r="K57" s="144"/>
      <c r="L57" s="144"/>
      <c r="M57" s="144"/>
      <c r="N57" s="144"/>
      <c r="O57" s="144"/>
      <c r="P57" s="144"/>
      <c r="Q57" s="144"/>
      <c r="R57" s="144"/>
      <c r="S57" s="139"/>
      <c r="T57" s="146"/>
      <c r="U57" s="147"/>
      <c r="V57" s="148"/>
      <c r="W57" s="148"/>
    </row>
    <row r="58" spans="1:23" ht="18" customHeight="1">
      <c r="A58" s="139"/>
      <c r="B58" s="140"/>
      <c r="C58" s="139"/>
      <c r="D58" s="141"/>
      <c r="E58" s="142"/>
      <c r="F58" s="141"/>
      <c r="G58" s="141"/>
      <c r="H58" s="141"/>
      <c r="I58" s="141"/>
      <c r="J58" s="141"/>
      <c r="K58" s="144"/>
      <c r="L58" s="144"/>
      <c r="M58" s="144"/>
      <c r="N58" s="144"/>
      <c r="O58" s="144"/>
      <c r="P58" s="144"/>
      <c r="Q58" s="144"/>
      <c r="R58" s="144"/>
      <c r="S58" s="139"/>
      <c r="T58" s="146"/>
      <c r="U58" s="147"/>
      <c r="V58" s="148"/>
      <c r="W58" s="148"/>
    </row>
    <row r="59" spans="1:23" ht="18" customHeight="1">
      <c r="A59" s="139"/>
      <c r="B59" s="140"/>
      <c r="C59" s="139"/>
      <c r="D59" s="141"/>
      <c r="E59" s="142"/>
      <c r="F59" s="141"/>
      <c r="G59" s="141"/>
      <c r="H59" s="141"/>
      <c r="I59" s="141"/>
      <c r="J59" s="141"/>
      <c r="K59" s="144"/>
      <c r="L59" s="144"/>
      <c r="M59" s="144"/>
      <c r="N59" s="144"/>
      <c r="O59" s="144"/>
      <c r="P59" s="144"/>
      <c r="Q59" s="144"/>
      <c r="R59" s="144"/>
      <c r="S59" s="139"/>
      <c r="T59" s="146"/>
      <c r="U59" s="147"/>
      <c r="V59" s="148"/>
      <c r="W59" s="148"/>
    </row>
    <row r="60" spans="1:23" ht="12" customHeight="1">
      <c r="A60" s="139"/>
      <c r="B60" s="140"/>
      <c r="C60" s="139"/>
      <c r="D60" s="141"/>
      <c r="E60" s="142"/>
      <c r="F60" s="141"/>
      <c r="G60" s="141"/>
      <c r="H60" s="141"/>
      <c r="I60" s="141"/>
      <c r="J60" s="141"/>
      <c r="K60" s="144"/>
      <c r="L60" s="144"/>
      <c r="M60" s="144"/>
      <c r="N60" s="144"/>
      <c r="O60" s="144"/>
      <c r="P60" s="144"/>
      <c r="Q60" s="144"/>
      <c r="R60" s="144"/>
      <c r="S60" s="139"/>
      <c r="T60" s="146"/>
      <c r="U60" s="147"/>
      <c r="V60" s="148"/>
      <c r="W60" s="148"/>
    </row>
    <row r="61" spans="1:23" ht="12" customHeight="1">
      <c r="A61" s="139"/>
      <c r="B61" s="140"/>
      <c r="C61" s="139"/>
      <c r="D61" s="141"/>
      <c r="E61" s="142"/>
      <c r="F61" s="141"/>
      <c r="G61" s="141"/>
      <c r="H61" s="141"/>
      <c r="I61" s="141"/>
      <c r="J61" s="141"/>
      <c r="K61" s="144"/>
      <c r="L61" s="144"/>
      <c r="M61" s="144"/>
      <c r="N61" s="144"/>
      <c r="O61" s="144"/>
      <c r="P61" s="144"/>
      <c r="Q61" s="144"/>
      <c r="R61" s="144"/>
      <c r="S61" s="139"/>
      <c r="T61" s="146"/>
      <c r="U61" s="147"/>
      <c r="V61" s="148"/>
      <c r="W61" s="148"/>
    </row>
    <row r="62" spans="1:23" ht="12" customHeight="1">
      <c r="A62" s="139"/>
      <c r="B62" s="140"/>
      <c r="C62" s="139"/>
      <c r="D62" s="141"/>
      <c r="E62" s="142"/>
      <c r="F62" s="141"/>
      <c r="G62" s="141"/>
      <c r="H62" s="141"/>
      <c r="I62" s="141"/>
      <c r="J62" s="141"/>
      <c r="K62" s="144"/>
      <c r="L62" s="144"/>
      <c r="M62" s="144"/>
      <c r="N62" s="144"/>
      <c r="O62" s="144"/>
      <c r="P62" s="144"/>
      <c r="Q62" s="144"/>
      <c r="R62" s="144"/>
      <c r="S62" s="139"/>
      <c r="T62" s="146"/>
      <c r="U62" s="147"/>
      <c r="V62" s="148"/>
      <c r="W62" s="148"/>
    </row>
    <row r="63" spans="1:23" ht="12" customHeight="1">
      <c r="A63" s="139"/>
      <c r="B63" s="140"/>
      <c r="C63" s="139"/>
      <c r="D63" s="141"/>
      <c r="E63" s="142"/>
      <c r="F63" s="141"/>
      <c r="G63" s="141"/>
      <c r="H63" s="141"/>
      <c r="I63" s="141"/>
      <c r="J63" s="141"/>
      <c r="K63" s="144"/>
      <c r="L63" s="144"/>
      <c r="M63" s="144"/>
      <c r="N63" s="144"/>
      <c r="O63" s="144"/>
      <c r="P63" s="144"/>
      <c r="Q63" s="144"/>
      <c r="R63" s="144"/>
      <c r="S63" s="139"/>
      <c r="T63" s="146"/>
      <c r="U63" s="147"/>
      <c r="V63" s="148"/>
      <c r="W63" s="148"/>
    </row>
    <row r="64" spans="1:23" ht="12" customHeight="1">
      <c r="A64" s="139"/>
      <c r="B64" s="140"/>
      <c r="C64" s="139"/>
      <c r="D64" s="141"/>
      <c r="E64" s="142"/>
      <c r="F64" s="141"/>
      <c r="G64" s="141"/>
      <c r="H64" s="141"/>
      <c r="I64" s="141"/>
      <c r="J64" s="141"/>
      <c r="K64" s="144"/>
      <c r="L64" s="144"/>
      <c r="M64" s="144"/>
      <c r="N64" s="144"/>
      <c r="O64" s="144"/>
      <c r="P64" s="144"/>
      <c r="Q64" s="144"/>
      <c r="R64" s="144"/>
      <c r="S64" s="139"/>
      <c r="T64" s="146"/>
      <c r="U64" s="147"/>
      <c r="V64" s="148"/>
      <c r="W64" s="148"/>
    </row>
    <row r="65" spans="1:23" ht="12" customHeight="1">
      <c r="A65" s="139"/>
      <c r="B65" s="140"/>
      <c r="C65" s="139"/>
      <c r="D65" s="141"/>
      <c r="E65" s="142"/>
      <c r="F65" s="141"/>
      <c r="G65" s="141"/>
      <c r="H65" s="141"/>
      <c r="I65" s="141"/>
      <c r="J65" s="141"/>
      <c r="K65" s="144"/>
      <c r="L65" s="144"/>
      <c r="M65" s="144"/>
      <c r="N65" s="144"/>
      <c r="O65" s="144"/>
      <c r="P65" s="144"/>
      <c r="Q65" s="144"/>
      <c r="R65" s="144"/>
      <c r="S65" s="139"/>
      <c r="T65" s="146"/>
      <c r="U65" s="147"/>
      <c r="V65" s="148"/>
      <c r="W65" s="148"/>
    </row>
    <row r="66" spans="1:23" ht="12" customHeight="1">
      <c r="A66" s="139"/>
      <c r="B66" s="140"/>
      <c r="C66" s="139"/>
      <c r="D66" s="141"/>
      <c r="E66" s="142"/>
      <c r="F66" s="141"/>
      <c r="G66" s="141"/>
      <c r="H66" s="141"/>
      <c r="I66" s="141"/>
      <c r="J66" s="141"/>
      <c r="K66" s="144"/>
      <c r="L66" s="144"/>
      <c r="M66" s="144"/>
      <c r="N66" s="144"/>
      <c r="O66" s="144"/>
      <c r="P66" s="144"/>
      <c r="Q66" s="144"/>
      <c r="R66" s="144"/>
      <c r="S66" s="139"/>
      <c r="T66" s="146"/>
      <c r="U66" s="147"/>
      <c r="V66" s="148"/>
      <c r="W66" s="148"/>
    </row>
    <row r="67" spans="1:23" ht="12" customHeight="1">
      <c r="A67" s="139"/>
      <c r="B67" s="140"/>
      <c r="C67" s="139"/>
      <c r="D67" s="141"/>
      <c r="E67" s="142"/>
      <c r="F67" s="141"/>
      <c r="G67" s="141"/>
      <c r="H67" s="141"/>
      <c r="I67" s="141"/>
      <c r="J67" s="141"/>
      <c r="K67" s="144"/>
      <c r="L67" s="144"/>
      <c r="M67" s="144"/>
      <c r="N67" s="144"/>
      <c r="O67" s="144"/>
      <c r="P67" s="144"/>
      <c r="Q67" s="144"/>
      <c r="R67" s="144"/>
      <c r="S67" s="139"/>
      <c r="T67" s="146"/>
      <c r="U67" s="147"/>
      <c r="V67" s="148"/>
      <c r="W67" s="148"/>
    </row>
    <row r="68" spans="1:23" ht="12" customHeight="1">
      <c r="A68" s="139"/>
      <c r="B68" s="140"/>
      <c r="C68" s="139"/>
      <c r="D68" s="141"/>
      <c r="E68" s="142"/>
      <c r="F68" s="141"/>
      <c r="G68" s="141"/>
      <c r="H68" s="141"/>
      <c r="I68" s="141"/>
      <c r="J68" s="141"/>
      <c r="K68" s="144"/>
      <c r="L68" s="144"/>
      <c r="M68" s="144"/>
      <c r="N68" s="144"/>
      <c r="O68" s="144"/>
      <c r="P68" s="144"/>
      <c r="Q68" s="144"/>
      <c r="R68" s="144"/>
      <c r="S68" s="139"/>
      <c r="T68" s="146"/>
      <c r="U68" s="147"/>
      <c r="V68" s="148"/>
      <c r="W68" s="148"/>
    </row>
    <row r="69" spans="1:23" ht="12" customHeight="1">
      <c r="A69" s="139"/>
      <c r="B69" s="140"/>
      <c r="C69" s="139"/>
      <c r="D69" s="141"/>
      <c r="E69" s="142"/>
      <c r="F69" s="141"/>
      <c r="G69" s="141"/>
      <c r="H69" s="141"/>
      <c r="I69" s="141"/>
      <c r="J69" s="141"/>
      <c r="K69" s="144"/>
      <c r="L69" s="144"/>
      <c r="M69" s="144"/>
      <c r="N69" s="144"/>
      <c r="O69" s="144"/>
      <c r="P69" s="144"/>
      <c r="Q69" s="144"/>
      <c r="R69" s="144"/>
      <c r="S69" s="139"/>
      <c r="T69" s="146"/>
      <c r="U69" s="147"/>
      <c r="V69" s="148"/>
      <c r="W69" s="148"/>
    </row>
    <row r="70" spans="1:23" ht="12" customHeight="1">
      <c r="A70" s="139"/>
      <c r="B70" s="140"/>
      <c r="C70" s="139"/>
      <c r="D70" s="141"/>
      <c r="E70" s="142"/>
      <c r="F70" s="141"/>
      <c r="G70" s="141"/>
      <c r="H70" s="141"/>
      <c r="I70" s="141"/>
      <c r="J70" s="141"/>
      <c r="K70" s="144"/>
      <c r="L70" s="144"/>
      <c r="M70" s="144"/>
      <c r="N70" s="144"/>
      <c r="O70" s="144"/>
      <c r="P70" s="144"/>
      <c r="Q70" s="144"/>
      <c r="R70" s="144"/>
      <c r="S70" s="139"/>
      <c r="T70" s="146"/>
      <c r="U70" s="147"/>
      <c r="V70" s="148"/>
      <c r="W70" s="148"/>
    </row>
    <row r="71" spans="1:23" ht="12" customHeight="1">
      <c r="A71" s="139"/>
      <c r="B71" s="140"/>
      <c r="C71" s="139"/>
      <c r="D71" s="141"/>
      <c r="E71" s="142"/>
      <c r="F71" s="141"/>
      <c r="G71" s="141"/>
      <c r="H71" s="141"/>
      <c r="I71" s="141"/>
      <c r="J71" s="141"/>
      <c r="K71" s="144"/>
      <c r="L71" s="144"/>
      <c r="M71" s="144"/>
      <c r="N71" s="144"/>
      <c r="O71" s="144"/>
      <c r="P71" s="144"/>
      <c r="Q71" s="144"/>
      <c r="R71" s="144"/>
      <c r="S71" s="139"/>
      <c r="T71" s="146"/>
      <c r="U71" s="147"/>
      <c r="V71" s="148"/>
      <c r="W71" s="148"/>
    </row>
    <row r="72" spans="1:23" ht="12" customHeight="1">
      <c r="A72" s="139"/>
      <c r="B72" s="140"/>
      <c r="C72" s="139"/>
      <c r="D72" s="141"/>
      <c r="E72" s="142"/>
      <c r="F72" s="141"/>
      <c r="G72" s="141"/>
      <c r="H72" s="141"/>
      <c r="I72" s="141"/>
      <c r="J72" s="141"/>
      <c r="K72" s="144"/>
      <c r="L72" s="144"/>
      <c r="M72" s="144"/>
      <c r="N72" s="144"/>
      <c r="O72" s="144"/>
      <c r="P72" s="144"/>
      <c r="Q72" s="144"/>
      <c r="R72" s="144"/>
      <c r="S72" s="139"/>
      <c r="T72" s="146"/>
      <c r="U72" s="147"/>
      <c r="V72" s="148"/>
      <c r="W72" s="148"/>
    </row>
    <row r="73" spans="1:23" ht="12" customHeight="1">
      <c r="A73" s="139"/>
      <c r="B73" s="140"/>
      <c r="C73" s="139"/>
      <c r="D73" s="141"/>
      <c r="E73" s="142"/>
      <c r="F73" s="141"/>
      <c r="G73" s="141"/>
      <c r="H73" s="141"/>
      <c r="I73" s="141"/>
      <c r="J73" s="141"/>
      <c r="K73" s="144"/>
      <c r="L73" s="144"/>
      <c r="M73" s="144"/>
      <c r="N73" s="144"/>
      <c r="O73" s="144"/>
      <c r="P73" s="144"/>
      <c r="Q73" s="144"/>
      <c r="R73" s="144"/>
      <c r="S73" s="139"/>
      <c r="T73" s="146"/>
      <c r="U73" s="147"/>
      <c r="V73" s="148"/>
      <c r="W73" s="148"/>
    </row>
    <row r="74" spans="1:23" ht="12" customHeight="1">
      <c r="A74" s="139"/>
      <c r="B74" s="140"/>
      <c r="C74" s="139"/>
      <c r="D74" s="141"/>
      <c r="E74" s="142"/>
      <c r="F74" s="141"/>
      <c r="G74" s="141"/>
      <c r="H74" s="141"/>
      <c r="I74" s="141"/>
      <c r="J74" s="141"/>
      <c r="K74" s="144"/>
      <c r="L74" s="144"/>
      <c r="M74" s="144"/>
      <c r="N74" s="144"/>
      <c r="O74" s="144"/>
      <c r="P74" s="144"/>
      <c r="Q74" s="144"/>
      <c r="R74" s="144"/>
      <c r="S74" s="139"/>
      <c r="T74" s="146"/>
      <c r="U74" s="147"/>
      <c r="V74" s="148"/>
      <c r="W74" s="148"/>
    </row>
    <row r="75" spans="1:23" ht="12" customHeight="1">
      <c r="A75" s="139"/>
      <c r="B75" s="140"/>
      <c r="C75" s="139"/>
      <c r="D75" s="141"/>
      <c r="E75" s="142"/>
      <c r="F75" s="141"/>
      <c r="G75" s="141"/>
      <c r="H75" s="141"/>
      <c r="I75" s="141"/>
      <c r="J75" s="141"/>
      <c r="K75" s="144"/>
      <c r="L75" s="144"/>
      <c r="M75" s="144"/>
      <c r="N75" s="144"/>
      <c r="O75" s="144"/>
      <c r="P75" s="144"/>
      <c r="Q75" s="144"/>
      <c r="R75" s="144"/>
      <c r="S75" s="139"/>
      <c r="T75" s="146"/>
      <c r="U75" s="147"/>
      <c r="V75" s="148"/>
      <c r="W75" s="148"/>
    </row>
    <row r="76" spans="1:23" ht="12" customHeight="1">
      <c r="A76" s="139"/>
      <c r="B76" s="140"/>
      <c r="C76" s="139"/>
      <c r="D76" s="141"/>
      <c r="E76" s="142"/>
      <c r="F76" s="141"/>
      <c r="G76" s="141"/>
      <c r="H76" s="141"/>
      <c r="I76" s="141"/>
      <c r="J76" s="141"/>
      <c r="K76" s="144"/>
      <c r="L76" s="144"/>
      <c r="M76" s="144"/>
      <c r="N76" s="144"/>
      <c r="O76" s="144"/>
      <c r="P76" s="144"/>
      <c r="Q76" s="144"/>
      <c r="R76" s="144"/>
      <c r="S76" s="139"/>
      <c r="T76" s="146"/>
      <c r="U76" s="147"/>
      <c r="V76" s="148"/>
      <c r="W76" s="148"/>
    </row>
    <row r="77" spans="1:23" ht="12" customHeight="1">
      <c r="A77" s="139"/>
      <c r="B77" s="140"/>
      <c r="C77" s="139"/>
      <c r="D77" s="141"/>
      <c r="E77" s="142"/>
      <c r="F77" s="141"/>
      <c r="G77" s="141"/>
      <c r="H77" s="141"/>
      <c r="I77" s="141"/>
      <c r="J77" s="141"/>
      <c r="K77" s="144"/>
      <c r="L77" s="144"/>
      <c r="M77" s="144"/>
      <c r="N77" s="144"/>
      <c r="O77" s="144"/>
      <c r="P77" s="144"/>
      <c r="Q77" s="144"/>
      <c r="R77" s="144"/>
      <c r="S77" s="139"/>
      <c r="T77" s="146"/>
      <c r="U77" s="147"/>
      <c r="V77" s="148"/>
      <c r="W77" s="148"/>
    </row>
    <row r="78" spans="1:23" ht="12" customHeight="1">
      <c r="A78" s="139"/>
      <c r="B78" s="140"/>
      <c r="C78" s="139"/>
      <c r="D78" s="141"/>
      <c r="E78" s="142"/>
      <c r="F78" s="141"/>
      <c r="G78" s="141"/>
      <c r="H78" s="141"/>
      <c r="I78" s="141"/>
      <c r="J78" s="141"/>
      <c r="K78" s="144"/>
      <c r="L78" s="144"/>
      <c r="M78" s="144"/>
      <c r="N78" s="144"/>
      <c r="O78" s="144"/>
      <c r="P78" s="144"/>
      <c r="Q78" s="144"/>
      <c r="R78" s="144"/>
      <c r="S78" s="139"/>
      <c r="T78" s="146"/>
      <c r="U78" s="147"/>
      <c r="V78" s="148"/>
      <c r="W78" s="148"/>
    </row>
    <row r="79" spans="1:23" ht="12" customHeight="1">
      <c r="A79" s="139"/>
      <c r="B79" s="140"/>
      <c r="C79" s="139"/>
      <c r="D79" s="141"/>
      <c r="E79" s="142"/>
      <c r="F79" s="141"/>
      <c r="G79" s="141"/>
      <c r="H79" s="141"/>
      <c r="I79" s="141"/>
      <c r="J79" s="141"/>
      <c r="K79" s="144"/>
      <c r="L79" s="144"/>
      <c r="M79" s="144"/>
      <c r="N79" s="144"/>
      <c r="O79" s="144"/>
      <c r="P79" s="144"/>
      <c r="Q79" s="144"/>
      <c r="R79" s="144"/>
      <c r="S79" s="139"/>
      <c r="T79" s="146"/>
      <c r="U79" s="147"/>
      <c r="V79" s="148"/>
      <c r="W79" s="148"/>
    </row>
    <row r="80" spans="1:23" ht="12" customHeight="1">
      <c r="A80" s="139"/>
      <c r="B80" s="140"/>
      <c r="C80" s="139"/>
      <c r="D80" s="141"/>
      <c r="E80" s="142"/>
      <c r="F80" s="141"/>
      <c r="G80" s="141"/>
      <c r="H80" s="141"/>
      <c r="I80" s="141"/>
      <c r="J80" s="141"/>
      <c r="K80" s="144"/>
      <c r="L80" s="144"/>
      <c r="M80" s="144"/>
      <c r="N80" s="144"/>
      <c r="O80" s="144"/>
      <c r="P80" s="144"/>
      <c r="Q80" s="144"/>
      <c r="R80" s="144"/>
      <c r="S80" s="139"/>
      <c r="T80" s="146"/>
      <c r="U80" s="147"/>
      <c r="V80" s="148"/>
      <c r="W80" s="148"/>
    </row>
    <row r="81" spans="1:23" ht="12" customHeight="1">
      <c r="A81" s="139"/>
      <c r="B81" s="140"/>
      <c r="C81" s="139"/>
      <c r="D81" s="141"/>
      <c r="E81" s="142"/>
      <c r="F81" s="141"/>
      <c r="G81" s="141"/>
      <c r="H81" s="141"/>
      <c r="I81" s="141"/>
      <c r="J81" s="141"/>
      <c r="K81" s="144"/>
      <c r="L81" s="144"/>
      <c r="M81" s="144"/>
      <c r="N81" s="144"/>
      <c r="O81" s="144"/>
      <c r="P81" s="144"/>
      <c r="Q81" s="144"/>
      <c r="R81" s="144"/>
      <c r="S81" s="139"/>
      <c r="T81" s="146"/>
      <c r="U81" s="147"/>
      <c r="V81" s="148"/>
      <c r="W81" s="148"/>
    </row>
    <row r="82" spans="1:23" ht="12" customHeight="1">
      <c r="A82" s="139"/>
      <c r="B82" s="140"/>
      <c r="C82" s="139"/>
      <c r="D82" s="141"/>
      <c r="E82" s="142"/>
      <c r="F82" s="141"/>
      <c r="G82" s="141"/>
      <c r="H82" s="141"/>
      <c r="I82" s="141"/>
      <c r="J82" s="141"/>
      <c r="K82" s="144"/>
      <c r="L82" s="144"/>
      <c r="M82" s="144"/>
      <c r="N82" s="144"/>
      <c r="O82" s="144"/>
      <c r="P82" s="144"/>
      <c r="Q82" s="144"/>
      <c r="R82" s="144"/>
      <c r="S82" s="139"/>
      <c r="T82" s="146"/>
      <c r="U82" s="147"/>
      <c r="V82" s="148"/>
      <c r="W82" s="148"/>
    </row>
    <row r="83" spans="1:23" ht="12" customHeight="1">
      <c r="A83" s="139"/>
      <c r="B83" s="140"/>
      <c r="C83" s="139"/>
      <c r="D83" s="141"/>
      <c r="E83" s="142"/>
      <c r="F83" s="141"/>
      <c r="G83" s="141"/>
      <c r="H83" s="141"/>
      <c r="I83" s="141"/>
      <c r="J83" s="141"/>
      <c r="K83" s="144"/>
      <c r="L83" s="144"/>
      <c r="M83" s="144"/>
      <c r="N83" s="144"/>
      <c r="O83" s="144"/>
      <c r="P83" s="144"/>
      <c r="Q83" s="144"/>
      <c r="R83" s="144"/>
      <c r="S83" s="139"/>
      <c r="T83" s="146"/>
      <c r="U83" s="147"/>
      <c r="V83" s="148"/>
      <c r="W83" s="148"/>
    </row>
    <row r="84" spans="1:23" ht="12" customHeight="1">
      <c r="A84" s="139"/>
      <c r="B84" s="140"/>
      <c r="C84" s="139"/>
      <c r="D84" s="141"/>
      <c r="E84" s="142"/>
      <c r="F84" s="141"/>
      <c r="G84" s="141"/>
      <c r="H84" s="141"/>
      <c r="I84" s="141"/>
      <c r="J84" s="141"/>
      <c r="K84" s="144"/>
      <c r="L84" s="144"/>
      <c r="M84" s="144"/>
      <c r="N84" s="144"/>
      <c r="O84" s="144"/>
      <c r="P84" s="144"/>
      <c r="Q84" s="144"/>
      <c r="R84" s="144"/>
      <c r="S84" s="139"/>
      <c r="T84" s="146"/>
      <c r="U84" s="147"/>
      <c r="V84" s="148"/>
      <c r="W84" s="148"/>
    </row>
    <row r="85" spans="1:23" ht="12" customHeight="1">
      <c r="A85" s="139"/>
      <c r="B85" s="140"/>
      <c r="C85" s="139"/>
      <c r="D85" s="141"/>
      <c r="E85" s="142"/>
      <c r="F85" s="141"/>
      <c r="G85" s="141"/>
      <c r="H85" s="141"/>
      <c r="I85" s="141"/>
      <c r="J85" s="141"/>
      <c r="K85" s="144"/>
      <c r="L85" s="144"/>
      <c r="M85" s="144"/>
      <c r="N85" s="144"/>
      <c r="O85" s="144"/>
      <c r="P85" s="144"/>
      <c r="Q85" s="144"/>
      <c r="R85" s="144"/>
      <c r="S85" s="139"/>
      <c r="T85" s="146"/>
      <c r="U85" s="147"/>
      <c r="V85" s="148"/>
      <c r="W85" s="148"/>
    </row>
    <row r="86" spans="1:23" ht="12" customHeight="1">
      <c r="A86" s="139"/>
      <c r="B86" s="140"/>
      <c r="C86" s="139"/>
      <c r="D86" s="141"/>
      <c r="E86" s="142"/>
      <c r="F86" s="141"/>
      <c r="G86" s="141"/>
      <c r="H86" s="141"/>
      <c r="I86" s="141"/>
      <c r="J86" s="141"/>
      <c r="K86" s="144"/>
      <c r="L86" s="144"/>
      <c r="M86" s="144"/>
      <c r="N86" s="144"/>
      <c r="O86" s="144"/>
      <c r="P86" s="144"/>
      <c r="Q86" s="144"/>
      <c r="R86" s="144"/>
      <c r="S86" s="139"/>
      <c r="T86" s="146"/>
      <c r="U86" s="147"/>
      <c r="V86" s="148"/>
      <c r="W86" s="148"/>
    </row>
    <row r="87" spans="1:23" ht="12" customHeight="1">
      <c r="A87" s="139"/>
      <c r="B87" s="140"/>
      <c r="C87" s="139"/>
      <c r="D87" s="141"/>
      <c r="E87" s="142"/>
      <c r="F87" s="141"/>
      <c r="G87" s="141"/>
      <c r="H87" s="141"/>
      <c r="I87" s="141"/>
      <c r="J87" s="141"/>
      <c r="K87" s="144"/>
      <c r="L87" s="144"/>
      <c r="M87" s="144"/>
      <c r="N87" s="144"/>
      <c r="O87" s="144"/>
      <c r="P87" s="144"/>
      <c r="Q87" s="144"/>
      <c r="R87" s="144"/>
      <c r="S87" s="139"/>
      <c r="T87" s="146"/>
      <c r="U87" s="147"/>
      <c r="V87" s="148"/>
      <c r="W87" s="148"/>
    </row>
    <row r="88" spans="1:23" ht="12" customHeight="1">
      <c r="A88" s="139"/>
      <c r="B88" s="140"/>
      <c r="C88" s="139"/>
      <c r="D88" s="141"/>
      <c r="E88" s="142"/>
      <c r="F88" s="141"/>
      <c r="G88" s="141"/>
      <c r="H88" s="141"/>
      <c r="I88" s="141"/>
      <c r="J88" s="141"/>
      <c r="K88" s="144"/>
      <c r="L88" s="144"/>
      <c r="M88" s="144"/>
      <c r="N88" s="144"/>
      <c r="O88" s="144"/>
      <c r="P88" s="144"/>
      <c r="Q88" s="144"/>
      <c r="R88" s="144"/>
      <c r="S88" s="139"/>
      <c r="T88" s="146"/>
      <c r="U88" s="147"/>
      <c r="V88" s="148"/>
      <c r="W88" s="148"/>
    </row>
    <row r="89" spans="1:23" ht="12" customHeight="1">
      <c r="A89" s="139"/>
      <c r="B89" s="140"/>
      <c r="C89" s="139"/>
      <c r="D89" s="141"/>
      <c r="E89" s="142"/>
      <c r="F89" s="141"/>
      <c r="G89" s="141"/>
      <c r="H89" s="141"/>
      <c r="I89" s="141"/>
      <c r="J89" s="141"/>
      <c r="K89" s="144"/>
      <c r="L89" s="144"/>
      <c r="M89" s="144"/>
      <c r="N89" s="144"/>
      <c r="O89" s="144"/>
      <c r="P89" s="144"/>
      <c r="Q89" s="144"/>
      <c r="R89" s="144"/>
      <c r="S89" s="139"/>
      <c r="T89" s="146"/>
      <c r="U89" s="147"/>
      <c r="V89" s="148"/>
      <c r="W89" s="148"/>
    </row>
    <row r="90" spans="1:23" ht="12" customHeight="1">
      <c r="A90" s="139"/>
      <c r="B90" s="140"/>
      <c r="C90" s="139"/>
      <c r="D90" s="141"/>
      <c r="E90" s="142"/>
      <c r="F90" s="141"/>
      <c r="G90" s="141"/>
      <c r="H90" s="141"/>
      <c r="I90" s="141"/>
      <c r="J90" s="141"/>
      <c r="K90" s="144"/>
      <c r="L90" s="144"/>
      <c r="M90" s="144"/>
      <c r="N90" s="144"/>
      <c r="O90" s="144"/>
      <c r="P90" s="144"/>
      <c r="Q90" s="144"/>
      <c r="R90" s="144"/>
      <c r="S90" s="139"/>
      <c r="T90" s="146"/>
      <c r="U90" s="147"/>
      <c r="V90" s="148"/>
      <c r="W90" s="148"/>
    </row>
    <row r="91" spans="1:23" ht="12" customHeight="1">
      <c r="A91" s="139"/>
      <c r="B91" s="140"/>
      <c r="C91" s="139"/>
      <c r="D91" s="141"/>
      <c r="E91" s="142"/>
      <c r="F91" s="141"/>
      <c r="G91" s="141"/>
      <c r="H91" s="141"/>
      <c r="I91" s="141"/>
      <c r="J91" s="141"/>
      <c r="K91" s="144"/>
      <c r="L91" s="144"/>
      <c r="M91" s="144"/>
      <c r="N91" s="144"/>
      <c r="O91" s="144"/>
      <c r="P91" s="144"/>
      <c r="Q91" s="144"/>
      <c r="R91" s="144"/>
      <c r="S91" s="139"/>
      <c r="T91" s="146"/>
      <c r="U91" s="147"/>
      <c r="V91" s="148"/>
      <c r="W91" s="148"/>
    </row>
    <row r="92" spans="1:23" ht="12" customHeight="1">
      <c r="A92" s="139"/>
      <c r="B92" s="140"/>
      <c r="C92" s="139"/>
      <c r="D92" s="141"/>
      <c r="E92" s="142"/>
      <c r="F92" s="141"/>
      <c r="G92" s="141"/>
      <c r="H92" s="141"/>
      <c r="I92" s="141"/>
      <c r="J92" s="141"/>
      <c r="K92" s="144"/>
      <c r="L92" s="144"/>
      <c r="M92" s="144"/>
      <c r="N92" s="144"/>
      <c r="O92" s="144"/>
      <c r="P92" s="144"/>
      <c r="Q92" s="144"/>
      <c r="R92" s="144"/>
      <c r="S92" s="139"/>
      <c r="T92" s="146"/>
      <c r="U92" s="147"/>
      <c r="V92" s="148"/>
      <c r="W92" s="148"/>
    </row>
    <row r="93" spans="1:23" ht="12" customHeight="1">
      <c r="A93" s="139"/>
      <c r="B93" s="140"/>
      <c r="C93" s="139"/>
      <c r="D93" s="141"/>
      <c r="E93" s="142"/>
      <c r="F93" s="141"/>
      <c r="G93" s="141"/>
      <c r="H93" s="141"/>
      <c r="I93" s="141"/>
      <c r="J93" s="141"/>
      <c r="K93" s="144"/>
      <c r="L93" s="144"/>
      <c r="M93" s="144"/>
      <c r="N93" s="144"/>
      <c r="O93" s="144"/>
      <c r="P93" s="144"/>
      <c r="Q93" s="144"/>
      <c r="R93" s="144"/>
      <c r="S93" s="139"/>
      <c r="T93" s="146"/>
      <c r="U93" s="147"/>
      <c r="V93" s="148"/>
      <c r="W93" s="148"/>
    </row>
    <row r="94" spans="1:23" ht="12" customHeight="1">
      <c r="A94" s="139"/>
      <c r="B94" s="140"/>
      <c r="C94" s="139"/>
      <c r="D94" s="141"/>
      <c r="E94" s="142"/>
      <c r="F94" s="141"/>
      <c r="G94" s="141"/>
      <c r="H94" s="141"/>
      <c r="I94" s="141"/>
      <c r="J94" s="141"/>
      <c r="K94" s="144"/>
      <c r="L94" s="144"/>
      <c r="M94" s="144"/>
      <c r="N94" s="144"/>
      <c r="O94" s="144"/>
      <c r="P94" s="144"/>
      <c r="Q94" s="144"/>
      <c r="R94" s="144"/>
      <c r="S94" s="139"/>
      <c r="T94" s="146"/>
      <c r="U94" s="147"/>
      <c r="V94" s="148"/>
      <c r="W94" s="148"/>
    </row>
    <row r="95" spans="1:23" ht="12" customHeight="1">
      <c r="A95" s="139"/>
      <c r="B95" s="140"/>
      <c r="C95" s="139"/>
      <c r="D95" s="141"/>
      <c r="E95" s="142"/>
      <c r="F95" s="141"/>
      <c r="G95" s="141"/>
      <c r="H95" s="141"/>
      <c r="I95" s="141"/>
      <c r="J95" s="141"/>
      <c r="K95" s="144"/>
      <c r="L95" s="144"/>
      <c r="M95" s="144"/>
      <c r="N95" s="144"/>
      <c r="O95" s="144"/>
      <c r="P95" s="144"/>
      <c r="Q95" s="144"/>
      <c r="R95" s="144"/>
      <c r="S95" s="139"/>
      <c r="T95" s="146"/>
      <c r="U95" s="147"/>
      <c r="V95" s="148"/>
      <c r="W95" s="148"/>
    </row>
    <row r="96" spans="1:23" ht="12" customHeight="1">
      <c r="A96" s="139"/>
      <c r="B96" s="140"/>
      <c r="C96" s="139"/>
      <c r="D96" s="141"/>
      <c r="E96" s="142"/>
      <c r="F96" s="141"/>
      <c r="G96" s="141"/>
      <c r="H96" s="141"/>
      <c r="I96" s="141"/>
      <c r="J96" s="141"/>
      <c r="K96" s="144"/>
      <c r="L96" s="144"/>
      <c r="M96" s="144"/>
      <c r="N96" s="144"/>
      <c r="O96" s="144"/>
      <c r="P96" s="144"/>
      <c r="Q96" s="144"/>
      <c r="R96" s="144"/>
      <c r="S96" s="139"/>
      <c r="T96" s="146"/>
      <c r="U96" s="147"/>
      <c r="V96" s="148"/>
      <c r="W96" s="148"/>
    </row>
    <row r="97" spans="1:23" ht="12" customHeight="1">
      <c r="A97" s="139"/>
      <c r="B97" s="140"/>
      <c r="C97" s="139"/>
      <c r="D97" s="141"/>
      <c r="E97" s="142"/>
      <c r="F97" s="141"/>
      <c r="G97" s="141"/>
      <c r="H97" s="141"/>
      <c r="I97" s="141"/>
      <c r="J97" s="141"/>
      <c r="K97" s="144"/>
      <c r="L97" s="144"/>
      <c r="M97" s="144"/>
      <c r="N97" s="144"/>
      <c r="O97" s="144"/>
      <c r="P97" s="144"/>
      <c r="Q97" s="144"/>
      <c r="R97" s="144"/>
      <c r="S97" s="139"/>
      <c r="T97" s="146"/>
      <c r="U97" s="147"/>
      <c r="V97" s="148"/>
      <c r="W97" s="148"/>
    </row>
    <row r="98" spans="1:23" ht="12" customHeight="1">
      <c r="A98" s="139"/>
      <c r="B98" s="140"/>
      <c r="C98" s="139"/>
      <c r="D98" s="141"/>
      <c r="E98" s="142"/>
      <c r="F98" s="141"/>
      <c r="G98" s="141"/>
      <c r="H98" s="141"/>
      <c r="I98" s="141"/>
      <c r="J98" s="141"/>
      <c r="K98" s="144"/>
      <c r="L98" s="144"/>
      <c r="M98" s="144"/>
      <c r="N98" s="144"/>
      <c r="O98" s="144"/>
      <c r="P98" s="144"/>
      <c r="Q98" s="144"/>
      <c r="R98" s="144"/>
      <c r="S98" s="139"/>
      <c r="T98" s="146"/>
      <c r="U98" s="147"/>
      <c r="V98" s="148"/>
      <c r="W98" s="148"/>
    </row>
    <row r="99" spans="1:23" ht="12" customHeight="1">
      <c r="A99" s="139"/>
      <c r="B99" s="140"/>
      <c r="C99" s="139"/>
      <c r="D99" s="141"/>
      <c r="E99" s="142"/>
      <c r="F99" s="141"/>
      <c r="G99" s="141"/>
      <c r="H99" s="141"/>
      <c r="I99" s="141"/>
      <c r="J99" s="141"/>
      <c r="K99" s="144"/>
      <c r="L99" s="144"/>
      <c r="M99" s="144"/>
      <c r="N99" s="144"/>
      <c r="O99" s="144"/>
      <c r="P99" s="144"/>
      <c r="Q99" s="144"/>
      <c r="R99" s="144"/>
      <c r="S99" s="139"/>
      <c r="T99" s="146"/>
      <c r="U99" s="147"/>
      <c r="V99" s="148"/>
      <c r="W99" s="148"/>
    </row>
    <row r="100" spans="1:23" ht="12" customHeight="1">
      <c r="A100" s="139"/>
      <c r="B100" s="140"/>
      <c r="C100" s="139"/>
      <c r="D100" s="141"/>
      <c r="E100" s="142"/>
      <c r="F100" s="141"/>
      <c r="G100" s="141"/>
      <c r="H100" s="141"/>
      <c r="I100" s="141"/>
      <c r="J100" s="141"/>
      <c r="K100" s="144"/>
      <c r="L100" s="144"/>
      <c r="M100" s="144"/>
      <c r="N100" s="144"/>
      <c r="O100" s="144"/>
      <c r="P100" s="144"/>
      <c r="Q100" s="144"/>
      <c r="R100" s="144"/>
      <c r="S100" s="139"/>
      <c r="T100" s="146"/>
      <c r="U100" s="147"/>
      <c r="V100" s="148"/>
      <c r="W100" s="148"/>
    </row>
  </sheetData>
  <mergeCells count="21">
    <mergeCell ref="C31:F31"/>
    <mergeCell ref="C17:C23"/>
    <mergeCell ref="D17:D23"/>
    <mergeCell ref="E17:E20"/>
    <mergeCell ref="B25:B30"/>
    <mergeCell ref="E25:E27"/>
    <mergeCell ref="E21:E23"/>
    <mergeCell ref="C25:C30"/>
    <mergeCell ref="D25:D30"/>
    <mergeCell ref="B17:B23"/>
    <mergeCell ref="B9:B16"/>
    <mergeCell ref="C9:C16"/>
    <mergeCell ref="D9:D16"/>
    <mergeCell ref="E9:E13"/>
    <mergeCell ref="E14:E16"/>
    <mergeCell ref="S25:S30"/>
    <mergeCell ref="S17:S20"/>
    <mergeCell ref="T17:T20"/>
    <mergeCell ref="S21:S23"/>
    <mergeCell ref="S9:S13"/>
    <mergeCell ref="S14:S16"/>
  </mergeCells>
  <printOptions horizontalCentered="1" verticalCentered="1"/>
  <pageMargins left="0" right="0" top="0.35433070866141736" bottom="0.31496062992125984" header="0" footer="0"/>
  <pageSetup scale="65" orientation="landscape" r:id="rId1"/>
  <headerFooter>
    <oddFooter>&amp;CPágina &amp;P de</oddFooter>
  </headerFooter>
  <legacy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2DBDB"/>
  </sheetPr>
  <dimension ref="A1:BB324"/>
  <sheetViews>
    <sheetView showGridLines="0" view="pageBreakPreview" zoomScale="60" zoomScaleNormal="100" workbookViewId="0">
      <pane xSplit="3" ySplit="16" topLeftCell="D47" activePane="bottomRight" state="frozen"/>
      <selection pane="topRight" activeCell="D1" sqref="D1"/>
      <selection pane="bottomLeft" activeCell="A17" sqref="A17"/>
      <selection pane="bottomRight" activeCell="D17" sqref="D17"/>
    </sheetView>
  </sheetViews>
  <sheetFormatPr baseColWidth="10" defaultColWidth="14.42578125" defaultRowHeight="15" customHeight="1"/>
  <cols>
    <col min="1" max="1" width="2.28515625" customWidth="1"/>
    <col min="2" max="2" width="8.7109375" customWidth="1"/>
    <col min="3" max="3" width="14.42578125" customWidth="1"/>
    <col min="4" max="28" width="18.28515625" customWidth="1"/>
    <col min="29" max="33" width="18.5703125" customWidth="1"/>
    <col min="34" max="34" width="56.5703125" customWidth="1"/>
    <col min="35" max="35" width="15" customWidth="1"/>
    <col min="36" max="38" width="18.5703125" customWidth="1"/>
    <col min="39" max="39" width="12.85546875" customWidth="1"/>
    <col min="40" max="40" width="16" customWidth="1"/>
    <col min="41" max="54" width="11.42578125" customWidth="1"/>
  </cols>
  <sheetData>
    <row r="1" spans="1:54" ht="25.5" customHeight="1">
      <c r="A1" s="137"/>
      <c r="B1" s="198"/>
      <c r="C1" s="199"/>
      <c r="D1" s="199"/>
      <c r="E1" s="199"/>
      <c r="F1" s="199"/>
      <c r="G1" s="199"/>
      <c r="H1" s="199"/>
      <c r="I1" s="199"/>
      <c r="J1" s="199"/>
      <c r="K1" s="199"/>
      <c r="L1" s="199"/>
      <c r="M1" s="199"/>
      <c r="N1" s="199"/>
      <c r="O1" s="199"/>
      <c r="P1" s="199"/>
      <c r="Q1" s="199"/>
      <c r="R1" s="199"/>
      <c r="S1" s="199"/>
      <c r="T1" s="199"/>
      <c r="U1" s="199"/>
      <c r="V1" s="199"/>
      <c r="W1" s="199"/>
      <c r="X1" s="200"/>
      <c r="Y1" s="200"/>
      <c r="Z1" s="200"/>
      <c r="AA1" s="200"/>
      <c r="AB1" s="200"/>
      <c r="AC1" s="201"/>
      <c r="AD1" s="201"/>
      <c r="AE1" s="201"/>
      <c r="AF1" s="201"/>
      <c r="AG1" s="201"/>
      <c r="AH1" s="201"/>
      <c r="AI1" s="201"/>
      <c r="AJ1" s="201"/>
      <c r="AK1" s="201"/>
      <c r="AL1" s="201"/>
      <c r="AM1" s="137"/>
      <c r="AN1" s="137"/>
      <c r="AO1" s="137"/>
      <c r="AP1" s="137"/>
      <c r="AQ1" s="137"/>
      <c r="AR1" s="137"/>
      <c r="AS1" s="137"/>
      <c r="AT1" s="137"/>
      <c r="AU1" s="137"/>
      <c r="AV1" s="137"/>
      <c r="AW1" s="137"/>
      <c r="AX1" s="137"/>
      <c r="AY1" s="137"/>
      <c r="AZ1" s="137"/>
      <c r="BA1" s="137"/>
      <c r="BB1" s="137"/>
    </row>
    <row r="2" spans="1:54" ht="25.5" customHeight="1">
      <c r="A2" s="137"/>
      <c r="B2" s="202" t="s">
        <v>403</v>
      </c>
      <c r="C2" s="199"/>
      <c r="D2" s="199"/>
      <c r="E2" s="199"/>
      <c r="F2" s="199"/>
      <c r="G2" s="199"/>
      <c r="H2" s="199"/>
      <c r="I2" s="199"/>
      <c r="J2" s="199"/>
      <c r="K2" s="199"/>
      <c r="L2" s="199"/>
      <c r="M2" s="199"/>
      <c r="N2" s="199"/>
      <c r="O2" s="203"/>
      <c r="P2" s="199"/>
      <c r="Q2" s="200"/>
      <c r="R2" s="199"/>
      <c r="S2" s="199"/>
      <c r="T2" s="199"/>
      <c r="U2" s="199"/>
      <c r="V2" s="199"/>
      <c r="W2" s="199"/>
      <c r="X2" s="200"/>
      <c r="Y2" s="200"/>
      <c r="Z2" s="200"/>
      <c r="AA2" s="200"/>
      <c r="AB2" s="200"/>
      <c r="AC2" s="201"/>
      <c r="AD2" s="201"/>
      <c r="AE2" s="201"/>
      <c r="AF2" s="201"/>
      <c r="AG2" s="201"/>
      <c r="AH2" s="201"/>
      <c r="AI2" s="201"/>
      <c r="AJ2" s="201"/>
      <c r="AK2" s="201"/>
      <c r="AL2" s="201"/>
      <c r="AM2" s="137"/>
      <c r="AN2" s="137"/>
      <c r="AO2" s="137"/>
      <c r="AP2" s="137"/>
      <c r="AQ2" s="137"/>
      <c r="AR2" s="137"/>
      <c r="AS2" s="137"/>
      <c r="AT2" s="137"/>
      <c r="AU2" s="137"/>
      <c r="AV2" s="137"/>
      <c r="AW2" s="137"/>
      <c r="AX2" s="137"/>
      <c r="AY2" s="137"/>
      <c r="AZ2" s="137"/>
      <c r="BA2" s="137"/>
      <c r="BB2" s="137"/>
    </row>
    <row r="3" spans="1:54" ht="25.5" customHeight="1">
      <c r="A3" s="137"/>
      <c r="B3" s="202" t="s">
        <v>404</v>
      </c>
      <c r="C3" s="199"/>
      <c r="D3" s="199"/>
      <c r="E3" s="199"/>
      <c r="F3" s="199"/>
      <c r="G3" s="199"/>
      <c r="H3" s="199"/>
      <c r="I3" s="199"/>
      <c r="J3" s="199"/>
      <c r="K3" s="199"/>
      <c r="L3" s="199"/>
      <c r="M3" s="199"/>
      <c r="N3" s="199"/>
      <c r="O3" s="203"/>
      <c r="P3" s="199"/>
      <c r="Q3" s="199"/>
      <c r="R3" s="199"/>
      <c r="S3" s="199"/>
      <c r="T3" s="199"/>
      <c r="U3" s="199"/>
      <c r="V3" s="199"/>
      <c r="W3" s="199"/>
      <c r="X3" s="200"/>
      <c r="Y3" s="200"/>
      <c r="Z3" s="200"/>
      <c r="AA3" s="200"/>
      <c r="AB3" s="200"/>
      <c r="AC3" s="201"/>
      <c r="AD3" s="201"/>
      <c r="AE3" s="201"/>
      <c r="AF3" s="201"/>
      <c r="AG3" s="201"/>
      <c r="AH3" s="201"/>
      <c r="AI3" s="201"/>
      <c r="AJ3" s="201"/>
      <c r="AK3" s="201"/>
      <c r="AL3" s="201"/>
      <c r="AM3" s="137"/>
      <c r="AN3" s="137"/>
      <c r="AO3" s="137"/>
      <c r="AP3" s="137"/>
      <c r="AQ3" s="137"/>
      <c r="AR3" s="137"/>
      <c r="AS3" s="137"/>
      <c r="AT3" s="137"/>
      <c r="AU3" s="137"/>
      <c r="AV3" s="137"/>
      <c r="AW3" s="137"/>
      <c r="AX3" s="137"/>
      <c r="AY3" s="137"/>
      <c r="AZ3" s="137"/>
      <c r="BA3" s="137"/>
      <c r="BB3" s="137"/>
    </row>
    <row r="4" spans="1:54" ht="25.5" customHeight="1">
      <c r="A4" s="137"/>
      <c r="B4" s="202" t="s">
        <v>20</v>
      </c>
      <c r="C4" s="199"/>
      <c r="D4" s="199"/>
      <c r="E4" s="199"/>
      <c r="F4" s="199"/>
      <c r="G4" s="199"/>
      <c r="H4" s="199"/>
      <c r="I4" s="199"/>
      <c r="J4" s="199"/>
      <c r="K4" s="199"/>
      <c r="L4" s="199"/>
      <c r="M4" s="199"/>
      <c r="N4" s="199"/>
      <c r="O4" s="199"/>
      <c r="P4" s="199"/>
      <c r="Q4" s="199"/>
      <c r="R4" s="199"/>
      <c r="S4" s="199"/>
      <c r="T4" s="199"/>
      <c r="U4" s="199"/>
      <c r="V4" s="199"/>
      <c r="W4" s="199"/>
      <c r="X4" s="200"/>
      <c r="Y4" s="200"/>
      <c r="Z4" s="200"/>
      <c r="AA4" s="200"/>
      <c r="AB4" s="200"/>
      <c r="AC4" s="201" t="s">
        <v>438</v>
      </c>
      <c r="AD4" s="201" t="s">
        <v>439</v>
      </c>
      <c r="AE4" s="201"/>
      <c r="AF4" s="201"/>
      <c r="AG4" s="201"/>
      <c r="AH4" s="201"/>
      <c r="AI4" s="201"/>
      <c r="AJ4" s="201"/>
      <c r="AK4" s="201"/>
      <c r="AL4" s="201"/>
      <c r="AM4" s="137"/>
      <c r="AN4" s="137"/>
      <c r="AO4" s="137"/>
      <c r="AP4" s="137"/>
      <c r="AQ4" s="137"/>
      <c r="AR4" s="137"/>
      <c r="AS4" s="137"/>
      <c r="AT4" s="137"/>
      <c r="AU4" s="137"/>
      <c r="AV4" s="137"/>
      <c r="AW4" s="137"/>
      <c r="AX4" s="137"/>
      <c r="AY4" s="137"/>
      <c r="AZ4" s="137"/>
      <c r="BA4" s="137"/>
      <c r="BB4" s="137"/>
    </row>
    <row r="5" spans="1:54" ht="25.5" customHeight="1">
      <c r="A5" s="137"/>
      <c r="B5" s="202"/>
      <c r="C5" s="199"/>
      <c r="D5" s="199"/>
      <c r="E5" s="199"/>
      <c r="F5" s="199"/>
      <c r="G5" s="199"/>
      <c r="H5" s="199">
        <f>H7-F7</f>
        <v>0</v>
      </c>
      <c r="I5" s="199"/>
      <c r="J5" s="199"/>
      <c r="K5" s="199"/>
      <c r="L5" s="199"/>
      <c r="M5" s="199"/>
      <c r="N5" s="199"/>
      <c r="O5" s="199"/>
      <c r="P5" s="199">
        <f>P6/2</f>
        <v>0</v>
      </c>
      <c r="Q5" s="199"/>
      <c r="R5" s="199"/>
      <c r="S5" s="199"/>
      <c r="T5" s="199"/>
      <c r="U5" s="199"/>
      <c r="V5" s="199"/>
      <c r="W5" s="199"/>
      <c r="X5" s="200">
        <f>X6-X7</f>
        <v>0</v>
      </c>
      <c r="Y5" s="200"/>
      <c r="Z5" s="200"/>
      <c r="AA5" s="200"/>
      <c r="AB5" s="200"/>
      <c r="AC5" s="201"/>
      <c r="AD5" s="201"/>
      <c r="AE5" s="201"/>
      <c r="AF5" s="201"/>
      <c r="AG5" s="201"/>
      <c r="AH5" s="201"/>
      <c r="AI5" s="201"/>
      <c r="AJ5" s="201">
        <f>AJ7-AJ6</f>
        <v>-821497654.47486699</v>
      </c>
      <c r="AK5" s="201"/>
      <c r="AL5" s="201"/>
      <c r="AM5" s="137"/>
      <c r="AN5" s="137"/>
      <c r="AO5" s="137"/>
      <c r="AP5" s="137"/>
      <c r="AQ5" s="137"/>
      <c r="AR5" s="137"/>
      <c r="AS5" s="137"/>
      <c r="AT5" s="137"/>
      <c r="AU5" s="137"/>
      <c r="AV5" s="137"/>
      <c r="AW5" s="137"/>
      <c r="AX5" s="137"/>
      <c r="AY5" s="137"/>
      <c r="AZ5" s="137"/>
      <c r="BA5" s="137"/>
      <c r="BB5" s="137"/>
    </row>
    <row r="6" spans="1:54" ht="25.5" customHeight="1">
      <c r="A6" s="137"/>
      <c r="B6" s="202" t="s">
        <v>440</v>
      </c>
      <c r="C6" s="199"/>
      <c r="D6" s="199"/>
      <c r="E6" s="199"/>
      <c r="F6" s="199"/>
      <c r="G6" s="199"/>
      <c r="H6" s="199"/>
      <c r="I6" s="199"/>
      <c r="J6" s="199"/>
      <c r="K6" s="199"/>
      <c r="L6" s="199"/>
      <c r="M6" s="199"/>
      <c r="N6" s="199"/>
      <c r="O6" s="199"/>
      <c r="P6" s="199">
        <f>N7-P7</f>
        <v>0</v>
      </c>
      <c r="Q6" s="199"/>
      <c r="R6" s="199"/>
      <c r="S6" s="199"/>
      <c r="T6" s="199"/>
      <c r="U6" s="199"/>
      <c r="V6" s="199"/>
      <c r="W6" s="199"/>
      <c r="X6" s="200"/>
      <c r="Y6" s="200"/>
      <c r="Z6" s="200"/>
      <c r="AA6" s="200"/>
      <c r="AB6" s="200"/>
      <c r="AC6" s="201"/>
      <c r="AD6" s="201"/>
      <c r="AE6" s="201"/>
      <c r="AF6" s="201"/>
      <c r="AG6" s="201"/>
      <c r="AH6" s="201"/>
      <c r="AI6" s="201"/>
      <c r="AJ6" s="201">
        <v>821497654.47486699</v>
      </c>
      <c r="AK6" s="201"/>
      <c r="AL6" s="201"/>
      <c r="AM6" s="137"/>
      <c r="AN6" s="137"/>
      <c r="AO6" s="137"/>
      <c r="AP6" s="137"/>
      <c r="AQ6" s="137"/>
      <c r="AR6" s="137"/>
      <c r="AS6" s="137"/>
      <c r="AT6" s="137"/>
      <c r="AU6" s="137"/>
      <c r="AV6" s="137"/>
      <c r="AW6" s="137"/>
      <c r="AX6" s="137"/>
      <c r="AY6" s="137"/>
      <c r="AZ6" s="137"/>
      <c r="BA6" s="137"/>
      <c r="BB6" s="137"/>
    </row>
    <row r="7" spans="1:54" ht="25.5" customHeight="1">
      <c r="A7" s="137"/>
      <c r="B7" s="204"/>
      <c r="C7" s="199"/>
      <c r="D7" s="205">
        <f t="shared" ref="D7:AA7" si="0">SUM(D9:D305)</f>
        <v>0</v>
      </c>
      <c r="E7" s="199">
        <f t="shared" si="0"/>
        <v>0</v>
      </c>
      <c r="F7" s="199">
        <f t="shared" si="0"/>
        <v>0</v>
      </c>
      <c r="G7" s="199">
        <f t="shared" si="0"/>
        <v>0</v>
      </c>
      <c r="H7" s="199">
        <f t="shared" si="0"/>
        <v>0</v>
      </c>
      <c r="I7" s="199">
        <f t="shared" si="0"/>
        <v>0</v>
      </c>
      <c r="J7" s="199">
        <f t="shared" si="0"/>
        <v>0</v>
      </c>
      <c r="K7" s="199">
        <f t="shared" si="0"/>
        <v>0</v>
      </c>
      <c r="L7" s="205">
        <f t="shared" si="0"/>
        <v>0</v>
      </c>
      <c r="M7" s="199">
        <f t="shared" si="0"/>
        <v>0</v>
      </c>
      <c r="N7" s="199">
        <f t="shared" si="0"/>
        <v>0</v>
      </c>
      <c r="O7" s="206">
        <f t="shared" si="0"/>
        <v>0</v>
      </c>
      <c r="P7" s="199">
        <f t="shared" si="0"/>
        <v>0</v>
      </c>
      <c r="Q7" s="199">
        <f t="shared" si="0"/>
        <v>0</v>
      </c>
      <c r="R7" s="199">
        <f t="shared" si="0"/>
        <v>0</v>
      </c>
      <c r="S7" s="199">
        <f t="shared" si="0"/>
        <v>0</v>
      </c>
      <c r="T7" s="205">
        <f t="shared" si="0"/>
        <v>0</v>
      </c>
      <c r="U7" s="199">
        <f t="shared" si="0"/>
        <v>0</v>
      </c>
      <c r="V7" s="199">
        <f t="shared" si="0"/>
        <v>0</v>
      </c>
      <c r="W7" s="199">
        <f t="shared" si="0"/>
        <v>0</v>
      </c>
      <c r="X7" s="200">
        <f t="shared" si="0"/>
        <v>0</v>
      </c>
      <c r="Y7" s="200">
        <f t="shared" si="0"/>
        <v>0</v>
      </c>
      <c r="Z7" s="200">
        <f t="shared" si="0"/>
        <v>0</v>
      </c>
      <c r="AA7" s="206">
        <f t="shared" si="0"/>
        <v>0</v>
      </c>
      <c r="AB7" s="206">
        <f>AB306</f>
        <v>0</v>
      </c>
      <c r="AC7" s="200">
        <f t="shared" ref="AC7:AD7" si="1">SUM(AC9:AC305)</f>
        <v>0</v>
      </c>
      <c r="AD7" s="200">
        <f t="shared" si="1"/>
        <v>0</v>
      </c>
      <c r="AE7" s="200"/>
      <c r="AF7" s="200"/>
      <c r="AG7" s="200"/>
      <c r="AH7" s="200"/>
      <c r="AI7" s="206">
        <f t="shared" ref="AI7:AK7" si="2">SUM(AI9:AI305)</f>
        <v>0</v>
      </c>
      <c r="AJ7" s="200">
        <f t="shared" si="2"/>
        <v>0</v>
      </c>
      <c r="AK7" s="200">
        <f t="shared" si="2"/>
        <v>0</v>
      </c>
      <c r="AL7" s="200"/>
      <c r="AM7" s="207">
        <f>AM306</f>
        <v>0</v>
      </c>
      <c r="AN7" s="137"/>
      <c r="AO7" s="137"/>
      <c r="AP7" s="137"/>
      <c r="AQ7" s="137"/>
      <c r="AR7" s="137"/>
      <c r="AS7" s="137"/>
      <c r="AT7" s="137"/>
      <c r="AU7" s="137"/>
      <c r="AV7" s="137"/>
      <c r="AW7" s="137"/>
      <c r="AX7" s="137"/>
      <c r="AY7" s="137"/>
      <c r="AZ7" s="137"/>
      <c r="BA7" s="137"/>
      <c r="BB7" s="137"/>
    </row>
    <row r="8" spans="1:54" ht="41.25" customHeight="1">
      <c r="A8" s="137"/>
      <c r="B8" s="208" t="s">
        <v>441</v>
      </c>
      <c r="C8" s="209" t="s">
        <v>145</v>
      </c>
      <c r="D8" s="210" t="s">
        <v>442</v>
      </c>
      <c r="E8" s="211" t="s">
        <v>443</v>
      </c>
      <c r="F8" s="211" t="s">
        <v>444</v>
      </c>
      <c r="G8" s="210" t="s">
        <v>445</v>
      </c>
      <c r="H8" s="210" t="s">
        <v>446</v>
      </c>
      <c r="I8" s="210" t="s">
        <v>447</v>
      </c>
      <c r="J8" s="212" t="s">
        <v>448</v>
      </c>
      <c r="K8" s="210" t="s">
        <v>449</v>
      </c>
      <c r="L8" s="213" t="s">
        <v>450</v>
      </c>
      <c r="M8" s="214" t="s">
        <v>451</v>
      </c>
      <c r="N8" s="214" t="s">
        <v>452</v>
      </c>
      <c r="O8" s="213" t="s">
        <v>453</v>
      </c>
      <c r="P8" s="213" t="s">
        <v>454</v>
      </c>
      <c r="Q8" s="213" t="s">
        <v>450</v>
      </c>
      <c r="R8" s="212" t="s">
        <v>455</v>
      </c>
      <c r="S8" s="213" t="s">
        <v>456</v>
      </c>
      <c r="T8" s="215" t="s">
        <v>457</v>
      </c>
      <c r="U8" s="216" t="s">
        <v>458</v>
      </c>
      <c r="V8" s="216" t="s">
        <v>459</v>
      </c>
      <c r="W8" s="215" t="s">
        <v>460</v>
      </c>
      <c r="X8" s="215" t="s">
        <v>461</v>
      </c>
      <c r="Y8" s="215" t="s">
        <v>462</v>
      </c>
      <c r="Z8" s="212" t="s">
        <v>463</v>
      </c>
      <c r="AA8" s="215" t="s">
        <v>464</v>
      </c>
      <c r="AB8" s="215"/>
      <c r="AC8" s="217" t="s">
        <v>465</v>
      </c>
      <c r="AD8" s="217" t="s">
        <v>466</v>
      </c>
      <c r="AE8" s="217" t="s">
        <v>467</v>
      </c>
      <c r="AF8" s="217"/>
      <c r="AG8" s="217"/>
      <c r="AH8" s="217"/>
      <c r="AI8" s="218" t="s">
        <v>468</v>
      </c>
      <c r="AJ8" s="218" t="s">
        <v>469</v>
      </c>
      <c r="AK8" s="218" t="s">
        <v>470</v>
      </c>
      <c r="AL8" s="218" t="s">
        <v>471</v>
      </c>
      <c r="AM8" s="218" t="s">
        <v>471</v>
      </c>
      <c r="AN8" s="137"/>
      <c r="AO8" s="137"/>
      <c r="AP8" s="137"/>
      <c r="AQ8" s="137"/>
      <c r="AR8" s="137"/>
      <c r="AS8" s="137"/>
      <c r="AT8" s="137"/>
      <c r="AU8" s="137"/>
      <c r="AV8" s="137"/>
      <c r="AW8" s="137"/>
      <c r="AX8" s="137"/>
      <c r="AY8" s="137"/>
      <c r="AZ8" s="137"/>
      <c r="BA8" s="137"/>
      <c r="BB8" s="137"/>
    </row>
    <row r="9" spans="1:54" ht="21" customHeight="1">
      <c r="A9" s="137"/>
      <c r="B9" s="219">
        <v>1111</v>
      </c>
      <c r="C9" s="220" t="s">
        <v>472</v>
      </c>
      <c r="D9" s="220">
        <v>0</v>
      </c>
      <c r="E9" s="220">
        <v>0</v>
      </c>
      <c r="F9" s="220">
        <v>0</v>
      </c>
      <c r="G9" s="220">
        <f t="shared" ref="G9:G305" si="3">E9+F9</f>
        <v>0</v>
      </c>
      <c r="H9" s="220">
        <v>0</v>
      </c>
      <c r="I9" s="220">
        <f t="shared" ref="I9:I305" si="4">D9-G9+H9</f>
        <v>0</v>
      </c>
      <c r="J9" s="220">
        <v>0</v>
      </c>
      <c r="K9" s="220">
        <f t="shared" ref="K9:K305" si="5">I9-J9</f>
        <v>0</v>
      </c>
      <c r="L9" s="220">
        <v>0</v>
      </c>
      <c r="M9" s="220">
        <v>0</v>
      </c>
      <c r="N9" s="220">
        <v>0</v>
      </c>
      <c r="O9" s="220">
        <f t="shared" ref="O9:O305" si="6">M9+N9</f>
        <v>0</v>
      </c>
      <c r="P9" s="220">
        <v>0</v>
      </c>
      <c r="Q9" s="220">
        <f t="shared" ref="Q9:Q305" si="7">L9-O9+P9</f>
        <v>0</v>
      </c>
      <c r="R9" s="220">
        <v>0</v>
      </c>
      <c r="S9" s="220">
        <f t="shared" ref="S9:S305" si="8">Q9-R9</f>
        <v>0</v>
      </c>
      <c r="T9" s="220">
        <v>0</v>
      </c>
      <c r="U9" s="220">
        <v>0</v>
      </c>
      <c r="V9" s="220">
        <v>0</v>
      </c>
      <c r="W9" s="220">
        <f t="shared" ref="W9:W305" si="9">U9+V9</f>
        <v>0</v>
      </c>
      <c r="X9" s="220">
        <v>0</v>
      </c>
      <c r="Y9" s="220">
        <f t="shared" ref="Y9:Y305" si="10">T9-W9+X9</f>
        <v>0</v>
      </c>
      <c r="Z9" s="220">
        <v>0</v>
      </c>
      <c r="AA9" s="220">
        <f t="shared" ref="AA9:AA305" si="11">Y9-Z9</f>
        <v>0</v>
      </c>
      <c r="AB9" s="200">
        <f t="shared" ref="AB9:AB239" si="12">D9+L9+T9</f>
        <v>0</v>
      </c>
      <c r="AC9" s="221">
        <f t="shared" ref="AC9:AD9" si="13">G9+O9+W9</f>
        <v>0</v>
      </c>
      <c r="AD9" s="221">
        <f t="shared" si="13"/>
        <v>0</v>
      </c>
      <c r="AE9" s="222">
        <f t="shared" ref="AE9:AE313" si="14">AD9-AC9</f>
        <v>0</v>
      </c>
      <c r="AF9" s="222"/>
      <c r="AG9" s="222"/>
      <c r="AH9" s="223" t="s">
        <v>245</v>
      </c>
      <c r="AI9" s="224">
        <v>0</v>
      </c>
      <c r="AJ9" s="224">
        <v>0</v>
      </c>
      <c r="AK9" s="224">
        <f t="shared" ref="AK9:AK305" si="15">AI9-AJ9</f>
        <v>0</v>
      </c>
      <c r="AL9" s="224"/>
      <c r="AM9" s="137">
        <v>0</v>
      </c>
      <c r="AN9" s="137">
        <f t="shared" ref="AN9:AN305" si="16">AI9-AM9</f>
        <v>0</v>
      </c>
      <c r="AO9" s="137"/>
      <c r="AP9" s="137"/>
      <c r="AQ9" s="137"/>
      <c r="AR9" s="137"/>
      <c r="AS9" s="137"/>
      <c r="AT9" s="137"/>
      <c r="AU9" s="137"/>
      <c r="AV9" s="137"/>
      <c r="AW9" s="137"/>
      <c r="AX9" s="137"/>
      <c r="AY9" s="137"/>
      <c r="AZ9" s="137"/>
      <c r="BA9" s="137"/>
      <c r="BB9" s="137"/>
    </row>
    <row r="10" spans="1:54" ht="21" customHeight="1">
      <c r="A10" s="137"/>
      <c r="B10" s="219">
        <v>1131</v>
      </c>
      <c r="C10" s="220" t="s">
        <v>473</v>
      </c>
      <c r="D10" s="220">
        <v>0</v>
      </c>
      <c r="E10" s="220">
        <v>0</v>
      </c>
      <c r="F10" s="220">
        <v>0</v>
      </c>
      <c r="G10" s="220">
        <f t="shared" si="3"/>
        <v>0</v>
      </c>
      <c r="H10" s="220">
        <v>0</v>
      </c>
      <c r="I10" s="220">
        <f t="shared" si="4"/>
        <v>0</v>
      </c>
      <c r="J10" s="220">
        <v>0</v>
      </c>
      <c r="K10" s="220">
        <f t="shared" si="5"/>
        <v>0</v>
      </c>
      <c r="L10" s="220">
        <v>0</v>
      </c>
      <c r="M10" s="220">
        <v>0</v>
      </c>
      <c r="N10" s="220">
        <v>0</v>
      </c>
      <c r="O10" s="220">
        <f t="shared" si="6"/>
        <v>0</v>
      </c>
      <c r="P10" s="220">
        <v>0</v>
      </c>
      <c r="Q10" s="220">
        <f t="shared" si="7"/>
        <v>0</v>
      </c>
      <c r="R10" s="220">
        <v>0</v>
      </c>
      <c r="S10" s="220">
        <f t="shared" si="8"/>
        <v>0</v>
      </c>
      <c r="T10" s="220">
        <v>0</v>
      </c>
      <c r="U10" s="220">
        <v>0</v>
      </c>
      <c r="V10" s="220">
        <v>0</v>
      </c>
      <c r="W10" s="220">
        <f t="shared" si="9"/>
        <v>0</v>
      </c>
      <c r="X10" s="220">
        <v>0</v>
      </c>
      <c r="Y10" s="220">
        <f t="shared" si="10"/>
        <v>0</v>
      </c>
      <c r="Z10" s="220">
        <v>0</v>
      </c>
      <c r="AA10" s="220">
        <f t="shared" si="11"/>
        <v>0</v>
      </c>
      <c r="AB10" s="200">
        <f t="shared" si="12"/>
        <v>0</v>
      </c>
      <c r="AC10" s="221">
        <f t="shared" ref="AC10:AD10" si="17">G10+O10+W10</f>
        <v>0</v>
      </c>
      <c r="AD10" s="221">
        <f t="shared" si="17"/>
        <v>0</v>
      </c>
      <c r="AE10" s="222">
        <f t="shared" si="14"/>
        <v>0</v>
      </c>
      <c r="AF10" s="222">
        <f t="shared" ref="AF10:AF51" si="18">AB10-AE10</f>
        <v>0</v>
      </c>
      <c r="AG10" s="222" t="b">
        <f t="shared" ref="AG10:AG313" si="19">AF10=AI10</f>
        <v>1</v>
      </c>
      <c r="AH10" s="223" t="s">
        <v>245</v>
      </c>
      <c r="AI10" s="224">
        <v>0</v>
      </c>
      <c r="AJ10" s="224">
        <v>0</v>
      </c>
      <c r="AK10" s="224">
        <f t="shared" si="15"/>
        <v>0</v>
      </c>
      <c r="AL10" s="224"/>
      <c r="AM10" s="137">
        <v>0</v>
      </c>
      <c r="AN10" s="137">
        <f t="shared" si="16"/>
        <v>0</v>
      </c>
      <c r="AO10" s="137"/>
      <c r="AP10" s="137"/>
      <c r="AQ10" s="137"/>
      <c r="AR10" s="137"/>
      <c r="AS10" s="137"/>
      <c r="AT10" s="137"/>
      <c r="AU10" s="137"/>
      <c r="AV10" s="137"/>
      <c r="AW10" s="137"/>
      <c r="AX10" s="137"/>
      <c r="AY10" s="137"/>
      <c r="AZ10" s="137"/>
      <c r="BA10" s="137"/>
      <c r="BB10" s="137"/>
    </row>
    <row r="11" spans="1:54" ht="21" customHeight="1">
      <c r="A11" s="137"/>
      <c r="B11" s="219">
        <v>1141</v>
      </c>
      <c r="C11" s="220" t="s">
        <v>474</v>
      </c>
      <c r="D11" s="220">
        <v>0</v>
      </c>
      <c r="E11" s="220">
        <v>0</v>
      </c>
      <c r="F11" s="220">
        <v>0</v>
      </c>
      <c r="G11" s="220">
        <f t="shared" si="3"/>
        <v>0</v>
      </c>
      <c r="H11" s="220">
        <v>0</v>
      </c>
      <c r="I11" s="220">
        <f t="shared" si="4"/>
        <v>0</v>
      </c>
      <c r="J11" s="220">
        <v>0</v>
      </c>
      <c r="K11" s="220">
        <f t="shared" si="5"/>
        <v>0</v>
      </c>
      <c r="L11" s="220">
        <v>0</v>
      </c>
      <c r="M11" s="220">
        <v>0</v>
      </c>
      <c r="N11" s="220">
        <v>0</v>
      </c>
      <c r="O11" s="220">
        <f t="shared" si="6"/>
        <v>0</v>
      </c>
      <c r="P11" s="220">
        <v>0</v>
      </c>
      <c r="Q11" s="220">
        <f t="shared" si="7"/>
        <v>0</v>
      </c>
      <c r="R11" s="220">
        <v>0</v>
      </c>
      <c r="S11" s="220">
        <f t="shared" si="8"/>
        <v>0</v>
      </c>
      <c r="T11" s="220">
        <v>0</v>
      </c>
      <c r="U11" s="220">
        <v>0</v>
      </c>
      <c r="V11" s="220">
        <v>0</v>
      </c>
      <c r="W11" s="220">
        <f t="shared" si="9"/>
        <v>0</v>
      </c>
      <c r="X11" s="220">
        <v>0</v>
      </c>
      <c r="Y11" s="220">
        <f t="shared" si="10"/>
        <v>0</v>
      </c>
      <c r="Z11" s="220">
        <v>0</v>
      </c>
      <c r="AA11" s="220">
        <f t="shared" si="11"/>
        <v>0</v>
      </c>
      <c r="AB11" s="200">
        <f t="shared" si="12"/>
        <v>0</v>
      </c>
      <c r="AC11" s="221">
        <f t="shared" ref="AC11:AD11" si="20">G11+O11+W11</f>
        <v>0</v>
      </c>
      <c r="AD11" s="221">
        <f t="shared" si="20"/>
        <v>0</v>
      </c>
      <c r="AE11" s="222">
        <f t="shared" si="14"/>
        <v>0</v>
      </c>
      <c r="AF11" s="222">
        <f t="shared" si="18"/>
        <v>0</v>
      </c>
      <c r="AG11" s="222" t="b">
        <f t="shared" si="19"/>
        <v>1</v>
      </c>
      <c r="AH11" s="223" t="s">
        <v>245</v>
      </c>
      <c r="AI11" s="224">
        <v>0</v>
      </c>
      <c r="AJ11" s="224">
        <v>0</v>
      </c>
      <c r="AK11" s="224">
        <f t="shared" si="15"/>
        <v>0</v>
      </c>
      <c r="AL11" s="224"/>
      <c r="AM11" s="137">
        <v>0</v>
      </c>
      <c r="AN11" s="137">
        <f t="shared" si="16"/>
        <v>0</v>
      </c>
      <c r="AO11" s="137"/>
      <c r="AP11" s="137"/>
      <c r="AQ11" s="137"/>
      <c r="AR11" s="137"/>
      <c r="AS11" s="137"/>
      <c r="AT11" s="137"/>
      <c r="AU11" s="137"/>
      <c r="AV11" s="137"/>
      <c r="AW11" s="137"/>
      <c r="AX11" s="137"/>
      <c r="AY11" s="137"/>
      <c r="AZ11" s="137"/>
      <c r="BA11" s="137"/>
      <c r="BB11" s="137"/>
    </row>
    <row r="12" spans="1:54" ht="21" customHeight="1">
      <c r="A12" s="137"/>
      <c r="B12" s="219">
        <v>1211</v>
      </c>
      <c r="C12" s="220" t="s">
        <v>475</v>
      </c>
      <c r="D12" s="220">
        <v>0</v>
      </c>
      <c r="E12" s="220">
        <v>0</v>
      </c>
      <c r="F12" s="220">
        <v>0</v>
      </c>
      <c r="G12" s="220">
        <f t="shared" si="3"/>
        <v>0</v>
      </c>
      <c r="H12" s="220">
        <v>0</v>
      </c>
      <c r="I12" s="220">
        <f t="shared" si="4"/>
        <v>0</v>
      </c>
      <c r="J12" s="220">
        <v>0</v>
      </c>
      <c r="K12" s="220">
        <f t="shared" si="5"/>
        <v>0</v>
      </c>
      <c r="L12" s="220">
        <v>0</v>
      </c>
      <c r="M12" s="220">
        <v>0</v>
      </c>
      <c r="N12" s="220">
        <v>0</v>
      </c>
      <c r="O12" s="220">
        <f t="shared" si="6"/>
        <v>0</v>
      </c>
      <c r="P12" s="220">
        <v>0</v>
      </c>
      <c r="Q12" s="220">
        <f t="shared" si="7"/>
        <v>0</v>
      </c>
      <c r="R12" s="220">
        <v>0</v>
      </c>
      <c r="S12" s="220">
        <f t="shared" si="8"/>
        <v>0</v>
      </c>
      <c r="T12" s="220">
        <v>0</v>
      </c>
      <c r="U12" s="220">
        <v>0</v>
      </c>
      <c r="V12" s="220">
        <v>0</v>
      </c>
      <c r="W12" s="220">
        <f t="shared" si="9"/>
        <v>0</v>
      </c>
      <c r="X12" s="220">
        <v>0</v>
      </c>
      <c r="Y12" s="220">
        <f t="shared" si="10"/>
        <v>0</v>
      </c>
      <c r="Z12" s="220">
        <v>0</v>
      </c>
      <c r="AA12" s="220">
        <f t="shared" si="11"/>
        <v>0</v>
      </c>
      <c r="AB12" s="200">
        <f t="shared" si="12"/>
        <v>0</v>
      </c>
      <c r="AC12" s="221">
        <f t="shared" ref="AC12:AD12" si="21">G12+O12+W12</f>
        <v>0</v>
      </c>
      <c r="AD12" s="221">
        <f t="shared" si="21"/>
        <v>0</v>
      </c>
      <c r="AE12" s="222">
        <f t="shared" si="14"/>
        <v>0</v>
      </c>
      <c r="AF12" s="225">
        <f t="shared" si="18"/>
        <v>0</v>
      </c>
      <c r="AG12" s="225" t="b">
        <f t="shared" si="19"/>
        <v>1</v>
      </c>
      <c r="AH12" s="226" t="s">
        <v>476</v>
      </c>
      <c r="AI12" s="224">
        <v>0</v>
      </c>
      <c r="AJ12" s="224">
        <v>0</v>
      </c>
      <c r="AK12" s="224">
        <f t="shared" si="15"/>
        <v>0</v>
      </c>
      <c r="AL12" s="224"/>
      <c r="AM12" s="137">
        <v>0</v>
      </c>
      <c r="AN12" s="137">
        <f t="shared" si="16"/>
        <v>0</v>
      </c>
      <c r="AO12" s="137"/>
      <c r="AP12" s="137"/>
      <c r="AQ12" s="137"/>
      <c r="AR12" s="137"/>
      <c r="AS12" s="137"/>
      <c r="AT12" s="137"/>
      <c r="AU12" s="137"/>
      <c r="AV12" s="137"/>
      <c r="AW12" s="137"/>
      <c r="AX12" s="137"/>
      <c r="AY12" s="137"/>
      <c r="AZ12" s="137"/>
      <c r="BA12" s="137"/>
      <c r="BB12" s="137"/>
    </row>
    <row r="13" spans="1:54" ht="14.25" customHeight="1">
      <c r="A13" s="137"/>
      <c r="B13" s="219">
        <v>1221</v>
      </c>
      <c r="C13" s="220" t="s">
        <v>477</v>
      </c>
      <c r="D13" s="220">
        <v>0</v>
      </c>
      <c r="E13" s="220">
        <v>0</v>
      </c>
      <c r="F13" s="220">
        <v>0</v>
      </c>
      <c r="G13" s="220">
        <f t="shared" si="3"/>
        <v>0</v>
      </c>
      <c r="H13" s="220">
        <v>0</v>
      </c>
      <c r="I13" s="220">
        <f t="shared" si="4"/>
        <v>0</v>
      </c>
      <c r="J13" s="220">
        <v>0</v>
      </c>
      <c r="K13" s="220">
        <f t="shared" si="5"/>
        <v>0</v>
      </c>
      <c r="L13" s="220">
        <v>0</v>
      </c>
      <c r="M13" s="220">
        <v>0</v>
      </c>
      <c r="N13" s="220">
        <v>0</v>
      </c>
      <c r="O13" s="220">
        <f t="shared" si="6"/>
        <v>0</v>
      </c>
      <c r="P13" s="220">
        <v>0</v>
      </c>
      <c r="Q13" s="220">
        <f t="shared" si="7"/>
        <v>0</v>
      </c>
      <c r="R13" s="220">
        <v>0</v>
      </c>
      <c r="S13" s="220">
        <f t="shared" si="8"/>
        <v>0</v>
      </c>
      <c r="T13" s="220">
        <v>0</v>
      </c>
      <c r="U13" s="220">
        <v>0</v>
      </c>
      <c r="V13" s="220">
        <v>0</v>
      </c>
      <c r="W13" s="220">
        <f t="shared" si="9"/>
        <v>0</v>
      </c>
      <c r="X13" s="220">
        <v>0</v>
      </c>
      <c r="Y13" s="220">
        <f t="shared" si="10"/>
        <v>0</v>
      </c>
      <c r="Z13" s="220">
        <v>0</v>
      </c>
      <c r="AA13" s="220">
        <f t="shared" si="11"/>
        <v>0</v>
      </c>
      <c r="AB13" s="200">
        <f t="shared" si="12"/>
        <v>0</v>
      </c>
      <c r="AC13" s="221">
        <f t="shared" ref="AC13:AD13" si="22">G13+O13+W13</f>
        <v>0</v>
      </c>
      <c r="AD13" s="221">
        <f t="shared" si="22"/>
        <v>0</v>
      </c>
      <c r="AE13" s="222">
        <f t="shared" si="14"/>
        <v>0</v>
      </c>
      <c r="AF13" s="225">
        <f t="shared" si="18"/>
        <v>0</v>
      </c>
      <c r="AG13" s="225" t="b">
        <f t="shared" si="19"/>
        <v>1</v>
      </c>
      <c r="AH13" s="226" t="s">
        <v>476</v>
      </c>
      <c r="AI13" s="224">
        <v>0</v>
      </c>
      <c r="AJ13" s="224">
        <v>0</v>
      </c>
      <c r="AK13" s="224">
        <f t="shared" si="15"/>
        <v>0</v>
      </c>
      <c r="AL13" s="224"/>
      <c r="AM13" s="137">
        <v>0</v>
      </c>
      <c r="AN13" s="137">
        <f t="shared" si="16"/>
        <v>0</v>
      </c>
      <c r="AO13" s="137"/>
      <c r="AP13" s="137"/>
      <c r="AQ13" s="137"/>
      <c r="AR13" s="137"/>
      <c r="AS13" s="137"/>
      <c r="AT13" s="137"/>
      <c r="AU13" s="137"/>
      <c r="AV13" s="137"/>
      <c r="AW13" s="137"/>
      <c r="AX13" s="137"/>
      <c r="AY13" s="137"/>
      <c r="AZ13" s="137"/>
      <c r="BA13" s="137"/>
      <c r="BB13" s="137"/>
    </row>
    <row r="14" spans="1:54" ht="15.75" customHeight="1">
      <c r="A14" s="137"/>
      <c r="B14" s="219">
        <v>1231</v>
      </c>
      <c r="C14" s="220" t="s">
        <v>478</v>
      </c>
      <c r="D14" s="220">
        <v>0</v>
      </c>
      <c r="E14" s="220">
        <v>0</v>
      </c>
      <c r="F14" s="220">
        <v>0</v>
      </c>
      <c r="G14" s="220">
        <f t="shared" si="3"/>
        <v>0</v>
      </c>
      <c r="H14" s="220">
        <v>0</v>
      </c>
      <c r="I14" s="220">
        <f t="shared" si="4"/>
        <v>0</v>
      </c>
      <c r="J14" s="220">
        <v>0</v>
      </c>
      <c r="K14" s="220">
        <f t="shared" si="5"/>
        <v>0</v>
      </c>
      <c r="L14" s="220">
        <v>0</v>
      </c>
      <c r="M14" s="220">
        <v>0</v>
      </c>
      <c r="N14" s="220">
        <v>0</v>
      </c>
      <c r="O14" s="220">
        <f t="shared" si="6"/>
        <v>0</v>
      </c>
      <c r="P14" s="220">
        <v>0</v>
      </c>
      <c r="Q14" s="220">
        <f t="shared" si="7"/>
        <v>0</v>
      </c>
      <c r="R14" s="220">
        <v>0</v>
      </c>
      <c r="S14" s="220">
        <f t="shared" si="8"/>
        <v>0</v>
      </c>
      <c r="T14" s="220">
        <v>0</v>
      </c>
      <c r="U14" s="220">
        <v>0</v>
      </c>
      <c r="V14" s="220">
        <v>0</v>
      </c>
      <c r="W14" s="220">
        <f t="shared" si="9"/>
        <v>0</v>
      </c>
      <c r="X14" s="220">
        <v>0</v>
      </c>
      <c r="Y14" s="220">
        <f t="shared" si="10"/>
        <v>0</v>
      </c>
      <c r="Z14" s="220">
        <v>0</v>
      </c>
      <c r="AA14" s="220">
        <f t="shared" si="11"/>
        <v>0</v>
      </c>
      <c r="AB14" s="200">
        <f t="shared" si="12"/>
        <v>0</v>
      </c>
      <c r="AC14" s="221">
        <f t="shared" ref="AC14:AD14" si="23">G14+O14+W14</f>
        <v>0</v>
      </c>
      <c r="AD14" s="221">
        <f t="shared" si="23"/>
        <v>0</v>
      </c>
      <c r="AE14" s="222">
        <f t="shared" si="14"/>
        <v>0</v>
      </c>
      <c r="AF14" s="225">
        <f t="shared" si="18"/>
        <v>0</v>
      </c>
      <c r="AG14" s="225" t="b">
        <f t="shared" si="19"/>
        <v>1</v>
      </c>
      <c r="AH14" s="226" t="s">
        <v>476</v>
      </c>
      <c r="AI14" s="224">
        <v>0</v>
      </c>
      <c r="AJ14" s="224">
        <v>0</v>
      </c>
      <c r="AK14" s="224">
        <f t="shared" si="15"/>
        <v>0</v>
      </c>
      <c r="AL14" s="224"/>
      <c r="AM14" s="137">
        <v>0</v>
      </c>
      <c r="AN14" s="137">
        <f t="shared" si="16"/>
        <v>0</v>
      </c>
      <c r="AO14" s="137"/>
      <c r="AP14" s="137"/>
      <c r="AQ14" s="137"/>
      <c r="AR14" s="137"/>
      <c r="AS14" s="137"/>
      <c r="AT14" s="137"/>
      <c r="AU14" s="137"/>
      <c r="AV14" s="137"/>
      <c r="AW14" s="137"/>
      <c r="AX14" s="137"/>
      <c r="AY14" s="137"/>
      <c r="AZ14" s="137"/>
      <c r="BA14" s="137"/>
      <c r="BB14" s="137"/>
    </row>
    <row r="15" spans="1:54" ht="17.25" customHeight="1">
      <c r="A15" s="137"/>
      <c r="B15" s="219">
        <v>1232</v>
      </c>
      <c r="C15" s="220" t="s">
        <v>479</v>
      </c>
      <c r="D15" s="220">
        <v>0</v>
      </c>
      <c r="E15" s="220">
        <v>0</v>
      </c>
      <c r="F15" s="220">
        <v>0</v>
      </c>
      <c r="G15" s="220">
        <f t="shared" si="3"/>
        <v>0</v>
      </c>
      <c r="H15" s="220">
        <v>0</v>
      </c>
      <c r="I15" s="220">
        <f t="shared" si="4"/>
        <v>0</v>
      </c>
      <c r="J15" s="220">
        <v>0</v>
      </c>
      <c r="K15" s="220">
        <f t="shared" si="5"/>
        <v>0</v>
      </c>
      <c r="L15" s="220">
        <v>0</v>
      </c>
      <c r="M15" s="220">
        <v>0</v>
      </c>
      <c r="N15" s="220">
        <v>0</v>
      </c>
      <c r="O15" s="220">
        <f t="shared" si="6"/>
        <v>0</v>
      </c>
      <c r="P15" s="220">
        <v>0</v>
      </c>
      <c r="Q15" s="220">
        <f t="shared" si="7"/>
        <v>0</v>
      </c>
      <c r="R15" s="220">
        <v>0</v>
      </c>
      <c r="S15" s="220">
        <f t="shared" si="8"/>
        <v>0</v>
      </c>
      <c r="T15" s="220">
        <v>0</v>
      </c>
      <c r="U15" s="220">
        <v>0</v>
      </c>
      <c r="V15" s="220">
        <v>0</v>
      </c>
      <c r="W15" s="220">
        <f t="shared" si="9"/>
        <v>0</v>
      </c>
      <c r="X15" s="220">
        <v>0</v>
      </c>
      <c r="Y15" s="220">
        <f t="shared" si="10"/>
        <v>0</v>
      </c>
      <c r="Z15" s="220">
        <v>0</v>
      </c>
      <c r="AA15" s="220">
        <f t="shared" si="11"/>
        <v>0</v>
      </c>
      <c r="AB15" s="200">
        <f t="shared" si="12"/>
        <v>0</v>
      </c>
      <c r="AC15" s="221">
        <f t="shared" ref="AC15:AD15" si="24">G15+O15+W15</f>
        <v>0</v>
      </c>
      <c r="AD15" s="221">
        <f t="shared" si="24"/>
        <v>0</v>
      </c>
      <c r="AE15" s="222">
        <f t="shared" si="14"/>
        <v>0</v>
      </c>
      <c r="AF15" s="225">
        <f t="shared" si="18"/>
        <v>0</v>
      </c>
      <c r="AG15" s="225" t="b">
        <f t="shared" si="19"/>
        <v>1</v>
      </c>
      <c r="AH15" s="226" t="s">
        <v>476</v>
      </c>
      <c r="AI15" s="224">
        <v>0</v>
      </c>
      <c r="AJ15" s="224">
        <v>0</v>
      </c>
      <c r="AK15" s="224">
        <f t="shared" si="15"/>
        <v>0</v>
      </c>
      <c r="AL15" s="224"/>
      <c r="AM15" s="137">
        <v>0</v>
      </c>
      <c r="AN15" s="137">
        <f t="shared" si="16"/>
        <v>0</v>
      </c>
      <c r="AO15" s="137"/>
      <c r="AP15" s="137"/>
      <c r="AQ15" s="137"/>
      <c r="AR15" s="137"/>
      <c r="AS15" s="137"/>
      <c r="AT15" s="137"/>
      <c r="AU15" s="137"/>
      <c r="AV15" s="137"/>
      <c r="AW15" s="137"/>
      <c r="AX15" s="137"/>
      <c r="AY15" s="137"/>
      <c r="AZ15" s="137"/>
      <c r="BA15" s="137"/>
      <c r="BB15" s="137"/>
    </row>
    <row r="16" spans="1:54" ht="18" customHeight="1">
      <c r="A16" s="137"/>
      <c r="B16" s="219">
        <v>1241</v>
      </c>
      <c r="C16" s="220" t="s">
        <v>480</v>
      </c>
      <c r="D16" s="220">
        <v>0</v>
      </c>
      <c r="E16" s="220">
        <v>0</v>
      </c>
      <c r="F16" s="220">
        <v>0</v>
      </c>
      <c r="G16" s="220">
        <f t="shared" si="3"/>
        <v>0</v>
      </c>
      <c r="H16" s="220">
        <v>0</v>
      </c>
      <c r="I16" s="220">
        <f t="shared" si="4"/>
        <v>0</v>
      </c>
      <c r="J16" s="220">
        <v>0</v>
      </c>
      <c r="K16" s="220">
        <f t="shared" si="5"/>
        <v>0</v>
      </c>
      <c r="L16" s="220">
        <v>0</v>
      </c>
      <c r="M16" s="220">
        <v>0</v>
      </c>
      <c r="N16" s="220">
        <v>0</v>
      </c>
      <c r="O16" s="220">
        <f t="shared" si="6"/>
        <v>0</v>
      </c>
      <c r="P16" s="220">
        <v>0</v>
      </c>
      <c r="Q16" s="220">
        <f t="shared" si="7"/>
        <v>0</v>
      </c>
      <c r="R16" s="220">
        <v>0</v>
      </c>
      <c r="S16" s="220">
        <f t="shared" si="8"/>
        <v>0</v>
      </c>
      <c r="T16" s="220">
        <v>0</v>
      </c>
      <c r="U16" s="220">
        <v>0</v>
      </c>
      <c r="V16" s="220">
        <v>0</v>
      </c>
      <c r="W16" s="220">
        <f t="shared" si="9"/>
        <v>0</v>
      </c>
      <c r="X16" s="220">
        <v>0</v>
      </c>
      <c r="Y16" s="220">
        <f t="shared" si="10"/>
        <v>0</v>
      </c>
      <c r="Z16" s="220">
        <v>0</v>
      </c>
      <c r="AA16" s="220">
        <f t="shared" si="11"/>
        <v>0</v>
      </c>
      <c r="AB16" s="200">
        <f t="shared" si="12"/>
        <v>0</v>
      </c>
      <c r="AC16" s="221">
        <f t="shared" ref="AC16:AD16" si="25">G16+O16+W16</f>
        <v>0</v>
      </c>
      <c r="AD16" s="221">
        <f t="shared" si="25"/>
        <v>0</v>
      </c>
      <c r="AE16" s="222">
        <f t="shared" si="14"/>
        <v>0</v>
      </c>
      <c r="AF16" s="225">
        <f t="shared" si="18"/>
        <v>0</v>
      </c>
      <c r="AG16" s="225" t="b">
        <f t="shared" si="19"/>
        <v>1</v>
      </c>
      <c r="AH16" s="226" t="s">
        <v>476</v>
      </c>
      <c r="AI16" s="224">
        <v>0</v>
      </c>
      <c r="AJ16" s="224">
        <v>0</v>
      </c>
      <c r="AK16" s="224">
        <f t="shared" si="15"/>
        <v>0</v>
      </c>
      <c r="AL16" s="224"/>
      <c r="AM16" s="137">
        <v>0</v>
      </c>
      <c r="AN16" s="137">
        <f t="shared" si="16"/>
        <v>0</v>
      </c>
      <c r="AO16" s="137"/>
      <c r="AP16" s="137"/>
      <c r="AQ16" s="137"/>
      <c r="AR16" s="137"/>
      <c r="AS16" s="137"/>
      <c r="AT16" s="137"/>
      <c r="AU16" s="137"/>
      <c r="AV16" s="137"/>
      <c r="AW16" s="137"/>
      <c r="AX16" s="137"/>
      <c r="AY16" s="137"/>
      <c r="AZ16" s="137"/>
      <c r="BA16" s="137"/>
      <c r="BB16" s="137"/>
    </row>
    <row r="17" spans="1:54" ht="16.5" customHeight="1">
      <c r="A17" s="137"/>
      <c r="B17" s="219">
        <v>1311</v>
      </c>
      <c r="C17" s="220" t="s">
        <v>481</v>
      </c>
      <c r="D17" s="220">
        <v>0</v>
      </c>
      <c r="E17" s="220">
        <v>0</v>
      </c>
      <c r="F17" s="220">
        <v>0</v>
      </c>
      <c r="G17" s="220">
        <f t="shared" si="3"/>
        <v>0</v>
      </c>
      <c r="H17" s="220">
        <v>0</v>
      </c>
      <c r="I17" s="220">
        <f t="shared" si="4"/>
        <v>0</v>
      </c>
      <c r="J17" s="220">
        <v>0</v>
      </c>
      <c r="K17" s="220">
        <f t="shared" si="5"/>
        <v>0</v>
      </c>
      <c r="L17" s="220">
        <v>0</v>
      </c>
      <c r="M17" s="220">
        <v>0</v>
      </c>
      <c r="N17" s="220">
        <v>0</v>
      </c>
      <c r="O17" s="220">
        <f t="shared" si="6"/>
        <v>0</v>
      </c>
      <c r="P17" s="220">
        <v>0</v>
      </c>
      <c r="Q17" s="220">
        <f t="shared" si="7"/>
        <v>0</v>
      </c>
      <c r="R17" s="220">
        <v>0</v>
      </c>
      <c r="S17" s="220">
        <f t="shared" si="8"/>
        <v>0</v>
      </c>
      <c r="T17" s="220">
        <v>0</v>
      </c>
      <c r="U17" s="220">
        <v>0</v>
      </c>
      <c r="V17" s="220">
        <v>0</v>
      </c>
      <c r="W17" s="220">
        <f t="shared" si="9"/>
        <v>0</v>
      </c>
      <c r="X17" s="220">
        <v>0</v>
      </c>
      <c r="Y17" s="220">
        <f t="shared" si="10"/>
        <v>0</v>
      </c>
      <c r="Z17" s="220">
        <v>0</v>
      </c>
      <c r="AA17" s="220">
        <f t="shared" si="11"/>
        <v>0</v>
      </c>
      <c r="AB17" s="200">
        <f t="shared" si="12"/>
        <v>0</v>
      </c>
      <c r="AC17" s="221">
        <f t="shared" ref="AC17:AD17" si="26">G17+O17+W17</f>
        <v>0</v>
      </c>
      <c r="AD17" s="221">
        <f t="shared" si="26"/>
        <v>0</v>
      </c>
      <c r="AE17" s="222">
        <f t="shared" si="14"/>
        <v>0</v>
      </c>
      <c r="AF17" s="227">
        <f t="shared" si="18"/>
        <v>0</v>
      </c>
      <c r="AG17" s="227" t="b">
        <f t="shared" si="19"/>
        <v>1</v>
      </c>
      <c r="AH17" t="s">
        <v>482</v>
      </c>
      <c r="AI17" s="224">
        <v>0</v>
      </c>
      <c r="AJ17" s="224">
        <v>0</v>
      </c>
      <c r="AK17" s="224">
        <f t="shared" si="15"/>
        <v>0</v>
      </c>
      <c r="AL17" s="224"/>
      <c r="AM17" s="137">
        <v>0</v>
      </c>
      <c r="AN17" s="137">
        <f t="shared" si="16"/>
        <v>0</v>
      </c>
      <c r="AO17" s="137"/>
      <c r="AP17" s="137"/>
      <c r="AQ17" s="137"/>
      <c r="AR17" s="137"/>
      <c r="AS17" s="137"/>
      <c r="AT17" s="137"/>
      <c r="AU17" s="137"/>
      <c r="AV17" s="137"/>
      <c r="AW17" s="137"/>
      <c r="AX17" s="137"/>
      <c r="AY17" s="137"/>
      <c r="AZ17" s="137"/>
      <c r="BA17" s="137"/>
      <c r="BB17" s="137"/>
    </row>
    <row r="18" spans="1:54" ht="15.75" customHeight="1">
      <c r="A18" s="137"/>
      <c r="B18" s="219">
        <v>1321</v>
      </c>
      <c r="C18" s="220" t="s">
        <v>483</v>
      </c>
      <c r="D18" s="220">
        <v>0</v>
      </c>
      <c r="E18" s="220">
        <v>0</v>
      </c>
      <c r="F18" s="220">
        <v>0</v>
      </c>
      <c r="G18" s="220">
        <f t="shared" si="3"/>
        <v>0</v>
      </c>
      <c r="H18" s="220">
        <v>0</v>
      </c>
      <c r="I18" s="220">
        <f t="shared" si="4"/>
        <v>0</v>
      </c>
      <c r="J18" s="220">
        <v>0</v>
      </c>
      <c r="K18" s="220">
        <f t="shared" si="5"/>
        <v>0</v>
      </c>
      <c r="L18" s="220">
        <v>0</v>
      </c>
      <c r="M18" s="220">
        <v>0</v>
      </c>
      <c r="N18" s="220">
        <v>0</v>
      </c>
      <c r="O18" s="220">
        <f t="shared" si="6"/>
        <v>0</v>
      </c>
      <c r="P18" s="220">
        <v>0</v>
      </c>
      <c r="Q18" s="220">
        <f t="shared" si="7"/>
        <v>0</v>
      </c>
      <c r="R18" s="220">
        <v>0</v>
      </c>
      <c r="S18" s="220">
        <f t="shared" si="8"/>
        <v>0</v>
      </c>
      <c r="T18" s="220">
        <v>0</v>
      </c>
      <c r="U18" s="220">
        <v>0</v>
      </c>
      <c r="V18" s="220">
        <v>0</v>
      </c>
      <c r="W18" s="220">
        <f t="shared" si="9"/>
        <v>0</v>
      </c>
      <c r="X18" s="220">
        <v>0</v>
      </c>
      <c r="Y18" s="220">
        <f t="shared" si="10"/>
        <v>0</v>
      </c>
      <c r="Z18" s="220">
        <v>0</v>
      </c>
      <c r="AA18" s="220">
        <f t="shared" si="11"/>
        <v>0</v>
      </c>
      <c r="AB18" s="200">
        <f t="shared" si="12"/>
        <v>0</v>
      </c>
      <c r="AC18" s="221">
        <f t="shared" ref="AC18:AD18" si="27">G18+O18+W18</f>
        <v>0</v>
      </c>
      <c r="AD18" s="221">
        <f t="shared" si="27"/>
        <v>0</v>
      </c>
      <c r="AE18" s="222">
        <f t="shared" si="14"/>
        <v>0</v>
      </c>
      <c r="AF18" s="227">
        <f t="shared" si="18"/>
        <v>0</v>
      </c>
      <c r="AG18" s="227" t="b">
        <f t="shared" si="19"/>
        <v>1</v>
      </c>
      <c r="AH18" t="s">
        <v>482</v>
      </c>
      <c r="AI18" s="224">
        <v>0</v>
      </c>
      <c r="AJ18" s="224">
        <v>0</v>
      </c>
      <c r="AK18" s="224">
        <f t="shared" si="15"/>
        <v>0</v>
      </c>
      <c r="AL18" s="224"/>
      <c r="AM18" s="137">
        <v>0</v>
      </c>
      <c r="AN18" s="137">
        <f t="shared" si="16"/>
        <v>0</v>
      </c>
      <c r="AO18" s="137"/>
      <c r="AP18" s="137"/>
      <c r="AQ18" s="137"/>
      <c r="AR18" s="137"/>
      <c r="AS18" s="137"/>
      <c r="AT18" s="137"/>
      <c r="AU18" s="137"/>
      <c r="AV18" s="137"/>
      <c r="AW18" s="137"/>
      <c r="AX18" s="137"/>
      <c r="AY18" s="137"/>
      <c r="AZ18" s="137"/>
      <c r="BA18" s="137"/>
      <c r="BB18" s="137"/>
    </row>
    <row r="19" spans="1:54" ht="15.75" customHeight="1">
      <c r="A19" s="137"/>
      <c r="B19" s="219">
        <v>1322</v>
      </c>
      <c r="C19" s="220" t="s">
        <v>484</v>
      </c>
      <c r="D19" s="220">
        <v>0</v>
      </c>
      <c r="E19" s="220">
        <v>0</v>
      </c>
      <c r="F19" s="220">
        <v>0</v>
      </c>
      <c r="G19" s="220">
        <f t="shared" si="3"/>
        <v>0</v>
      </c>
      <c r="H19" s="220">
        <v>0</v>
      </c>
      <c r="I19" s="220">
        <f t="shared" si="4"/>
        <v>0</v>
      </c>
      <c r="J19" s="220">
        <v>0</v>
      </c>
      <c r="K19" s="220">
        <f t="shared" si="5"/>
        <v>0</v>
      </c>
      <c r="L19" s="220">
        <v>0</v>
      </c>
      <c r="M19" s="220">
        <v>0</v>
      </c>
      <c r="N19" s="220">
        <v>0</v>
      </c>
      <c r="O19" s="220">
        <f t="shared" si="6"/>
        <v>0</v>
      </c>
      <c r="P19" s="220">
        <v>0</v>
      </c>
      <c r="Q19" s="220">
        <f t="shared" si="7"/>
        <v>0</v>
      </c>
      <c r="R19" s="220">
        <v>0</v>
      </c>
      <c r="S19" s="220">
        <f t="shared" si="8"/>
        <v>0</v>
      </c>
      <c r="T19" s="220">
        <v>0</v>
      </c>
      <c r="U19" s="220">
        <v>0</v>
      </c>
      <c r="V19" s="220">
        <v>0</v>
      </c>
      <c r="W19" s="220">
        <f t="shared" si="9"/>
        <v>0</v>
      </c>
      <c r="X19" s="220">
        <v>0</v>
      </c>
      <c r="Y19" s="220">
        <f t="shared" si="10"/>
        <v>0</v>
      </c>
      <c r="Z19" s="220">
        <v>0</v>
      </c>
      <c r="AA19" s="220">
        <f t="shared" si="11"/>
        <v>0</v>
      </c>
      <c r="AB19" s="200">
        <f t="shared" si="12"/>
        <v>0</v>
      </c>
      <c r="AC19" s="221">
        <f t="shared" ref="AC19:AD19" si="28">G19+O19+W19</f>
        <v>0</v>
      </c>
      <c r="AD19" s="221">
        <f t="shared" si="28"/>
        <v>0</v>
      </c>
      <c r="AE19" s="222">
        <f t="shared" si="14"/>
        <v>0</v>
      </c>
      <c r="AF19" s="227">
        <f t="shared" si="18"/>
        <v>0</v>
      </c>
      <c r="AG19" s="227" t="b">
        <f t="shared" si="19"/>
        <v>1</v>
      </c>
      <c r="AH19" t="s">
        <v>482</v>
      </c>
      <c r="AI19" s="224">
        <v>0</v>
      </c>
      <c r="AJ19" s="224">
        <v>0</v>
      </c>
      <c r="AK19" s="224">
        <f t="shared" si="15"/>
        <v>0</v>
      </c>
      <c r="AL19" s="224"/>
      <c r="AM19" s="137">
        <v>0</v>
      </c>
      <c r="AN19" s="137">
        <f t="shared" si="16"/>
        <v>0</v>
      </c>
      <c r="AO19" s="137"/>
      <c r="AP19" s="137"/>
      <c r="AQ19" s="137"/>
      <c r="AR19" s="137"/>
      <c r="AS19" s="137"/>
      <c r="AT19" s="137"/>
      <c r="AU19" s="137"/>
      <c r="AV19" s="137"/>
      <c r="AW19" s="137"/>
      <c r="AX19" s="137"/>
      <c r="AY19" s="137"/>
      <c r="AZ19" s="137"/>
      <c r="BA19" s="137"/>
      <c r="BB19" s="137"/>
    </row>
    <row r="20" spans="1:54" ht="15.75" customHeight="1">
      <c r="A20" s="137"/>
      <c r="B20" s="219">
        <v>1331</v>
      </c>
      <c r="C20" s="220" t="s">
        <v>485</v>
      </c>
      <c r="D20" s="220">
        <v>0</v>
      </c>
      <c r="E20" s="220">
        <v>0</v>
      </c>
      <c r="F20" s="220">
        <v>0</v>
      </c>
      <c r="G20" s="220">
        <f t="shared" si="3"/>
        <v>0</v>
      </c>
      <c r="H20" s="220">
        <v>0</v>
      </c>
      <c r="I20" s="220">
        <f t="shared" si="4"/>
        <v>0</v>
      </c>
      <c r="J20" s="220">
        <v>0</v>
      </c>
      <c r="K20" s="220">
        <f t="shared" si="5"/>
        <v>0</v>
      </c>
      <c r="L20" s="220">
        <v>0</v>
      </c>
      <c r="M20" s="220">
        <v>0</v>
      </c>
      <c r="N20" s="220">
        <v>0</v>
      </c>
      <c r="O20" s="220">
        <f t="shared" si="6"/>
        <v>0</v>
      </c>
      <c r="P20" s="220">
        <v>0</v>
      </c>
      <c r="Q20" s="220">
        <f t="shared" si="7"/>
        <v>0</v>
      </c>
      <c r="R20" s="220">
        <v>0</v>
      </c>
      <c r="S20" s="220">
        <f t="shared" si="8"/>
        <v>0</v>
      </c>
      <c r="T20" s="220">
        <v>0</v>
      </c>
      <c r="U20" s="220">
        <v>0</v>
      </c>
      <c r="V20" s="220">
        <v>0</v>
      </c>
      <c r="W20" s="220">
        <f t="shared" si="9"/>
        <v>0</v>
      </c>
      <c r="X20" s="220">
        <v>0</v>
      </c>
      <c r="Y20" s="220">
        <f t="shared" si="10"/>
        <v>0</v>
      </c>
      <c r="Z20" s="220">
        <v>0</v>
      </c>
      <c r="AA20" s="220">
        <f t="shared" si="11"/>
        <v>0</v>
      </c>
      <c r="AB20" s="200">
        <f t="shared" si="12"/>
        <v>0</v>
      </c>
      <c r="AC20" s="221">
        <f t="shared" ref="AC20:AD20" si="29">G20+O20+W20</f>
        <v>0</v>
      </c>
      <c r="AD20" s="221">
        <f t="shared" si="29"/>
        <v>0</v>
      </c>
      <c r="AE20" s="222">
        <f t="shared" si="14"/>
        <v>0</v>
      </c>
      <c r="AF20" s="227">
        <f t="shared" si="18"/>
        <v>0</v>
      </c>
      <c r="AG20" s="227" t="b">
        <f t="shared" si="19"/>
        <v>1</v>
      </c>
      <c r="AH20" t="s">
        <v>482</v>
      </c>
      <c r="AI20" s="224">
        <v>0</v>
      </c>
      <c r="AJ20" s="224">
        <v>0</v>
      </c>
      <c r="AK20" s="224">
        <f t="shared" si="15"/>
        <v>0</v>
      </c>
      <c r="AL20" s="224"/>
      <c r="AM20" s="137">
        <v>0</v>
      </c>
      <c r="AN20" s="137">
        <f t="shared" si="16"/>
        <v>0</v>
      </c>
      <c r="AO20" s="137"/>
      <c r="AP20" s="137"/>
      <c r="AQ20" s="137"/>
      <c r="AR20" s="137"/>
      <c r="AS20" s="137"/>
      <c r="AT20" s="137"/>
      <c r="AU20" s="137"/>
      <c r="AV20" s="137"/>
      <c r="AW20" s="137"/>
      <c r="AX20" s="137"/>
      <c r="AY20" s="137"/>
      <c r="AZ20" s="137"/>
      <c r="BA20" s="137"/>
      <c r="BB20" s="137"/>
    </row>
    <row r="21" spans="1:54" ht="15.75" customHeight="1">
      <c r="A21" s="137"/>
      <c r="B21" s="219">
        <v>1332</v>
      </c>
      <c r="C21" s="220" t="s">
        <v>486</v>
      </c>
      <c r="D21" s="220">
        <v>0</v>
      </c>
      <c r="E21" s="220">
        <v>0</v>
      </c>
      <c r="F21" s="220">
        <v>0</v>
      </c>
      <c r="G21" s="220">
        <f t="shared" si="3"/>
        <v>0</v>
      </c>
      <c r="H21" s="220">
        <v>0</v>
      </c>
      <c r="I21" s="220">
        <f t="shared" si="4"/>
        <v>0</v>
      </c>
      <c r="J21" s="220">
        <v>0</v>
      </c>
      <c r="K21" s="220">
        <f t="shared" si="5"/>
        <v>0</v>
      </c>
      <c r="L21" s="220">
        <v>0</v>
      </c>
      <c r="M21" s="220">
        <v>0</v>
      </c>
      <c r="N21" s="220">
        <v>0</v>
      </c>
      <c r="O21" s="220">
        <f t="shared" si="6"/>
        <v>0</v>
      </c>
      <c r="P21" s="220">
        <v>0</v>
      </c>
      <c r="Q21" s="220">
        <f t="shared" si="7"/>
        <v>0</v>
      </c>
      <c r="R21" s="220">
        <v>0</v>
      </c>
      <c r="S21" s="220">
        <f t="shared" si="8"/>
        <v>0</v>
      </c>
      <c r="T21" s="220">
        <v>0</v>
      </c>
      <c r="U21" s="220">
        <v>0</v>
      </c>
      <c r="V21" s="220">
        <v>0</v>
      </c>
      <c r="W21" s="220">
        <f t="shared" si="9"/>
        <v>0</v>
      </c>
      <c r="X21" s="220">
        <v>0</v>
      </c>
      <c r="Y21" s="220">
        <f t="shared" si="10"/>
        <v>0</v>
      </c>
      <c r="Z21" s="220">
        <v>0</v>
      </c>
      <c r="AA21" s="220">
        <f t="shared" si="11"/>
        <v>0</v>
      </c>
      <c r="AB21" s="200">
        <f t="shared" si="12"/>
        <v>0</v>
      </c>
      <c r="AC21" s="221">
        <f t="shared" ref="AC21:AD21" si="30">G21+O21+W21</f>
        <v>0</v>
      </c>
      <c r="AD21" s="221">
        <f t="shared" si="30"/>
        <v>0</v>
      </c>
      <c r="AE21" s="222">
        <f t="shared" si="14"/>
        <v>0</v>
      </c>
      <c r="AF21" s="227">
        <f t="shared" si="18"/>
        <v>0</v>
      </c>
      <c r="AG21" s="227" t="b">
        <f t="shared" si="19"/>
        <v>1</v>
      </c>
      <c r="AH21" t="s">
        <v>482</v>
      </c>
      <c r="AI21" s="224">
        <v>0</v>
      </c>
      <c r="AJ21" s="224">
        <v>0</v>
      </c>
      <c r="AK21" s="224">
        <f t="shared" si="15"/>
        <v>0</v>
      </c>
      <c r="AL21" s="224"/>
      <c r="AM21" s="137">
        <v>0</v>
      </c>
      <c r="AN21" s="137">
        <f t="shared" si="16"/>
        <v>0</v>
      </c>
      <c r="AO21" s="137"/>
      <c r="AP21" s="137"/>
      <c r="AQ21" s="137"/>
      <c r="AR21" s="137"/>
      <c r="AS21" s="137"/>
      <c r="AT21" s="137"/>
      <c r="AU21" s="137"/>
      <c r="AV21" s="137"/>
      <c r="AW21" s="137"/>
      <c r="AX21" s="137"/>
      <c r="AY21" s="137"/>
      <c r="AZ21" s="137"/>
      <c r="BA21" s="137"/>
      <c r="BB21" s="137"/>
    </row>
    <row r="22" spans="1:54" ht="15.75" customHeight="1">
      <c r="A22" s="137"/>
      <c r="B22" s="219">
        <v>1341</v>
      </c>
      <c r="C22" s="220" t="s">
        <v>487</v>
      </c>
      <c r="D22" s="220">
        <v>0</v>
      </c>
      <c r="E22" s="220">
        <v>0</v>
      </c>
      <c r="F22" s="220">
        <v>0</v>
      </c>
      <c r="G22" s="220">
        <f t="shared" si="3"/>
        <v>0</v>
      </c>
      <c r="H22" s="220">
        <v>0</v>
      </c>
      <c r="I22" s="220">
        <f t="shared" si="4"/>
        <v>0</v>
      </c>
      <c r="J22" s="220">
        <v>0</v>
      </c>
      <c r="K22" s="220">
        <f t="shared" si="5"/>
        <v>0</v>
      </c>
      <c r="L22" s="220">
        <v>0</v>
      </c>
      <c r="M22" s="220">
        <v>0</v>
      </c>
      <c r="N22" s="220">
        <v>0</v>
      </c>
      <c r="O22" s="220">
        <f t="shared" si="6"/>
        <v>0</v>
      </c>
      <c r="P22" s="220">
        <v>0</v>
      </c>
      <c r="Q22" s="220">
        <f t="shared" si="7"/>
        <v>0</v>
      </c>
      <c r="R22" s="220">
        <v>0</v>
      </c>
      <c r="S22" s="220">
        <f t="shared" si="8"/>
        <v>0</v>
      </c>
      <c r="T22" s="220">
        <v>0</v>
      </c>
      <c r="U22" s="220">
        <v>0</v>
      </c>
      <c r="V22" s="220">
        <v>0</v>
      </c>
      <c r="W22" s="220">
        <f t="shared" si="9"/>
        <v>0</v>
      </c>
      <c r="X22" s="220">
        <v>0</v>
      </c>
      <c r="Y22" s="220">
        <f t="shared" si="10"/>
        <v>0</v>
      </c>
      <c r="Z22" s="220">
        <v>0</v>
      </c>
      <c r="AA22" s="220">
        <f t="shared" si="11"/>
        <v>0</v>
      </c>
      <c r="AB22" s="200">
        <f t="shared" si="12"/>
        <v>0</v>
      </c>
      <c r="AC22" s="221">
        <f t="shared" ref="AC22:AD22" si="31">G22+O22+W22</f>
        <v>0</v>
      </c>
      <c r="AD22" s="221">
        <f t="shared" si="31"/>
        <v>0</v>
      </c>
      <c r="AE22" s="222">
        <f t="shared" si="14"/>
        <v>0</v>
      </c>
      <c r="AF22" s="227">
        <f t="shared" si="18"/>
        <v>0</v>
      </c>
      <c r="AG22" s="227" t="b">
        <f t="shared" si="19"/>
        <v>1</v>
      </c>
      <c r="AH22" t="s">
        <v>482</v>
      </c>
      <c r="AI22" s="224">
        <v>0</v>
      </c>
      <c r="AJ22" s="224">
        <v>0</v>
      </c>
      <c r="AK22" s="224">
        <f t="shared" si="15"/>
        <v>0</v>
      </c>
      <c r="AL22" s="224"/>
      <c r="AM22" s="137">
        <v>0</v>
      </c>
      <c r="AN22" s="137">
        <f t="shared" si="16"/>
        <v>0</v>
      </c>
      <c r="AO22" s="137"/>
      <c r="AP22" s="137"/>
      <c r="AQ22" s="137"/>
      <c r="AR22" s="137"/>
      <c r="AS22" s="137"/>
      <c r="AT22" s="137"/>
      <c r="AU22" s="137"/>
      <c r="AV22" s="137"/>
      <c r="AW22" s="137"/>
      <c r="AX22" s="137"/>
      <c r="AY22" s="137"/>
      <c r="AZ22" s="137"/>
      <c r="BA22" s="137"/>
      <c r="BB22" s="137"/>
    </row>
    <row r="23" spans="1:54" ht="15.75" customHeight="1">
      <c r="A23" s="137"/>
      <c r="B23" s="219">
        <v>1342</v>
      </c>
      <c r="C23" s="220" t="s">
        <v>488</v>
      </c>
      <c r="D23" s="220">
        <v>0</v>
      </c>
      <c r="E23" s="220">
        <v>0</v>
      </c>
      <c r="F23" s="220">
        <v>0</v>
      </c>
      <c r="G23" s="220">
        <f t="shared" si="3"/>
        <v>0</v>
      </c>
      <c r="H23" s="220">
        <v>0</v>
      </c>
      <c r="I23" s="220">
        <f t="shared" si="4"/>
        <v>0</v>
      </c>
      <c r="J23" s="220">
        <v>0</v>
      </c>
      <c r="K23" s="220">
        <f t="shared" si="5"/>
        <v>0</v>
      </c>
      <c r="L23" s="220">
        <v>0</v>
      </c>
      <c r="M23" s="220">
        <v>0</v>
      </c>
      <c r="N23" s="220">
        <v>0</v>
      </c>
      <c r="O23" s="220">
        <f t="shared" si="6"/>
        <v>0</v>
      </c>
      <c r="P23" s="220">
        <v>0</v>
      </c>
      <c r="Q23" s="220">
        <f t="shared" si="7"/>
        <v>0</v>
      </c>
      <c r="R23" s="220">
        <v>0</v>
      </c>
      <c r="S23" s="220">
        <f t="shared" si="8"/>
        <v>0</v>
      </c>
      <c r="T23" s="220">
        <v>0</v>
      </c>
      <c r="U23" s="220">
        <v>0</v>
      </c>
      <c r="V23" s="220">
        <v>0</v>
      </c>
      <c r="W23" s="220">
        <f t="shared" si="9"/>
        <v>0</v>
      </c>
      <c r="X23" s="220">
        <v>0</v>
      </c>
      <c r="Y23" s="220">
        <f t="shared" si="10"/>
        <v>0</v>
      </c>
      <c r="Z23" s="220">
        <v>0</v>
      </c>
      <c r="AA23" s="220">
        <f t="shared" si="11"/>
        <v>0</v>
      </c>
      <c r="AB23" s="200">
        <f t="shared" si="12"/>
        <v>0</v>
      </c>
      <c r="AC23" s="221">
        <f t="shared" ref="AC23:AD23" si="32">G23+O23+W23</f>
        <v>0</v>
      </c>
      <c r="AD23" s="221">
        <f t="shared" si="32"/>
        <v>0</v>
      </c>
      <c r="AE23" s="222">
        <f t="shared" si="14"/>
        <v>0</v>
      </c>
      <c r="AF23" s="227">
        <f t="shared" si="18"/>
        <v>0</v>
      </c>
      <c r="AG23" s="227" t="b">
        <f t="shared" si="19"/>
        <v>1</v>
      </c>
      <c r="AH23" t="s">
        <v>482</v>
      </c>
      <c r="AI23" s="224">
        <v>0</v>
      </c>
      <c r="AJ23" s="224">
        <v>0</v>
      </c>
      <c r="AK23" s="224">
        <f t="shared" si="15"/>
        <v>0</v>
      </c>
      <c r="AL23" s="224"/>
      <c r="AM23" s="137">
        <v>0</v>
      </c>
      <c r="AN23" s="137">
        <f t="shared" si="16"/>
        <v>0</v>
      </c>
      <c r="AO23" s="137"/>
      <c r="AP23" s="137"/>
      <c r="AQ23" s="137"/>
      <c r="AR23" s="137"/>
      <c r="AS23" s="137"/>
      <c r="AT23" s="137"/>
      <c r="AU23" s="137"/>
      <c r="AV23" s="137"/>
      <c r="AW23" s="137"/>
      <c r="AX23" s="137"/>
      <c r="AY23" s="137"/>
      <c r="AZ23" s="137"/>
      <c r="BA23" s="137"/>
      <c r="BB23" s="137"/>
    </row>
    <row r="24" spans="1:54" ht="15.75" customHeight="1">
      <c r="A24" s="137"/>
      <c r="B24" s="219">
        <v>1343</v>
      </c>
      <c r="C24" s="220" t="s">
        <v>489</v>
      </c>
      <c r="D24" s="220">
        <v>0</v>
      </c>
      <c r="E24" s="220">
        <v>0</v>
      </c>
      <c r="F24" s="220">
        <v>0</v>
      </c>
      <c r="G24" s="220">
        <f t="shared" si="3"/>
        <v>0</v>
      </c>
      <c r="H24" s="220">
        <v>0</v>
      </c>
      <c r="I24" s="220">
        <f t="shared" si="4"/>
        <v>0</v>
      </c>
      <c r="J24" s="220">
        <v>0</v>
      </c>
      <c r="K24" s="220">
        <f t="shared" si="5"/>
        <v>0</v>
      </c>
      <c r="L24" s="220">
        <v>0</v>
      </c>
      <c r="M24" s="220">
        <v>0</v>
      </c>
      <c r="N24" s="220">
        <v>0</v>
      </c>
      <c r="O24" s="220">
        <f t="shared" si="6"/>
        <v>0</v>
      </c>
      <c r="P24" s="220">
        <v>0</v>
      </c>
      <c r="Q24" s="220">
        <f t="shared" si="7"/>
        <v>0</v>
      </c>
      <c r="R24" s="220">
        <v>0</v>
      </c>
      <c r="S24" s="220">
        <f t="shared" si="8"/>
        <v>0</v>
      </c>
      <c r="T24" s="220">
        <v>0</v>
      </c>
      <c r="U24" s="220">
        <v>0</v>
      </c>
      <c r="V24" s="220">
        <v>0</v>
      </c>
      <c r="W24" s="220">
        <f t="shared" si="9"/>
        <v>0</v>
      </c>
      <c r="X24" s="220">
        <v>0</v>
      </c>
      <c r="Y24" s="220">
        <f t="shared" si="10"/>
        <v>0</v>
      </c>
      <c r="Z24" s="220">
        <v>0</v>
      </c>
      <c r="AA24" s="220">
        <f t="shared" si="11"/>
        <v>0</v>
      </c>
      <c r="AB24" s="200">
        <f t="shared" si="12"/>
        <v>0</v>
      </c>
      <c r="AC24" s="221">
        <f t="shared" ref="AC24:AD24" si="33">G24+O24+W24</f>
        <v>0</v>
      </c>
      <c r="AD24" s="221">
        <f t="shared" si="33"/>
        <v>0</v>
      </c>
      <c r="AE24" s="222">
        <f t="shared" si="14"/>
        <v>0</v>
      </c>
      <c r="AF24" s="227">
        <f t="shared" si="18"/>
        <v>0</v>
      </c>
      <c r="AG24" s="227" t="b">
        <f t="shared" si="19"/>
        <v>1</v>
      </c>
      <c r="AH24" t="s">
        <v>482</v>
      </c>
      <c r="AI24" s="224">
        <v>0</v>
      </c>
      <c r="AJ24" s="224">
        <v>0</v>
      </c>
      <c r="AK24" s="224">
        <f t="shared" si="15"/>
        <v>0</v>
      </c>
      <c r="AL24" s="224"/>
      <c r="AM24" s="137">
        <v>0</v>
      </c>
      <c r="AN24" s="137">
        <f t="shared" si="16"/>
        <v>0</v>
      </c>
      <c r="AO24" s="137"/>
      <c r="AP24" s="137"/>
      <c r="AQ24" s="137"/>
      <c r="AR24" s="137"/>
      <c r="AS24" s="137"/>
      <c r="AT24" s="137"/>
      <c r="AU24" s="137"/>
      <c r="AV24" s="137"/>
      <c r="AW24" s="137"/>
      <c r="AX24" s="137"/>
      <c r="AY24" s="137"/>
      <c r="AZ24" s="137"/>
      <c r="BA24" s="137"/>
      <c r="BB24" s="137"/>
    </row>
    <row r="25" spans="1:54" ht="15.75" customHeight="1">
      <c r="A25" s="137"/>
      <c r="B25" s="219">
        <v>1344</v>
      </c>
      <c r="C25" s="220" t="s">
        <v>490</v>
      </c>
      <c r="D25" s="220">
        <v>0</v>
      </c>
      <c r="E25" s="220">
        <v>0</v>
      </c>
      <c r="F25" s="220">
        <v>0</v>
      </c>
      <c r="G25" s="220">
        <f t="shared" si="3"/>
        <v>0</v>
      </c>
      <c r="H25" s="220">
        <v>0</v>
      </c>
      <c r="I25" s="220">
        <f t="shared" si="4"/>
        <v>0</v>
      </c>
      <c r="J25" s="220">
        <v>0</v>
      </c>
      <c r="K25" s="220">
        <f t="shared" si="5"/>
        <v>0</v>
      </c>
      <c r="L25" s="220">
        <v>0</v>
      </c>
      <c r="M25" s="220">
        <v>0</v>
      </c>
      <c r="N25" s="220">
        <v>0</v>
      </c>
      <c r="O25" s="220">
        <f t="shared" si="6"/>
        <v>0</v>
      </c>
      <c r="P25" s="220">
        <v>0</v>
      </c>
      <c r="Q25" s="220">
        <f t="shared" si="7"/>
        <v>0</v>
      </c>
      <c r="R25" s="220">
        <v>0</v>
      </c>
      <c r="S25" s="220">
        <f t="shared" si="8"/>
        <v>0</v>
      </c>
      <c r="T25" s="220">
        <v>0</v>
      </c>
      <c r="U25" s="220">
        <v>0</v>
      </c>
      <c r="V25" s="220">
        <v>0</v>
      </c>
      <c r="W25" s="220">
        <f t="shared" si="9"/>
        <v>0</v>
      </c>
      <c r="X25" s="220">
        <v>0</v>
      </c>
      <c r="Y25" s="220">
        <f t="shared" si="10"/>
        <v>0</v>
      </c>
      <c r="Z25" s="220">
        <v>0</v>
      </c>
      <c r="AA25" s="220">
        <f t="shared" si="11"/>
        <v>0</v>
      </c>
      <c r="AB25" s="200">
        <f t="shared" si="12"/>
        <v>0</v>
      </c>
      <c r="AC25" s="221">
        <f t="shared" ref="AC25:AD25" si="34">G25+O25+W25</f>
        <v>0</v>
      </c>
      <c r="AD25" s="221">
        <f t="shared" si="34"/>
        <v>0</v>
      </c>
      <c r="AE25" s="222">
        <f t="shared" si="14"/>
        <v>0</v>
      </c>
      <c r="AF25" s="227">
        <f t="shared" si="18"/>
        <v>0</v>
      </c>
      <c r="AG25" s="227" t="b">
        <f t="shared" si="19"/>
        <v>1</v>
      </c>
      <c r="AH25" t="s">
        <v>482</v>
      </c>
      <c r="AI25" s="224">
        <v>0</v>
      </c>
      <c r="AJ25" s="224">
        <v>0</v>
      </c>
      <c r="AK25" s="224">
        <f t="shared" si="15"/>
        <v>0</v>
      </c>
      <c r="AL25" s="224"/>
      <c r="AM25" s="137">
        <v>0</v>
      </c>
      <c r="AN25" s="137">
        <f t="shared" si="16"/>
        <v>0</v>
      </c>
      <c r="AO25" s="137"/>
      <c r="AP25" s="137"/>
      <c r="AQ25" s="137"/>
      <c r="AR25" s="137"/>
      <c r="AS25" s="137"/>
      <c r="AT25" s="137"/>
      <c r="AU25" s="137"/>
      <c r="AV25" s="137"/>
      <c r="AW25" s="137"/>
      <c r="AX25" s="137"/>
      <c r="AY25" s="137"/>
      <c r="AZ25" s="137"/>
      <c r="BA25" s="137"/>
      <c r="BB25" s="137"/>
    </row>
    <row r="26" spans="1:54" ht="15.75" customHeight="1">
      <c r="A26" s="137"/>
      <c r="B26" s="219">
        <v>1345</v>
      </c>
      <c r="C26" s="220" t="s">
        <v>491</v>
      </c>
      <c r="D26" s="220">
        <v>0</v>
      </c>
      <c r="E26" s="220">
        <v>0</v>
      </c>
      <c r="F26" s="220">
        <v>0</v>
      </c>
      <c r="G26" s="220">
        <f t="shared" si="3"/>
        <v>0</v>
      </c>
      <c r="H26" s="220">
        <v>0</v>
      </c>
      <c r="I26" s="220">
        <f t="shared" si="4"/>
        <v>0</v>
      </c>
      <c r="J26" s="220">
        <v>0</v>
      </c>
      <c r="K26" s="220">
        <f t="shared" si="5"/>
        <v>0</v>
      </c>
      <c r="L26" s="220">
        <v>0</v>
      </c>
      <c r="M26" s="220">
        <v>0</v>
      </c>
      <c r="N26" s="220">
        <v>0</v>
      </c>
      <c r="O26" s="220">
        <f t="shared" si="6"/>
        <v>0</v>
      </c>
      <c r="P26" s="220">
        <v>0</v>
      </c>
      <c r="Q26" s="220">
        <f t="shared" si="7"/>
        <v>0</v>
      </c>
      <c r="R26" s="220">
        <v>0</v>
      </c>
      <c r="S26" s="220">
        <f t="shared" si="8"/>
        <v>0</v>
      </c>
      <c r="T26" s="220">
        <v>0</v>
      </c>
      <c r="U26" s="220">
        <v>0</v>
      </c>
      <c r="V26" s="220">
        <v>0</v>
      </c>
      <c r="W26" s="220">
        <f t="shared" si="9"/>
        <v>0</v>
      </c>
      <c r="X26" s="220">
        <v>0</v>
      </c>
      <c r="Y26" s="220">
        <f t="shared" si="10"/>
        <v>0</v>
      </c>
      <c r="Z26" s="220">
        <v>0</v>
      </c>
      <c r="AA26" s="220">
        <f t="shared" si="11"/>
        <v>0</v>
      </c>
      <c r="AB26" s="200">
        <f t="shared" si="12"/>
        <v>0</v>
      </c>
      <c r="AC26" s="221">
        <f t="shared" ref="AC26:AD26" si="35">G26+O26+W26</f>
        <v>0</v>
      </c>
      <c r="AD26" s="221">
        <f t="shared" si="35"/>
        <v>0</v>
      </c>
      <c r="AE26" s="222">
        <f t="shared" si="14"/>
        <v>0</v>
      </c>
      <c r="AF26" s="227">
        <f t="shared" si="18"/>
        <v>0</v>
      </c>
      <c r="AG26" s="227" t="b">
        <f t="shared" si="19"/>
        <v>1</v>
      </c>
      <c r="AH26" t="s">
        <v>482</v>
      </c>
      <c r="AI26" s="224">
        <v>0</v>
      </c>
      <c r="AJ26" s="224">
        <v>0</v>
      </c>
      <c r="AK26" s="224">
        <f t="shared" si="15"/>
        <v>0</v>
      </c>
      <c r="AL26" s="224"/>
      <c r="AM26" s="137">
        <v>0</v>
      </c>
      <c r="AN26" s="137">
        <f t="shared" si="16"/>
        <v>0</v>
      </c>
      <c r="AO26" s="137"/>
      <c r="AP26" s="137"/>
      <c r="AQ26" s="137"/>
      <c r="AR26" s="137"/>
      <c r="AS26" s="137"/>
      <c r="AT26" s="137"/>
      <c r="AU26" s="137"/>
      <c r="AV26" s="137"/>
      <c r="AW26" s="137"/>
      <c r="AX26" s="137"/>
      <c r="AY26" s="137"/>
      <c r="AZ26" s="137"/>
      <c r="BA26" s="137"/>
      <c r="BB26" s="137"/>
    </row>
    <row r="27" spans="1:54" ht="15.75" customHeight="1">
      <c r="A27" s="137"/>
      <c r="B27" s="219">
        <v>1346</v>
      </c>
      <c r="C27" s="220" t="s">
        <v>492</v>
      </c>
      <c r="D27" s="220">
        <v>0</v>
      </c>
      <c r="E27" s="220">
        <v>0</v>
      </c>
      <c r="F27" s="220">
        <v>0</v>
      </c>
      <c r="G27" s="220">
        <f t="shared" si="3"/>
        <v>0</v>
      </c>
      <c r="H27" s="220">
        <v>0</v>
      </c>
      <c r="I27" s="220">
        <f t="shared" si="4"/>
        <v>0</v>
      </c>
      <c r="J27" s="220">
        <v>0</v>
      </c>
      <c r="K27" s="220">
        <f t="shared" si="5"/>
        <v>0</v>
      </c>
      <c r="L27" s="220">
        <v>0</v>
      </c>
      <c r="M27" s="220">
        <v>0</v>
      </c>
      <c r="N27" s="220">
        <v>0</v>
      </c>
      <c r="O27" s="220">
        <f t="shared" si="6"/>
        <v>0</v>
      </c>
      <c r="P27" s="220">
        <v>0</v>
      </c>
      <c r="Q27" s="220">
        <f t="shared" si="7"/>
        <v>0</v>
      </c>
      <c r="R27" s="220">
        <v>0</v>
      </c>
      <c r="S27" s="220">
        <f t="shared" si="8"/>
        <v>0</v>
      </c>
      <c r="T27" s="220">
        <v>0</v>
      </c>
      <c r="U27" s="220">
        <v>0</v>
      </c>
      <c r="V27" s="220">
        <v>0</v>
      </c>
      <c r="W27" s="220">
        <f t="shared" si="9"/>
        <v>0</v>
      </c>
      <c r="X27" s="220">
        <v>0</v>
      </c>
      <c r="Y27" s="220">
        <f t="shared" si="10"/>
        <v>0</v>
      </c>
      <c r="Z27" s="220">
        <v>0</v>
      </c>
      <c r="AA27" s="220">
        <f t="shared" si="11"/>
        <v>0</v>
      </c>
      <c r="AB27" s="200">
        <f t="shared" si="12"/>
        <v>0</v>
      </c>
      <c r="AC27" s="221">
        <f t="shared" ref="AC27:AD27" si="36">G27+O27+W27</f>
        <v>0</v>
      </c>
      <c r="AD27" s="221">
        <f t="shared" si="36"/>
        <v>0</v>
      </c>
      <c r="AE27" s="222">
        <f t="shared" si="14"/>
        <v>0</v>
      </c>
      <c r="AF27" s="227">
        <f t="shared" si="18"/>
        <v>0</v>
      </c>
      <c r="AG27" s="227" t="b">
        <f t="shared" si="19"/>
        <v>1</v>
      </c>
      <c r="AH27" t="s">
        <v>482</v>
      </c>
      <c r="AI27" s="224">
        <v>0</v>
      </c>
      <c r="AJ27" s="224">
        <v>0</v>
      </c>
      <c r="AK27" s="224">
        <f t="shared" si="15"/>
        <v>0</v>
      </c>
      <c r="AL27" s="224"/>
      <c r="AM27" s="137">
        <v>0</v>
      </c>
      <c r="AN27" s="137">
        <f t="shared" si="16"/>
        <v>0</v>
      </c>
      <c r="AO27" s="137"/>
      <c r="AP27" s="137"/>
      <c r="AQ27" s="137"/>
      <c r="AR27" s="137"/>
      <c r="AS27" s="137"/>
      <c r="AT27" s="137"/>
      <c r="AU27" s="137"/>
      <c r="AV27" s="137"/>
      <c r="AW27" s="137"/>
      <c r="AX27" s="137"/>
      <c r="AY27" s="137"/>
      <c r="AZ27" s="137"/>
      <c r="BA27" s="137"/>
      <c r="BB27" s="137"/>
    </row>
    <row r="28" spans="1:54" ht="15.75" customHeight="1">
      <c r="A28" s="137"/>
      <c r="B28" s="219">
        <v>1347</v>
      </c>
      <c r="C28" s="220" t="s">
        <v>493</v>
      </c>
      <c r="D28" s="220">
        <v>0</v>
      </c>
      <c r="E28" s="220">
        <v>0</v>
      </c>
      <c r="F28" s="220">
        <v>0</v>
      </c>
      <c r="G28" s="220">
        <f t="shared" si="3"/>
        <v>0</v>
      </c>
      <c r="H28" s="220">
        <v>0</v>
      </c>
      <c r="I28" s="220">
        <f t="shared" si="4"/>
        <v>0</v>
      </c>
      <c r="J28" s="220">
        <v>0</v>
      </c>
      <c r="K28" s="220">
        <f t="shared" si="5"/>
        <v>0</v>
      </c>
      <c r="L28" s="220">
        <v>0</v>
      </c>
      <c r="M28" s="220">
        <v>0</v>
      </c>
      <c r="N28" s="220">
        <v>0</v>
      </c>
      <c r="O28" s="220">
        <f t="shared" si="6"/>
        <v>0</v>
      </c>
      <c r="P28" s="220">
        <v>0</v>
      </c>
      <c r="Q28" s="220">
        <f t="shared" si="7"/>
        <v>0</v>
      </c>
      <c r="R28" s="220">
        <v>0</v>
      </c>
      <c r="S28" s="220">
        <f t="shared" si="8"/>
        <v>0</v>
      </c>
      <c r="T28" s="220">
        <v>0</v>
      </c>
      <c r="U28" s="220">
        <v>0</v>
      </c>
      <c r="V28" s="220">
        <v>0</v>
      </c>
      <c r="W28" s="220">
        <f t="shared" si="9"/>
        <v>0</v>
      </c>
      <c r="X28" s="220">
        <v>0</v>
      </c>
      <c r="Y28" s="220">
        <f t="shared" si="10"/>
        <v>0</v>
      </c>
      <c r="Z28" s="220">
        <v>0</v>
      </c>
      <c r="AA28" s="220">
        <f t="shared" si="11"/>
        <v>0</v>
      </c>
      <c r="AB28" s="200">
        <f t="shared" si="12"/>
        <v>0</v>
      </c>
      <c r="AC28" s="221">
        <f t="shared" ref="AC28:AD28" si="37">G28+O28+W28</f>
        <v>0</v>
      </c>
      <c r="AD28" s="221">
        <f t="shared" si="37"/>
        <v>0</v>
      </c>
      <c r="AE28" s="222">
        <f t="shared" si="14"/>
        <v>0</v>
      </c>
      <c r="AF28" s="227">
        <f t="shared" si="18"/>
        <v>0</v>
      </c>
      <c r="AG28" s="227" t="b">
        <f t="shared" si="19"/>
        <v>1</v>
      </c>
      <c r="AH28" t="s">
        <v>482</v>
      </c>
      <c r="AI28" s="224">
        <v>0</v>
      </c>
      <c r="AJ28" s="224">
        <v>0</v>
      </c>
      <c r="AK28" s="224">
        <f t="shared" si="15"/>
        <v>0</v>
      </c>
      <c r="AL28" s="224"/>
      <c r="AM28" s="137">
        <v>0</v>
      </c>
      <c r="AN28" s="137">
        <f t="shared" si="16"/>
        <v>0</v>
      </c>
      <c r="AO28" s="137"/>
      <c r="AP28" s="137"/>
      <c r="AQ28" s="137"/>
      <c r="AR28" s="137"/>
      <c r="AS28" s="137"/>
      <c r="AT28" s="137"/>
      <c r="AU28" s="137"/>
      <c r="AV28" s="137"/>
      <c r="AW28" s="137"/>
      <c r="AX28" s="137"/>
      <c r="AY28" s="137"/>
      <c r="AZ28" s="137"/>
      <c r="BA28" s="137"/>
      <c r="BB28" s="137"/>
    </row>
    <row r="29" spans="1:54" ht="15.75" customHeight="1">
      <c r="A29" s="137"/>
      <c r="B29" s="219">
        <v>1348</v>
      </c>
      <c r="C29" s="220" t="s">
        <v>494</v>
      </c>
      <c r="D29" s="220">
        <v>0</v>
      </c>
      <c r="E29" s="220">
        <v>0</v>
      </c>
      <c r="F29" s="220">
        <v>0</v>
      </c>
      <c r="G29" s="220">
        <f t="shared" si="3"/>
        <v>0</v>
      </c>
      <c r="H29" s="220">
        <v>0</v>
      </c>
      <c r="I29" s="220">
        <f t="shared" si="4"/>
        <v>0</v>
      </c>
      <c r="J29" s="220">
        <v>0</v>
      </c>
      <c r="K29" s="220">
        <f t="shared" si="5"/>
        <v>0</v>
      </c>
      <c r="L29" s="220">
        <v>0</v>
      </c>
      <c r="M29" s="220">
        <v>0</v>
      </c>
      <c r="N29" s="220">
        <v>0</v>
      </c>
      <c r="O29" s="220">
        <f t="shared" si="6"/>
        <v>0</v>
      </c>
      <c r="P29" s="220">
        <v>0</v>
      </c>
      <c r="Q29" s="220">
        <f t="shared" si="7"/>
        <v>0</v>
      </c>
      <c r="R29" s="220">
        <v>0</v>
      </c>
      <c r="S29" s="220">
        <f t="shared" si="8"/>
        <v>0</v>
      </c>
      <c r="T29" s="220">
        <v>0</v>
      </c>
      <c r="U29" s="220">
        <v>0</v>
      </c>
      <c r="V29" s="220">
        <v>0</v>
      </c>
      <c r="W29" s="220">
        <f t="shared" si="9"/>
        <v>0</v>
      </c>
      <c r="X29" s="220">
        <v>0</v>
      </c>
      <c r="Y29" s="220">
        <f t="shared" si="10"/>
        <v>0</v>
      </c>
      <c r="Z29" s="220">
        <v>0</v>
      </c>
      <c r="AA29" s="220">
        <f t="shared" si="11"/>
        <v>0</v>
      </c>
      <c r="AB29" s="200">
        <f t="shared" si="12"/>
        <v>0</v>
      </c>
      <c r="AC29" s="221">
        <f t="shared" ref="AC29:AD29" si="38">G29+O29+W29</f>
        <v>0</v>
      </c>
      <c r="AD29" s="221">
        <f t="shared" si="38"/>
        <v>0</v>
      </c>
      <c r="AE29" s="222">
        <f t="shared" si="14"/>
        <v>0</v>
      </c>
      <c r="AF29" s="227">
        <f t="shared" si="18"/>
        <v>0</v>
      </c>
      <c r="AG29" s="227" t="b">
        <f t="shared" si="19"/>
        <v>1</v>
      </c>
      <c r="AH29" t="s">
        <v>482</v>
      </c>
      <c r="AI29" s="224">
        <v>0</v>
      </c>
      <c r="AJ29" s="224">
        <v>0</v>
      </c>
      <c r="AK29" s="224">
        <f t="shared" si="15"/>
        <v>0</v>
      </c>
      <c r="AL29" s="224"/>
      <c r="AM29" s="137">
        <v>0</v>
      </c>
      <c r="AN29" s="137">
        <f t="shared" si="16"/>
        <v>0</v>
      </c>
      <c r="AO29" s="137"/>
      <c r="AP29" s="137"/>
      <c r="AQ29" s="137"/>
      <c r="AR29" s="137"/>
      <c r="AS29" s="137"/>
      <c r="AT29" s="137"/>
      <c r="AU29" s="137"/>
      <c r="AV29" s="137"/>
      <c r="AW29" s="137"/>
      <c r="AX29" s="137"/>
      <c r="AY29" s="137"/>
      <c r="AZ29" s="137"/>
      <c r="BA29" s="137"/>
      <c r="BB29" s="137"/>
    </row>
    <row r="30" spans="1:54" ht="15.75" customHeight="1">
      <c r="A30" s="137"/>
      <c r="B30" s="219">
        <v>1371</v>
      </c>
      <c r="C30" s="220" t="s">
        <v>495</v>
      </c>
      <c r="D30" s="220">
        <v>0</v>
      </c>
      <c r="E30" s="220">
        <v>0</v>
      </c>
      <c r="F30" s="220">
        <v>0</v>
      </c>
      <c r="G30" s="220">
        <f t="shared" si="3"/>
        <v>0</v>
      </c>
      <c r="H30" s="220">
        <v>0</v>
      </c>
      <c r="I30" s="220">
        <f t="shared" si="4"/>
        <v>0</v>
      </c>
      <c r="J30" s="220">
        <v>0</v>
      </c>
      <c r="K30" s="220">
        <f t="shared" si="5"/>
        <v>0</v>
      </c>
      <c r="L30" s="220">
        <v>0</v>
      </c>
      <c r="M30" s="220">
        <v>0</v>
      </c>
      <c r="N30" s="220">
        <v>0</v>
      </c>
      <c r="O30" s="220">
        <f t="shared" si="6"/>
        <v>0</v>
      </c>
      <c r="P30" s="220">
        <v>0</v>
      </c>
      <c r="Q30" s="220">
        <f t="shared" si="7"/>
        <v>0</v>
      </c>
      <c r="R30" s="220">
        <v>0</v>
      </c>
      <c r="S30" s="220">
        <f t="shared" si="8"/>
        <v>0</v>
      </c>
      <c r="T30" s="220">
        <v>0</v>
      </c>
      <c r="U30" s="220">
        <v>0</v>
      </c>
      <c r="V30" s="220">
        <v>0</v>
      </c>
      <c r="W30" s="220">
        <f t="shared" si="9"/>
        <v>0</v>
      </c>
      <c r="X30" s="220">
        <v>0</v>
      </c>
      <c r="Y30" s="220">
        <f t="shared" si="10"/>
        <v>0</v>
      </c>
      <c r="Z30" s="220">
        <v>0</v>
      </c>
      <c r="AA30" s="220">
        <f t="shared" si="11"/>
        <v>0</v>
      </c>
      <c r="AB30" s="200">
        <f t="shared" si="12"/>
        <v>0</v>
      </c>
      <c r="AC30" s="221">
        <f t="shared" ref="AC30:AD30" si="39">G30+O30+W30</f>
        <v>0</v>
      </c>
      <c r="AD30" s="221">
        <f t="shared" si="39"/>
        <v>0</v>
      </c>
      <c r="AE30" s="222">
        <f t="shared" si="14"/>
        <v>0</v>
      </c>
      <c r="AF30" s="227">
        <f t="shared" si="18"/>
        <v>0</v>
      </c>
      <c r="AG30" s="227" t="b">
        <f t="shared" si="19"/>
        <v>1</v>
      </c>
      <c r="AH30" t="s">
        <v>482</v>
      </c>
      <c r="AI30" s="224">
        <v>0</v>
      </c>
      <c r="AJ30" s="224">
        <v>0</v>
      </c>
      <c r="AK30" s="224">
        <f t="shared" si="15"/>
        <v>0</v>
      </c>
      <c r="AL30" s="224"/>
      <c r="AM30" s="137">
        <v>0</v>
      </c>
      <c r="AN30" s="137">
        <f t="shared" si="16"/>
        <v>0</v>
      </c>
      <c r="AO30" s="137"/>
      <c r="AP30" s="137"/>
      <c r="AQ30" s="137"/>
      <c r="AR30" s="137"/>
      <c r="AS30" s="137"/>
      <c r="AT30" s="137"/>
      <c r="AU30" s="137"/>
      <c r="AV30" s="137"/>
      <c r="AW30" s="137"/>
      <c r="AX30" s="137"/>
      <c r="AY30" s="137"/>
      <c r="AZ30" s="137"/>
      <c r="BA30" s="137"/>
      <c r="BB30" s="137"/>
    </row>
    <row r="31" spans="1:54" ht="15.75" customHeight="1">
      <c r="A31" s="137"/>
      <c r="B31" s="219">
        <v>1411</v>
      </c>
      <c r="C31" s="220" t="s">
        <v>496</v>
      </c>
      <c r="D31" s="220">
        <v>0</v>
      </c>
      <c r="E31" s="220">
        <v>0</v>
      </c>
      <c r="F31" s="220">
        <v>0</v>
      </c>
      <c r="G31" s="220">
        <f t="shared" si="3"/>
        <v>0</v>
      </c>
      <c r="H31" s="220">
        <v>0</v>
      </c>
      <c r="I31" s="220">
        <f t="shared" si="4"/>
        <v>0</v>
      </c>
      <c r="J31" s="220">
        <v>0</v>
      </c>
      <c r="K31" s="220">
        <f t="shared" si="5"/>
        <v>0</v>
      </c>
      <c r="L31" s="220">
        <v>0</v>
      </c>
      <c r="M31" s="220">
        <v>0</v>
      </c>
      <c r="N31" s="220">
        <v>0</v>
      </c>
      <c r="O31" s="220">
        <f t="shared" si="6"/>
        <v>0</v>
      </c>
      <c r="P31" s="220">
        <v>0</v>
      </c>
      <c r="Q31" s="220">
        <f t="shared" si="7"/>
        <v>0</v>
      </c>
      <c r="R31" s="220">
        <v>0</v>
      </c>
      <c r="S31" s="220">
        <f t="shared" si="8"/>
        <v>0</v>
      </c>
      <c r="T31" s="220">
        <v>0</v>
      </c>
      <c r="U31" s="220">
        <v>0</v>
      </c>
      <c r="V31" s="220">
        <v>0</v>
      </c>
      <c r="W31" s="220">
        <f t="shared" si="9"/>
        <v>0</v>
      </c>
      <c r="X31" s="220">
        <v>0</v>
      </c>
      <c r="Y31" s="220">
        <f t="shared" si="10"/>
        <v>0</v>
      </c>
      <c r="Z31" s="220">
        <v>0</v>
      </c>
      <c r="AA31" s="220">
        <f t="shared" si="11"/>
        <v>0</v>
      </c>
      <c r="AB31" s="200">
        <f t="shared" si="12"/>
        <v>0</v>
      </c>
      <c r="AC31" s="221">
        <f t="shared" ref="AC31:AD31" si="40">G31+O31+W31</f>
        <v>0</v>
      </c>
      <c r="AD31" s="221">
        <f t="shared" si="40"/>
        <v>0</v>
      </c>
      <c r="AE31" s="222">
        <f t="shared" si="14"/>
        <v>0</v>
      </c>
      <c r="AF31" s="227">
        <f t="shared" si="18"/>
        <v>0</v>
      </c>
      <c r="AG31" s="227" t="b">
        <f t="shared" si="19"/>
        <v>1</v>
      </c>
      <c r="AH31" s="228" t="s">
        <v>248</v>
      </c>
      <c r="AI31" s="224">
        <v>0</v>
      </c>
      <c r="AJ31" s="224">
        <v>0</v>
      </c>
      <c r="AK31" s="224">
        <f t="shared" si="15"/>
        <v>0</v>
      </c>
      <c r="AL31" s="224"/>
      <c r="AM31" s="137">
        <v>0</v>
      </c>
      <c r="AN31" s="137">
        <f t="shared" si="16"/>
        <v>0</v>
      </c>
      <c r="AO31" s="229"/>
      <c r="AP31" s="229"/>
      <c r="AQ31" s="229"/>
      <c r="AR31" s="229"/>
      <c r="AS31" s="229"/>
      <c r="AT31" s="229"/>
      <c r="AU31" s="229"/>
      <c r="AV31" s="229"/>
      <c r="AW31" s="229"/>
      <c r="AX31" s="229"/>
      <c r="AY31" s="229"/>
      <c r="AZ31" s="229"/>
      <c r="BA31" s="229"/>
      <c r="BB31" s="229"/>
    </row>
    <row r="32" spans="1:54" ht="15.75" customHeight="1">
      <c r="A32" s="137"/>
      <c r="B32" s="219">
        <v>1412</v>
      </c>
      <c r="C32" s="220" t="s">
        <v>497</v>
      </c>
      <c r="D32" s="220">
        <v>0</v>
      </c>
      <c r="E32" s="220">
        <v>0</v>
      </c>
      <c r="F32" s="220">
        <v>0</v>
      </c>
      <c r="G32" s="220">
        <f t="shared" si="3"/>
        <v>0</v>
      </c>
      <c r="H32" s="220">
        <v>0</v>
      </c>
      <c r="I32" s="220">
        <f t="shared" si="4"/>
        <v>0</v>
      </c>
      <c r="J32" s="220">
        <v>0</v>
      </c>
      <c r="K32" s="220">
        <f t="shared" si="5"/>
        <v>0</v>
      </c>
      <c r="L32" s="220">
        <v>0</v>
      </c>
      <c r="M32" s="220">
        <v>0</v>
      </c>
      <c r="N32" s="220">
        <v>0</v>
      </c>
      <c r="O32" s="220">
        <f t="shared" si="6"/>
        <v>0</v>
      </c>
      <c r="P32" s="220">
        <v>0</v>
      </c>
      <c r="Q32" s="220">
        <f t="shared" si="7"/>
        <v>0</v>
      </c>
      <c r="R32" s="220">
        <v>0</v>
      </c>
      <c r="S32" s="220">
        <f t="shared" si="8"/>
        <v>0</v>
      </c>
      <c r="T32" s="220">
        <v>0</v>
      </c>
      <c r="U32" s="220">
        <v>0</v>
      </c>
      <c r="V32" s="220">
        <v>0</v>
      </c>
      <c r="W32" s="220">
        <f t="shared" si="9"/>
        <v>0</v>
      </c>
      <c r="X32" s="220">
        <v>0</v>
      </c>
      <c r="Y32" s="220">
        <f t="shared" si="10"/>
        <v>0</v>
      </c>
      <c r="Z32" s="220">
        <v>0</v>
      </c>
      <c r="AA32" s="220">
        <f t="shared" si="11"/>
        <v>0</v>
      </c>
      <c r="AB32" s="200">
        <f t="shared" si="12"/>
        <v>0</v>
      </c>
      <c r="AC32" s="221">
        <f t="shared" ref="AC32:AD32" si="41">G32+O32+W32</f>
        <v>0</v>
      </c>
      <c r="AD32" s="221">
        <f t="shared" si="41"/>
        <v>0</v>
      </c>
      <c r="AE32" s="222">
        <f t="shared" si="14"/>
        <v>0</v>
      </c>
      <c r="AF32" s="227">
        <f t="shared" si="18"/>
        <v>0</v>
      </c>
      <c r="AG32" s="227" t="b">
        <f t="shared" si="19"/>
        <v>1</v>
      </c>
      <c r="AH32" s="228" t="s">
        <v>248</v>
      </c>
      <c r="AI32" s="224">
        <v>0</v>
      </c>
      <c r="AJ32" s="224">
        <v>0</v>
      </c>
      <c r="AK32" s="224">
        <f t="shared" si="15"/>
        <v>0</v>
      </c>
      <c r="AL32" s="224"/>
      <c r="AM32" s="137">
        <v>0</v>
      </c>
      <c r="AN32" s="137">
        <f t="shared" si="16"/>
        <v>0</v>
      </c>
      <c r="AO32" s="229"/>
      <c r="AP32" s="229"/>
      <c r="AQ32" s="229"/>
      <c r="AR32" s="229"/>
      <c r="AS32" s="229"/>
      <c r="AT32" s="229"/>
      <c r="AU32" s="229"/>
      <c r="AV32" s="229"/>
      <c r="AW32" s="229"/>
      <c r="AX32" s="229"/>
      <c r="AY32" s="229"/>
      <c r="AZ32" s="229"/>
      <c r="BA32" s="229"/>
      <c r="BB32" s="229"/>
    </row>
    <row r="33" spans="1:54" ht="15.75" customHeight="1">
      <c r="A33" s="137"/>
      <c r="B33" s="219">
        <v>1413</v>
      </c>
      <c r="C33" s="220" t="s">
        <v>498</v>
      </c>
      <c r="D33" s="220">
        <v>0</v>
      </c>
      <c r="E33" s="220">
        <v>0</v>
      </c>
      <c r="F33" s="220">
        <v>0</v>
      </c>
      <c r="G33" s="220">
        <f t="shared" si="3"/>
        <v>0</v>
      </c>
      <c r="H33" s="220">
        <v>0</v>
      </c>
      <c r="I33" s="220">
        <f t="shared" si="4"/>
        <v>0</v>
      </c>
      <c r="J33" s="220">
        <v>0</v>
      </c>
      <c r="K33" s="220">
        <f t="shared" si="5"/>
        <v>0</v>
      </c>
      <c r="L33" s="220">
        <v>0</v>
      </c>
      <c r="M33" s="220">
        <v>0</v>
      </c>
      <c r="N33" s="220">
        <v>0</v>
      </c>
      <c r="O33" s="220">
        <f t="shared" si="6"/>
        <v>0</v>
      </c>
      <c r="P33" s="220">
        <v>0</v>
      </c>
      <c r="Q33" s="220">
        <f t="shared" si="7"/>
        <v>0</v>
      </c>
      <c r="R33" s="220">
        <v>0</v>
      </c>
      <c r="S33" s="220">
        <f t="shared" si="8"/>
        <v>0</v>
      </c>
      <c r="T33" s="220">
        <v>0</v>
      </c>
      <c r="U33" s="220">
        <v>0</v>
      </c>
      <c r="V33" s="220">
        <v>0</v>
      </c>
      <c r="W33" s="220">
        <f t="shared" si="9"/>
        <v>0</v>
      </c>
      <c r="X33" s="220">
        <v>0</v>
      </c>
      <c r="Y33" s="220">
        <f t="shared" si="10"/>
        <v>0</v>
      </c>
      <c r="Z33" s="220">
        <v>0</v>
      </c>
      <c r="AA33" s="220">
        <f t="shared" si="11"/>
        <v>0</v>
      </c>
      <c r="AB33" s="200">
        <f t="shared" si="12"/>
        <v>0</v>
      </c>
      <c r="AC33" s="221">
        <f t="shared" ref="AC33:AD33" si="42">G33+O33+W33</f>
        <v>0</v>
      </c>
      <c r="AD33" s="221">
        <f t="shared" si="42"/>
        <v>0</v>
      </c>
      <c r="AE33" s="222">
        <f t="shared" si="14"/>
        <v>0</v>
      </c>
      <c r="AF33" s="227">
        <f t="shared" si="18"/>
        <v>0</v>
      </c>
      <c r="AG33" s="227" t="b">
        <f t="shared" si="19"/>
        <v>1</v>
      </c>
      <c r="AH33" s="228" t="s">
        <v>248</v>
      </c>
      <c r="AI33" s="224">
        <v>0</v>
      </c>
      <c r="AJ33" s="224">
        <v>0</v>
      </c>
      <c r="AK33" s="224">
        <f t="shared" si="15"/>
        <v>0</v>
      </c>
      <c r="AL33" s="224"/>
      <c r="AM33" s="137">
        <v>0</v>
      </c>
      <c r="AN33" s="137">
        <f t="shared" si="16"/>
        <v>0</v>
      </c>
      <c r="AO33" s="229"/>
      <c r="AP33" s="229"/>
      <c r="AQ33" s="229"/>
      <c r="AR33" s="229"/>
      <c r="AS33" s="229"/>
      <c r="AT33" s="229"/>
      <c r="AU33" s="229"/>
      <c r="AV33" s="229"/>
      <c r="AW33" s="229"/>
      <c r="AX33" s="229"/>
      <c r="AY33" s="229"/>
      <c r="AZ33" s="229"/>
      <c r="BA33" s="229"/>
      <c r="BB33" s="229"/>
    </row>
    <row r="34" spans="1:54" ht="15.75" customHeight="1">
      <c r="A34" s="229"/>
      <c r="B34" s="219">
        <v>1421</v>
      </c>
      <c r="C34" s="220" t="s">
        <v>499</v>
      </c>
      <c r="D34" s="220">
        <v>0</v>
      </c>
      <c r="E34" s="220">
        <v>0</v>
      </c>
      <c r="F34" s="220">
        <v>0</v>
      </c>
      <c r="G34" s="220">
        <f t="shared" si="3"/>
        <v>0</v>
      </c>
      <c r="H34" s="220">
        <v>0</v>
      </c>
      <c r="I34" s="220">
        <f t="shared" si="4"/>
        <v>0</v>
      </c>
      <c r="J34" s="220">
        <v>0</v>
      </c>
      <c r="K34" s="220">
        <f t="shared" si="5"/>
        <v>0</v>
      </c>
      <c r="L34" s="220">
        <v>0</v>
      </c>
      <c r="M34" s="220">
        <v>0</v>
      </c>
      <c r="N34" s="220">
        <v>0</v>
      </c>
      <c r="O34" s="220">
        <f t="shared" si="6"/>
        <v>0</v>
      </c>
      <c r="P34" s="220">
        <v>0</v>
      </c>
      <c r="Q34" s="220">
        <f t="shared" si="7"/>
        <v>0</v>
      </c>
      <c r="R34" s="220">
        <v>0</v>
      </c>
      <c r="S34" s="220">
        <f t="shared" si="8"/>
        <v>0</v>
      </c>
      <c r="T34" s="220">
        <v>0</v>
      </c>
      <c r="U34" s="220">
        <v>0</v>
      </c>
      <c r="V34" s="220">
        <v>0</v>
      </c>
      <c r="W34" s="220">
        <f t="shared" si="9"/>
        <v>0</v>
      </c>
      <c r="X34" s="220">
        <v>0</v>
      </c>
      <c r="Y34" s="220">
        <f t="shared" si="10"/>
        <v>0</v>
      </c>
      <c r="Z34" s="220">
        <v>0</v>
      </c>
      <c r="AA34" s="220">
        <f t="shared" si="11"/>
        <v>0</v>
      </c>
      <c r="AB34" s="200">
        <f t="shared" si="12"/>
        <v>0</v>
      </c>
      <c r="AC34" s="221">
        <f t="shared" ref="AC34:AD34" si="43">G34+O34+W34</f>
        <v>0</v>
      </c>
      <c r="AD34" s="221">
        <f t="shared" si="43"/>
        <v>0</v>
      </c>
      <c r="AE34" s="222">
        <f t="shared" si="14"/>
        <v>0</v>
      </c>
      <c r="AF34" s="227">
        <f t="shared" si="18"/>
        <v>0</v>
      </c>
      <c r="AG34" s="227" t="b">
        <f t="shared" si="19"/>
        <v>1</v>
      </c>
      <c r="AH34" s="228" t="s">
        <v>248</v>
      </c>
      <c r="AI34" s="224">
        <v>0</v>
      </c>
      <c r="AJ34" s="224">
        <v>0</v>
      </c>
      <c r="AK34" s="224">
        <f t="shared" si="15"/>
        <v>0</v>
      </c>
      <c r="AL34" s="224"/>
      <c r="AM34" s="137">
        <v>0</v>
      </c>
      <c r="AN34" s="137">
        <f t="shared" si="16"/>
        <v>0</v>
      </c>
      <c r="AO34" s="229"/>
      <c r="AP34" s="229"/>
      <c r="AQ34" s="229"/>
      <c r="AR34" s="229"/>
      <c r="AS34" s="229"/>
      <c r="AT34" s="229"/>
      <c r="AU34" s="229"/>
      <c r="AV34" s="229"/>
      <c r="AW34" s="229"/>
      <c r="AX34" s="229"/>
      <c r="AY34" s="229"/>
      <c r="AZ34" s="229"/>
      <c r="BA34" s="229"/>
      <c r="BB34" s="229"/>
    </row>
    <row r="35" spans="1:54" ht="15.75" customHeight="1">
      <c r="A35" s="229"/>
      <c r="B35" s="219">
        <v>1431</v>
      </c>
      <c r="C35" s="220" t="s">
        <v>500</v>
      </c>
      <c r="D35" s="220">
        <v>0</v>
      </c>
      <c r="E35" s="220">
        <v>0</v>
      </c>
      <c r="F35" s="220">
        <v>0</v>
      </c>
      <c r="G35" s="220">
        <f t="shared" si="3"/>
        <v>0</v>
      </c>
      <c r="H35" s="220">
        <v>0</v>
      </c>
      <c r="I35" s="220">
        <f t="shared" si="4"/>
        <v>0</v>
      </c>
      <c r="J35" s="220">
        <v>0</v>
      </c>
      <c r="K35" s="220">
        <f t="shared" si="5"/>
        <v>0</v>
      </c>
      <c r="L35" s="220">
        <v>0</v>
      </c>
      <c r="M35" s="220">
        <v>0</v>
      </c>
      <c r="N35" s="220">
        <v>0</v>
      </c>
      <c r="O35" s="220">
        <f t="shared" si="6"/>
        <v>0</v>
      </c>
      <c r="P35" s="220">
        <v>0</v>
      </c>
      <c r="Q35" s="220">
        <f t="shared" si="7"/>
        <v>0</v>
      </c>
      <c r="R35" s="220">
        <v>0</v>
      </c>
      <c r="S35" s="220">
        <f t="shared" si="8"/>
        <v>0</v>
      </c>
      <c r="T35" s="220">
        <v>0</v>
      </c>
      <c r="U35" s="220">
        <v>0</v>
      </c>
      <c r="V35" s="220">
        <v>0</v>
      </c>
      <c r="W35" s="220">
        <f t="shared" si="9"/>
        <v>0</v>
      </c>
      <c r="X35" s="220">
        <v>0</v>
      </c>
      <c r="Y35" s="220">
        <f t="shared" si="10"/>
        <v>0</v>
      </c>
      <c r="Z35" s="220">
        <v>0</v>
      </c>
      <c r="AA35" s="220">
        <f t="shared" si="11"/>
        <v>0</v>
      </c>
      <c r="AB35" s="200">
        <f t="shared" si="12"/>
        <v>0</v>
      </c>
      <c r="AC35" s="221">
        <f t="shared" ref="AC35:AD35" si="44">G35+O35+W35</f>
        <v>0</v>
      </c>
      <c r="AD35" s="221">
        <f t="shared" si="44"/>
        <v>0</v>
      </c>
      <c r="AE35" s="222">
        <f t="shared" si="14"/>
        <v>0</v>
      </c>
      <c r="AF35" s="227">
        <f t="shared" si="18"/>
        <v>0</v>
      </c>
      <c r="AG35" s="227" t="b">
        <f t="shared" si="19"/>
        <v>1</v>
      </c>
      <c r="AH35" s="228" t="s">
        <v>248</v>
      </c>
      <c r="AI35" s="224">
        <v>0</v>
      </c>
      <c r="AJ35" s="224">
        <v>0</v>
      </c>
      <c r="AK35" s="224">
        <f t="shared" si="15"/>
        <v>0</v>
      </c>
      <c r="AL35" s="224"/>
      <c r="AM35" s="137">
        <v>0</v>
      </c>
      <c r="AN35" s="137">
        <f t="shared" si="16"/>
        <v>0</v>
      </c>
      <c r="AO35" s="229"/>
      <c r="AP35" s="229"/>
      <c r="AQ35" s="229"/>
      <c r="AR35" s="229"/>
      <c r="AS35" s="229"/>
      <c r="AT35" s="229"/>
      <c r="AU35" s="229"/>
      <c r="AV35" s="229"/>
      <c r="AW35" s="229"/>
      <c r="AX35" s="229"/>
      <c r="AY35" s="229"/>
      <c r="AZ35" s="229"/>
      <c r="BA35" s="229"/>
      <c r="BB35" s="229"/>
    </row>
    <row r="36" spans="1:54" ht="15.75" customHeight="1">
      <c r="A36" s="137"/>
      <c r="B36" s="219">
        <v>1432</v>
      </c>
      <c r="C36" s="220" t="s">
        <v>501</v>
      </c>
      <c r="D36" s="220">
        <v>0</v>
      </c>
      <c r="E36" s="220">
        <v>0</v>
      </c>
      <c r="F36" s="220">
        <v>0</v>
      </c>
      <c r="G36" s="220">
        <f t="shared" si="3"/>
        <v>0</v>
      </c>
      <c r="H36" s="220">
        <v>0</v>
      </c>
      <c r="I36" s="220">
        <f t="shared" si="4"/>
        <v>0</v>
      </c>
      <c r="J36" s="220">
        <v>0</v>
      </c>
      <c r="K36" s="220">
        <f t="shared" si="5"/>
        <v>0</v>
      </c>
      <c r="L36" s="220">
        <v>0</v>
      </c>
      <c r="M36" s="220">
        <v>0</v>
      </c>
      <c r="N36" s="220">
        <v>0</v>
      </c>
      <c r="O36" s="220">
        <f t="shared" si="6"/>
        <v>0</v>
      </c>
      <c r="P36" s="220">
        <v>0</v>
      </c>
      <c r="Q36" s="220">
        <f t="shared" si="7"/>
        <v>0</v>
      </c>
      <c r="R36" s="220">
        <v>0</v>
      </c>
      <c r="S36" s="220">
        <f t="shared" si="8"/>
        <v>0</v>
      </c>
      <c r="T36" s="220">
        <v>0</v>
      </c>
      <c r="U36" s="220">
        <v>0</v>
      </c>
      <c r="V36" s="220">
        <v>0</v>
      </c>
      <c r="W36" s="220">
        <f t="shared" si="9"/>
        <v>0</v>
      </c>
      <c r="X36" s="220">
        <v>0</v>
      </c>
      <c r="Y36" s="220">
        <f t="shared" si="10"/>
        <v>0</v>
      </c>
      <c r="Z36" s="220">
        <v>0</v>
      </c>
      <c r="AA36" s="220">
        <f t="shared" si="11"/>
        <v>0</v>
      </c>
      <c r="AB36" s="200">
        <f t="shared" si="12"/>
        <v>0</v>
      </c>
      <c r="AC36" s="221">
        <f t="shared" ref="AC36:AD36" si="45">G36+O36+W36</f>
        <v>0</v>
      </c>
      <c r="AD36" s="221">
        <f t="shared" si="45"/>
        <v>0</v>
      </c>
      <c r="AE36" s="222">
        <f t="shared" si="14"/>
        <v>0</v>
      </c>
      <c r="AF36" s="227">
        <f t="shared" si="18"/>
        <v>0</v>
      </c>
      <c r="AG36" s="227" t="b">
        <f t="shared" si="19"/>
        <v>1</v>
      </c>
      <c r="AH36" s="228" t="s">
        <v>248</v>
      </c>
      <c r="AI36" s="224">
        <v>0</v>
      </c>
      <c r="AJ36" s="224">
        <v>0</v>
      </c>
      <c r="AK36" s="224">
        <f t="shared" si="15"/>
        <v>0</v>
      </c>
      <c r="AL36" s="224"/>
      <c r="AM36" s="137">
        <v>0</v>
      </c>
      <c r="AN36" s="137">
        <f t="shared" si="16"/>
        <v>0</v>
      </c>
      <c r="AO36" s="229"/>
      <c r="AP36" s="229"/>
      <c r="AQ36" s="229"/>
      <c r="AR36" s="229"/>
      <c r="AS36" s="229"/>
      <c r="AT36" s="229"/>
      <c r="AU36" s="229"/>
      <c r="AV36" s="229"/>
      <c r="AW36" s="229"/>
      <c r="AX36" s="229"/>
      <c r="AY36" s="229"/>
      <c r="AZ36" s="229"/>
      <c r="BA36" s="229"/>
      <c r="BB36" s="229"/>
    </row>
    <row r="37" spans="1:54" ht="15.75" customHeight="1">
      <c r="A37" s="137"/>
      <c r="B37" s="219">
        <v>1441</v>
      </c>
      <c r="C37" s="220" t="s">
        <v>502</v>
      </c>
      <c r="D37" s="220">
        <v>0</v>
      </c>
      <c r="E37" s="220">
        <v>0</v>
      </c>
      <c r="F37" s="220">
        <v>0</v>
      </c>
      <c r="G37" s="220">
        <f t="shared" si="3"/>
        <v>0</v>
      </c>
      <c r="H37" s="220">
        <v>0</v>
      </c>
      <c r="I37" s="220">
        <f t="shared" si="4"/>
        <v>0</v>
      </c>
      <c r="J37" s="220">
        <v>0</v>
      </c>
      <c r="K37" s="220">
        <f t="shared" si="5"/>
        <v>0</v>
      </c>
      <c r="L37" s="220">
        <v>0</v>
      </c>
      <c r="M37" s="220">
        <v>0</v>
      </c>
      <c r="N37" s="220">
        <v>0</v>
      </c>
      <c r="O37" s="220">
        <f t="shared" si="6"/>
        <v>0</v>
      </c>
      <c r="P37" s="220">
        <v>0</v>
      </c>
      <c r="Q37" s="220">
        <f t="shared" si="7"/>
        <v>0</v>
      </c>
      <c r="R37" s="220">
        <v>0</v>
      </c>
      <c r="S37" s="220">
        <f t="shared" si="8"/>
        <v>0</v>
      </c>
      <c r="T37" s="220">
        <v>0</v>
      </c>
      <c r="U37" s="220">
        <v>0</v>
      </c>
      <c r="V37" s="220">
        <v>0</v>
      </c>
      <c r="W37" s="220">
        <f t="shared" si="9"/>
        <v>0</v>
      </c>
      <c r="X37" s="220">
        <v>0</v>
      </c>
      <c r="Y37" s="220">
        <f t="shared" si="10"/>
        <v>0</v>
      </c>
      <c r="Z37" s="220">
        <v>0</v>
      </c>
      <c r="AA37" s="220">
        <f t="shared" si="11"/>
        <v>0</v>
      </c>
      <c r="AB37" s="200">
        <f t="shared" si="12"/>
        <v>0</v>
      </c>
      <c r="AC37" s="221">
        <f t="shared" ref="AC37:AD37" si="46">G37+O37+W37</f>
        <v>0</v>
      </c>
      <c r="AD37" s="221">
        <f t="shared" si="46"/>
        <v>0</v>
      </c>
      <c r="AE37" s="222">
        <f t="shared" si="14"/>
        <v>0</v>
      </c>
      <c r="AF37" s="227">
        <f t="shared" si="18"/>
        <v>0</v>
      </c>
      <c r="AG37" s="227" t="b">
        <f t="shared" si="19"/>
        <v>1</v>
      </c>
      <c r="AH37" s="228" t="s">
        <v>248</v>
      </c>
      <c r="AI37" s="224">
        <v>0</v>
      </c>
      <c r="AJ37" s="224">
        <v>0</v>
      </c>
      <c r="AK37" s="224">
        <f t="shared" si="15"/>
        <v>0</v>
      </c>
      <c r="AL37" s="224"/>
      <c r="AM37" s="137">
        <v>0</v>
      </c>
      <c r="AN37" s="137">
        <f t="shared" si="16"/>
        <v>0</v>
      </c>
      <c r="AO37" s="229"/>
      <c r="AP37" s="229"/>
      <c r="AQ37" s="229"/>
      <c r="AR37" s="229"/>
      <c r="AS37" s="229"/>
      <c r="AT37" s="229"/>
      <c r="AU37" s="229"/>
      <c r="AV37" s="229"/>
      <c r="AW37" s="229"/>
      <c r="AX37" s="229"/>
      <c r="AY37" s="229"/>
      <c r="AZ37" s="229"/>
      <c r="BA37" s="229"/>
      <c r="BB37" s="229"/>
    </row>
    <row r="38" spans="1:54" ht="15.75" customHeight="1">
      <c r="A38" s="137"/>
      <c r="B38" s="219">
        <v>1442</v>
      </c>
      <c r="C38" s="220" t="s">
        <v>503</v>
      </c>
      <c r="D38" s="220">
        <v>0</v>
      </c>
      <c r="E38" s="220">
        <v>0</v>
      </c>
      <c r="F38" s="220">
        <v>0</v>
      </c>
      <c r="G38" s="220">
        <f t="shared" si="3"/>
        <v>0</v>
      </c>
      <c r="H38" s="220">
        <v>0</v>
      </c>
      <c r="I38" s="220">
        <f t="shared" si="4"/>
        <v>0</v>
      </c>
      <c r="J38" s="220">
        <v>0</v>
      </c>
      <c r="K38" s="220">
        <f t="shared" si="5"/>
        <v>0</v>
      </c>
      <c r="L38" s="220">
        <v>0</v>
      </c>
      <c r="M38" s="220">
        <v>0</v>
      </c>
      <c r="N38" s="220">
        <v>0</v>
      </c>
      <c r="O38" s="220">
        <f t="shared" si="6"/>
        <v>0</v>
      </c>
      <c r="P38" s="220">
        <v>0</v>
      </c>
      <c r="Q38" s="220">
        <f t="shared" si="7"/>
        <v>0</v>
      </c>
      <c r="R38" s="220">
        <v>0</v>
      </c>
      <c r="S38" s="220">
        <f t="shared" si="8"/>
        <v>0</v>
      </c>
      <c r="T38" s="220">
        <v>0</v>
      </c>
      <c r="U38" s="220">
        <v>0</v>
      </c>
      <c r="V38" s="220">
        <v>0</v>
      </c>
      <c r="W38" s="220">
        <f t="shared" si="9"/>
        <v>0</v>
      </c>
      <c r="X38" s="220">
        <v>0</v>
      </c>
      <c r="Y38" s="220">
        <f t="shared" si="10"/>
        <v>0</v>
      </c>
      <c r="Z38" s="220">
        <v>0</v>
      </c>
      <c r="AA38" s="220">
        <f t="shared" si="11"/>
        <v>0</v>
      </c>
      <c r="AB38" s="200">
        <f t="shared" si="12"/>
        <v>0</v>
      </c>
      <c r="AC38" s="221">
        <f t="shared" ref="AC38:AD38" si="47">G38+O38+W38</f>
        <v>0</v>
      </c>
      <c r="AD38" s="221">
        <f t="shared" si="47"/>
        <v>0</v>
      </c>
      <c r="AE38" s="222">
        <f t="shared" si="14"/>
        <v>0</v>
      </c>
      <c r="AF38" s="227">
        <f t="shared" si="18"/>
        <v>0</v>
      </c>
      <c r="AG38" s="227" t="b">
        <f t="shared" si="19"/>
        <v>1</v>
      </c>
      <c r="AH38" s="228" t="s">
        <v>248</v>
      </c>
      <c r="AI38" s="224">
        <v>0</v>
      </c>
      <c r="AJ38" s="224">
        <v>0</v>
      </c>
      <c r="AK38" s="224">
        <f t="shared" si="15"/>
        <v>0</v>
      </c>
      <c r="AL38" s="224"/>
      <c r="AM38" s="137">
        <v>0</v>
      </c>
      <c r="AN38" s="137">
        <f t="shared" si="16"/>
        <v>0</v>
      </c>
      <c r="AO38" s="229"/>
      <c r="AP38" s="229"/>
      <c r="AQ38" s="229"/>
      <c r="AR38" s="229"/>
      <c r="AS38" s="229"/>
      <c r="AT38" s="229"/>
      <c r="AU38" s="229"/>
      <c r="AV38" s="229"/>
      <c r="AW38" s="229"/>
      <c r="AX38" s="229"/>
      <c r="AY38" s="229"/>
      <c r="AZ38" s="229"/>
      <c r="BA38" s="229"/>
      <c r="BB38" s="229"/>
    </row>
    <row r="39" spans="1:54" ht="15.75" customHeight="1">
      <c r="A39" s="137"/>
      <c r="B39" s="219">
        <v>1521</v>
      </c>
      <c r="C39" s="220" t="s">
        <v>504</v>
      </c>
      <c r="D39" s="220">
        <v>0</v>
      </c>
      <c r="E39" s="220">
        <v>0</v>
      </c>
      <c r="F39" s="220">
        <v>0</v>
      </c>
      <c r="G39" s="220">
        <f t="shared" si="3"/>
        <v>0</v>
      </c>
      <c r="H39" s="220">
        <v>0</v>
      </c>
      <c r="I39" s="220">
        <f t="shared" si="4"/>
        <v>0</v>
      </c>
      <c r="J39" s="220">
        <v>0</v>
      </c>
      <c r="K39" s="220">
        <f t="shared" si="5"/>
        <v>0</v>
      </c>
      <c r="L39" s="220">
        <v>0</v>
      </c>
      <c r="M39" s="220">
        <v>0</v>
      </c>
      <c r="N39" s="220">
        <v>0</v>
      </c>
      <c r="O39" s="220">
        <f t="shared" si="6"/>
        <v>0</v>
      </c>
      <c r="P39" s="220">
        <v>0</v>
      </c>
      <c r="Q39" s="220">
        <f t="shared" si="7"/>
        <v>0</v>
      </c>
      <c r="R39" s="220">
        <v>0</v>
      </c>
      <c r="S39" s="220">
        <f t="shared" si="8"/>
        <v>0</v>
      </c>
      <c r="T39" s="220">
        <v>0</v>
      </c>
      <c r="U39" s="220">
        <v>0</v>
      </c>
      <c r="V39" s="220">
        <v>0</v>
      </c>
      <c r="W39" s="220">
        <f t="shared" si="9"/>
        <v>0</v>
      </c>
      <c r="X39" s="220">
        <v>0</v>
      </c>
      <c r="Y39" s="220">
        <f t="shared" si="10"/>
        <v>0</v>
      </c>
      <c r="Z39" s="220">
        <v>0</v>
      </c>
      <c r="AA39" s="220">
        <f t="shared" si="11"/>
        <v>0</v>
      </c>
      <c r="AB39" s="200">
        <f t="shared" si="12"/>
        <v>0</v>
      </c>
      <c r="AC39" s="221">
        <f t="shared" ref="AC39:AD39" si="48">G39+O39+W39</f>
        <v>0</v>
      </c>
      <c r="AD39" s="221">
        <f t="shared" si="48"/>
        <v>0</v>
      </c>
      <c r="AE39" s="222">
        <f t="shared" si="14"/>
        <v>0</v>
      </c>
      <c r="AF39" s="227">
        <f t="shared" si="18"/>
        <v>0</v>
      </c>
      <c r="AG39" s="227" t="b">
        <f t="shared" si="19"/>
        <v>1</v>
      </c>
      <c r="AH39" t="s">
        <v>505</v>
      </c>
      <c r="AI39" s="224">
        <v>0</v>
      </c>
      <c r="AJ39" s="224">
        <v>0</v>
      </c>
      <c r="AK39" s="224">
        <f t="shared" si="15"/>
        <v>0</v>
      </c>
      <c r="AL39" s="224"/>
      <c r="AM39" s="137">
        <v>0</v>
      </c>
      <c r="AN39" s="137">
        <f t="shared" si="16"/>
        <v>0</v>
      </c>
      <c r="AO39" s="229"/>
      <c r="AP39" s="229"/>
      <c r="AQ39" s="229"/>
      <c r="AR39" s="229"/>
      <c r="AS39" s="229"/>
      <c r="AT39" s="229"/>
      <c r="AU39" s="229"/>
      <c r="AV39" s="229"/>
      <c r="AW39" s="229"/>
      <c r="AX39" s="229"/>
      <c r="AY39" s="229"/>
      <c r="AZ39" s="229"/>
      <c r="BA39" s="229"/>
      <c r="BB39" s="229"/>
    </row>
    <row r="40" spans="1:54" ht="15.75" customHeight="1">
      <c r="A40" s="137"/>
      <c r="B40" s="219">
        <v>1522</v>
      </c>
      <c r="C40" s="220" t="s">
        <v>506</v>
      </c>
      <c r="D40" s="220">
        <v>0</v>
      </c>
      <c r="E40" s="220">
        <v>0</v>
      </c>
      <c r="F40" s="220">
        <v>0</v>
      </c>
      <c r="G40" s="220">
        <f t="shared" si="3"/>
        <v>0</v>
      </c>
      <c r="H40" s="220">
        <v>0</v>
      </c>
      <c r="I40" s="220">
        <f t="shared" si="4"/>
        <v>0</v>
      </c>
      <c r="J40" s="220">
        <v>0</v>
      </c>
      <c r="K40" s="220">
        <f t="shared" si="5"/>
        <v>0</v>
      </c>
      <c r="L40" s="220">
        <v>0</v>
      </c>
      <c r="M40" s="220">
        <v>0</v>
      </c>
      <c r="N40" s="220">
        <v>0</v>
      </c>
      <c r="O40" s="220">
        <f t="shared" si="6"/>
        <v>0</v>
      </c>
      <c r="P40" s="220">
        <v>0</v>
      </c>
      <c r="Q40" s="220">
        <f t="shared" si="7"/>
        <v>0</v>
      </c>
      <c r="R40" s="220">
        <v>0</v>
      </c>
      <c r="S40" s="220">
        <f t="shared" si="8"/>
        <v>0</v>
      </c>
      <c r="T40" s="220">
        <v>0</v>
      </c>
      <c r="U40" s="220">
        <v>0</v>
      </c>
      <c r="V40" s="220">
        <v>0</v>
      </c>
      <c r="W40" s="220">
        <f t="shared" si="9"/>
        <v>0</v>
      </c>
      <c r="X40" s="220">
        <v>0</v>
      </c>
      <c r="Y40" s="220">
        <f t="shared" si="10"/>
        <v>0</v>
      </c>
      <c r="Z40" s="220">
        <v>0</v>
      </c>
      <c r="AA40" s="220">
        <f t="shared" si="11"/>
        <v>0</v>
      </c>
      <c r="AB40" s="200">
        <f t="shared" si="12"/>
        <v>0</v>
      </c>
      <c r="AC40" s="221">
        <f t="shared" ref="AC40:AD40" si="49">G40+O40+W40</f>
        <v>0</v>
      </c>
      <c r="AD40" s="221">
        <f t="shared" si="49"/>
        <v>0</v>
      </c>
      <c r="AE40" s="222">
        <f t="shared" si="14"/>
        <v>0</v>
      </c>
      <c r="AF40" s="227">
        <f t="shared" si="18"/>
        <v>0</v>
      </c>
      <c r="AG40" s="227" t="b">
        <f t="shared" si="19"/>
        <v>1</v>
      </c>
      <c r="AH40" t="s">
        <v>505</v>
      </c>
      <c r="AI40" s="224">
        <v>0</v>
      </c>
      <c r="AJ40" s="224">
        <v>0</v>
      </c>
      <c r="AK40" s="224">
        <f t="shared" si="15"/>
        <v>0</v>
      </c>
      <c r="AL40" s="224"/>
      <c r="AM40" s="137">
        <v>0</v>
      </c>
      <c r="AN40" s="137">
        <f t="shared" si="16"/>
        <v>0</v>
      </c>
      <c r="AO40" s="229"/>
      <c r="AP40" s="229"/>
      <c r="AQ40" s="229"/>
      <c r="AR40" s="229"/>
      <c r="AS40" s="229"/>
      <c r="AT40" s="229"/>
      <c r="AU40" s="229"/>
      <c r="AV40" s="229"/>
      <c r="AW40" s="229"/>
      <c r="AX40" s="229"/>
      <c r="AY40" s="229"/>
      <c r="AZ40" s="229"/>
      <c r="BA40" s="229"/>
      <c r="BB40" s="229"/>
    </row>
    <row r="41" spans="1:54" ht="15.75" customHeight="1">
      <c r="A41" s="137"/>
      <c r="B41" s="219">
        <v>1523</v>
      </c>
      <c r="C41" s="220" t="s">
        <v>507</v>
      </c>
      <c r="D41" s="220">
        <v>0</v>
      </c>
      <c r="E41" s="220">
        <v>0</v>
      </c>
      <c r="F41" s="220">
        <v>0</v>
      </c>
      <c r="G41" s="220">
        <f t="shared" si="3"/>
        <v>0</v>
      </c>
      <c r="H41" s="220">
        <v>0</v>
      </c>
      <c r="I41" s="220">
        <f t="shared" si="4"/>
        <v>0</v>
      </c>
      <c r="J41" s="220">
        <v>0</v>
      </c>
      <c r="K41" s="220">
        <f t="shared" si="5"/>
        <v>0</v>
      </c>
      <c r="L41" s="220">
        <v>0</v>
      </c>
      <c r="M41" s="220">
        <v>0</v>
      </c>
      <c r="N41" s="220">
        <v>0</v>
      </c>
      <c r="O41" s="220">
        <f t="shared" si="6"/>
        <v>0</v>
      </c>
      <c r="P41" s="220">
        <v>0</v>
      </c>
      <c r="Q41" s="220">
        <f t="shared" si="7"/>
        <v>0</v>
      </c>
      <c r="R41" s="220">
        <v>0</v>
      </c>
      <c r="S41" s="220">
        <f t="shared" si="8"/>
        <v>0</v>
      </c>
      <c r="T41" s="220">
        <v>0</v>
      </c>
      <c r="U41" s="220">
        <v>0</v>
      </c>
      <c r="V41" s="220">
        <v>0</v>
      </c>
      <c r="W41" s="220">
        <f t="shared" si="9"/>
        <v>0</v>
      </c>
      <c r="X41" s="220">
        <v>0</v>
      </c>
      <c r="Y41" s="220">
        <f t="shared" si="10"/>
        <v>0</v>
      </c>
      <c r="Z41" s="220">
        <v>0</v>
      </c>
      <c r="AA41" s="220">
        <f t="shared" si="11"/>
        <v>0</v>
      </c>
      <c r="AB41" s="200">
        <f t="shared" si="12"/>
        <v>0</v>
      </c>
      <c r="AC41" s="221">
        <f t="shared" ref="AC41:AD41" si="50">G41+O41+W41</f>
        <v>0</v>
      </c>
      <c r="AD41" s="221">
        <f t="shared" si="50"/>
        <v>0</v>
      </c>
      <c r="AE41" s="222">
        <f t="shared" si="14"/>
        <v>0</v>
      </c>
      <c r="AF41" s="227">
        <f t="shared" si="18"/>
        <v>0</v>
      </c>
      <c r="AG41" s="227" t="b">
        <f t="shared" si="19"/>
        <v>1</v>
      </c>
      <c r="AH41" t="s">
        <v>505</v>
      </c>
      <c r="AI41" s="224">
        <v>0</v>
      </c>
      <c r="AJ41" s="224">
        <v>0</v>
      </c>
      <c r="AK41" s="224">
        <f t="shared" si="15"/>
        <v>0</v>
      </c>
      <c r="AL41" s="224"/>
      <c r="AM41" s="137">
        <v>0</v>
      </c>
      <c r="AN41" s="137">
        <f t="shared" si="16"/>
        <v>0</v>
      </c>
      <c r="AO41" s="229"/>
      <c r="AP41" s="229"/>
      <c r="AQ41" s="229"/>
      <c r="AR41" s="229"/>
      <c r="AS41" s="229"/>
      <c r="AT41" s="229"/>
      <c r="AU41" s="229"/>
      <c r="AV41" s="229"/>
      <c r="AW41" s="229"/>
      <c r="AX41" s="229"/>
      <c r="AY41" s="229"/>
      <c r="AZ41" s="229"/>
      <c r="BA41" s="229"/>
      <c r="BB41" s="229"/>
    </row>
    <row r="42" spans="1:54" ht="15.75" customHeight="1">
      <c r="A42" s="137"/>
      <c r="B42" s="219">
        <v>1524</v>
      </c>
      <c r="C42" s="220" t="s">
        <v>508</v>
      </c>
      <c r="D42" s="220">
        <v>0</v>
      </c>
      <c r="E42" s="220">
        <v>0</v>
      </c>
      <c r="F42" s="220">
        <v>0</v>
      </c>
      <c r="G42" s="220">
        <f t="shared" si="3"/>
        <v>0</v>
      </c>
      <c r="H42" s="220">
        <v>0</v>
      </c>
      <c r="I42" s="220">
        <f t="shared" si="4"/>
        <v>0</v>
      </c>
      <c r="J42" s="220">
        <v>0</v>
      </c>
      <c r="K42" s="220">
        <f t="shared" si="5"/>
        <v>0</v>
      </c>
      <c r="L42" s="220">
        <v>0</v>
      </c>
      <c r="M42" s="220">
        <v>0</v>
      </c>
      <c r="N42" s="220">
        <v>0</v>
      </c>
      <c r="O42" s="220">
        <f t="shared" si="6"/>
        <v>0</v>
      </c>
      <c r="P42" s="220">
        <v>0</v>
      </c>
      <c r="Q42" s="220">
        <f t="shared" si="7"/>
        <v>0</v>
      </c>
      <c r="R42" s="220">
        <v>0</v>
      </c>
      <c r="S42" s="220">
        <f t="shared" si="8"/>
        <v>0</v>
      </c>
      <c r="T42" s="220">
        <v>0</v>
      </c>
      <c r="U42" s="220">
        <v>0</v>
      </c>
      <c r="V42" s="220">
        <v>0</v>
      </c>
      <c r="W42" s="220">
        <f t="shared" si="9"/>
        <v>0</v>
      </c>
      <c r="X42" s="220">
        <v>0</v>
      </c>
      <c r="Y42" s="220">
        <f t="shared" si="10"/>
        <v>0</v>
      </c>
      <c r="Z42" s="220">
        <v>0</v>
      </c>
      <c r="AA42" s="220">
        <f t="shared" si="11"/>
        <v>0</v>
      </c>
      <c r="AB42" s="200">
        <f t="shared" si="12"/>
        <v>0</v>
      </c>
      <c r="AC42" s="221">
        <f t="shared" ref="AC42:AD42" si="51">G42+O42+W42</f>
        <v>0</v>
      </c>
      <c r="AD42" s="221">
        <f t="shared" si="51"/>
        <v>0</v>
      </c>
      <c r="AE42" s="222">
        <f t="shared" si="14"/>
        <v>0</v>
      </c>
      <c r="AF42" s="227">
        <f t="shared" si="18"/>
        <v>0</v>
      </c>
      <c r="AG42" s="227" t="b">
        <f t="shared" si="19"/>
        <v>1</v>
      </c>
      <c r="AH42" t="s">
        <v>505</v>
      </c>
      <c r="AI42" s="224">
        <v>0</v>
      </c>
      <c r="AJ42" s="224">
        <v>0</v>
      </c>
      <c r="AK42" s="224">
        <f t="shared" si="15"/>
        <v>0</v>
      </c>
      <c r="AL42" s="224"/>
      <c r="AM42" s="137">
        <v>0</v>
      </c>
      <c r="AN42" s="137">
        <f t="shared" si="16"/>
        <v>0</v>
      </c>
      <c r="AO42" s="137"/>
      <c r="AP42" s="137"/>
      <c r="AQ42" s="137"/>
      <c r="AR42" s="137"/>
      <c r="AS42" s="137"/>
      <c r="AT42" s="137"/>
      <c r="AU42" s="137"/>
      <c r="AV42" s="137"/>
      <c r="AW42" s="137"/>
      <c r="AX42" s="137"/>
      <c r="AY42" s="137"/>
      <c r="AZ42" s="137"/>
      <c r="BA42" s="137"/>
      <c r="BB42" s="137"/>
    </row>
    <row r="43" spans="1:54" ht="15.75" customHeight="1">
      <c r="A43" s="137"/>
      <c r="B43" s="219">
        <v>1531</v>
      </c>
      <c r="C43" s="220" t="s">
        <v>509</v>
      </c>
      <c r="D43" s="220">
        <v>0</v>
      </c>
      <c r="E43" s="220">
        <v>0</v>
      </c>
      <c r="F43" s="220">
        <v>0</v>
      </c>
      <c r="G43" s="220">
        <f t="shared" si="3"/>
        <v>0</v>
      </c>
      <c r="H43" s="220">
        <v>0</v>
      </c>
      <c r="I43" s="220">
        <f t="shared" si="4"/>
        <v>0</v>
      </c>
      <c r="J43" s="220">
        <v>0</v>
      </c>
      <c r="K43" s="220">
        <f t="shared" si="5"/>
        <v>0</v>
      </c>
      <c r="L43" s="220">
        <v>0</v>
      </c>
      <c r="M43" s="220">
        <v>0</v>
      </c>
      <c r="N43" s="220">
        <v>0</v>
      </c>
      <c r="O43" s="220">
        <f t="shared" si="6"/>
        <v>0</v>
      </c>
      <c r="P43" s="220">
        <v>0</v>
      </c>
      <c r="Q43" s="220">
        <f t="shared" si="7"/>
        <v>0</v>
      </c>
      <c r="R43" s="220">
        <v>0</v>
      </c>
      <c r="S43" s="220">
        <f t="shared" si="8"/>
        <v>0</v>
      </c>
      <c r="T43" s="220">
        <v>0</v>
      </c>
      <c r="U43" s="220">
        <v>0</v>
      </c>
      <c r="V43" s="220">
        <v>0</v>
      </c>
      <c r="W43" s="220">
        <f t="shared" si="9"/>
        <v>0</v>
      </c>
      <c r="X43" s="220">
        <v>0</v>
      </c>
      <c r="Y43" s="220">
        <f t="shared" si="10"/>
        <v>0</v>
      </c>
      <c r="Z43" s="220">
        <v>0</v>
      </c>
      <c r="AA43" s="220">
        <f t="shared" si="11"/>
        <v>0</v>
      </c>
      <c r="AB43" s="200">
        <f t="shared" si="12"/>
        <v>0</v>
      </c>
      <c r="AC43" s="221">
        <f t="shared" ref="AC43:AD43" si="52">G43+O43+W43</f>
        <v>0</v>
      </c>
      <c r="AD43" s="221">
        <f t="shared" si="52"/>
        <v>0</v>
      </c>
      <c r="AE43" s="222">
        <f t="shared" si="14"/>
        <v>0</v>
      </c>
      <c r="AF43" s="227">
        <f t="shared" si="18"/>
        <v>0</v>
      </c>
      <c r="AG43" s="227" t="b">
        <f t="shared" si="19"/>
        <v>1</v>
      </c>
      <c r="AH43" t="s">
        <v>505</v>
      </c>
      <c r="AI43" s="224">
        <v>0</v>
      </c>
      <c r="AJ43" s="224">
        <v>0</v>
      </c>
      <c r="AK43" s="224">
        <f t="shared" si="15"/>
        <v>0</v>
      </c>
      <c r="AL43" s="224"/>
      <c r="AM43" s="137">
        <v>0</v>
      </c>
      <c r="AN43" s="137">
        <f t="shared" si="16"/>
        <v>0</v>
      </c>
      <c r="AO43" s="137"/>
      <c r="AP43" s="137"/>
      <c r="AQ43" s="137"/>
      <c r="AR43" s="137"/>
      <c r="AS43" s="137"/>
      <c r="AT43" s="137"/>
      <c r="AU43" s="137"/>
      <c r="AV43" s="137"/>
      <c r="AW43" s="137"/>
      <c r="AX43" s="137"/>
      <c r="AY43" s="137"/>
      <c r="AZ43" s="137"/>
      <c r="BA43" s="137"/>
      <c r="BB43" s="137"/>
    </row>
    <row r="44" spans="1:54" ht="12.75" customHeight="1">
      <c r="A44" s="137"/>
      <c r="B44" s="219">
        <v>1541</v>
      </c>
      <c r="C44" s="220" t="s">
        <v>510</v>
      </c>
      <c r="D44" s="220">
        <v>0</v>
      </c>
      <c r="E44" s="220">
        <v>0</v>
      </c>
      <c r="F44" s="220">
        <v>0</v>
      </c>
      <c r="G44" s="220">
        <f t="shared" si="3"/>
        <v>0</v>
      </c>
      <c r="H44" s="220">
        <v>0</v>
      </c>
      <c r="I44" s="220">
        <f t="shared" si="4"/>
        <v>0</v>
      </c>
      <c r="J44" s="220">
        <v>0</v>
      </c>
      <c r="K44" s="220">
        <f t="shared" si="5"/>
        <v>0</v>
      </c>
      <c r="L44" s="220">
        <v>0</v>
      </c>
      <c r="M44" s="220">
        <v>0</v>
      </c>
      <c r="N44" s="220">
        <v>0</v>
      </c>
      <c r="O44" s="220">
        <f t="shared" si="6"/>
        <v>0</v>
      </c>
      <c r="P44" s="220">
        <v>0</v>
      </c>
      <c r="Q44" s="220">
        <f t="shared" si="7"/>
        <v>0</v>
      </c>
      <c r="R44" s="220">
        <v>0</v>
      </c>
      <c r="S44" s="220">
        <f t="shared" si="8"/>
        <v>0</v>
      </c>
      <c r="T44" s="220">
        <v>0</v>
      </c>
      <c r="U44" s="220">
        <v>0</v>
      </c>
      <c r="V44" s="220">
        <v>0</v>
      </c>
      <c r="W44" s="220">
        <f t="shared" si="9"/>
        <v>0</v>
      </c>
      <c r="X44" s="220">
        <v>0</v>
      </c>
      <c r="Y44" s="220">
        <f t="shared" si="10"/>
        <v>0</v>
      </c>
      <c r="Z44" s="220">
        <v>0</v>
      </c>
      <c r="AA44" s="220">
        <f t="shared" si="11"/>
        <v>0</v>
      </c>
      <c r="AB44" s="200">
        <f t="shared" si="12"/>
        <v>0</v>
      </c>
      <c r="AC44" s="221">
        <f t="shared" ref="AC44:AD44" si="53">G44+O44+W44</f>
        <v>0</v>
      </c>
      <c r="AD44" s="221">
        <f t="shared" si="53"/>
        <v>0</v>
      </c>
      <c r="AE44" s="222">
        <f t="shared" si="14"/>
        <v>0</v>
      </c>
      <c r="AF44" s="227">
        <f t="shared" si="18"/>
        <v>0</v>
      </c>
      <c r="AG44" s="227" t="b">
        <f t="shared" si="19"/>
        <v>1</v>
      </c>
      <c r="AH44" t="s">
        <v>505</v>
      </c>
      <c r="AI44" s="224">
        <v>0</v>
      </c>
      <c r="AJ44" s="224">
        <v>0</v>
      </c>
      <c r="AK44" s="224">
        <f t="shared" si="15"/>
        <v>0</v>
      </c>
      <c r="AL44" s="224"/>
      <c r="AM44" s="137">
        <v>0</v>
      </c>
      <c r="AN44" s="137">
        <f t="shared" si="16"/>
        <v>0</v>
      </c>
      <c r="AO44" s="137"/>
      <c r="AP44" s="137"/>
      <c r="AQ44" s="137"/>
      <c r="AR44" s="137"/>
      <c r="AS44" s="137"/>
      <c r="AT44" s="137"/>
      <c r="AU44" s="137"/>
      <c r="AV44" s="137"/>
      <c r="AW44" s="137"/>
      <c r="AX44" s="137"/>
      <c r="AY44" s="137"/>
      <c r="AZ44" s="137"/>
      <c r="BA44" s="137"/>
      <c r="BB44" s="137"/>
    </row>
    <row r="45" spans="1:54" ht="17.25" customHeight="1">
      <c r="A45" s="137"/>
      <c r="B45" s="219">
        <v>1542</v>
      </c>
      <c r="C45" s="220" t="s">
        <v>511</v>
      </c>
      <c r="D45" s="220">
        <v>0</v>
      </c>
      <c r="E45" s="220">
        <v>0</v>
      </c>
      <c r="F45" s="220">
        <v>0</v>
      </c>
      <c r="G45" s="220">
        <f t="shared" si="3"/>
        <v>0</v>
      </c>
      <c r="H45" s="220">
        <v>0</v>
      </c>
      <c r="I45" s="220">
        <f t="shared" si="4"/>
        <v>0</v>
      </c>
      <c r="J45" s="220">
        <v>0</v>
      </c>
      <c r="K45" s="220">
        <f t="shared" si="5"/>
        <v>0</v>
      </c>
      <c r="L45" s="220">
        <v>0</v>
      </c>
      <c r="M45" s="220">
        <v>0</v>
      </c>
      <c r="N45" s="220">
        <v>0</v>
      </c>
      <c r="O45" s="220">
        <f t="shared" si="6"/>
        <v>0</v>
      </c>
      <c r="P45" s="220">
        <v>0</v>
      </c>
      <c r="Q45" s="220">
        <f t="shared" si="7"/>
        <v>0</v>
      </c>
      <c r="R45" s="220">
        <v>0</v>
      </c>
      <c r="S45" s="220">
        <f t="shared" si="8"/>
        <v>0</v>
      </c>
      <c r="T45" s="220">
        <v>0</v>
      </c>
      <c r="U45" s="220">
        <v>0</v>
      </c>
      <c r="V45" s="220">
        <v>0</v>
      </c>
      <c r="W45" s="220">
        <f t="shared" si="9"/>
        <v>0</v>
      </c>
      <c r="X45" s="220">
        <v>0</v>
      </c>
      <c r="Y45" s="220">
        <f t="shared" si="10"/>
        <v>0</v>
      </c>
      <c r="Z45" s="220">
        <v>0</v>
      </c>
      <c r="AA45" s="220">
        <f t="shared" si="11"/>
        <v>0</v>
      </c>
      <c r="AB45" s="200">
        <f t="shared" si="12"/>
        <v>0</v>
      </c>
      <c r="AC45" s="221">
        <f t="shared" ref="AC45:AD45" si="54">G45+O45+W45</f>
        <v>0</v>
      </c>
      <c r="AD45" s="221">
        <f t="shared" si="54"/>
        <v>0</v>
      </c>
      <c r="AE45" s="222">
        <f t="shared" si="14"/>
        <v>0</v>
      </c>
      <c r="AF45" s="227">
        <f t="shared" si="18"/>
        <v>0</v>
      </c>
      <c r="AG45" s="227" t="b">
        <f t="shared" si="19"/>
        <v>1</v>
      </c>
      <c r="AH45" t="s">
        <v>505</v>
      </c>
      <c r="AI45" s="224">
        <v>0</v>
      </c>
      <c r="AJ45" s="224">
        <v>0</v>
      </c>
      <c r="AK45" s="224">
        <f t="shared" si="15"/>
        <v>0</v>
      </c>
      <c r="AL45" s="224"/>
      <c r="AM45" s="137">
        <v>0</v>
      </c>
      <c r="AN45" s="137">
        <f t="shared" si="16"/>
        <v>0</v>
      </c>
      <c r="AO45" s="137"/>
      <c r="AP45" s="137"/>
      <c r="AQ45" s="137"/>
      <c r="AR45" s="137"/>
      <c r="AS45" s="137"/>
      <c r="AT45" s="137"/>
      <c r="AU45" s="137"/>
      <c r="AV45" s="137"/>
      <c r="AW45" s="137"/>
      <c r="AX45" s="137"/>
      <c r="AY45" s="137"/>
      <c r="AZ45" s="137"/>
      <c r="BA45" s="137"/>
      <c r="BB45" s="137"/>
    </row>
    <row r="46" spans="1:54" ht="16.5" customHeight="1">
      <c r="A46" s="137"/>
      <c r="B46" s="219">
        <v>1543</v>
      </c>
      <c r="C46" s="220" t="s">
        <v>512</v>
      </c>
      <c r="D46" s="220">
        <v>0</v>
      </c>
      <c r="E46" s="220">
        <v>0</v>
      </c>
      <c r="F46" s="220">
        <v>0</v>
      </c>
      <c r="G46" s="220">
        <f t="shared" si="3"/>
        <v>0</v>
      </c>
      <c r="H46" s="220">
        <v>0</v>
      </c>
      <c r="I46" s="220">
        <f t="shared" si="4"/>
        <v>0</v>
      </c>
      <c r="J46" s="220">
        <v>0</v>
      </c>
      <c r="K46" s="220">
        <f t="shared" si="5"/>
        <v>0</v>
      </c>
      <c r="L46" s="220">
        <v>0</v>
      </c>
      <c r="M46" s="220">
        <v>0</v>
      </c>
      <c r="N46" s="220">
        <v>0</v>
      </c>
      <c r="O46" s="220">
        <f t="shared" si="6"/>
        <v>0</v>
      </c>
      <c r="P46" s="220">
        <v>0</v>
      </c>
      <c r="Q46" s="220">
        <f t="shared" si="7"/>
        <v>0</v>
      </c>
      <c r="R46" s="220">
        <v>0</v>
      </c>
      <c r="S46" s="220">
        <f t="shared" si="8"/>
        <v>0</v>
      </c>
      <c r="T46" s="220">
        <v>0</v>
      </c>
      <c r="U46" s="220">
        <v>0</v>
      </c>
      <c r="V46" s="220">
        <v>0</v>
      </c>
      <c r="W46" s="220">
        <f t="shared" si="9"/>
        <v>0</v>
      </c>
      <c r="X46" s="220">
        <v>0</v>
      </c>
      <c r="Y46" s="220">
        <f t="shared" si="10"/>
        <v>0</v>
      </c>
      <c r="Z46" s="220">
        <v>0</v>
      </c>
      <c r="AA46" s="220">
        <f t="shared" si="11"/>
        <v>0</v>
      </c>
      <c r="AB46" s="200">
        <f t="shared" si="12"/>
        <v>0</v>
      </c>
      <c r="AC46" s="221">
        <f t="shared" ref="AC46:AD46" si="55">G46+O46+W46</f>
        <v>0</v>
      </c>
      <c r="AD46" s="221">
        <f t="shared" si="55"/>
        <v>0</v>
      </c>
      <c r="AE46" s="222">
        <f t="shared" si="14"/>
        <v>0</v>
      </c>
      <c r="AF46" s="227">
        <f t="shared" si="18"/>
        <v>0</v>
      </c>
      <c r="AG46" s="227" t="b">
        <f t="shared" si="19"/>
        <v>1</v>
      </c>
      <c r="AH46" t="s">
        <v>505</v>
      </c>
      <c r="AI46" s="224">
        <v>0</v>
      </c>
      <c r="AJ46" s="224">
        <v>0</v>
      </c>
      <c r="AK46" s="224">
        <f t="shared" si="15"/>
        <v>0</v>
      </c>
      <c r="AL46" s="224"/>
      <c r="AM46" s="137">
        <v>0</v>
      </c>
      <c r="AN46" s="137">
        <f t="shared" si="16"/>
        <v>0</v>
      </c>
      <c r="AO46" s="137"/>
      <c r="AP46" s="137"/>
      <c r="AQ46" s="137"/>
      <c r="AR46" s="137"/>
      <c r="AS46" s="137"/>
      <c r="AT46" s="137"/>
      <c r="AU46" s="137"/>
      <c r="AV46" s="137"/>
      <c r="AW46" s="137"/>
      <c r="AX46" s="137"/>
      <c r="AY46" s="137"/>
      <c r="AZ46" s="137"/>
      <c r="BA46" s="137"/>
      <c r="BB46" s="137"/>
    </row>
    <row r="47" spans="1:54" ht="15" customHeight="1">
      <c r="A47" s="137"/>
      <c r="B47" s="219">
        <v>1544</v>
      </c>
      <c r="C47" s="220" t="s">
        <v>513</v>
      </c>
      <c r="D47" s="220">
        <v>0</v>
      </c>
      <c r="E47" s="220">
        <v>0</v>
      </c>
      <c r="F47" s="220">
        <v>0</v>
      </c>
      <c r="G47" s="220">
        <f t="shared" si="3"/>
        <v>0</v>
      </c>
      <c r="H47" s="220">
        <v>0</v>
      </c>
      <c r="I47" s="220">
        <f t="shared" si="4"/>
        <v>0</v>
      </c>
      <c r="J47" s="220">
        <v>0</v>
      </c>
      <c r="K47" s="220">
        <f t="shared" si="5"/>
        <v>0</v>
      </c>
      <c r="L47" s="220">
        <v>0</v>
      </c>
      <c r="M47" s="220">
        <v>0</v>
      </c>
      <c r="N47" s="220">
        <v>0</v>
      </c>
      <c r="O47" s="220">
        <f t="shared" si="6"/>
        <v>0</v>
      </c>
      <c r="P47" s="220">
        <v>0</v>
      </c>
      <c r="Q47" s="220">
        <f t="shared" si="7"/>
        <v>0</v>
      </c>
      <c r="R47" s="220">
        <v>0</v>
      </c>
      <c r="S47" s="220">
        <f t="shared" si="8"/>
        <v>0</v>
      </c>
      <c r="T47" s="220">
        <v>0</v>
      </c>
      <c r="U47" s="220">
        <v>0</v>
      </c>
      <c r="V47" s="220">
        <v>0</v>
      </c>
      <c r="W47" s="220">
        <f t="shared" si="9"/>
        <v>0</v>
      </c>
      <c r="X47" s="220">
        <v>0</v>
      </c>
      <c r="Y47" s="220">
        <f t="shared" si="10"/>
        <v>0</v>
      </c>
      <c r="Z47" s="220">
        <v>0</v>
      </c>
      <c r="AA47" s="220">
        <f t="shared" si="11"/>
        <v>0</v>
      </c>
      <c r="AB47" s="200">
        <f t="shared" si="12"/>
        <v>0</v>
      </c>
      <c r="AC47" s="221">
        <f t="shared" ref="AC47:AD47" si="56">G47+O47+W47</f>
        <v>0</v>
      </c>
      <c r="AD47" s="221">
        <f t="shared" si="56"/>
        <v>0</v>
      </c>
      <c r="AE47" s="222">
        <f t="shared" si="14"/>
        <v>0</v>
      </c>
      <c r="AF47" s="227">
        <f t="shared" si="18"/>
        <v>0</v>
      </c>
      <c r="AG47" s="227" t="b">
        <f t="shared" si="19"/>
        <v>1</v>
      </c>
      <c r="AH47" t="s">
        <v>505</v>
      </c>
      <c r="AI47" s="224">
        <v>0</v>
      </c>
      <c r="AJ47" s="224">
        <v>0</v>
      </c>
      <c r="AK47" s="224">
        <f t="shared" si="15"/>
        <v>0</v>
      </c>
      <c r="AL47" s="224"/>
      <c r="AM47" s="137">
        <v>0</v>
      </c>
      <c r="AN47" s="137">
        <f t="shared" si="16"/>
        <v>0</v>
      </c>
      <c r="AO47" s="137"/>
      <c r="AP47" s="137"/>
      <c r="AQ47" s="137"/>
      <c r="AR47" s="137"/>
      <c r="AS47" s="137"/>
      <c r="AT47" s="137"/>
      <c r="AU47" s="137"/>
      <c r="AV47" s="137"/>
      <c r="AW47" s="137"/>
      <c r="AX47" s="137"/>
      <c r="AY47" s="137"/>
      <c r="AZ47" s="137"/>
      <c r="BA47" s="137"/>
      <c r="BB47" s="137"/>
    </row>
    <row r="48" spans="1:54" ht="21" customHeight="1">
      <c r="A48" s="137"/>
      <c r="B48" s="219">
        <v>1545</v>
      </c>
      <c r="C48" s="220" t="s">
        <v>514</v>
      </c>
      <c r="D48" s="220">
        <v>0</v>
      </c>
      <c r="E48" s="220">
        <v>0</v>
      </c>
      <c r="F48" s="220">
        <v>0</v>
      </c>
      <c r="G48" s="220">
        <f t="shared" si="3"/>
        <v>0</v>
      </c>
      <c r="H48" s="220">
        <v>0</v>
      </c>
      <c r="I48" s="220">
        <f t="shared" si="4"/>
        <v>0</v>
      </c>
      <c r="J48" s="220">
        <v>0</v>
      </c>
      <c r="K48" s="220">
        <f t="shared" si="5"/>
        <v>0</v>
      </c>
      <c r="L48" s="220">
        <v>0</v>
      </c>
      <c r="M48" s="220">
        <v>0</v>
      </c>
      <c r="N48" s="220">
        <v>0</v>
      </c>
      <c r="O48" s="220">
        <f t="shared" si="6"/>
        <v>0</v>
      </c>
      <c r="P48" s="220">
        <v>0</v>
      </c>
      <c r="Q48" s="220">
        <f t="shared" si="7"/>
        <v>0</v>
      </c>
      <c r="R48" s="220">
        <v>0</v>
      </c>
      <c r="S48" s="220">
        <f t="shared" si="8"/>
        <v>0</v>
      </c>
      <c r="T48" s="220">
        <v>0</v>
      </c>
      <c r="U48" s="220">
        <v>0</v>
      </c>
      <c r="V48" s="220">
        <v>0</v>
      </c>
      <c r="W48" s="220">
        <f t="shared" si="9"/>
        <v>0</v>
      </c>
      <c r="X48" s="220">
        <v>0</v>
      </c>
      <c r="Y48" s="220">
        <f t="shared" si="10"/>
        <v>0</v>
      </c>
      <c r="Z48" s="220">
        <v>0</v>
      </c>
      <c r="AA48" s="220">
        <f t="shared" si="11"/>
        <v>0</v>
      </c>
      <c r="AB48" s="200">
        <f t="shared" si="12"/>
        <v>0</v>
      </c>
      <c r="AC48" s="221">
        <f t="shared" ref="AC48:AD48" si="57">G48+O48+W48</f>
        <v>0</v>
      </c>
      <c r="AD48" s="221">
        <f t="shared" si="57"/>
        <v>0</v>
      </c>
      <c r="AE48" s="222">
        <f t="shared" si="14"/>
        <v>0</v>
      </c>
      <c r="AF48" s="227">
        <f t="shared" si="18"/>
        <v>0</v>
      </c>
      <c r="AG48" s="227" t="b">
        <f t="shared" si="19"/>
        <v>1</v>
      </c>
      <c r="AH48" t="s">
        <v>505</v>
      </c>
      <c r="AI48" s="224">
        <v>0</v>
      </c>
      <c r="AJ48" s="224">
        <v>0</v>
      </c>
      <c r="AK48" s="224">
        <f t="shared" si="15"/>
        <v>0</v>
      </c>
      <c r="AL48" s="224"/>
      <c r="AM48" s="137">
        <v>0</v>
      </c>
      <c r="AN48" s="137">
        <f t="shared" si="16"/>
        <v>0</v>
      </c>
      <c r="AO48" s="137"/>
      <c r="AP48" s="137"/>
      <c r="AQ48" s="137"/>
      <c r="AR48" s="137"/>
      <c r="AS48" s="137"/>
      <c r="AT48" s="137"/>
      <c r="AU48" s="137"/>
      <c r="AV48" s="137"/>
      <c r="AW48" s="137"/>
      <c r="AX48" s="137"/>
      <c r="AY48" s="137"/>
      <c r="AZ48" s="137"/>
      <c r="BA48" s="137"/>
      <c r="BB48" s="137"/>
    </row>
    <row r="49" spans="1:54" ht="12.75" customHeight="1">
      <c r="A49" s="137"/>
      <c r="B49" s="219">
        <v>1546</v>
      </c>
      <c r="C49" s="220" t="s">
        <v>515</v>
      </c>
      <c r="D49" s="220">
        <v>0</v>
      </c>
      <c r="E49" s="220">
        <v>0</v>
      </c>
      <c r="F49" s="220">
        <v>0</v>
      </c>
      <c r="G49" s="220">
        <f t="shared" si="3"/>
        <v>0</v>
      </c>
      <c r="H49" s="220">
        <v>0</v>
      </c>
      <c r="I49" s="220">
        <f t="shared" si="4"/>
        <v>0</v>
      </c>
      <c r="J49" s="220">
        <v>0</v>
      </c>
      <c r="K49" s="220">
        <f t="shared" si="5"/>
        <v>0</v>
      </c>
      <c r="L49" s="220">
        <v>0</v>
      </c>
      <c r="M49" s="220">
        <v>0</v>
      </c>
      <c r="N49" s="220">
        <v>0</v>
      </c>
      <c r="O49" s="220">
        <f t="shared" si="6"/>
        <v>0</v>
      </c>
      <c r="P49" s="220">
        <v>0</v>
      </c>
      <c r="Q49" s="220">
        <f t="shared" si="7"/>
        <v>0</v>
      </c>
      <c r="R49" s="220">
        <v>0</v>
      </c>
      <c r="S49" s="220">
        <f t="shared" si="8"/>
        <v>0</v>
      </c>
      <c r="T49" s="220">
        <v>0</v>
      </c>
      <c r="U49" s="220">
        <v>0</v>
      </c>
      <c r="V49" s="220">
        <v>0</v>
      </c>
      <c r="W49" s="220">
        <f t="shared" si="9"/>
        <v>0</v>
      </c>
      <c r="X49" s="220">
        <v>0</v>
      </c>
      <c r="Y49" s="220">
        <f t="shared" si="10"/>
        <v>0</v>
      </c>
      <c r="Z49" s="220">
        <v>0</v>
      </c>
      <c r="AA49" s="220">
        <f t="shared" si="11"/>
        <v>0</v>
      </c>
      <c r="AB49" s="200">
        <f t="shared" si="12"/>
        <v>0</v>
      </c>
      <c r="AC49" s="221">
        <f t="shared" ref="AC49:AD49" si="58">G49+O49+W49</f>
        <v>0</v>
      </c>
      <c r="AD49" s="221">
        <f t="shared" si="58"/>
        <v>0</v>
      </c>
      <c r="AE49" s="222">
        <f t="shared" si="14"/>
        <v>0</v>
      </c>
      <c r="AF49" s="227">
        <f t="shared" si="18"/>
        <v>0</v>
      </c>
      <c r="AG49" s="227" t="b">
        <f t="shared" si="19"/>
        <v>1</v>
      </c>
      <c r="AH49" t="s">
        <v>505</v>
      </c>
      <c r="AI49" s="224">
        <v>0</v>
      </c>
      <c r="AJ49" s="224">
        <v>0</v>
      </c>
      <c r="AK49" s="224">
        <f t="shared" si="15"/>
        <v>0</v>
      </c>
      <c r="AL49" s="224"/>
      <c r="AM49" s="137">
        <v>0</v>
      </c>
      <c r="AN49" s="137">
        <f t="shared" si="16"/>
        <v>0</v>
      </c>
      <c r="AO49" s="137"/>
      <c r="AP49" s="137"/>
      <c r="AQ49" s="137"/>
      <c r="AR49" s="137"/>
      <c r="AS49" s="137"/>
      <c r="AT49" s="137"/>
      <c r="AU49" s="137"/>
      <c r="AV49" s="137"/>
      <c r="AW49" s="137"/>
      <c r="AX49" s="137"/>
      <c r="AY49" s="137"/>
      <c r="AZ49" s="137"/>
      <c r="BA49" s="137"/>
      <c r="BB49" s="137"/>
    </row>
    <row r="50" spans="1:54" ht="15" customHeight="1">
      <c r="A50" s="137"/>
      <c r="B50" s="219">
        <v>1547</v>
      </c>
      <c r="C50" s="220" t="s">
        <v>516</v>
      </c>
      <c r="D50" s="220">
        <v>0</v>
      </c>
      <c r="E50" s="220">
        <v>0</v>
      </c>
      <c r="F50" s="220">
        <v>0</v>
      </c>
      <c r="G50" s="220">
        <f t="shared" si="3"/>
        <v>0</v>
      </c>
      <c r="H50" s="220">
        <v>0</v>
      </c>
      <c r="I50" s="220">
        <f t="shared" si="4"/>
        <v>0</v>
      </c>
      <c r="J50" s="220">
        <v>0</v>
      </c>
      <c r="K50" s="220">
        <f t="shared" si="5"/>
        <v>0</v>
      </c>
      <c r="L50" s="220">
        <v>0</v>
      </c>
      <c r="M50" s="220">
        <v>0</v>
      </c>
      <c r="N50" s="220">
        <v>0</v>
      </c>
      <c r="O50" s="220">
        <f t="shared" si="6"/>
        <v>0</v>
      </c>
      <c r="P50" s="220">
        <v>0</v>
      </c>
      <c r="Q50" s="220">
        <f t="shared" si="7"/>
        <v>0</v>
      </c>
      <c r="R50" s="220">
        <v>0</v>
      </c>
      <c r="S50" s="220">
        <f t="shared" si="8"/>
        <v>0</v>
      </c>
      <c r="T50" s="220">
        <v>0</v>
      </c>
      <c r="U50" s="220">
        <v>0</v>
      </c>
      <c r="V50" s="220">
        <v>0</v>
      </c>
      <c r="W50" s="220">
        <f t="shared" si="9"/>
        <v>0</v>
      </c>
      <c r="X50" s="220">
        <v>0</v>
      </c>
      <c r="Y50" s="220">
        <f t="shared" si="10"/>
        <v>0</v>
      </c>
      <c r="Z50" s="220">
        <v>0</v>
      </c>
      <c r="AA50" s="220">
        <f t="shared" si="11"/>
        <v>0</v>
      </c>
      <c r="AB50" s="200">
        <f t="shared" si="12"/>
        <v>0</v>
      </c>
      <c r="AC50" s="221">
        <f t="shared" ref="AC50:AD50" si="59">G50+O50+W50</f>
        <v>0</v>
      </c>
      <c r="AD50" s="221">
        <f t="shared" si="59"/>
        <v>0</v>
      </c>
      <c r="AE50" s="222">
        <f t="shared" si="14"/>
        <v>0</v>
      </c>
      <c r="AF50" s="227">
        <f t="shared" si="18"/>
        <v>0</v>
      </c>
      <c r="AG50" s="227" t="b">
        <f t="shared" si="19"/>
        <v>1</v>
      </c>
      <c r="AH50" t="s">
        <v>505</v>
      </c>
      <c r="AI50" s="224">
        <v>0</v>
      </c>
      <c r="AJ50" s="224">
        <v>0</v>
      </c>
      <c r="AK50" s="224">
        <f t="shared" si="15"/>
        <v>0</v>
      </c>
      <c r="AL50" s="224"/>
      <c r="AM50" s="137">
        <v>0</v>
      </c>
      <c r="AN50" s="137">
        <f t="shared" si="16"/>
        <v>0</v>
      </c>
      <c r="AO50" s="137"/>
      <c r="AP50" s="137"/>
      <c r="AQ50" s="137"/>
      <c r="AR50" s="137"/>
      <c r="AS50" s="137"/>
      <c r="AT50" s="137"/>
      <c r="AU50" s="137"/>
      <c r="AV50" s="137"/>
      <c r="AW50" s="137"/>
      <c r="AX50" s="137"/>
      <c r="AY50" s="137"/>
      <c r="AZ50" s="137"/>
      <c r="BA50" s="137"/>
      <c r="BB50" s="137"/>
    </row>
    <row r="51" spans="1:54" ht="14.25" customHeight="1">
      <c r="A51" s="137"/>
      <c r="B51" s="219">
        <v>1548</v>
      </c>
      <c r="C51" s="220" t="s">
        <v>517</v>
      </c>
      <c r="D51" s="220">
        <v>0</v>
      </c>
      <c r="E51" s="220">
        <v>0</v>
      </c>
      <c r="F51" s="220">
        <v>0</v>
      </c>
      <c r="G51" s="220">
        <f t="shared" si="3"/>
        <v>0</v>
      </c>
      <c r="H51" s="220">
        <v>0</v>
      </c>
      <c r="I51" s="220">
        <f t="shared" si="4"/>
        <v>0</v>
      </c>
      <c r="J51" s="220">
        <v>0</v>
      </c>
      <c r="K51" s="220">
        <f t="shared" si="5"/>
        <v>0</v>
      </c>
      <c r="L51" s="220">
        <v>0</v>
      </c>
      <c r="M51" s="220">
        <v>0</v>
      </c>
      <c r="N51" s="220">
        <v>0</v>
      </c>
      <c r="O51" s="220">
        <f t="shared" si="6"/>
        <v>0</v>
      </c>
      <c r="P51" s="220">
        <v>0</v>
      </c>
      <c r="Q51" s="220">
        <f t="shared" si="7"/>
        <v>0</v>
      </c>
      <c r="R51" s="220">
        <v>0</v>
      </c>
      <c r="S51" s="220">
        <f t="shared" si="8"/>
        <v>0</v>
      </c>
      <c r="T51" s="220">
        <v>0</v>
      </c>
      <c r="U51" s="220">
        <v>0</v>
      </c>
      <c r="V51" s="220">
        <v>0</v>
      </c>
      <c r="W51" s="220">
        <f t="shared" si="9"/>
        <v>0</v>
      </c>
      <c r="X51" s="220">
        <v>0</v>
      </c>
      <c r="Y51" s="220">
        <f t="shared" si="10"/>
        <v>0</v>
      </c>
      <c r="Z51" s="220">
        <v>0</v>
      </c>
      <c r="AA51" s="220">
        <f t="shared" si="11"/>
        <v>0</v>
      </c>
      <c r="AB51" s="200">
        <f t="shared" si="12"/>
        <v>0</v>
      </c>
      <c r="AC51" s="221">
        <f t="shared" ref="AC51:AD51" si="60">G51+O51+W51</f>
        <v>0</v>
      </c>
      <c r="AD51" s="221">
        <f t="shared" si="60"/>
        <v>0</v>
      </c>
      <c r="AE51" s="222">
        <f t="shared" si="14"/>
        <v>0</v>
      </c>
      <c r="AF51" s="227">
        <f t="shared" si="18"/>
        <v>0</v>
      </c>
      <c r="AG51" s="227" t="b">
        <f t="shared" si="19"/>
        <v>1</v>
      </c>
      <c r="AH51" t="s">
        <v>505</v>
      </c>
      <c r="AI51" s="224">
        <v>0</v>
      </c>
      <c r="AJ51" s="224">
        <v>0</v>
      </c>
      <c r="AK51" s="224">
        <f t="shared" si="15"/>
        <v>0</v>
      </c>
      <c r="AL51" s="224"/>
      <c r="AM51" s="137">
        <v>0</v>
      </c>
      <c r="AN51" s="137">
        <f t="shared" si="16"/>
        <v>0</v>
      </c>
      <c r="AO51" s="137"/>
      <c r="AP51" s="137"/>
      <c r="AQ51" s="137"/>
      <c r="AR51" s="137"/>
      <c r="AS51" s="137"/>
      <c r="AT51" s="137"/>
      <c r="AU51" s="137"/>
      <c r="AV51" s="137"/>
      <c r="AW51" s="137"/>
      <c r="AX51" s="137"/>
      <c r="AY51" s="137"/>
      <c r="AZ51" s="137"/>
      <c r="BA51" s="137"/>
      <c r="BB51" s="137"/>
    </row>
    <row r="52" spans="1:54" ht="14.25" customHeight="1">
      <c r="A52" s="137"/>
      <c r="B52" s="219">
        <v>1551</v>
      </c>
      <c r="C52" s="220" t="s">
        <v>518</v>
      </c>
      <c r="D52" s="220">
        <v>0</v>
      </c>
      <c r="E52" s="220">
        <v>0</v>
      </c>
      <c r="F52" s="220">
        <v>0</v>
      </c>
      <c r="G52" s="220">
        <f t="shared" si="3"/>
        <v>0</v>
      </c>
      <c r="H52" s="220">
        <v>0</v>
      </c>
      <c r="I52" s="220">
        <f t="shared" si="4"/>
        <v>0</v>
      </c>
      <c r="J52" s="220">
        <v>0</v>
      </c>
      <c r="K52" s="220">
        <f t="shared" si="5"/>
        <v>0</v>
      </c>
      <c r="L52" s="220">
        <v>0</v>
      </c>
      <c r="M52" s="220">
        <v>0</v>
      </c>
      <c r="N52" s="220">
        <v>0</v>
      </c>
      <c r="O52" s="220">
        <f t="shared" si="6"/>
        <v>0</v>
      </c>
      <c r="P52" s="220">
        <v>0</v>
      </c>
      <c r="Q52" s="220">
        <f t="shared" si="7"/>
        <v>0</v>
      </c>
      <c r="R52" s="220">
        <v>0</v>
      </c>
      <c r="S52" s="220">
        <f t="shared" si="8"/>
        <v>0</v>
      </c>
      <c r="T52" s="220">
        <v>0</v>
      </c>
      <c r="U52" s="220">
        <v>0</v>
      </c>
      <c r="V52" s="220">
        <v>0</v>
      </c>
      <c r="W52" s="220">
        <f t="shared" si="9"/>
        <v>0</v>
      </c>
      <c r="X52" s="220">
        <v>0</v>
      </c>
      <c r="Y52" s="220">
        <f t="shared" si="10"/>
        <v>0</v>
      </c>
      <c r="Z52" s="220">
        <v>0</v>
      </c>
      <c r="AA52" s="220">
        <f t="shared" si="11"/>
        <v>0</v>
      </c>
      <c r="AB52" s="200">
        <f t="shared" si="12"/>
        <v>0</v>
      </c>
      <c r="AC52" s="221">
        <f t="shared" ref="AC52:AD52" si="61">G52+O52+W52</f>
        <v>0</v>
      </c>
      <c r="AD52" s="221">
        <f t="shared" si="61"/>
        <v>0</v>
      </c>
      <c r="AE52" s="222">
        <f t="shared" si="14"/>
        <v>0</v>
      </c>
      <c r="AF52" s="224">
        <v>21283.320000000007</v>
      </c>
      <c r="AG52" s="227" t="b">
        <f t="shared" si="19"/>
        <v>0</v>
      </c>
      <c r="AH52" t="s">
        <v>505</v>
      </c>
      <c r="AI52" s="224">
        <v>0</v>
      </c>
      <c r="AJ52" s="224">
        <v>0</v>
      </c>
      <c r="AK52" s="224">
        <f t="shared" si="15"/>
        <v>0</v>
      </c>
      <c r="AL52" s="224"/>
      <c r="AM52" s="137">
        <v>0</v>
      </c>
      <c r="AN52" s="137">
        <f t="shared" si="16"/>
        <v>0</v>
      </c>
      <c r="AO52" s="137"/>
      <c r="AP52" s="137"/>
      <c r="AQ52" s="137"/>
      <c r="AR52" s="137"/>
      <c r="AS52" s="137"/>
      <c r="AT52" s="137"/>
      <c r="AU52" s="137"/>
      <c r="AV52" s="137"/>
      <c r="AW52" s="137"/>
      <c r="AX52" s="137"/>
      <c r="AY52" s="137"/>
      <c r="AZ52" s="137"/>
      <c r="BA52" s="137"/>
      <c r="BB52" s="137"/>
    </row>
    <row r="53" spans="1:54" ht="14.25" customHeight="1">
      <c r="A53" s="137"/>
      <c r="B53" s="219">
        <v>1591</v>
      </c>
      <c r="C53" s="220" t="s">
        <v>519</v>
      </c>
      <c r="D53" s="220">
        <v>0</v>
      </c>
      <c r="E53" s="220">
        <v>0</v>
      </c>
      <c r="F53" s="220">
        <v>0</v>
      </c>
      <c r="G53" s="220">
        <f t="shared" si="3"/>
        <v>0</v>
      </c>
      <c r="H53" s="220">
        <v>0</v>
      </c>
      <c r="I53" s="220">
        <f t="shared" si="4"/>
        <v>0</v>
      </c>
      <c r="J53" s="220">
        <v>0</v>
      </c>
      <c r="K53" s="220">
        <f t="shared" si="5"/>
        <v>0</v>
      </c>
      <c r="L53" s="220">
        <v>0</v>
      </c>
      <c r="M53" s="220">
        <v>0</v>
      </c>
      <c r="N53" s="220">
        <v>0</v>
      </c>
      <c r="O53" s="220">
        <f t="shared" si="6"/>
        <v>0</v>
      </c>
      <c r="P53" s="220">
        <v>0</v>
      </c>
      <c r="Q53" s="220">
        <f t="shared" si="7"/>
        <v>0</v>
      </c>
      <c r="R53" s="220">
        <v>0</v>
      </c>
      <c r="S53" s="220">
        <f t="shared" si="8"/>
        <v>0</v>
      </c>
      <c r="T53" s="220">
        <v>0</v>
      </c>
      <c r="U53" s="220">
        <v>0</v>
      </c>
      <c r="V53" s="220">
        <v>0</v>
      </c>
      <c r="W53" s="220">
        <f t="shared" si="9"/>
        <v>0</v>
      </c>
      <c r="X53" s="220">
        <v>0</v>
      </c>
      <c r="Y53" s="220">
        <f t="shared" si="10"/>
        <v>0</v>
      </c>
      <c r="Z53" s="220">
        <v>0</v>
      </c>
      <c r="AA53" s="220">
        <f t="shared" si="11"/>
        <v>0</v>
      </c>
      <c r="AB53" s="200">
        <f t="shared" si="12"/>
        <v>0</v>
      </c>
      <c r="AC53" s="221">
        <f t="shared" ref="AC53:AD53" si="62">G53+O53+W53</f>
        <v>0</v>
      </c>
      <c r="AD53" s="221">
        <f t="shared" si="62"/>
        <v>0</v>
      </c>
      <c r="AE53" s="222">
        <f t="shared" si="14"/>
        <v>0</v>
      </c>
      <c r="AF53" s="227">
        <f t="shared" ref="AF53:AF313" si="63">AB53-AE53</f>
        <v>0</v>
      </c>
      <c r="AG53" s="227" t="b">
        <f t="shared" si="19"/>
        <v>1</v>
      </c>
      <c r="AH53" t="s">
        <v>505</v>
      </c>
      <c r="AI53" s="224">
        <v>0</v>
      </c>
      <c r="AJ53" s="224">
        <v>0</v>
      </c>
      <c r="AK53" s="224">
        <f t="shared" si="15"/>
        <v>0</v>
      </c>
      <c r="AL53" s="224"/>
      <c r="AM53" s="137">
        <v>0</v>
      </c>
      <c r="AN53" s="137">
        <f t="shared" si="16"/>
        <v>0</v>
      </c>
      <c r="AO53" s="137"/>
      <c r="AP53" s="137"/>
      <c r="AQ53" s="137"/>
      <c r="AR53" s="137"/>
      <c r="AS53" s="137"/>
      <c r="AT53" s="137"/>
      <c r="AU53" s="137"/>
      <c r="AV53" s="137"/>
      <c r="AW53" s="137"/>
      <c r="AX53" s="137"/>
      <c r="AY53" s="137"/>
      <c r="AZ53" s="137"/>
      <c r="BA53" s="137"/>
      <c r="BB53" s="137"/>
    </row>
    <row r="54" spans="1:54" ht="14.25" customHeight="1">
      <c r="A54" s="137"/>
      <c r="B54" s="219">
        <v>1592</v>
      </c>
      <c r="C54" s="220" t="s">
        <v>520</v>
      </c>
      <c r="D54" s="220">
        <v>0</v>
      </c>
      <c r="E54" s="220">
        <v>0</v>
      </c>
      <c r="F54" s="220">
        <v>0</v>
      </c>
      <c r="G54" s="220">
        <f t="shared" si="3"/>
        <v>0</v>
      </c>
      <c r="H54" s="220">
        <v>0</v>
      </c>
      <c r="I54" s="220">
        <f t="shared" si="4"/>
        <v>0</v>
      </c>
      <c r="J54" s="220">
        <v>0</v>
      </c>
      <c r="K54" s="220">
        <f t="shared" si="5"/>
        <v>0</v>
      </c>
      <c r="L54" s="220">
        <v>0</v>
      </c>
      <c r="M54" s="220">
        <v>0</v>
      </c>
      <c r="N54" s="220">
        <v>0</v>
      </c>
      <c r="O54" s="220">
        <f t="shared" si="6"/>
        <v>0</v>
      </c>
      <c r="P54" s="220">
        <v>0</v>
      </c>
      <c r="Q54" s="220">
        <f t="shared" si="7"/>
        <v>0</v>
      </c>
      <c r="R54" s="220">
        <v>0</v>
      </c>
      <c r="S54" s="220">
        <f t="shared" si="8"/>
        <v>0</v>
      </c>
      <c r="T54" s="220">
        <v>0</v>
      </c>
      <c r="U54" s="220">
        <v>0</v>
      </c>
      <c r="V54" s="220">
        <v>0</v>
      </c>
      <c r="W54" s="220">
        <f t="shared" si="9"/>
        <v>0</v>
      </c>
      <c r="X54" s="220">
        <v>0</v>
      </c>
      <c r="Y54" s="220">
        <f t="shared" si="10"/>
        <v>0</v>
      </c>
      <c r="Z54" s="220">
        <v>0</v>
      </c>
      <c r="AA54" s="220">
        <f t="shared" si="11"/>
        <v>0</v>
      </c>
      <c r="AB54" s="200">
        <f t="shared" si="12"/>
        <v>0</v>
      </c>
      <c r="AC54" s="221">
        <f t="shared" ref="AC54:AD54" si="64">G54+O54+W54</f>
        <v>0</v>
      </c>
      <c r="AD54" s="221">
        <f t="shared" si="64"/>
        <v>0</v>
      </c>
      <c r="AE54" s="222">
        <f t="shared" si="14"/>
        <v>0</v>
      </c>
      <c r="AF54" s="227">
        <f t="shared" si="63"/>
        <v>0</v>
      </c>
      <c r="AG54" s="227" t="b">
        <f t="shared" si="19"/>
        <v>1</v>
      </c>
      <c r="AH54" t="s">
        <v>505</v>
      </c>
      <c r="AI54" s="224">
        <v>0</v>
      </c>
      <c r="AJ54" s="224">
        <v>0</v>
      </c>
      <c r="AK54" s="224">
        <f t="shared" si="15"/>
        <v>0</v>
      </c>
      <c r="AL54" s="224"/>
      <c r="AM54" s="137">
        <v>0</v>
      </c>
      <c r="AN54" s="137">
        <f t="shared" si="16"/>
        <v>0</v>
      </c>
      <c r="AO54" s="137"/>
      <c r="AP54" s="137"/>
      <c r="AQ54" s="137"/>
      <c r="AR54" s="137"/>
      <c r="AS54" s="137"/>
      <c r="AT54" s="137"/>
      <c r="AU54" s="137"/>
      <c r="AV54" s="137"/>
      <c r="AW54" s="137"/>
      <c r="AX54" s="137"/>
      <c r="AY54" s="137"/>
      <c r="AZ54" s="137"/>
      <c r="BA54" s="137"/>
      <c r="BB54" s="137"/>
    </row>
    <row r="55" spans="1:54" ht="14.25" customHeight="1">
      <c r="A55" s="137"/>
      <c r="B55" s="219">
        <v>1593</v>
      </c>
      <c r="C55" s="220" t="s">
        <v>521</v>
      </c>
      <c r="D55" s="220">
        <v>0</v>
      </c>
      <c r="E55" s="220">
        <v>0</v>
      </c>
      <c r="F55" s="220">
        <v>0</v>
      </c>
      <c r="G55" s="220">
        <f t="shared" si="3"/>
        <v>0</v>
      </c>
      <c r="H55" s="220">
        <v>0</v>
      </c>
      <c r="I55" s="220">
        <f t="shared" si="4"/>
        <v>0</v>
      </c>
      <c r="J55" s="220">
        <v>0</v>
      </c>
      <c r="K55" s="220">
        <f t="shared" si="5"/>
        <v>0</v>
      </c>
      <c r="L55" s="220">
        <v>0</v>
      </c>
      <c r="M55" s="220">
        <v>0</v>
      </c>
      <c r="N55" s="220">
        <v>0</v>
      </c>
      <c r="O55" s="220">
        <f t="shared" si="6"/>
        <v>0</v>
      </c>
      <c r="P55" s="220">
        <v>0</v>
      </c>
      <c r="Q55" s="220">
        <f t="shared" si="7"/>
        <v>0</v>
      </c>
      <c r="R55" s="220">
        <v>0</v>
      </c>
      <c r="S55" s="220">
        <f t="shared" si="8"/>
        <v>0</v>
      </c>
      <c r="T55" s="220">
        <v>0</v>
      </c>
      <c r="U55" s="220">
        <v>0</v>
      </c>
      <c r="V55" s="220">
        <v>0</v>
      </c>
      <c r="W55" s="220">
        <f t="shared" si="9"/>
        <v>0</v>
      </c>
      <c r="X55" s="220">
        <v>0</v>
      </c>
      <c r="Y55" s="220">
        <f t="shared" si="10"/>
        <v>0</v>
      </c>
      <c r="Z55" s="220">
        <v>0</v>
      </c>
      <c r="AA55" s="220">
        <f t="shared" si="11"/>
        <v>0</v>
      </c>
      <c r="AB55" s="200">
        <f t="shared" si="12"/>
        <v>0</v>
      </c>
      <c r="AC55" s="221">
        <f t="shared" ref="AC55:AD55" si="65">G55+O55+W55</f>
        <v>0</v>
      </c>
      <c r="AD55" s="221">
        <f t="shared" si="65"/>
        <v>0</v>
      </c>
      <c r="AE55" s="222">
        <f t="shared" si="14"/>
        <v>0</v>
      </c>
      <c r="AF55" s="227">
        <f t="shared" si="63"/>
        <v>0</v>
      </c>
      <c r="AG55" s="227" t="b">
        <f t="shared" si="19"/>
        <v>1</v>
      </c>
      <c r="AH55" t="s">
        <v>505</v>
      </c>
      <c r="AI55" s="224">
        <v>0</v>
      </c>
      <c r="AJ55" s="224">
        <v>0</v>
      </c>
      <c r="AK55" s="224">
        <f t="shared" si="15"/>
        <v>0</v>
      </c>
      <c r="AL55" s="224"/>
      <c r="AM55" s="137">
        <v>0</v>
      </c>
      <c r="AN55" s="137">
        <f t="shared" si="16"/>
        <v>0</v>
      </c>
      <c r="AO55" s="137"/>
      <c r="AP55" s="137"/>
      <c r="AQ55" s="137"/>
      <c r="AR55" s="137"/>
      <c r="AS55" s="137"/>
      <c r="AT55" s="137"/>
      <c r="AU55" s="137"/>
      <c r="AV55" s="137"/>
      <c r="AW55" s="137"/>
      <c r="AX55" s="137"/>
      <c r="AY55" s="137"/>
      <c r="AZ55" s="137"/>
      <c r="BA55" s="137"/>
      <c r="BB55" s="137"/>
    </row>
    <row r="56" spans="1:54" ht="14.25" customHeight="1">
      <c r="A56" s="137"/>
      <c r="B56" s="219">
        <v>1611</v>
      </c>
      <c r="C56" s="220" t="s">
        <v>522</v>
      </c>
      <c r="D56" s="220">
        <v>0</v>
      </c>
      <c r="E56" s="220">
        <v>0</v>
      </c>
      <c r="F56" s="220">
        <v>0</v>
      </c>
      <c r="G56" s="220">
        <f t="shared" si="3"/>
        <v>0</v>
      </c>
      <c r="H56" s="220">
        <v>0</v>
      </c>
      <c r="I56" s="220">
        <f t="shared" si="4"/>
        <v>0</v>
      </c>
      <c r="J56" s="220">
        <v>0</v>
      </c>
      <c r="K56" s="220">
        <f t="shared" si="5"/>
        <v>0</v>
      </c>
      <c r="L56" s="220">
        <v>0</v>
      </c>
      <c r="M56" s="220">
        <v>0</v>
      </c>
      <c r="N56" s="220">
        <v>0</v>
      </c>
      <c r="O56" s="220">
        <f t="shared" si="6"/>
        <v>0</v>
      </c>
      <c r="P56" s="220">
        <v>0</v>
      </c>
      <c r="Q56" s="220">
        <f t="shared" si="7"/>
        <v>0</v>
      </c>
      <c r="R56" s="220">
        <v>0</v>
      </c>
      <c r="S56" s="220">
        <f t="shared" si="8"/>
        <v>0</v>
      </c>
      <c r="T56" s="220">
        <v>0</v>
      </c>
      <c r="U56" s="220">
        <v>0</v>
      </c>
      <c r="V56" s="220">
        <v>0</v>
      </c>
      <c r="W56" s="220">
        <f t="shared" si="9"/>
        <v>0</v>
      </c>
      <c r="X56" s="220">
        <v>0</v>
      </c>
      <c r="Y56" s="220">
        <f t="shared" si="10"/>
        <v>0</v>
      </c>
      <c r="Z56" s="220">
        <v>0</v>
      </c>
      <c r="AA56" s="220">
        <f t="shared" si="11"/>
        <v>0</v>
      </c>
      <c r="AB56" s="200">
        <f t="shared" si="12"/>
        <v>0</v>
      </c>
      <c r="AC56" s="221">
        <f t="shared" ref="AC56:AD56" si="66">G56+O56+W56</f>
        <v>0</v>
      </c>
      <c r="AD56" s="221">
        <f t="shared" si="66"/>
        <v>0</v>
      </c>
      <c r="AE56" s="222">
        <f t="shared" si="14"/>
        <v>0</v>
      </c>
      <c r="AF56" s="227">
        <f t="shared" si="63"/>
        <v>0</v>
      </c>
      <c r="AG56" s="227" t="b">
        <f t="shared" si="19"/>
        <v>1</v>
      </c>
      <c r="AH56" t="s">
        <v>523</v>
      </c>
      <c r="AI56" s="224">
        <v>0</v>
      </c>
      <c r="AJ56" s="224">
        <v>0</v>
      </c>
      <c r="AK56" s="224">
        <f t="shared" si="15"/>
        <v>0</v>
      </c>
      <c r="AL56" s="224"/>
      <c r="AM56" s="137">
        <v>0</v>
      </c>
      <c r="AN56" s="137">
        <f t="shared" si="16"/>
        <v>0</v>
      </c>
      <c r="AO56" s="137"/>
      <c r="AP56" s="137"/>
      <c r="AQ56" s="137"/>
      <c r="AR56" s="137"/>
      <c r="AS56" s="137"/>
      <c r="AT56" s="137"/>
      <c r="AU56" s="137"/>
      <c r="AV56" s="137"/>
      <c r="AW56" s="137"/>
      <c r="AX56" s="137"/>
      <c r="AY56" s="137"/>
      <c r="AZ56" s="137"/>
      <c r="BA56" s="137"/>
      <c r="BB56" s="137"/>
    </row>
    <row r="57" spans="1:54" ht="14.25" customHeight="1">
      <c r="A57" s="137"/>
      <c r="B57" s="219">
        <v>1612</v>
      </c>
      <c r="C57" s="220" t="s">
        <v>524</v>
      </c>
      <c r="D57" s="220">
        <v>0</v>
      </c>
      <c r="E57" s="220">
        <v>0</v>
      </c>
      <c r="F57" s="220">
        <v>0</v>
      </c>
      <c r="G57" s="220">
        <f t="shared" si="3"/>
        <v>0</v>
      </c>
      <c r="H57" s="220">
        <v>0</v>
      </c>
      <c r="I57" s="220">
        <f t="shared" si="4"/>
        <v>0</v>
      </c>
      <c r="J57" s="220">
        <v>0</v>
      </c>
      <c r="K57" s="220">
        <f t="shared" si="5"/>
        <v>0</v>
      </c>
      <c r="L57" s="220">
        <v>0</v>
      </c>
      <c r="M57" s="220">
        <v>0</v>
      </c>
      <c r="N57" s="220">
        <v>0</v>
      </c>
      <c r="O57" s="220">
        <f t="shared" si="6"/>
        <v>0</v>
      </c>
      <c r="P57" s="220">
        <v>0</v>
      </c>
      <c r="Q57" s="220">
        <f t="shared" si="7"/>
        <v>0</v>
      </c>
      <c r="R57" s="220">
        <v>0</v>
      </c>
      <c r="S57" s="220">
        <f t="shared" si="8"/>
        <v>0</v>
      </c>
      <c r="T57" s="220">
        <v>0</v>
      </c>
      <c r="U57" s="220">
        <v>0</v>
      </c>
      <c r="V57" s="220">
        <v>0</v>
      </c>
      <c r="W57" s="220">
        <f t="shared" si="9"/>
        <v>0</v>
      </c>
      <c r="X57" s="220">
        <v>0</v>
      </c>
      <c r="Y57" s="220">
        <f t="shared" si="10"/>
        <v>0</v>
      </c>
      <c r="Z57" s="220">
        <v>0</v>
      </c>
      <c r="AA57" s="220">
        <f t="shared" si="11"/>
        <v>0</v>
      </c>
      <c r="AB57" s="200">
        <f t="shared" si="12"/>
        <v>0</v>
      </c>
      <c r="AC57" s="221">
        <f t="shared" ref="AC57:AD57" si="67">G57+O57+W57</f>
        <v>0</v>
      </c>
      <c r="AD57" s="221">
        <f t="shared" si="67"/>
        <v>0</v>
      </c>
      <c r="AE57" s="222">
        <f t="shared" si="14"/>
        <v>0</v>
      </c>
      <c r="AF57" s="227">
        <f t="shared" si="63"/>
        <v>0</v>
      </c>
      <c r="AG57" s="227" t="b">
        <f t="shared" si="19"/>
        <v>1</v>
      </c>
      <c r="AH57" t="s">
        <v>523</v>
      </c>
      <c r="AI57" s="224">
        <v>0</v>
      </c>
      <c r="AJ57" s="224">
        <v>0</v>
      </c>
      <c r="AK57" s="224">
        <f t="shared" si="15"/>
        <v>0</v>
      </c>
      <c r="AL57" s="224"/>
      <c r="AM57" s="137">
        <v>0</v>
      </c>
      <c r="AN57" s="137">
        <f t="shared" si="16"/>
        <v>0</v>
      </c>
      <c r="AO57" s="137"/>
      <c r="AP57" s="137"/>
      <c r="AQ57" s="137"/>
      <c r="AR57" s="137"/>
      <c r="AS57" s="137"/>
      <c r="AT57" s="137"/>
      <c r="AU57" s="137"/>
      <c r="AV57" s="137"/>
      <c r="AW57" s="137"/>
      <c r="AX57" s="137"/>
      <c r="AY57" s="137"/>
      <c r="AZ57" s="137"/>
      <c r="BA57" s="137"/>
      <c r="BB57" s="137"/>
    </row>
    <row r="58" spans="1:54" ht="14.25" customHeight="1">
      <c r="A58" s="137"/>
      <c r="B58" s="219">
        <v>1711</v>
      </c>
      <c r="C58" s="220" t="s">
        <v>525</v>
      </c>
      <c r="D58" s="220">
        <v>0</v>
      </c>
      <c r="E58" s="220">
        <v>0</v>
      </c>
      <c r="F58" s="220">
        <v>0</v>
      </c>
      <c r="G58" s="220">
        <f t="shared" si="3"/>
        <v>0</v>
      </c>
      <c r="H58" s="220">
        <v>0</v>
      </c>
      <c r="I58" s="220">
        <f t="shared" si="4"/>
        <v>0</v>
      </c>
      <c r="J58" s="220">
        <v>0</v>
      </c>
      <c r="K58" s="220">
        <f t="shared" si="5"/>
        <v>0</v>
      </c>
      <c r="L58" s="220">
        <v>0</v>
      </c>
      <c r="M58" s="220">
        <v>0</v>
      </c>
      <c r="N58" s="220">
        <v>0</v>
      </c>
      <c r="O58" s="220">
        <f t="shared" si="6"/>
        <v>0</v>
      </c>
      <c r="P58" s="220">
        <v>0</v>
      </c>
      <c r="Q58" s="220">
        <f t="shared" si="7"/>
        <v>0</v>
      </c>
      <c r="R58" s="220">
        <v>0</v>
      </c>
      <c r="S58" s="220">
        <f t="shared" si="8"/>
        <v>0</v>
      </c>
      <c r="T58" s="220">
        <v>0</v>
      </c>
      <c r="U58" s="220">
        <v>0</v>
      </c>
      <c r="V58" s="220">
        <v>0</v>
      </c>
      <c r="W58" s="220">
        <f t="shared" si="9"/>
        <v>0</v>
      </c>
      <c r="X58" s="220">
        <v>0</v>
      </c>
      <c r="Y58" s="220">
        <f t="shared" si="10"/>
        <v>0</v>
      </c>
      <c r="Z58" s="220">
        <v>0</v>
      </c>
      <c r="AA58" s="220">
        <f t="shared" si="11"/>
        <v>0</v>
      </c>
      <c r="AB58" s="200">
        <f t="shared" si="12"/>
        <v>0</v>
      </c>
      <c r="AC58" s="221">
        <f t="shared" ref="AC58:AD58" si="68">G58+O58+W58</f>
        <v>0</v>
      </c>
      <c r="AD58" s="221">
        <f t="shared" si="68"/>
        <v>0</v>
      </c>
      <c r="AE58" s="222">
        <f t="shared" si="14"/>
        <v>0</v>
      </c>
      <c r="AF58" s="227">
        <f t="shared" si="63"/>
        <v>0</v>
      </c>
      <c r="AG58" s="227" t="b">
        <f t="shared" si="19"/>
        <v>1</v>
      </c>
      <c r="AH58" t="s">
        <v>526</v>
      </c>
      <c r="AI58" s="224">
        <v>0</v>
      </c>
      <c r="AJ58" s="224">
        <v>0</v>
      </c>
      <c r="AK58" s="224">
        <f t="shared" si="15"/>
        <v>0</v>
      </c>
      <c r="AL58" s="224"/>
      <c r="AM58" s="137">
        <v>0</v>
      </c>
      <c r="AN58" s="137">
        <f t="shared" si="16"/>
        <v>0</v>
      </c>
      <c r="AO58" s="137"/>
      <c r="AP58" s="137"/>
      <c r="AQ58" s="137"/>
      <c r="AR58" s="137"/>
      <c r="AS58" s="137"/>
      <c r="AT58" s="137"/>
      <c r="AU58" s="137"/>
      <c r="AV58" s="137"/>
      <c r="AW58" s="137"/>
      <c r="AX58" s="137"/>
      <c r="AY58" s="137"/>
      <c r="AZ58" s="137"/>
      <c r="BA58" s="137"/>
      <c r="BB58" s="137"/>
    </row>
    <row r="59" spans="1:54" ht="14.25" customHeight="1">
      <c r="A59" s="137"/>
      <c r="B59" s="219">
        <v>1712</v>
      </c>
      <c r="C59" s="220" t="s">
        <v>527</v>
      </c>
      <c r="D59" s="220">
        <v>0</v>
      </c>
      <c r="E59" s="220">
        <v>0</v>
      </c>
      <c r="F59" s="220">
        <v>0</v>
      </c>
      <c r="G59" s="220">
        <f t="shared" si="3"/>
        <v>0</v>
      </c>
      <c r="H59" s="220">
        <v>0</v>
      </c>
      <c r="I59" s="220">
        <f t="shared" si="4"/>
        <v>0</v>
      </c>
      <c r="J59" s="220">
        <v>0</v>
      </c>
      <c r="K59" s="220">
        <f t="shared" si="5"/>
        <v>0</v>
      </c>
      <c r="L59" s="220">
        <v>0</v>
      </c>
      <c r="M59" s="220">
        <v>0</v>
      </c>
      <c r="N59" s="220">
        <v>0</v>
      </c>
      <c r="O59" s="220">
        <f t="shared" si="6"/>
        <v>0</v>
      </c>
      <c r="P59" s="220">
        <v>0</v>
      </c>
      <c r="Q59" s="220">
        <f t="shared" si="7"/>
        <v>0</v>
      </c>
      <c r="R59" s="220">
        <v>0</v>
      </c>
      <c r="S59" s="220">
        <f t="shared" si="8"/>
        <v>0</v>
      </c>
      <c r="T59" s="220">
        <v>0</v>
      </c>
      <c r="U59" s="220">
        <v>0</v>
      </c>
      <c r="V59" s="220">
        <v>0</v>
      </c>
      <c r="W59" s="220">
        <f t="shared" si="9"/>
        <v>0</v>
      </c>
      <c r="X59" s="220">
        <v>0</v>
      </c>
      <c r="Y59" s="220">
        <f t="shared" si="10"/>
        <v>0</v>
      </c>
      <c r="Z59" s="220">
        <v>0</v>
      </c>
      <c r="AA59" s="220">
        <f t="shared" si="11"/>
        <v>0</v>
      </c>
      <c r="AB59" s="200">
        <f t="shared" si="12"/>
        <v>0</v>
      </c>
      <c r="AC59" s="221">
        <f t="shared" ref="AC59:AD59" si="69">G59+O59+W59</f>
        <v>0</v>
      </c>
      <c r="AD59" s="221">
        <f t="shared" si="69"/>
        <v>0</v>
      </c>
      <c r="AE59" s="222">
        <f t="shared" si="14"/>
        <v>0</v>
      </c>
      <c r="AF59" s="227">
        <f t="shared" si="63"/>
        <v>0</v>
      </c>
      <c r="AG59" s="227" t="b">
        <f t="shared" si="19"/>
        <v>1</v>
      </c>
      <c r="AH59" t="s">
        <v>526</v>
      </c>
      <c r="AI59" s="224">
        <v>0</v>
      </c>
      <c r="AJ59" s="224">
        <v>0</v>
      </c>
      <c r="AK59" s="224">
        <f t="shared" si="15"/>
        <v>0</v>
      </c>
      <c r="AL59" s="224">
        <v>0</v>
      </c>
      <c r="AM59" s="137">
        <v>0</v>
      </c>
      <c r="AN59" s="137">
        <f t="shared" si="16"/>
        <v>0</v>
      </c>
      <c r="AO59" s="137" t="s">
        <v>430</v>
      </c>
      <c r="AP59" s="137"/>
      <c r="AQ59" s="137"/>
      <c r="AR59" s="137"/>
      <c r="AS59" s="137"/>
      <c r="AT59" s="137"/>
      <c r="AU59" s="137"/>
      <c r="AV59" s="137"/>
      <c r="AW59" s="137"/>
      <c r="AX59" s="137"/>
      <c r="AY59" s="137"/>
      <c r="AZ59" s="137"/>
      <c r="BA59" s="137"/>
      <c r="BB59" s="137"/>
    </row>
    <row r="60" spans="1:54" ht="14.25" customHeight="1">
      <c r="A60" s="137"/>
      <c r="B60" s="219">
        <v>1713</v>
      </c>
      <c r="C60" s="220" t="s">
        <v>528</v>
      </c>
      <c r="D60" s="220">
        <v>0</v>
      </c>
      <c r="E60" s="220">
        <v>0</v>
      </c>
      <c r="F60" s="220">
        <v>0</v>
      </c>
      <c r="G60" s="220">
        <f t="shared" si="3"/>
        <v>0</v>
      </c>
      <c r="H60" s="220">
        <v>0</v>
      </c>
      <c r="I60" s="220">
        <f t="shared" si="4"/>
        <v>0</v>
      </c>
      <c r="J60" s="220">
        <v>0</v>
      </c>
      <c r="K60" s="220">
        <f t="shared" si="5"/>
        <v>0</v>
      </c>
      <c r="L60" s="220">
        <v>0</v>
      </c>
      <c r="M60" s="220">
        <v>0</v>
      </c>
      <c r="N60" s="220">
        <v>0</v>
      </c>
      <c r="O60" s="220">
        <f t="shared" si="6"/>
        <v>0</v>
      </c>
      <c r="P60" s="220">
        <v>0</v>
      </c>
      <c r="Q60" s="220">
        <f t="shared" si="7"/>
        <v>0</v>
      </c>
      <c r="R60" s="220">
        <v>0</v>
      </c>
      <c r="S60" s="220">
        <f t="shared" si="8"/>
        <v>0</v>
      </c>
      <c r="T60" s="220">
        <v>0</v>
      </c>
      <c r="U60" s="220">
        <v>0</v>
      </c>
      <c r="V60" s="220">
        <v>0</v>
      </c>
      <c r="W60" s="220">
        <f t="shared" si="9"/>
        <v>0</v>
      </c>
      <c r="X60" s="220">
        <v>0</v>
      </c>
      <c r="Y60" s="220">
        <f t="shared" si="10"/>
        <v>0</v>
      </c>
      <c r="Z60" s="220">
        <v>0</v>
      </c>
      <c r="AA60" s="220">
        <f t="shared" si="11"/>
        <v>0</v>
      </c>
      <c r="AB60" s="200">
        <f t="shared" si="12"/>
        <v>0</v>
      </c>
      <c r="AC60" s="221">
        <f t="shared" ref="AC60:AD60" si="70">G60+O60+W60</f>
        <v>0</v>
      </c>
      <c r="AD60" s="221">
        <f t="shared" si="70"/>
        <v>0</v>
      </c>
      <c r="AE60" s="222">
        <f t="shared" si="14"/>
        <v>0</v>
      </c>
      <c r="AF60" s="227">
        <f t="shared" si="63"/>
        <v>0</v>
      </c>
      <c r="AG60" s="227" t="b">
        <f t="shared" si="19"/>
        <v>1</v>
      </c>
      <c r="AH60" t="s">
        <v>526</v>
      </c>
      <c r="AI60" s="224">
        <v>0</v>
      </c>
      <c r="AJ60" s="224">
        <v>0</v>
      </c>
      <c r="AK60" s="224">
        <f t="shared" si="15"/>
        <v>0</v>
      </c>
      <c r="AL60" s="224"/>
      <c r="AM60" s="137">
        <v>0</v>
      </c>
      <c r="AN60" s="137">
        <f t="shared" si="16"/>
        <v>0</v>
      </c>
      <c r="AO60" s="137"/>
      <c r="AP60" s="137"/>
      <c r="AQ60" s="137"/>
      <c r="AR60" s="137"/>
      <c r="AS60" s="137"/>
      <c r="AT60" s="137"/>
      <c r="AU60" s="137"/>
      <c r="AV60" s="137"/>
      <c r="AW60" s="137"/>
      <c r="AX60" s="137"/>
      <c r="AY60" s="137"/>
      <c r="AZ60" s="137"/>
      <c r="BA60" s="137"/>
      <c r="BB60" s="137"/>
    </row>
    <row r="61" spans="1:54" ht="14.25" customHeight="1">
      <c r="A61" s="137"/>
      <c r="B61" s="219">
        <v>1715</v>
      </c>
      <c r="C61" s="220" t="s">
        <v>529</v>
      </c>
      <c r="D61" s="220">
        <v>0</v>
      </c>
      <c r="E61" s="220">
        <v>0</v>
      </c>
      <c r="F61" s="220">
        <v>0</v>
      </c>
      <c r="G61" s="220">
        <f t="shared" si="3"/>
        <v>0</v>
      </c>
      <c r="H61" s="220">
        <v>0</v>
      </c>
      <c r="I61" s="220">
        <f t="shared" si="4"/>
        <v>0</v>
      </c>
      <c r="J61" s="220">
        <v>0</v>
      </c>
      <c r="K61" s="220">
        <f t="shared" si="5"/>
        <v>0</v>
      </c>
      <c r="L61" s="220">
        <v>0</v>
      </c>
      <c r="M61" s="220">
        <v>0</v>
      </c>
      <c r="N61" s="220">
        <v>0</v>
      </c>
      <c r="O61" s="220">
        <f t="shared" si="6"/>
        <v>0</v>
      </c>
      <c r="P61" s="220">
        <v>0</v>
      </c>
      <c r="Q61" s="220">
        <f t="shared" si="7"/>
        <v>0</v>
      </c>
      <c r="R61" s="220">
        <v>0</v>
      </c>
      <c r="S61" s="220">
        <f t="shared" si="8"/>
        <v>0</v>
      </c>
      <c r="T61" s="220">
        <v>0</v>
      </c>
      <c r="U61" s="220">
        <v>0</v>
      </c>
      <c r="V61" s="220">
        <v>0</v>
      </c>
      <c r="W61" s="220">
        <f t="shared" si="9"/>
        <v>0</v>
      </c>
      <c r="X61" s="220">
        <v>0</v>
      </c>
      <c r="Y61" s="220">
        <f t="shared" si="10"/>
        <v>0</v>
      </c>
      <c r="Z61" s="220">
        <v>0</v>
      </c>
      <c r="AA61" s="220">
        <f t="shared" si="11"/>
        <v>0</v>
      </c>
      <c r="AB61" s="200">
        <f t="shared" si="12"/>
        <v>0</v>
      </c>
      <c r="AC61" s="221">
        <f t="shared" ref="AC61:AD61" si="71">G61+O61+W61</f>
        <v>0</v>
      </c>
      <c r="AD61" s="221">
        <f t="shared" si="71"/>
        <v>0</v>
      </c>
      <c r="AE61" s="222">
        <f t="shared" si="14"/>
        <v>0</v>
      </c>
      <c r="AF61" s="227">
        <f t="shared" si="63"/>
        <v>0</v>
      </c>
      <c r="AG61" s="227" t="b">
        <f t="shared" si="19"/>
        <v>1</v>
      </c>
      <c r="AH61" t="s">
        <v>526</v>
      </c>
      <c r="AI61" s="224">
        <v>0</v>
      </c>
      <c r="AJ61" s="224">
        <v>0</v>
      </c>
      <c r="AK61" s="224">
        <f t="shared" si="15"/>
        <v>0</v>
      </c>
      <c r="AL61" s="224"/>
      <c r="AM61" s="137">
        <v>0</v>
      </c>
      <c r="AN61" s="137">
        <f t="shared" si="16"/>
        <v>0</v>
      </c>
      <c r="AO61" s="137"/>
      <c r="AP61" s="137"/>
      <c r="AQ61" s="137"/>
      <c r="AR61" s="137"/>
      <c r="AS61" s="137"/>
      <c r="AT61" s="137"/>
      <c r="AU61" s="137"/>
      <c r="AV61" s="137"/>
      <c r="AW61" s="137"/>
      <c r="AX61" s="137"/>
      <c r="AY61" s="137"/>
      <c r="AZ61" s="137"/>
      <c r="BA61" s="137"/>
      <c r="BB61" s="137"/>
    </row>
    <row r="62" spans="1:54" ht="14.25" customHeight="1">
      <c r="A62" s="137"/>
      <c r="B62" s="219">
        <v>1716</v>
      </c>
      <c r="C62" s="220" t="s">
        <v>530</v>
      </c>
      <c r="D62" s="220">
        <v>0</v>
      </c>
      <c r="E62" s="220">
        <v>0</v>
      </c>
      <c r="F62" s="220">
        <v>0</v>
      </c>
      <c r="G62" s="220">
        <f t="shared" si="3"/>
        <v>0</v>
      </c>
      <c r="H62" s="220">
        <v>0</v>
      </c>
      <c r="I62" s="220">
        <f t="shared" si="4"/>
        <v>0</v>
      </c>
      <c r="J62" s="220">
        <v>0</v>
      </c>
      <c r="K62" s="220">
        <f t="shared" si="5"/>
        <v>0</v>
      </c>
      <c r="L62" s="220">
        <v>0</v>
      </c>
      <c r="M62" s="220">
        <v>0</v>
      </c>
      <c r="N62" s="220">
        <v>0</v>
      </c>
      <c r="O62" s="220">
        <f t="shared" si="6"/>
        <v>0</v>
      </c>
      <c r="P62" s="220">
        <v>0</v>
      </c>
      <c r="Q62" s="220">
        <f t="shared" si="7"/>
        <v>0</v>
      </c>
      <c r="R62" s="220">
        <v>0</v>
      </c>
      <c r="S62" s="220">
        <f t="shared" si="8"/>
        <v>0</v>
      </c>
      <c r="T62" s="220">
        <v>0</v>
      </c>
      <c r="U62" s="220">
        <v>0</v>
      </c>
      <c r="V62" s="220">
        <v>0</v>
      </c>
      <c r="W62" s="220">
        <f t="shared" si="9"/>
        <v>0</v>
      </c>
      <c r="X62" s="220">
        <v>0</v>
      </c>
      <c r="Y62" s="220">
        <f t="shared" si="10"/>
        <v>0</v>
      </c>
      <c r="Z62" s="220">
        <v>0</v>
      </c>
      <c r="AA62" s="220">
        <f t="shared" si="11"/>
        <v>0</v>
      </c>
      <c r="AB62" s="200">
        <f t="shared" si="12"/>
        <v>0</v>
      </c>
      <c r="AC62" s="221">
        <f t="shared" ref="AC62:AD62" si="72">G62+O62+W62</f>
        <v>0</v>
      </c>
      <c r="AD62" s="221">
        <f t="shared" si="72"/>
        <v>0</v>
      </c>
      <c r="AE62" s="222">
        <f t="shared" si="14"/>
        <v>0</v>
      </c>
      <c r="AF62" s="227">
        <f t="shared" si="63"/>
        <v>0</v>
      </c>
      <c r="AG62" s="227" t="b">
        <f t="shared" si="19"/>
        <v>1</v>
      </c>
      <c r="AH62" t="s">
        <v>526</v>
      </c>
      <c r="AI62" s="224">
        <v>0</v>
      </c>
      <c r="AJ62" s="224">
        <v>0</v>
      </c>
      <c r="AK62" s="224">
        <f t="shared" si="15"/>
        <v>0</v>
      </c>
      <c r="AL62" s="224"/>
      <c r="AM62" s="137">
        <v>0</v>
      </c>
      <c r="AN62" s="137">
        <f t="shared" si="16"/>
        <v>0</v>
      </c>
      <c r="AO62" s="137"/>
      <c r="AP62" s="137"/>
      <c r="AQ62" s="137"/>
      <c r="AR62" s="137"/>
      <c r="AS62" s="137"/>
      <c r="AT62" s="137"/>
      <c r="AU62" s="137"/>
      <c r="AV62" s="137"/>
      <c r="AW62" s="137"/>
      <c r="AX62" s="137"/>
      <c r="AY62" s="137"/>
      <c r="AZ62" s="137"/>
      <c r="BA62" s="137"/>
      <c r="BB62" s="137"/>
    </row>
    <row r="63" spans="1:54" ht="14.25" customHeight="1">
      <c r="A63" s="137"/>
      <c r="B63" s="219">
        <v>1717</v>
      </c>
      <c r="C63" s="220" t="s">
        <v>531</v>
      </c>
      <c r="D63" s="220">
        <v>0</v>
      </c>
      <c r="E63" s="220">
        <v>0</v>
      </c>
      <c r="F63" s="220">
        <v>0</v>
      </c>
      <c r="G63" s="220">
        <f t="shared" si="3"/>
        <v>0</v>
      </c>
      <c r="H63" s="220">
        <v>0</v>
      </c>
      <c r="I63" s="220">
        <f t="shared" si="4"/>
        <v>0</v>
      </c>
      <c r="J63" s="220">
        <v>0</v>
      </c>
      <c r="K63" s="220">
        <f t="shared" si="5"/>
        <v>0</v>
      </c>
      <c r="L63" s="220">
        <v>0</v>
      </c>
      <c r="M63" s="220">
        <v>0</v>
      </c>
      <c r="N63" s="220">
        <v>0</v>
      </c>
      <c r="O63" s="220">
        <f t="shared" si="6"/>
        <v>0</v>
      </c>
      <c r="P63" s="220">
        <v>0</v>
      </c>
      <c r="Q63" s="220">
        <f t="shared" si="7"/>
        <v>0</v>
      </c>
      <c r="R63" s="220">
        <v>0</v>
      </c>
      <c r="S63" s="220">
        <f t="shared" si="8"/>
        <v>0</v>
      </c>
      <c r="T63" s="220">
        <v>0</v>
      </c>
      <c r="U63" s="220">
        <v>0</v>
      </c>
      <c r="V63" s="220">
        <v>0</v>
      </c>
      <c r="W63" s="220">
        <f t="shared" si="9"/>
        <v>0</v>
      </c>
      <c r="X63" s="220">
        <v>0</v>
      </c>
      <c r="Y63" s="220">
        <f t="shared" si="10"/>
        <v>0</v>
      </c>
      <c r="Z63" s="220">
        <v>0</v>
      </c>
      <c r="AA63" s="220">
        <f t="shared" si="11"/>
        <v>0</v>
      </c>
      <c r="AB63" s="200">
        <f t="shared" si="12"/>
        <v>0</v>
      </c>
      <c r="AC63" s="221">
        <f t="shared" ref="AC63:AD63" si="73">G63+O63+W63</f>
        <v>0</v>
      </c>
      <c r="AD63" s="221">
        <f t="shared" si="73"/>
        <v>0</v>
      </c>
      <c r="AE63" s="222">
        <f t="shared" si="14"/>
        <v>0</v>
      </c>
      <c r="AF63" s="227">
        <f t="shared" si="63"/>
        <v>0</v>
      </c>
      <c r="AG63" s="227" t="b">
        <f t="shared" si="19"/>
        <v>1</v>
      </c>
      <c r="AH63" t="s">
        <v>526</v>
      </c>
      <c r="AI63" s="224">
        <v>0</v>
      </c>
      <c r="AJ63" s="224">
        <v>0</v>
      </c>
      <c r="AK63" s="224">
        <f t="shared" si="15"/>
        <v>0</v>
      </c>
      <c r="AL63" s="224"/>
      <c r="AM63" s="137">
        <v>0</v>
      </c>
      <c r="AN63" s="137">
        <f t="shared" si="16"/>
        <v>0</v>
      </c>
      <c r="AO63" s="137"/>
      <c r="AP63" s="137"/>
      <c r="AQ63" s="137"/>
      <c r="AR63" s="137"/>
      <c r="AS63" s="137"/>
      <c r="AT63" s="137"/>
      <c r="AU63" s="137"/>
      <c r="AV63" s="137"/>
      <c r="AW63" s="137"/>
      <c r="AX63" s="137"/>
      <c r="AY63" s="137"/>
      <c r="AZ63" s="137"/>
      <c r="BA63" s="137"/>
      <c r="BB63" s="137"/>
    </row>
    <row r="64" spans="1:54" ht="14.25" customHeight="1">
      <c r="A64" s="137"/>
      <c r="B64" s="219">
        <v>1718</v>
      </c>
      <c r="C64" s="220" t="s">
        <v>532</v>
      </c>
      <c r="D64" s="220">
        <v>0</v>
      </c>
      <c r="E64" s="220">
        <v>0</v>
      </c>
      <c r="F64" s="220">
        <v>0</v>
      </c>
      <c r="G64" s="220">
        <f t="shared" si="3"/>
        <v>0</v>
      </c>
      <c r="H64" s="220">
        <v>0</v>
      </c>
      <c r="I64" s="220">
        <f t="shared" si="4"/>
        <v>0</v>
      </c>
      <c r="J64" s="220">
        <v>0</v>
      </c>
      <c r="K64" s="220">
        <f t="shared" si="5"/>
        <v>0</v>
      </c>
      <c r="L64" s="220">
        <v>0</v>
      </c>
      <c r="M64" s="220">
        <v>0</v>
      </c>
      <c r="N64" s="220">
        <v>0</v>
      </c>
      <c r="O64" s="220">
        <f t="shared" si="6"/>
        <v>0</v>
      </c>
      <c r="P64" s="220">
        <v>0</v>
      </c>
      <c r="Q64" s="220">
        <f t="shared" si="7"/>
        <v>0</v>
      </c>
      <c r="R64" s="220">
        <v>0</v>
      </c>
      <c r="S64" s="220">
        <f t="shared" si="8"/>
        <v>0</v>
      </c>
      <c r="T64" s="220">
        <v>0</v>
      </c>
      <c r="U64" s="220">
        <v>0</v>
      </c>
      <c r="V64" s="220">
        <v>0</v>
      </c>
      <c r="W64" s="220">
        <f t="shared" si="9"/>
        <v>0</v>
      </c>
      <c r="X64" s="220">
        <v>0</v>
      </c>
      <c r="Y64" s="220">
        <f t="shared" si="10"/>
        <v>0</v>
      </c>
      <c r="Z64" s="220">
        <v>0</v>
      </c>
      <c r="AA64" s="220">
        <f t="shared" si="11"/>
        <v>0</v>
      </c>
      <c r="AB64" s="200">
        <f t="shared" si="12"/>
        <v>0</v>
      </c>
      <c r="AC64" s="221">
        <f t="shared" ref="AC64:AD64" si="74">G64+O64+W64</f>
        <v>0</v>
      </c>
      <c r="AD64" s="221">
        <f t="shared" si="74"/>
        <v>0</v>
      </c>
      <c r="AE64" s="222">
        <f t="shared" si="14"/>
        <v>0</v>
      </c>
      <c r="AF64" s="227">
        <f t="shared" si="63"/>
        <v>0</v>
      </c>
      <c r="AG64" s="227" t="b">
        <f t="shared" si="19"/>
        <v>1</v>
      </c>
      <c r="AH64" t="s">
        <v>526</v>
      </c>
      <c r="AI64" s="224">
        <v>0</v>
      </c>
      <c r="AJ64" s="224">
        <v>0</v>
      </c>
      <c r="AK64" s="224">
        <f t="shared" si="15"/>
        <v>0</v>
      </c>
      <c r="AL64" s="224"/>
      <c r="AM64" s="137">
        <v>0</v>
      </c>
      <c r="AN64" s="137">
        <f t="shared" si="16"/>
        <v>0</v>
      </c>
      <c r="AO64" s="137"/>
      <c r="AP64" s="137"/>
      <c r="AQ64" s="137"/>
      <c r="AR64" s="137"/>
      <c r="AS64" s="137"/>
      <c r="AT64" s="137"/>
      <c r="AU64" s="137"/>
      <c r="AV64" s="137"/>
      <c r="AW64" s="137"/>
      <c r="AX64" s="137"/>
      <c r="AY64" s="137"/>
      <c r="AZ64" s="137"/>
      <c r="BA64" s="137"/>
      <c r="BB64" s="137"/>
    </row>
    <row r="65" spans="1:54" ht="14.25" customHeight="1">
      <c r="A65" s="137"/>
      <c r="B65" s="219">
        <v>1719</v>
      </c>
      <c r="C65" s="220" t="s">
        <v>533</v>
      </c>
      <c r="D65" s="220">
        <v>0</v>
      </c>
      <c r="E65" s="220">
        <v>0</v>
      </c>
      <c r="F65" s="220">
        <v>0</v>
      </c>
      <c r="G65" s="220">
        <f t="shared" si="3"/>
        <v>0</v>
      </c>
      <c r="H65" s="220">
        <v>0</v>
      </c>
      <c r="I65" s="220">
        <f t="shared" si="4"/>
        <v>0</v>
      </c>
      <c r="J65" s="220">
        <v>0</v>
      </c>
      <c r="K65" s="220">
        <f t="shared" si="5"/>
        <v>0</v>
      </c>
      <c r="L65" s="220">
        <v>0</v>
      </c>
      <c r="M65" s="220">
        <v>0</v>
      </c>
      <c r="N65" s="220">
        <v>0</v>
      </c>
      <c r="O65" s="220">
        <f t="shared" si="6"/>
        <v>0</v>
      </c>
      <c r="P65" s="220">
        <v>0</v>
      </c>
      <c r="Q65" s="220">
        <f t="shared" si="7"/>
        <v>0</v>
      </c>
      <c r="R65" s="220">
        <v>0</v>
      </c>
      <c r="S65" s="220">
        <f t="shared" si="8"/>
        <v>0</v>
      </c>
      <c r="T65" s="220">
        <v>0</v>
      </c>
      <c r="U65" s="220">
        <v>0</v>
      </c>
      <c r="V65" s="220">
        <v>0</v>
      </c>
      <c r="W65" s="220">
        <f t="shared" si="9"/>
        <v>0</v>
      </c>
      <c r="X65" s="220">
        <v>0</v>
      </c>
      <c r="Y65" s="220">
        <f t="shared" si="10"/>
        <v>0</v>
      </c>
      <c r="Z65" s="220">
        <v>0</v>
      </c>
      <c r="AA65" s="220">
        <f t="shared" si="11"/>
        <v>0</v>
      </c>
      <c r="AB65" s="200">
        <f t="shared" si="12"/>
        <v>0</v>
      </c>
      <c r="AC65" s="221">
        <f t="shared" ref="AC65:AD65" si="75">G65+O65+W65</f>
        <v>0</v>
      </c>
      <c r="AD65" s="221">
        <f t="shared" si="75"/>
        <v>0</v>
      </c>
      <c r="AE65" s="222">
        <f t="shared" si="14"/>
        <v>0</v>
      </c>
      <c r="AF65" s="227">
        <f t="shared" si="63"/>
        <v>0</v>
      </c>
      <c r="AG65" s="227" t="b">
        <f t="shared" si="19"/>
        <v>1</v>
      </c>
      <c r="AH65" t="s">
        <v>526</v>
      </c>
      <c r="AI65" s="224">
        <v>0</v>
      </c>
      <c r="AJ65" s="224">
        <v>0</v>
      </c>
      <c r="AK65" s="224">
        <f t="shared" si="15"/>
        <v>0</v>
      </c>
      <c r="AL65" s="224"/>
      <c r="AM65" s="137">
        <v>0</v>
      </c>
      <c r="AN65" s="137">
        <f t="shared" si="16"/>
        <v>0</v>
      </c>
      <c r="AO65" s="137"/>
      <c r="AP65" s="137"/>
      <c r="AQ65" s="137"/>
      <c r="AR65" s="137"/>
      <c r="AS65" s="137"/>
      <c r="AT65" s="137"/>
      <c r="AU65" s="137"/>
      <c r="AV65" s="137"/>
      <c r="AW65" s="137"/>
      <c r="AX65" s="137"/>
      <c r="AY65" s="137"/>
      <c r="AZ65" s="137"/>
      <c r="BA65" s="137"/>
      <c r="BB65" s="137"/>
    </row>
    <row r="66" spans="1:54" ht="14.25" customHeight="1">
      <c r="A66" s="137"/>
      <c r="B66" s="219">
        <v>2111</v>
      </c>
      <c r="C66" s="220" t="s">
        <v>534</v>
      </c>
      <c r="D66" s="220">
        <v>0</v>
      </c>
      <c r="E66" s="220">
        <v>0</v>
      </c>
      <c r="F66" s="220">
        <v>0</v>
      </c>
      <c r="G66" s="220">
        <f t="shared" si="3"/>
        <v>0</v>
      </c>
      <c r="H66" s="220">
        <v>0</v>
      </c>
      <c r="I66" s="220">
        <f t="shared" si="4"/>
        <v>0</v>
      </c>
      <c r="J66" s="220">
        <v>0</v>
      </c>
      <c r="K66" s="220">
        <f t="shared" si="5"/>
        <v>0</v>
      </c>
      <c r="L66" s="220">
        <v>0</v>
      </c>
      <c r="M66" s="220">
        <v>0</v>
      </c>
      <c r="N66" s="220">
        <v>0</v>
      </c>
      <c r="O66" s="220">
        <f t="shared" si="6"/>
        <v>0</v>
      </c>
      <c r="P66" s="220">
        <v>0</v>
      </c>
      <c r="Q66" s="220">
        <f t="shared" si="7"/>
        <v>0</v>
      </c>
      <c r="R66" s="220">
        <v>0</v>
      </c>
      <c r="S66" s="220">
        <f t="shared" si="8"/>
        <v>0</v>
      </c>
      <c r="T66" s="220">
        <v>0</v>
      </c>
      <c r="U66" s="220">
        <v>0</v>
      </c>
      <c r="V66" s="220">
        <v>0</v>
      </c>
      <c r="W66" s="220">
        <f t="shared" si="9"/>
        <v>0</v>
      </c>
      <c r="X66" s="220">
        <v>0</v>
      </c>
      <c r="Y66" s="220">
        <f t="shared" si="10"/>
        <v>0</v>
      </c>
      <c r="Z66" s="220">
        <v>0</v>
      </c>
      <c r="AA66" s="220">
        <f t="shared" si="11"/>
        <v>0</v>
      </c>
      <c r="AB66" s="200">
        <f t="shared" si="12"/>
        <v>0</v>
      </c>
      <c r="AC66" s="221">
        <f t="shared" ref="AC66:AD66" si="76">G66+O66+W66</f>
        <v>0</v>
      </c>
      <c r="AD66" s="221">
        <f t="shared" si="76"/>
        <v>0</v>
      </c>
      <c r="AE66" s="222">
        <f t="shared" si="14"/>
        <v>0</v>
      </c>
      <c r="AF66" s="227">
        <f t="shared" si="63"/>
        <v>0</v>
      </c>
      <c r="AG66" s="227" t="b">
        <f t="shared" si="19"/>
        <v>1</v>
      </c>
      <c r="AH66" t="s">
        <v>535</v>
      </c>
      <c r="AI66" s="224">
        <v>0</v>
      </c>
      <c r="AJ66" s="224">
        <v>0</v>
      </c>
      <c r="AK66" s="224">
        <f t="shared" si="15"/>
        <v>0</v>
      </c>
      <c r="AL66" s="224"/>
      <c r="AM66" s="137">
        <v>0</v>
      </c>
      <c r="AN66" s="137">
        <f t="shared" si="16"/>
        <v>0</v>
      </c>
      <c r="AO66" s="137"/>
      <c r="AP66" s="137"/>
      <c r="AQ66" s="137"/>
      <c r="AR66" s="137"/>
      <c r="AS66" s="137"/>
      <c r="AT66" s="137"/>
      <c r="AU66" s="137"/>
      <c r="AV66" s="137"/>
      <c r="AW66" s="137"/>
      <c r="AX66" s="137"/>
      <c r="AY66" s="137"/>
      <c r="AZ66" s="137"/>
      <c r="BA66" s="137"/>
      <c r="BB66" s="137"/>
    </row>
    <row r="67" spans="1:54" ht="14.25" customHeight="1">
      <c r="A67" s="137"/>
      <c r="B67" s="219">
        <v>2121</v>
      </c>
      <c r="C67" s="220" t="s">
        <v>536</v>
      </c>
      <c r="D67" s="220">
        <v>0</v>
      </c>
      <c r="E67" s="220">
        <v>0</v>
      </c>
      <c r="F67" s="220">
        <v>0</v>
      </c>
      <c r="G67" s="220">
        <f t="shared" si="3"/>
        <v>0</v>
      </c>
      <c r="H67" s="220">
        <v>0</v>
      </c>
      <c r="I67" s="220">
        <f t="shared" si="4"/>
        <v>0</v>
      </c>
      <c r="J67" s="220">
        <v>0</v>
      </c>
      <c r="K67" s="220">
        <f t="shared" si="5"/>
        <v>0</v>
      </c>
      <c r="L67" s="220">
        <v>0</v>
      </c>
      <c r="M67" s="220">
        <v>0</v>
      </c>
      <c r="N67" s="220">
        <v>0</v>
      </c>
      <c r="O67" s="220">
        <f t="shared" si="6"/>
        <v>0</v>
      </c>
      <c r="P67" s="220">
        <v>0</v>
      </c>
      <c r="Q67" s="220">
        <f t="shared" si="7"/>
        <v>0</v>
      </c>
      <c r="R67" s="220">
        <v>0</v>
      </c>
      <c r="S67" s="220">
        <f t="shared" si="8"/>
        <v>0</v>
      </c>
      <c r="T67" s="220">
        <v>0</v>
      </c>
      <c r="U67" s="220">
        <v>0</v>
      </c>
      <c r="V67" s="220">
        <v>0</v>
      </c>
      <c r="W67" s="220">
        <f t="shared" si="9"/>
        <v>0</v>
      </c>
      <c r="X67" s="220">
        <v>0</v>
      </c>
      <c r="Y67" s="220">
        <f t="shared" si="10"/>
        <v>0</v>
      </c>
      <c r="Z67" s="220">
        <v>0</v>
      </c>
      <c r="AA67" s="220">
        <f t="shared" si="11"/>
        <v>0</v>
      </c>
      <c r="AB67" s="200">
        <f t="shared" si="12"/>
        <v>0</v>
      </c>
      <c r="AC67" s="221">
        <f t="shared" ref="AC67:AD67" si="77">G67+O67+W67</f>
        <v>0</v>
      </c>
      <c r="AD67" s="221">
        <f t="shared" si="77"/>
        <v>0</v>
      </c>
      <c r="AE67" s="222">
        <f t="shared" si="14"/>
        <v>0</v>
      </c>
      <c r="AF67" s="227">
        <f t="shared" si="63"/>
        <v>0</v>
      </c>
      <c r="AG67" s="227" t="b">
        <f t="shared" si="19"/>
        <v>1</v>
      </c>
      <c r="AH67" t="s">
        <v>535</v>
      </c>
      <c r="AI67" s="224">
        <v>0</v>
      </c>
      <c r="AJ67" s="224">
        <v>0</v>
      </c>
      <c r="AK67" s="224">
        <f t="shared" si="15"/>
        <v>0</v>
      </c>
      <c r="AL67" s="224"/>
      <c r="AM67" s="137">
        <v>0</v>
      </c>
      <c r="AN67" s="137">
        <f t="shared" si="16"/>
        <v>0</v>
      </c>
      <c r="AO67" s="137"/>
      <c r="AP67" s="137"/>
      <c r="AQ67" s="137"/>
      <c r="AR67" s="137"/>
      <c r="AS67" s="137"/>
      <c r="AT67" s="137"/>
      <c r="AU67" s="137"/>
      <c r="AV67" s="137"/>
      <c r="AW67" s="137"/>
      <c r="AX67" s="137"/>
      <c r="AY67" s="137"/>
      <c r="AZ67" s="137"/>
      <c r="BA67" s="137"/>
      <c r="BB67" s="137"/>
    </row>
    <row r="68" spans="1:54" ht="14.25" customHeight="1">
      <c r="A68" s="137"/>
      <c r="B68" s="219">
        <v>2131</v>
      </c>
      <c r="C68" s="220" t="s">
        <v>537</v>
      </c>
      <c r="D68" s="220">
        <v>0</v>
      </c>
      <c r="E68" s="220">
        <v>0</v>
      </c>
      <c r="F68" s="220">
        <v>0</v>
      </c>
      <c r="G68" s="220">
        <f t="shared" si="3"/>
        <v>0</v>
      </c>
      <c r="H68" s="220">
        <v>0</v>
      </c>
      <c r="I68" s="220">
        <f t="shared" si="4"/>
        <v>0</v>
      </c>
      <c r="J68" s="220">
        <v>0</v>
      </c>
      <c r="K68" s="220">
        <f t="shared" si="5"/>
        <v>0</v>
      </c>
      <c r="L68" s="220">
        <v>0</v>
      </c>
      <c r="M68" s="220">
        <v>0</v>
      </c>
      <c r="N68" s="220">
        <v>0</v>
      </c>
      <c r="O68" s="220">
        <f t="shared" si="6"/>
        <v>0</v>
      </c>
      <c r="P68" s="220">
        <v>0</v>
      </c>
      <c r="Q68" s="220">
        <f t="shared" si="7"/>
        <v>0</v>
      </c>
      <c r="R68" s="220">
        <v>0</v>
      </c>
      <c r="S68" s="220">
        <f t="shared" si="8"/>
        <v>0</v>
      </c>
      <c r="T68" s="220">
        <v>0</v>
      </c>
      <c r="U68" s="220">
        <v>0</v>
      </c>
      <c r="V68" s="220">
        <v>0</v>
      </c>
      <c r="W68" s="220">
        <f t="shared" si="9"/>
        <v>0</v>
      </c>
      <c r="X68" s="220">
        <v>0</v>
      </c>
      <c r="Y68" s="220">
        <f t="shared" si="10"/>
        <v>0</v>
      </c>
      <c r="Z68" s="220">
        <v>0</v>
      </c>
      <c r="AA68" s="220">
        <f t="shared" si="11"/>
        <v>0</v>
      </c>
      <c r="AB68" s="200">
        <f t="shared" si="12"/>
        <v>0</v>
      </c>
      <c r="AC68" s="221">
        <f t="shared" ref="AC68:AD68" si="78">G68+O68+W68</f>
        <v>0</v>
      </c>
      <c r="AD68" s="221">
        <f t="shared" si="78"/>
        <v>0</v>
      </c>
      <c r="AE68" s="222">
        <f t="shared" si="14"/>
        <v>0</v>
      </c>
      <c r="AF68" s="227">
        <f t="shared" si="63"/>
        <v>0</v>
      </c>
      <c r="AG68" s="227" t="b">
        <f t="shared" si="19"/>
        <v>1</v>
      </c>
      <c r="AH68" t="s">
        <v>535</v>
      </c>
      <c r="AI68" s="224">
        <v>0</v>
      </c>
      <c r="AJ68" s="224">
        <v>0</v>
      </c>
      <c r="AK68" s="224">
        <f t="shared" si="15"/>
        <v>0</v>
      </c>
      <c r="AL68" s="224"/>
      <c r="AM68" s="137">
        <v>0</v>
      </c>
      <c r="AN68" s="137">
        <f t="shared" si="16"/>
        <v>0</v>
      </c>
      <c r="AO68" s="137"/>
      <c r="AP68" s="137"/>
      <c r="AQ68" s="137"/>
      <c r="AR68" s="137"/>
      <c r="AS68" s="137"/>
      <c r="AT68" s="137"/>
      <c r="AU68" s="137"/>
      <c r="AV68" s="137"/>
      <c r="AW68" s="137"/>
      <c r="AX68" s="137"/>
      <c r="AY68" s="137"/>
      <c r="AZ68" s="137"/>
      <c r="BA68" s="137"/>
      <c r="BB68" s="137"/>
    </row>
    <row r="69" spans="1:54" ht="14.25" customHeight="1">
      <c r="A69" s="137"/>
      <c r="B69" s="219">
        <v>2141</v>
      </c>
      <c r="C69" s="220" t="s">
        <v>538</v>
      </c>
      <c r="D69" s="220">
        <v>0</v>
      </c>
      <c r="E69" s="220">
        <v>0</v>
      </c>
      <c r="F69" s="220">
        <v>0</v>
      </c>
      <c r="G69" s="220">
        <f t="shared" si="3"/>
        <v>0</v>
      </c>
      <c r="H69" s="220">
        <v>0</v>
      </c>
      <c r="I69" s="220">
        <f t="shared" si="4"/>
        <v>0</v>
      </c>
      <c r="J69" s="220">
        <v>0</v>
      </c>
      <c r="K69" s="220">
        <f t="shared" si="5"/>
        <v>0</v>
      </c>
      <c r="L69" s="220">
        <v>0</v>
      </c>
      <c r="M69" s="220">
        <v>0</v>
      </c>
      <c r="N69" s="220">
        <v>0</v>
      </c>
      <c r="O69" s="220">
        <f t="shared" si="6"/>
        <v>0</v>
      </c>
      <c r="P69" s="220">
        <v>0</v>
      </c>
      <c r="Q69" s="220">
        <f t="shared" si="7"/>
        <v>0</v>
      </c>
      <c r="R69" s="220">
        <v>0</v>
      </c>
      <c r="S69" s="220">
        <f t="shared" si="8"/>
        <v>0</v>
      </c>
      <c r="T69" s="220">
        <v>0</v>
      </c>
      <c r="U69" s="220">
        <v>0</v>
      </c>
      <c r="V69" s="220">
        <v>0</v>
      </c>
      <c r="W69" s="220">
        <f t="shared" si="9"/>
        <v>0</v>
      </c>
      <c r="X69" s="220">
        <v>0</v>
      </c>
      <c r="Y69" s="220">
        <f t="shared" si="10"/>
        <v>0</v>
      </c>
      <c r="Z69" s="220">
        <v>0</v>
      </c>
      <c r="AA69" s="220">
        <f t="shared" si="11"/>
        <v>0</v>
      </c>
      <c r="AB69" s="200">
        <f t="shared" si="12"/>
        <v>0</v>
      </c>
      <c r="AC69" s="221">
        <f t="shared" ref="AC69:AD69" si="79">G69+O69+W69</f>
        <v>0</v>
      </c>
      <c r="AD69" s="221">
        <f t="shared" si="79"/>
        <v>0</v>
      </c>
      <c r="AE69" s="222">
        <f t="shared" si="14"/>
        <v>0</v>
      </c>
      <c r="AF69" s="227">
        <f t="shared" si="63"/>
        <v>0</v>
      </c>
      <c r="AG69" s="227" t="b">
        <f t="shared" si="19"/>
        <v>1</v>
      </c>
      <c r="AH69" t="s">
        <v>535</v>
      </c>
      <c r="AI69" s="224">
        <v>0</v>
      </c>
      <c r="AJ69" s="224">
        <v>0</v>
      </c>
      <c r="AK69" s="224">
        <f t="shared" si="15"/>
        <v>0</v>
      </c>
      <c r="AL69" s="224"/>
      <c r="AM69" s="137">
        <v>0</v>
      </c>
      <c r="AN69" s="137">
        <f t="shared" si="16"/>
        <v>0</v>
      </c>
      <c r="AO69" s="137"/>
      <c r="AP69" s="137"/>
      <c r="AQ69" s="137"/>
      <c r="AR69" s="137"/>
      <c r="AS69" s="137"/>
      <c r="AT69" s="137"/>
      <c r="AU69" s="137"/>
      <c r="AV69" s="137"/>
      <c r="AW69" s="137"/>
      <c r="AX69" s="137"/>
      <c r="AY69" s="137"/>
      <c r="AZ69" s="137"/>
      <c r="BA69" s="137"/>
      <c r="BB69" s="137"/>
    </row>
    <row r="70" spans="1:54" ht="14.25" customHeight="1">
      <c r="A70" s="137"/>
      <c r="B70" s="219">
        <v>2151</v>
      </c>
      <c r="C70" s="220" t="s">
        <v>539</v>
      </c>
      <c r="D70" s="220">
        <v>0</v>
      </c>
      <c r="E70" s="220">
        <v>0</v>
      </c>
      <c r="F70" s="220">
        <v>0</v>
      </c>
      <c r="G70" s="220">
        <f t="shared" si="3"/>
        <v>0</v>
      </c>
      <c r="H70" s="220">
        <v>0</v>
      </c>
      <c r="I70" s="220">
        <f t="shared" si="4"/>
        <v>0</v>
      </c>
      <c r="J70" s="220">
        <v>0</v>
      </c>
      <c r="K70" s="220">
        <f t="shared" si="5"/>
        <v>0</v>
      </c>
      <c r="L70" s="220">
        <v>0</v>
      </c>
      <c r="M70" s="220">
        <v>0</v>
      </c>
      <c r="N70" s="220">
        <v>0</v>
      </c>
      <c r="O70" s="220">
        <f t="shared" si="6"/>
        <v>0</v>
      </c>
      <c r="P70" s="220">
        <v>0</v>
      </c>
      <c r="Q70" s="220">
        <f t="shared" si="7"/>
        <v>0</v>
      </c>
      <c r="R70" s="220">
        <v>0</v>
      </c>
      <c r="S70" s="220">
        <f t="shared" si="8"/>
        <v>0</v>
      </c>
      <c r="T70" s="220">
        <v>0</v>
      </c>
      <c r="U70" s="220">
        <v>0</v>
      </c>
      <c r="V70" s="220">
        <v>0</v>
      </c>
      <c r="W70" s="220">
        <f t="shared" si="9"/>
        <v>0</v>
      </c>
      <c r="X70" s="220">
        <v>0</v>
      </c>
      <c r="Y70" s="220">
        <f t="shared" si="10"/>
        <v>0</v>
      </c>
      <c r="Z70" s="220">
        <v>0</v>
      </c>
      <c r="AA70" s="220">
        <f t="shared" si="11"/>
        <v>0</v>
      </c>
      <c r="AB70" s="200">
        <f t="shared" si="12"/>
        <v>0</v>
      </c>
      <c r="AC70" s="221">
        <f t="shared" ref="AC70:AD70" si="80">G70+O70+W70</f>
        <v>0</v>
      </c>
      <c r="AD70" s="221">
        <f t="shared" si="80"/>
        <v>0</v>
      </c>
      <c r="AE70" s="222">
        <f t="shared" si="14"/>
        <v>0</v>
      </c>
      <c r="AF70" s="227">
        <f t="shared" si="63"/>
        <v>0</v>
      </c>
      <c r="AG70" s="227" t="b">
        <f t="shared" si="19"/>
        <v>1</v>
      </c>
      <c r="AH70" t="s">
        <v>535</v>
      </c>
      <c r="AI70" s="224">
        <v>0</v>
      </c>
      <c r="AJ70" s="224">
        <v>0</v>
      </c>
      <c r="AK70" s="224">
        <f t="shared" si="15"/>
        <v>0</v>
      </c>
      <c r="AL70" s="224"/>
      <c r="AM70" s="137">
        <v>0</v>
      </c>
      <c r="AN70" s="137">
        <f t="shared" si="16"/>
        <v>0</v>
      </c>
      <c r="AO70" s="137"/>
      <c r="AP70" s="137"/>
      <c r="AQ70" s="137"/>
      <c r="AR70" s="137"/>
      <c r="AS70" s="137"/>
      <c r="AT70" s="137"/>
      <c r="AU70" s="137"/>
      <c r="AV70" s="137"/>
      <c r="AW70" s="137"/>
      <c r="AX70" s="137"/>
      <c r="AY70" s="137"/>
      <c r="AZ70" s="137"/>
      <c r="BA70" s="137"/>
      <c r="BB70" s="137"/>
    </row>
    <row r="71" spans="1:54" ht="14.25" customHeight="1">
      <c r="A71" s="137"/>
      <c r="B71" s="219">
        <v>2161</v>
      </c>
      <c r="C71" s="220" t="s">
        <v>540</v>
      </c>
      <c r="D71" s="220">
        <v>0</v>
      </c>
      <c r="E71" s="220">
        <v>0</v>
      </c>
      <c r="F71" s="220">
        <v>0</v>
      </c>
      <c r="G71" s="220">
        <f t="shared" si="3"/>
        <v>0</v>
      </c>
      <c r="H71" s="220">
        <v>0</v>
      </c>
      <c r="I71" s="220">
        <f t="shared" si="4"/>
        <v>0</v>
      </c>
      <c r="J71" s="220">
        <v>0</v>
      </c>
      <c r="K71" s="220">
        <f t="shared" si="5"/>
        <v>0</v>
      </c>
      <c r="L71" s="220">
        <v>0</v>
      </c>
      <c r="M71" s="220">
        <v>0</v>
      </c>
      <c r="N71" s="220">
        <v>0</v>
      </c>
      <c r="O71" s="220">
        <f t="shared" si="6"/>
        <v>0</v>
      </c>
      <c r="P71" s="220">
        <v>0</v>
      </c>
      <c r="Q71" s="220">
        <f t="shared" si="7"/>
        <v>0</v>
      </c>
      <c r="R71" s="220">
        <v>0</v>
      </c>
      <c r="S71" s="220">
        <f t="shared" si="8"/>
        <v>0</v>
      </c>
      <c r="T71" s="220">
        <v>0</v>
      </c>
      <c r="U71" s="220">
        <v>0</v>
      </c>
      <c r="V71" s="220">
        <v>0</v>
      </c>
      <c r="W71" s="220">
        <f t="shared" si="9"/>
        <v>0</v>
      </c>
      <c r="X71" s="220">
        <v>0</v>
      </c>
      <c r="Y71" s="220">
        <f t="shared" si="10"/>
        <v>0</v>
      </c>
      <c r="Z71" s="220">
        <v>0</v>
      </c>
      <c r="AA71" s="220">
        <f t="shared" si="11"/>
        <v>0</v>
      </c>
      <c r="AB71" s="200">
        <f t="shared" si="12"/>
        <v>0</v>
      </c>
      <c r="AC71" s="221">
        <f t="shared" ref="AC71:AD71" si="81">G71+O71+W71</f>
        <v>0</v>
      </c>
      <c r="AD71" s="221">
        <f t="shared" si="81"/>
        <v>0</v>
      </c>
      <c r="AE71" s="222">
        <f t="shared" si="14"/>
        <v>0</v>
      </c>
      <c r="AF71" s="227">
        <f t="shared" si="63"/>
        <v>0</v>
      </c>
      <c r="AG71" s="227" t="b">
        <f t="shared" si="19"/>
        <v>1</v>
      </c>
      <c r="AH71" t="s">
        <v>535</v>
      </c>
      <c r="AI71" s="224">
        <v>0</v>
      </c>
      <c r="AJ71" s="224">
        <v>0</v>
      </c>
      <c r="AK71" s="224">
        <f t="shared" si="15"/>
        <v>0</v>
      </c>
      <c r="AL71" s="224"/>
      <c r="AM71" s="137">
        <v>0</v>
      </c>
      <c r="AN71" s="137">
        <f t="shared" si="16"/>
        <v>0</v>
      </c>
      <c r="AO71" s="137"/>
      <c r="AP71" s="137"/>
      <c r="AQ71" s="137"/>
      <c r="AR71" s="137"/>
      <c r="AS71" s="137"/>
      <c r="AT71" s="137"/>
      <c r="AU71" s="137"/>
      <c r="AV71" s="137"/>
      <c r="AW71" s="137"/>
      <c r="AX71" s="137"/>
      <c r="AY71" s="137"/>
      <c r="AZ71" s="137"/>
      <c r="BA71" s="137"/>
      <c r="BB71" s="137"/>
    </row>
    <row r="72" spans="1:54" ht="14.25" customHeight="1">
      <c r="A72" s="137"/>
      <c r="B72" s="219">
        <v>2171</v>
      </c>
      <c r="C72" s="220" t="s">
        <v>541</v>
      </c>
      <c r="D72" s="220">
        <v>0</v>
      </c>
      <c r="E72" s="220">
        <v>0</v>
      </c>
      <c r="F72" s="220">
        <v>0</v>
      </c>
      <c r="G72" s="220">
        <f t="shared" si="3"/>
        <v>0</v>
      </c>
      <c r="H72" s="220">
        <v>0</v>
      </c>
      <c r="I72" s="220">
        <f t="shared" si="4"/>
        <v>0</v>
      </c>
      <c r="J72" s="220">
        <v>0</v>
      </c>
      <c r="K72" s="220">
        <f t="shared" si="5"/>
        <v>0</v>
      </c>
      <c r="L72" s="220">
        <v>0</v>
      </c>
      <c r="M72" s="220">
        <v>0</v>
      </c>
      <c r="N72" s="220">
        <v>0</v>
      </c>
      <c r="O72" s="220">
        <f t="shared" si="6"/>
        <v>0</v>
      </c>
      <c r="P72" s="220">
        <v>0</v>
      </c>
      <c r="Q72" s="220">
        <f t="shared" si="7"/>
        <v>0</v>
      </c>
      <c r="R72" s="220">
        <v>0</v>
      </c>
      <c r="S72" s="220">
        <f t="shared" si="8"/>
        <v>0</v>
      </c>
      <c r="T72" s="220">
        <v>0</v>
      </c>
      <c r="U72" s="220">
        <v>0</v>
      </c>
      <c r="V72" s="220">
        <v>0</v>
      </c>
      <c r="W72" s="220">
        <f t="shared" si="9"/>
        <v>0</v>
      </c>
      <c r="X72" s="220">
        <v>0</v>
      </c>
      <c r="Y72" s="220">
        <f t="shared" si="10"/>
        <v>0</v>
      </c>
      <c r="Z72" s="220">
        <v>0</v>
      </c>
      <c r="AA72" s="220">
        <f t="shared" si="11"/>
        <v>0</v>
      </c>
      <c r="AB72" s="200">
        <f t="shared" si="12"/>
        <v>0</v>
      </c>
      <c r="AC72" s="221">
        <f t="shared" ref="AC72:AD72" si="82">G72+O72+W72</f>
        <v>0</v>
      </c>
      <c r="AD72" s="221">
        <f t="shared" si="82"/>
        <v>0</v>
      </c>
      <c r="AE72" s="222">
        <f t="shared" si="14"/>
        <v>0</v>
      </c>
      <c r="AF72" s="227">
        <f t="shared" si="63"/>
        <v>0</v>
      </c>
      <c r="AG72" s="227" t="b">
        <f t="shared" si="19"/>
        <v>1</v>
      </c>
      <c r="AH72" t="s">
        <v>535</v>
      </c>
      <c r="AI72" s="224">
        <v>0</v>
      </c>
      <c r="AJ72" s="224">
        <v>0</v>
      </c>
      <c r="AK72" s="224">
        <f t="shared" si="15"/>
        <v>0</v>
      </c>
      <c r="AL72" s="224"/>
      <c r="AM72" s="137">
        <v>0</v>
      </c>
      <c r="AN72" s="137">
        <f t="shared" si="16"/>
        <v>0</v>
      </c>
      <c r="AO72" s="137"/>
      <c r="AP72" s="137"/>
      <c r="AQ72" s="137"/>
      <c r="AR72" s="137"/>
      <c r="AS72" s="137"/>
      <c r="AT72" s="137"/>
      <c r="AU72" s="137"/>
      <c r="AV72" s="137"/>
      <c r="AW72" s="137"/>
      <c r="AX72" s="137"/>
      <c r="AY72" s="137"/>
      <c r="AZ72" s="137"/>
      <c r="BA72" s="137"/>
      <c r="BB72" s="137"/>
    </row>
    <row r="73" spans="1:54" ht="14.25" customHeight="1">
      <c r="A73" s="137"/>
      <c r="B73" s="219">
        <v>2181</v>
      </c>
      <c r="C73" s="220" t="s">
        <v>542</v>
      </c>
      <c r="D73" s="220">
        <v>0</v>
      </c>
      <c r="E73" s="220">
        <v>0</v>
      </c>
      <c r="F73" s="220">
        <v>0</v>
      </c>
      <c r="G73" s="220">
        <f t="shared" si="3"/>
        <v>0</v>
      </c>
      <c r="H73" s="220">
        <v>0</v>
      </c>
      <c r="I73" s="220">
        <f t="shared" si="4"/>
        <v>0</v>
      </c>
      <c r="J73" s="220">
        <v>0</v>
      </c>
      <c r="K73" s="220">
        <f t="shared" si="5"/>
        <v>0</v>
      </c>
      <c r="L73" s="220">
        <v>0</v>
      </c>
      <c r="M73" s="220">
        <v>0</v>
      </c>
      <c r="N73" s="220">
        <v>0</v>
      </c>
      <c r="O73" s="220">
        <f t="shared" si="6"/>
        <v>0</v>
      </c>
      <c r="P73" s="220">
        <v>0</v>
      </c>
      <c r="Q73" s="220">
        <f t="shared" si="7"/>
        <v>0</v>
      </c>
      <c r="R73" s="220">
        <v>0</v>
      </c>
      <c r="S73" s="220">
        <f t="shared" si="8"/>
        <v>0</v>
      </c>
      <c r="T73" s="220">
        <v>0</v>
      </c>
      <c r="U73" s="220">
        <v>0</v>
      </c>
      <c r="V73" s="220">
        <v>0</v>
      </c>
      <c r="W73" s="220">
        <f t="shared" si="9"/>
        <v>0</v>
      </c>
      <c r="X73" s="220">
        <v>0</v>
      </c>
      <c r="Y73" s="220">
        <f t="shared" si="10"/>
        <v>0</v>
      </c>
      <c r="Z73" s="220">
        <v>0</v>
      </c>
      <c r="AA73" s="220">
        <f t="shared" si="11"/>
        <v>0</v>
      </c>
      <c r="AB73" s="200">
        <f t="shared" si="12"/>
        <v>0</v>
      </c>
      <c r="AC73" s="221">
        <f t="shared" ref="AC73:AD73" si="83">G73+O73+W73</f>
        <v>0</v>
      </c>
      <c r="AD73" s="221">
        <f t="shared" si="83"/>
        <v>0</v>
      </c>
      <c r="AE73" s="222">
        <f t="shared" si="14"/>
        <v>0</v>
      </c>
      <c r="AF73" s="227">
        <f t="shared" si="63"/>
        <v>0</v>
      </c>
      <c r="AG73" s="227" t="b">
        <f t="shared" si="19"/>
        <v>1</v>
      </c>
      <c r="AH73" t="s">
        <v>535</v>
      </c>
      <c r="AI73" s="224">
        <v>0</v>
      </c>
      <c r="AJ73" s="224">
        <v>0</v>
      </c>
      <c r="AK73" s="224">
        <f t="shared" si="15"/>
        <v>0</v>
      </c>
      <c r="AL73" s="224"/>
      <c r="AM73" s="137">
        <v>0</v>
      </c>
      <c r="AN73" s="137">
        <f t="shared" si="16"/>
        <v>0</v>
      </c>
      <c r="AO73" s="137"/>
      <c r="AP73" s="137"/>
      <c r="AQ73" s="137"/>
      <c r="AR73" s="137"/>
      <c r="AS73" s="137"/>
      <c r="AT73" s="137"/>
      <c r="AU73" s="137"/>
      <c r="AV73" s="137"/>
      <c r="AW73" s="137"/>
      <c r="AX73" s="137"/>
      <c r="AY73" s="137"/>
      <c r="AZ73" s="137"/>
      <c r="BA73" s="137"/>
      <c r="BB73" s="137"/>
    </row>
    <row r="74" spans="1:54" ht="14.25" customHeight="1">
      <c r="A74" s="137"/>
      <c r="B74" s="219">
        <v>2182</v>
      </c>
      <c r="C74" s="220" t="s">
        <v>543</v>
      </c>
      <c r="D74" s="220">
        <v>0</v>
      </c>
      <c r="E74" s="220">
        <v>0</v>
      </c>
      <c r="F74" s="220">
        <v>0</v>
      </c>
      <c r="G74" s="220">
        <f t="shared" si="3"/>
        <v>0</v>
      </c>
      <c r="H74" s="220">
        <v>0</v>
      </c>
      <c r="I74" s="220">
        <f t="shared" si="4"/>
        <v>0</v>
      </c>
      <c r="J74" s="220">
        <v>0</v>
      </c>
      <c r="K74" s="220">
        <f t="shared" si="5"/>
        <v>0</v>
      </c>
      <c r="L74" s="220">
        <v>0</v>
      </c>
      <c r="M74" s="220">
        <v>0</v>
      </c>
      <c r="N74" s="220">
        <v>0</v>
      </c>
      <c r="O74" s="220">
        <f t="shared" si="6"/>
        <v>0</v>
      </c>
      <c r="P74" s="220">
        <v>0</v>
      </c>
      <c r="Q74" s="220">
        <f t="shared" si="7"/>
        <v>0</v>
      </c>
      <c r="R74" s="220">
        <v>0</v>
      </c>
      <c r="S74" s="220">
        <f t="shared" si="8"/>
        <v>0</v>
      </c>
      <c r="T74" s="220">
        <v>0</v>
      </c>
      <c r="U74" s="220">
        <v>0</v>
      </c>
      <c r="V74" s="220">
        <v>0</v>
      </c>
      <c r="W74" s="220">
        <f t="shared" si="9"/>
        <v>0</v>
      </c>
      <c r="X74" s="220">
        <v>0</v>
      </c>
      <c r="Y74" s="220">
        <f t="shared" si="10"/>
        <v>0</v>
      </c>
      <c r="Z74" s="220">
        <v>0</v>
      </c>
      <c r="AA74" s="220">
        <f t="shared" si="11"/>
        <v>0</v>
      </c>
      <c r="AB74" s="200">
        <f t="shared" si="12"/>
        <v>0</v>
      </c>
      <c r="AC74" s="221">
        <f t="shared" ref="AC74:AD74" si="84">G74+O74+W74</f>
        <v>0</v>
      </c>
      <c r="AD74" s="221">
        <f t="shared" si="84"/>
        <v>0</v>
      </c>
      <c r="AE74" s="222">
        <f t="shared" si="14"/>
        <v>0</v>
      </c>
      <c r="AF74" s="227">
        <f t="shared" si="63"/>
        <v>0</v>
      </c>
      <c r="AG74" s="227" t="b">
        <f t="shared" si="19"/>
        <v>1</v>
      </c>
      <c r="AH74" t="s">
        <v>535</v>
      </c>
      <c r="AI74" s="224">
        <v>0</v>
      </c>
      <c r="AJ74" s="224">
        <v>0</v>
      </c>
      <c r="AK74" s="224">
        <f t="shared" si="15"/>
        <v>0</v>
      </c>
      <c r="AL74" s="224"/>
      <c r="AM74" s="137">
        <v>0</v>
      </c>
      <c r="AN74" s="137">
        <f t="shared" si="16"/>
        <v>0</v>
      </c>
      <c r="AO74" s="137"/>
      <c r="AP74" s="137"/>
      <c r="AQ74" s="137"/>
      <c r="AR74" s="137"/>
      <c r="AS74" s="137"/>
      <c r="AT74" s="137"/>
      <c r="AU74" s="137"/>
      <c r="AV74" s="137"/>
      <c r="AW74" s="137"/>
      <c r="AX74" s="137"/>
      <c r="AY74" s="137"/>
      <c r="AZ74" s="137"/>
      <c r="BA74" s="137"/>
      <c r="BB74" s="137"/>
    </row>
    <row r="75" spans="1:54" ht="14.25" customHeight="1">
      <c r="A75" s="137"/>
      <c r="B75" s="219">
        <v>2183</v>
      </c>
      <c r="C75" s="220" t="s">
        <v>544</v>
      </c>
      <c r="D75" s="220">
        <v>0</v>
      </c>
      <c r="E75" s="220">
        <v>0</v>
      </c>
      <c r="F75" s="220">
        <v>0</v>
      </c>
      <c r="G75" s="220">
        <f t="shared" si="3"/>
        <v>0</v>
      </c>
      <c r="H75" s="220">
        <v>0</v>
      </c>
      <c r="I75" s="220">
        <f t="shared" si="4"/>
        <v>0</v>
      </c>
      <c r="J75" s="220">
        <v>0</v>
      </c>
      <c r="K75" s="220">
        <f t="shared" si="5"/>
        <v>0</v>
      </c>
      <c r="L75" s="220">
        <v>0</v>
      </c>
      <c r="M75" s="220">
        <v>0</v>
      </c>
      <c r="N75" s="220">
        <v>0</v>
      </c>
      <c r="O75" s="220">
        <f t="shared" si="6"/>
        <v>0</v>
      </c>
      <c r="P75" s="220">
        <v>0</v>
      </c>
      <c r="Q75" s="220">
        <f t="shared" si="7"/>
        <v>0</v>
      </c>
      <c r="R75" s="220">
        <v>0</v>
      </c>
      <c r="S75" s="220">
        <f t="shared" si="8"/>
        <v>0</v>
      </c>
      <c r="T75" s="220">
        <v>0</v>
      </c>
      <c r="U75" s="220">
        <v>0</v>
      </c>
      <c r="V75" s="220">
        <v>0</v>
      </c>
      <c r="W75" s="220">
        <f t="shared" si="9"/>
        <v>0</v>
      </c>
      <c r="X75" s="220">
        <v>0</v>
      </c>
      <c r="Y75" s="220">
        <f t="shared" si="10"/>
        <v>0</v>
      </c>
      <c r="Z75" s="220">
        <v>0</v>
      </c>
      <c r="AA75" s="220">
        <f t="shared" si="11"/>
        <v>0</v>
      </c>
      <c r="AB75" s="200">
        <f t="shared" si="12"/>
        <v>0</v>
      </c>
      <c r="AC75" s="221">
        <f t="shared" ref="AC75:AD75" si="85">G75+O75+W75</f>
        <v>0</v>
      </c>
      <c r="AD75" s="221">
        <f t="shared" si="85"/>
        <v>0</v>
      </c>
      <c r="AE75" s="222">
        <f t="shared" si="14"/>
        <v>0</v>
      </c>
      <c r="AF75" s="227">
        <f t="shared" si="63"/>
        <v>0</v>
      </c>
      <c r="AG75" s="227" t="b">
        <f t="shared" si="19"/>
        <v>1</v>
      </c>
      <c r="AH75" t="s">
        <v>535</v>
      </c>
      <c r="AI75" s="224">
        <v>0</v>
      </c>
      <c r="AJ75" s="224">
        <v>0</v>
      </c>
      <c r="AK75" s="224">
        <f t="shared" si="15"/>
        <v>0</v>
      </c>
      <c r="AL75" s="224"/>
      <c r="AM75" s="137">
        <v>0</v>
      </c>
      <c r="AN75" s="137">
        <f t="shared" si="16"/>
        <v>0</v>
      </c>
      <c r="AO75" s="137"/>
      <c r="AP75" s="137"/>
      <c r="AQ75" s="137"/>
      <c r="AR75" s="137"/>
      <c r="AS75" s="137"/>
      <c r="AT75" s="137"/>
      <c r="AU75" s="137"/>
      <c r="AV75" s="137"/>
      <c r="AW75" s="137"/>
      <c r="AX75" s="137"/>
      <c r="AY75" s="137"/>
      <c r="AZ75" s="137"/>
      <c r="BA75" s="137"/>
      <c r="BB75" s="137"/>
    </row>
    <row r="76" spans="1:54" ht="14.25" customHeight="1">
      <c r="A76" s="137"/>
      <c r="B76" s="219">
        <v>2211</v>
      </c>
      <c r="C76" s="220" t="s">
        <v>545</v>
      </c>
      <c r="D76" s="220">
        <v>0</v>
      </c>
      <c r="E76" s="220">
        <v>0</v>
      </c>
      <c r="F76" s="220">
        <v>0</v>
      </c>
      <c r="G76" s="220">
        <f t="shared" si="3"/>
        <v>0</v>
      </c>
      <c r="H76" s="220">
        <v>0</v>
      </c>
      <c r="I76" s="220">
        <f t="shared" si="4"/>
        <v>0</v>
      </c>
      <c r="J76" s="220">
        <v>0</v>
      </c>
      <c r="K76" s="220">
        <f t="shared" si="5"/>
        <v>0</v>
      </c>
      <c r="L76" s="220">
        <v>0</v>
      </c>
      <c r="M76" s="220">
        <v>0</v>
      </c>
      <c r="N76" s="220">
        <v>0</v>
      </c>
      <c r="O76" s="220">
        <f t="shared" si="6"/>
        <v>0</v>
      </c>
      <c r="P76" s="220">
        <v>0</v>
      </c>
      <c r="Q76" s="220">
        <f t="shared" si="7"/>
        <v>0</v>
      </c>
      <c r="R76" s="220">
        <v>0</v>
      </c>
      <c r="S76" s="220">
        <f t="shared" si="8"/>
        <v>0</v>
      </c>
      <c r="T76" s="220">
        <v>0</v>
      </c>
      <c r="U76" s="220">
        <v>0</v>
      </c>
      <c r="V76" s="220">
        <v>0</v>
      </c>
      <c r="W76" s="220">
        <f t="shared" si="9"/>
        <v>0</v>
      </c>
      <c r="X76" s="220">
        <v>0</v>
      </c>
      <c r="Y76" s="220">
        <f t="shared" si="10"/>
        <v>0</v>
      </c>
      <c r="Z76" s="220">
        <v>0</v>
      </c>
      <c r="AA76" s="220">
        <f t="shared" si="11"/>
        <v>0</v>
      </c>
      <c r="AB76" s="200">
        <f t="shared" si="12"/>
        <v>0</v>
      </c>
      <c r="AC76" s="221">
        <f t="shared" ref="AC76:AD76" si="86">G76+O76+W76</f>
        <v>0</v>
      </c>
      <c r="AD76" s="221">
        <f t="shared" si="86"/>
        <v>0</v>
      </c>
      <c r="AE76" s="222">
        <f t="shared" si="14"/>
        <v>0</v>
      </c>
      <c r="AF76" s="227">
        <f t="shared" si="63"/>
        <v>0</v>
      </c>
      <c r="AG76" s="227" t="b">
        <f t="shared" si="19"/>
        <v>1</v>
      </c>
      <c r="AH76" t="s">
        <v>546</v>
      </c>
      <c r="AI76" s="224">
        <v>0</v>
      </c>
      <c r="AJ76" s="224">
        <v>0</v>
      </c>
      <c r="AK76" s="224">
        <f t="shared" si="15"/>
        <v>0</v>
      </c>
      <c r="AL76" s="224"/>
      <c r="AM76" s="137">
        <v>0</v>
      </c>
      <c r="AN76" s="137">
        <f t="shared" si="16"/>
        <v>0</v>
      </c>
      <c r="AO76" s="137"/>
      <c r="AP76" s="137"/>
      <c r="AQ76" s="137"/>
      <c r="AR76" s="137"/>
      <c r="AS76" s="137"/>
      <c r="AT76" s="137"/>
      <c r="AU76" s="137"/>
      <c r="AV76" s="137"/>
      <c r="AW76" s="137"/>
      <c r="AX76" s="137"/>
      <c r="AY76" s="137"/>
      <c r="AZ76" s="137"/>
      <c r="BA76" s="137"/>
      <c r="BB76" s="137"/>
    </row>
    <row r="77" spans="1:54" ht="14.25" customHeight="1">
      <c r="A77" s="137"/>
      <c r="B77" s="219">
        <v>2212</v>
      </c>
      <c r="C77" s="220" t="s">
        <v>547</v>
      </c>
      <c r="D77" s="220">
        <v>0</v>
      </c>
      <c r="E77" s="220">
        <v>0</v>
      </c>
      <c r="F77" s="220">
        <v>0</v>
      </c>
      <c r="G77" s="220">
        <f t="shared" si="3"/>
        <v>0</v>
      </c>
      <c r="H77" s="220">
        <v>0</v>
      </c>
      <c r="I77" s="220">
        <f t="shared" si="4"/>
        <v>0</v>
      </c>
      <c r="J77" s="220">
        <v>0</v>
      </c>
      <c r="K77" s="220">
        <f t="shared" si="5"/>
        <v>0</v>
      </c>
      <c r="L77" s="220">
        <v>0</v>
      </c>
      <c r="M77" s="220">
        <v>0</v>
      </c>
      <c r="N77" s="220">
        <v>0</v>
      </c>
      <c r="O77" s="220">
        <f t="shared" si="6"/>
        <v>0</v>
      </c>
      <c r="P77" s="220">
        <v>0</v>
      </c>
      <c r="Q77" s="220">
        <f t="shared" si="7"/>
        <v>0</v>
      </c>
      <c r="R77" s="220">
        <v>0</v>
      </c>
      <c r="S77" s="220">
        <f t="shared" si="8"/>
        <v>0</v>
      </c>
      <c r="T77" s="220">
        <v>0</v>
      </c>
      <c r="U77" s="220">
        <v>0</v>
      </c>
      <c r="V77" s="220">
        <v>0</v>
      </c>
      <c r="W77" s="220">
        <f t="shared" si="9"/>
        <v>0</v>
      </c>
      <c r="X77" s="220">
        <v>0</v>
      </c>
      <c r="Y77" s="220">
        <f t="shared" si="10"/>
        <v>0</v>
      </c>
      <c r="Z77" s="220">
        <v>0</v>
      </c>
      <c r="AA77" s="220">
        <f t="shared" si="11"/>
        <v>0</v>
      </c>
      <c r="AB77" s="200">
        <f t="shared" si="12"/>
        <v>0</v>
      </c>
      <c r="AC77" s="221">
        <f t="shared" ref="AC77:AD77" si="87">G77+O77+W77</f>
        <v>0</v>
      </c>
      <c r="AD77" s="221">
        <f t="shared" si="87"/>
        <v>0</v>
      </c>
      <c r="AE77" s="222">
        <f t="shared" si="14"/>
        <v>0</v>
      </c>
      <c r="AF77" s="227">
        <f t="shared" si="63"/>
        <v>0</v>
      </c>
      <c r="AG77" s="227" t="b">
        <f t="shared" si="19"/>
        <v>1</v>
      </c>
      <c r="AH77" t="s">
        <v>546</v>
      </c>
      <c r="AI77" s="224">
        <v>0</v>
      </c>
      <c r="AJ77" s="224">
        <v>0</v>
      </c>
      <c r="AK77" s="224">
        <f t="shared" si="15"/>
        <v>0</v>
      </c>
      <c r="AL77" s="224"/>
      <c r="AM77" s="137">
        <v>0</v>
      </c>
      <c r="AN77" s="137">
        <f t="shared" si="16"/>
        <v>0</v>
      </c>
      <c r="AO77" s="137"/>
      <c r="AP77" s="137"/>
      <c r="AQ77" s="137"/>
      <c r="AR77" s="137"/>
      <c r="AS77" s="137"/>
      <c r="AT77" s="137"/>
      <c r="AU77" s="137"/>
      <c r="AV77" s="137"/>
      <c r="AW77" s="137"/>
      <c r="AX77" s="137"/>
      <c r="AY77" s="137"/>
      <c r="AZ77" s="137"/>
      <c r="BA77" s="137"/>
      <c r="BB77" s="137"/>
    </row>
    <row r="78" spans="1:54" ht="14.25" customHeight="1">
      <c r="A78" s="137"/>
      <c r="B78" s="219">
        <v>2213</v>
      </c>
      <c r="C78" s="220" t="s">
        <v>548</v>
      </c>
      <c r="D78" s="220">
        <v>0</v>
      </c>
      <c r="E78" s="220">
        <v>0</v>
      </c>
      <c r="F78" s="220">
        <v>0</v>
      </c>
      <c r="G78" s="220">
        <f t="shared" si="3"/>
        <v>0</v>
      </c>
      <c r="H78" s="220">
        <v>0</v>
      </c>
      <c r="I78" s="220">
        <f t="shared" si="4"/>
        <v>0</v>
      </c>
      <c r="J78" s="220">
        <v>0</v>
      </c>
      <c r="K78" s="220">
        <f t="shared" si="5"/>
        <v>0</v>
      </c>
      <c r="L78" s="220">
        <v>0</v>
      </c>
      <c r="M78" s="220">
        <v>0</v>
      </c>
      <c r="N78" s="220">
        <v>0</v>
      </c>
      <c r="O78" s="220">
        <f t="shared" si="6"/>
        <v>0</v>
      </c>
      <c r="P78" s="220">
        <v>0</v>
      </c>
      <c r="Q78" s="220">
        <f t="shared" si="7"/>
        <v>0</v>
      </c>
      <c r="R78" s="220">
        <v>0</v>
      </c>
      <c r="S78" s="220">
        <f t="shared" si="8"/>
        <v>0</v>
      </c>
      <c r="T78" s="220">
        <v>0</v>
      </c>
      <c r="U78" s="220">
        <v>0</v>
      </c>
      <c r="V78" s="220">
        <v>0</v>
      </c>
      <c r="W78" s="220">
        <f t="shared" si="9"/>
        <v>0</v>
      </c>
      <c r="X78" s="220">
        <v>0</v>
      </c>
      <c r="Y78" s="220">
        <f t="shared" si="10"/>
        <v>0</v>
      </c>
      <c r="Z78" s="220">
        <v>0</v>
      </c>
      <c r="AA78" s="220">
        <f t="shared" si="11"/>
        <v>0</v>
      </c>
      <c r="AB78" s="200">
        <f t="shared" si="12"/>
        <v>0</v>
      </c>
      <c r="AC78" s="221">
        <f t="shared" ref="AC78:AD78" si="88">G78+O78+W78</f>
        <v>0</v>
      </c>
      <c r="AD78" s="221">
        <f t="shared" si="88"/>
        <v>0</v>
      </c>
      <c r="AE78" s="222">
        <f t="shared" si="14"/>
        <v>0</v>
      </c>
      <c r="AF78" s="227">
        <f t="shared" si="63"/>
        <v>0</v>
      </c>
      <c r="AG78" s="227" t="b">
        <f t="shared" si="19"/>
        <v>1</v>
      </c>
      <c r="AH78" t="s">
        <v>546</v>
      </c>
      <c r="AI78" s="224">
        <v>0</v>
      </c>
      <c r="AJ78" s="224">
        <v>0</v>
      </c>
      <c r="AK78" s="224">
        <f t="shared" si="15"/>
        <v>0</v>
      </c>
      <c r="AL78" s="224"/>
      <c r="AM78" s="137">
        <v>0</v>
      </c>
      <c r="AN78" s="137">
        <f t="shared" si="16"/>
        <v>0</v>
      </c>
      <c r="AO78" s="137"/>
      <c r="AP78" s="137"/>
      <c r="AQ78" s="137"/>
      <c r="AR78" s="137"/>
      <c r="AS78" s="137"/>
      <c r="AT78" s="137"/>
      <c r="AU78" s="137"/>
      <c r="AV78" s="137"/>
      <c r="AW78" s="137"/>
      <c r="AX78" s="137"/>
      <c r="AY78" s="137"/>
      <c r="AZ78" s="137"/>
      <c r="BA78" s="137"/>
      <c r="BB78" s="137"/>
    </row>
    <row r="79" spans="1:54" ht="14.25" customHeight="1">
      <c r="A79" s="137"/>
      <c r="B79" s="219">
        <v>2214</v>
      </c>
      <c r="C79" s="220" t="s">
        <v>549</v>
      </c>
      <c r="D79" s="220">
        <v>0</v>
      </c>
      <c r="E79" s="220">
        <v>0</v>
      </c>
      <c r="F79" s="220">
        <v>0</v>
      </c>
      <c r="G79" s="220">
        <f t="shared" si="3"/>
        <v>0</v>
      </c>
      <c r="H79" s="220">
        <v>0</v>
      </c>
      <c r="I79" s="220">
        <f t="shared" si="4"/>
        <v>0</v>
      </c>
      <c r="J79" s="220">
        <v>0</v>
      </c>
      <c r="K79" s="220">
        <f t="shared" si="5"/>
        <v>0</v>
      </c>
      <c r="L79" s="220">
        <v>0</v>
      </c>
      <c r="M79" s="220">
        <v>0</v>
      </c>
      <c r="N79" s="220">
        <v>0</v>
      </c>
      <c r="O79" s="220">
        <f t="shared" si="6"/>
        <v>0</v>
      </c>
      <c r="P79" s="220">
        <v>0</v>
      </c>
      <c r="Q79" s="220">
        <f t="shared" si="7"/>
        <v>0</v>
      </c>
      <c r="R79" s="220">
        <v>0</v>
      </c>
      <c r="S79" s="220">
        <f t="shared" si="8"/>
        <v>0</v>
      </c>
      <c r="T79" s="220">
        <v>0</v>
      </c>
      <c r="U79" s="220">
        <v>0</v>
      </c>
      <c r="V79" s="220">
        <v>0</v>
      </c>
      <c r="W79" s="220">
        <f t="shared" si="9"/>
        <v>0</v>
      </c>
      <c r="X79" s="220">
        <v>0</v>
      </c>
      <c r="Y79" s="220">
        <f t="shared" si="10"/>
        <v>0</v>
      </c>
      <c r="Z79" s="220">
        <v>0</v>
      </c>
      <c r="AA79" s="220">
        <f t="shared" si="11"/>
        <v>0</v>
      </c>
      <c r="AB79" s="200">
        <f t="shared" si="12"/>
        <v>0</v>
      </c>
      <c r="AC79" s="221">
        <f t="shared" ref="AC79:AD79" si="89">G79+O79+W79</f>
        <v>0</v>
      </c>
      <c r="AD79" s="221">
        <f t="shared" si="89"/>
        <v>0</v>
      </c>
      <c r="AE79" s="222">
        <f t="shared" si="14"/>
        <v>0</v>
      </c>
      <c r="AF79" s="227">
        <f t="shared" si="63"/>
        <v>0</v>
      </c>
      <c r="AG79" s="227" t="b">
        <f t="shared" si="19"/>
        <v>1</v>
      </c>
      <c r="AH79" t="s">
        <v>546</v>
      </c>
      <c r="AI79" s="224">
        <v>0</v>
      </c>
      <c r="AJ79" s="224">
        <v>0</v>
      </c>
      <c r="AK79" s="224">
        <f t="shared" si="15"/>
        <v>0</v>
      </c>
      <c r="AL79" s="224">
        <v>0</v>
      </c>
      <c r="AM79" s="137">
        <v>0</v>
      </c>
      <c r="AN79" s="137">
        <f t="shared" si="16"/>
        <v>0</v>
      </c>
      <c r="AO79" s="137" t="s">
        <v>430</v>
      </c>
      <c r="AP79" s="137"/>
      <c r="AQ79" s="137"/>
      <c r="AR79" s="137"/>
      <c r="AS79" s="137"/>
      <c r="AT79" s="137"/>
      <c r="AU79" s="137"/>
      <c r="AV79" s="137"/>
      <c r="AW79" s="137"/>
      <c r="AX79" s="137"/>
      <c r="AY79" s="137"/>
      <c r="AZ79" s="137"/>
      <c r="BA79" s="137"/>
      <c r="BB79" s="137"/>
    </row>
    <row r="80" spans="1:54" ht="14.25" customHeight="1">
      <c r="A80" s="137"/>
      <c r="B80" s="219">
        <v>2215</v>
      </c>
      <c r="C80" s="220" t="s">
        <v>550</v>
      </c>
      <c r="D80" s="220">
        <v>0</v>
      </c>
      <c r="E80" s="220">
        <v>0</v>
      </c>
      <c r="F80" s="220">
        <v>0</v>
      </c>
      <c r="G80" s="220">
        <f t="shared" si="3"/>
        <v>0</v>
      </c>
      <c r="H80" s="220">
        <v>0</v>
      </c>
      <c r="I80" s="220">
        <f t="shared" si="4"/>
        <v>0</v>
      </c>
      <c r="J80" s="220">
        <v>0</v>
      </c>
      <c r="K80" s="220">
        <f t="shared" si="5"/>
        <v>0</v>
      </c>
      <c r="L80" s="220">
        <v>0</v>
      </c>
      <c r="M80" s="220">
        <v>0</v>
      </c>
      <c r="N80" s="220">
        <v>0</v>
      </c>
      <c r="O80" s="220">
        <f t="shared" si="6"/>
        <v>0</v>
      </c>
      <c r="P80" s="220">
        <v>0</v>
      </c>
      <c r="Q80" s="220">
        <f t="shared" si="7"/>
        <v>0</v>
      </c>
      <c r="R80" s="220">
        <v>0</v>
      </c>
      <c r="S80" s="220">
        <f t="shared" si="8"/>
        <v>0</v>
      </c>
      <c r="T80" s="220">
        <v>0</v>
      </c>
      <c r="U80" s="220">
        <v>0</v>
      </c>
      <c r="V80" s="220">
        <v>0</v>
      </c>
      <c r="W80" s="220">
        <f t="shared" si="9"/>
        <v>0</v>
      </c>
      <c r="X80" s="220">
        <v>0</v>
      </c>
      <c r="Y80" s="220">
        <f t="shared" si="10"/>
        <v>0</v>
      </c>
      <c r="Z80" s="220">
        <v>0</v>
      </c>
      <c r="AA80" s="220">
        <f t="shared" si="11"/>
        <v>0</v>
      </c>
      <c r="AB80" s="200">
        <f t="shared" si="12"/>
        <v>0</v>
      </c>
      <c r="AC80" s="221">
        <f t="shared" ref="AC80:AD80" si="90">G80+O80+W80</f>
        <v>0</v>
      </c>
      <c r="AD80" s="221">
        <f t="shared" si="90"/>
        <v>0</v>
      </c>
      <c r="AE80" s="222">
        <f t="shared" si="14"/>
        <v>0</v>
      </c>
      <c r="AF80" s="227">
        <f t="shared" si="63"/>
        <v>0</v>
      </c>
      <c r="AG80" s="227" t="b">
        <f t="shared" si="19"/>
        <v>1</v>
      </c>
      <c r="AH80" t="s">
        <v>546</v>
      </c>
      <c r="AI80" s="224">
        <v>0</v>
      </c>
      <c r="AJ80" s="224">
        <v>0</v>
      </c>
      <c r="AK80" s="224">
        <f t="shared" si="15"/>
        <v>0</v>
      </c>
      <c r="AL80" s="224"/>
      <c r="AM80" s="137">
        <v>0</v>
      </c>
      <c r="AN80" s="137">
        <f t="shared" si="16"/>
        <v>0</v>
      </c>
      <c r="AO80" s="137"/>
      <c r="AP80" s="137"/>
      <c r="AQ80" s="137"/>
      <c r="AR80" s="137"/>
      <c r="AS80" s="137"/>
      <c r="AT80" s="137"/>
      <c r="AU80" s="137"/>
      <c r="AV80" s="137"/>
      <c r="AW80" s="137"/>
      <c r="AX80" s="137"/>
      <c r="AY80" s="137"/>
      <c r="AZ80" s="137"/>
      <c r="BA80" s="137"/>
      <c r="BB80" s="137"/>
    </row>
    <row r="81" spans="1:54" ht="14.25" customHeight="1">
      <c r="A81" s="137"/>
      <c r="B81" s="219">
        <v>2216</v>
      </c>
      <c r="C81" s="220" t="s">
        <v>551</v>
      </c>
      <c r="D81" s="220">
        <v>0</v>
      </c>
      <c r="E81" s="220">
        <v>0</v>
      </c>
      <c r="F81" s="220">
        <v>0</v>
      </c>
      <c r="G81" s="220">
        <f t="shared" si="3"/>
        <v>0</v>
      </c>
      <c r="H81" s="220">
        <v>0</v>
      </c>
      <c r="I81" s="220">
        <f t="shared" si="4"/>
        <v>0</v>
      </c>
      <c r="J81" s="220">
        <v>0</v>
      </c>
      <c r="K81" s="220">
        <f t="shared" si="5"/>
        <v>0</v>
      </c>
      <c r="L81" s="220">
        <v>0</v>
      </c>
      <c r="M81" s="220">
        <v>0</v>
      </c>
      <c r="N81" s="220">
        <v>0</v>
      </c>
      <c r="O81" s="220">
        <f t="shared" si="6"/>
        <v>0</v>
      </c>
      <c r="P81" s="220">
        <v>0</v>
      </c>
      <c r="Q81" s="220">
        <f t="shared" si="7"/>
        <v>0</v>
      </c>
      <c r="R81" s="220">
        <v>0</v>
      </c>
      <c r="S81" s="220">
        <f t="shared" si="8"/>
        <v>0</v>
      </c>
      <c r="T81" s="220">
        <v>0</v>
      </c>
      <c r="U81" s="220">
        <v>0</v>
      </c>
      <c r="V81" s="220">
        <v>0</v>
      </c>
      <c r="W81" s="220">
        <f t="shared" si="9"/>
        <v>0</v>
      </c>
      <c r="X81" s="220">
        <v>0</v>
      </c>
      <c r="Y81" s="220">
        <f t="shared" si="10"/>
        <v>0</v>
      </c>
      <c r="Z81" s="220">
        <v>0</v>
      </c>
      <c r="AA81" s="220">
        <f t="shared" si="11"/>
        <v>0</v>
      </c>
      <c r="AB81" s="200">
        <f t="shared" si="12"/>
        <v>0</v>
      </c>
      <c r="AC81" s="221">
        <f t="shared" ref="AC81:AD81" si="91">G81+O81+W81</f>
        <v>0</v>
      </c>
      <c r="AD81" s="221">
        <f t="shared" si="91"/>
        <v>0</v>
      </c>
      <c r="AE81" s="222">
        <f t="shared" si="14"/>
        <v>0</v>
      </c>
      <c r="AF81" s="227">
        <f t="shared" si="63"/>
        <v>0</v>
      </c>
      <c r="AG81" s="227" t="b">
        <f t="shared" si="19"/>
        <v>1</v>
      </c>
      <c r="AH81" t="s">
        <v>546</v>
      </c>
      <c r="AI81" s="224">
        <v>0</v>
      </c>
      <c r="AJ81" s="224">
        <v>0</v>
      </c>
      <c r="AK81" s="224">
        <f t="shared" si="15"/>
        <v>0</v>
      </c>
      <c r="AL81" s="224"/>
      <c r="AM81" s="137">
        <v>0</v>
      </c>
      <c r="AN81" s="137">
        <f t="shared" si="16"/>
        <v>0</v>
      </c>
      <c r="AO81" s="137"/>
      <c r="AP81" s="137"/>
      <c r="AQ81" s="137"/>
      <c r="AR81" s="137"/>
      <c r="AS81" s="137"/>
      <c r="AT81" s="137"/>
      <c r="AU81" s="137"/>
      <c r="AV81" s="137"/>
      <c r="AW81" s="137"/>
      <c r="AX81" s="137"/>
      <c r="AY81" s="137"/>
      <c r="AZ81" s="137"/>
      <c r="BA81" s="137"/>
      <c r="BB81" s="137"/>
    </row>
    <row r="82" spans="1:54" ht="14.25" customHeight="1">
      <c r="A82" s="137"/>
      <c r="B82" s="219">
        <v>2221</v>
      </c>
      <c r="C82" s="220" t="s">
        <v>552</v>
      </c>
      <c r="D82" s="220">
        <v>0</v>
      </c>
      <c r="E82" s="220">
        <v>0</v>
      </c>
      <c r="F82" s="220">
        <v>0</v>
      </c>
      <c r="G82" s="220">
        <f t="shared" si="3"/>
        <v>0</v>
      </c>
      <c r="H82" s="220">
        <v>0</v>
      </c>
      <c r="I82" s="220">
        <f t="shared" si="4"/>
        <v>0</v>
      </c>
      <c r="J82" s="220">
        <v>0</v>
      </c>
      <c r="K82" s="220">
        <f t="shared" si="5"/>
        <v>0</v>
      </c>
      <c r="L82" s="220">
        <v>0</v>
      </c>
      <c r="M82" s="220">
        <v>0</v>
      </c>
      <c r="N82" s="220">
        <v>0</v>
      </c>
      <c r="O82" s="220">
        <f t="shared" si="6"/>
        <v>0</v>
      </c>
      <c r="P82" s="220">
        <v>0</v>
      </c>
      <c r="Q82" s="220">
        <f t="shared" si="7"/>
        <v>0</v>
      </c>
      <c r="R82" s="220">
        <v>0</v>
      </c>
      <c r="S82" s="220">
        <f t="shared" si="8"/>
        <v>0</v>
      </c>
      <c r="T82" s="220">
        <v>0</v>
      </c>
      <c r="U82" s="220">
        <v>0</v>
      </c>
      <c r="V82" s="220">
        <v>0</v>
      </c>
      <c r="W82" s="220">
        <f t="shared" si="9"/>
        <v>0</v>
      </c>
      <c r="X82" s="220">
        <v>0</v>
      </c>
      <c r="Y82" s="220">
        <f t="shared" si="10"/>
        <v>0</v>
      </c>
      <c r="Z82" s="220">
        <v>0</v>
      </c>
      <c r="AA82" s="220">
        <f t="shared" si="11"/>
        <v>0</v>
      </c>
      <c r="AB82" s="200">
        <f t="shared" si="12"/>
        <v>0</v>
      </c>
      <c r="AC82" s="221">
        <f t="shared" ref="AC82:AD82" si="92">G82+O82+W82</f>
        <v>0</v>
      </c>
      <c r="AD82" s="221">
        <f t="shared" si="92"/>
        <v>0</v>
      </c>
      <c r="AE82" s="222">
        <f t="shared" si="14"/>
        <v>0</v>
      </c>
      <c r="AF82" s="227">
        <f t="shared" si="63"/>
        <v>0</v>
      </c>
      <c r="AG82" s="227" t="b">
        <f t="shared" si="19"/>
        <v>1</v>
      </c>
      <c r="AH82" t="s">
        <v>546</v>
      </c>
      <c r="AI82" s="224">
        <v>0</v>
      </c>
      <c r="AJ82" s="224">
        <v>0</v>
      </c>
      <c r="AK82" s="224">
        <f t="shared" si="15"/>
        <v>0</v>
      </c>
      <c r="AL82" s="224"/>
      <c r="AM82" s="137">
        <v>0</v>
      </c>
      <c r="AN82" s="137">
        <f t="shared" si="16"/>
        <v>0</v>
      </c>
      <c r="AO82" s="137"/>
      <c r="AP82" s="137"/>
      <c r="AQ82" s="137"/>
      <c r="AR82" s="137"/>
      <c r="AS82" s="137"/>
      <c r="AT82" s="137"/>
      <c r="AU82" s="137"/>
      <c r="AV82" s="137"/>
      <c r="AW82" s="137"/>
      <c r="AX82" s="137"/>
      <c r="AY82" s="137"/>
      <c r="AZ82" s="137"/>
      <c r="BA82" s="137"/>
      <c r="BB82" s="137"/>
    </row>
    <row r="83" spans="1:54" ht="14.25" customHeight="1">
      <c r="A83" s="137"/>
      <c r="B83" s="219">
        <v>2231</v>
      </c>
      <c r="C83" s="220" t="s">
        <v>553</v>
      </c>
      <c r="D83" s="220">
        <v>0</v>
      </c>
      <c r="E83" s="220">
        <v>0</v>
      </c>
      <c r="F83" s="220">
        <v>0</v>
      </c>
      <c r="G83" s="220">
        <f t="shared" si="3"/>
        <v>0</v>
      </c>
      <c r="H83" s="220">
        <v>0</v>
      </c>
      <c r="I83" s="220">
        <f t="shared" si="4"/>
        <v>0</v>
      </c>
      <c r="J83" s="220">
        <v>0</v>
      </c>
      <c r="K83" s="220">
        <f t="shared" si="5"/>
        <v>0</v>
      </c>
      <c r="L83" s="220">
        <v>0</v>
      </c>
      <c r="M83" s="220">
        <v>0</v>
      </c>
      <c r="N83" s="220">
        <v>0</v>
      </c>
      <c r="O83" s="220">
        <f t="shared" si="6"/>
        <v>0</v>
      </c>
      <c r="P83" s="220">
        <v>0</v>
      </c>
      <c r="Q83" s="220">
        <f t="shared" si="7"/>
        <v>0</v>
      </c>
      <c r="R83" s="220">
        <v>0</v>
      </c>
      <c r="S83" s="220">
        <f t="shared" si="8"/>
        <v>0</v>
      </c>
      <c r="T83" s="220">
        <v>0</v>
      </c>
      <c r="U83" s="220">
        <v>0</v>
      </c>
      <c r="V83" s="220">
        <v>0</v>
      </c>
      <c r="W83" s="220">
        <f t="shared" si="9"/>
        <v>0</v>
      </c>
      <c r="X83" s="220">
        <v>0</v>
      </c>
      <c r="Y83" s="220">
        <f t="shared" si="10"/>
        <v>0</v>
      </c>
      <c r="Z83" s="220">
        <v>0</v>
      </c>
      <c r="AA83" s="220">
        <f t="shared" si="11"/>
        <v>0</v>
      </c>
      <c r="AB83" s="200">
        <f t="shared" si="12"/>
        <v>0</v>
      </c>
      <c r="AC83" s="221">
        <f t="shared" ref="AC83:AD83" si="93">G83+O83+W83</f>
        <v>0</v>
      </c>
      <c r="AD83" s="221">
        <f t="shared" si="93"/>
        <v>0</v>
      </c>
      <c r="AE83" s="222">
        <f t="shared" si="14"/>
        <v>0</v>
      </c>
      <c r="AF83" s="227">
        <f t="shared" si="63"/>
        <v>0</v>
      </c>
      <c r="AG83" s="227" t="b">
        <f t="shared" si="19"/>
        <v>1</v>
      </c>
      <c r="AH83" t="s">
        <v>546</v>
      </c>
      <c r="AI83" s="224">
        <v>0</v>
      </c>
      <c r="AJ83" s="224">
        <v>0</v>
      </c>
      <c r="AK83" s="224">
        <f t="shared" si="15"/>
        <v>0</v>
      </c>
      <c r="AL83" s="224"/>
      <c r="AM83" s="137">
        <v>0</v>
      </c>
      <c r="AN83" s="137">
        <f t="shared" si="16"/>
        <v>0</v>
      </c>
      <c r="AO83" s="137"/>
      <c r="AP83" s="137"/>
      <c r="AQ83" s="137"/>
      <c r="AR83" s="137"/>
      <c r="AS83" s="137"/>
      <c r="AT83" s="137"/>
      <c r="AU83" s="137"/>
      <c r="AV83" s="137"/>
      <c r="AW83" s="137"/>
      <c r="AX83" s="137"/>
      <c r="AY83" s="137"/>
      <c r="AZ83" s="137"/>
      <c r="BA83" s="137"/>
      <c r="BB83" s="137"/>
    </row>
    <row r="84" spans="1:54" ht="14.25" customHeight="1">
      <c r="A84" s="137"/>
      <c r="B84" s="219">
        <v>2311</v>
      </c>
      <c r="C84" s="220" t="s">
        <v>554</v>
      </c>
      <c r="D84" s="220">
        <v>0</v>
      </c>
      <c r="E84" s="220">
        <v>0</v>
      </c>
      <c r="F84" s="220">
        <v>0</v>
      </c>
      <c r="G84" s="220">
        <f t="shared" si="3"/>
        <v>0</v>
      </c>
      <c r="H84" s="220">
        <v>0</v>
      </c>
      <c r="I84" s="220">
        <f t="shared" si="4"/>
        <v>0</v>
      </c>
      <c r="J84" s="220">
        <v>0</v>
      </c>
      <c r="K84" s="220">
        <f t="shared" si="5"/>
        <v>0</v>
      </c>
      <c r="L84" s="220">
        <v>0</v>
      </c>
      <c r="M84" s="220">
        <v>0</v>
      </c>
      <c r="N84" s="220">
        <v>0</v>
      </c>
      <c r="O84" s="220">
        <f t="shared" si="6"/>
        <v>0</v>
      </c>
      <c r="P84" s="220">
        <v>0</v>
      </c>
      <c r="Q84" s="220">
        <f t="shared" si="7"/>
        <v>0</v>
      </c>
      <c r="R84" s="220">
        <v>0</v>
      </c>
      <c r="S84" s="220">
        <f t="shared" si="8"/>
        <v>0</v>
      </c>
      <c r="T84" s="220">
        <v>0</v>
      </c>
      <c r="U84" s="220">
        <v>0</v>
      </c>
      <c r="V84" s="220">
        <v>0</v>
      </c>
      <c r="W84" s="220">
        <f t="shared" si="9"/>
        <v>0</v>
      </c>
      <c r="X84" s="220">
        <v>0</v>
      </c>
      <c r="Y84" s="220">
        <f t="shared" si="10"/>
        <v>0</v>
      </c>
      <c r="Z84" s="220">
        <v>0</v>
      </c>
      <c r="AA84" s="220">
        <f t="shared" si="11"/>
        <v>0</v>
      </c>
      <c r="AB84" s="200">
        <f t="shared" si="12"/>
        <v>0</v>
      </c>
      <c r="AC84" s="221">
        <f t="shared" ref="AC84:AD84" si="94">G84+O84+W84</f>
        <v>0</v>
      </c>
      <c r="AD84" s="221">
        <f t="shared" si="94"/>
        <v>0</v>
      </c>
      <c r="AE84" s="222">
        <f t="shared" si="14"/>
        <v>0</v>
      </c>
      <c r="AF84" s="227">
        <f t="shared" si="63"/>
        <v>0</v>
      </c>
      <c r="AG84" s="227" t="b">
        <f t="shared" si="19"/>
        <v>1</v>
      </c>
      <c r="AH84" t="s">
        <v>555</v>
      </c>
      <c r="AI84" s="224">
        <v>0</v>
      </c>
      <c r="AJ84" s="224">
        <v>0</v>
      </c>
      <c r="AK84" s="224">
        <f t="shared" si="15"/>
        <v>0</v>
      </c>
      <c r="AL84" s="224"/>
      <c r="AM84" s="137">
        <v>0</v>
      </c>
      <c r="AN84" s="137">
        <f t="shared" si="16"/>
        <v>0</v>
      </c>
      <c r="AO84" s="137"/>
      <c r="AP84" s="137"/>
      <c r="AQ84" s="137"/>
      <c r="AR84" s="137"/>
      <c r="AS84" s="137"/>
      <c r="AT84" s="137"/>
      <c r="AU84" s="137"/>
      <c r="AV84" s="137"/>
      <c r="AW84" s="137"/>
      <c r="AX84" s="137"/>
      <c r="AY84" s="137"/>
      <c r="AZ84" s="137"/>
      <c r="BA84" s="137"/>
      <c r="BB84" s="137"/>
    </row>
    <row r="85" spans="1:54" ht="14.25" customHeight="1">
      <c r="A85" s="137"/>
      <c r="B85" s="219">
        <v>2321</v>
      </c>
      <c r="C85" s="220" t="s">
        <v>556</v>
      </c>
      <c r="D85" s="220">
        <v>0</v>
      </c>
      <c r="E85" s="220">
        <v>0</v>
      </c>
      <c r="F85" s="220">
        <v>0</v>
      </c>
      <c r="G85" s="220">
        <f t="shared" si="3"/>
        <v>0</v>
      </c>
      <c r="H85" s="220">
        <v>0</v>
      </c>
      <c r="I85" s="220">
        <f t="shared" si="4"/>
        <v>0</v>
      </c>
      <c r="J85" s="220">
        <v>0</v>
      </c>
      <c r="K85" s="220">
        <f t="shared" si="5"/>
        <v>0</v>
      </c>
      <c r="L85" s="220">
        <v>0</v>
      </c>
      <c r="M85" s="220">
        <v>0</v>
      </c>
      <c r="N85" s="220">
        <v>0</v>
      </c>
      <c r="O85" s="220">
        <f t="shared" si="6"/>
        <v>0</v>
      </c>
      <c r="P85" s="220">
        <v>0</v>
      </c>
      <c r="Q85" s="220">
        <f t="shared" si="7"/>
        <v>0</v>
      </c>
      <c r="R85" s="220">
        <v>0</v>
      </c>
      <c r="S85" s="220">
        <f t="shared" si="8"/>
        <v>0</v>
      </c>
      <c r="T85" s="220">
        <v>0</v>
      </c>
      <c r="U85" s="220">
        <v>0</v>
      </c>
      <c r="V85" s="220">
        <v>0</v>
      </c>
      <c r="W85" s="220">
        <f t="shared" si="9"/>
        <v>0</v>
      </c>
      <c r="X85" s="220">
        <v>0</v>
      </c>
      <c r="Y85" s="220">
        <f t="shared" si="10"/>
        <v>0</v>
      </c>
      <c r="Z85" s="220">
        <v>0</v>
      </c>
      <c r="AA85" s="220">
        <f t="shared" si="11"/>
        <v>0</v>
      </c>
      <c r="AB85" s="200">
        <f t="shared" si="12"/>
        <v>0</v>
      </c>
      <c r="AC85" s="221">
        <f t="shared" ref="AC85:AD85" si="95">G85+O85+W85</f>
        <v>0</v>
      </c>
      <c r="AD85" s="221">
        <f t="shared" si="95"/>
        <v>0</v>
      </c>
      <c r="AE85" s="222">
        <f t="shared" si="14"/>
        <v>0</v>
      </c>
      <c r="AF85" s="227">
        <f t="shared" si="63"/>
        <v>0</v>
      </c>
      <c r="AG85" s="227" t="b">
        <f t="shared" si="19"/>
        <v>1</v>
      </c>
      <c r="AH85" t="s">
        <v>555</v>
      </c>
      <c r="AI85" s="224">
        <v>0</v>
      </c>
      <c r="AJ85" s="224">
        <v>0</v>
      </c>
      <c r="AK85" s="224">
        <f t="shared" si="15"/>
        <v>0</v>
      </c>
      <c r="AL85" s="224"/>
      <c r="AM85" s="137">
        <v>0</v>
      </c>
      <c r="AN85" s="137">
        <f t="shared" si="16"/>
        <v>0</v>
      </c>
      <c r="AO85" s="137"/>
      <c r="AP85" s="137"/>
      <c r="AQ85" s="137"/>
      <c r="AR85" s="137"/>
      <c r="AS85" s="137"/>
      <c r="AT85" s="137"/>
      <c r="AU85" s="137"/>
      <c r="AV85" s="137"/>
      <c r="AW85" s="137"/>
      <c r="AX85" s="137"/>
      <c r="AY85" s="137"/>
      <c r="AZ85" s="137"/>
      <c r="BA85" s="137"/>
      <c r="BB85" s="137"/>
    </row>
    <row r="86" spans="1:54" ht="14.25" customHeight="1">
      <c r="A86" s="137"/>
      <c r="B86" s="219">
        <v>2331</v>
      </c>
      <c r="C86" s="220" t="s">
        <v>557</v>
      </c>
      <c r="D86" s="220">
        <v>0</v>
      </c>
      <c r="E86" s="220">
        <v>0</v>
      </c>
      <c r="F86" s="220">
        <v>0</v>
      </c>
      <c r="G86" s="220">
        <f t="shared" si="3"/>
        <v>0</v>
      </c>
      <c r="H86" s="220">
        <v>0</v>
      </c>
      <c r="I86" s="220">
        <f t="shared" si="4"/>
        <v>0</v>
      </c>
      <c r="J86" s="220">
        <v>0</v>
      </c>
      <c r="K86" s="220">
        <f t="shared" si="5"/>
        <v>0</v>
      </c>
      <c r="L86" s="220">
        <v>0</v>
      </c>
      <c r="M86" s="220">
        <v>0</v>
      </c>
      <c r="N86" s="220">
        <v>0</v>
      </c>
      <c r="O86" s="220">
        <f t="shared" si="6"/>
        <v>0</v>
      </c>
      <c r="P86" s="220">
        <v>0</v>
      </c>
      <c r="Q86" s="220">
        <f t="shared" si="7"/>
        <v>0</v>
      </c>
      <c r="R86" s="220">
        <v>0</v>
      </c>
      <c r="S86" s="220">
        <f t="shared" si="8"/>
        <v>0</v>
      </c>
      <c r="T86" s="220">
        <v>0</v>
      </c>
      <c r="U86" s="220">
        <v>0</v>
      </c>
      <c r="V86" s="220">
        <v>0</v>
      </c>
      <c r="W86" s="220">
        <f t="shared" si="9"/>
        <v>0</v>
      </c>
      <c r="X86" s="220">
        <v>0</v>
      </c>
      <c r="Y86" s="220">
        <f t="shared" si="10"/>
        <v>0</v>
      </c>
      <c r="Z86" s="220">
        <v>0</v>
      </c>
      <c r="AA86" s="220">
        <f t="shared" si="11"/>
        <v>0</v>
      </c>
      <c r="AB86" s="200">
        <f t="shared" si="12"/>
        <v>0</v>
      </c>
      <c r="AC86" s="221">
        <f t="shared" ref="AC86:AD86" si="96">G86+O86+W86</f>
        <v>0</v>
      </c>
      <c r="AD86" s="221">
        <f t="shared" si="96"/>
        <v>0</v>
      </c>
      <c r="AE86" s="222">
        <f t="shared" si="14"/>
        <v>0</v>
      </c>
      <c r="AF86" s="227">
        <f t="shared" si="63"/>
        <v>0</v>
      </c>
      <c r="AG86" s="227" t="b">
        <f t="shared" si="19"/>
        <v>1</v>
      </c>
      <c r="AH86" t="s">
        <v>555</v>
      </c>
      <c r="AI86" s="224">
        <v>0</v>
      </c>
      <c r="AJ86" s="224">
        <v>0</v>
      </c>
      <c r="AK86" s="224">
        <f t="shared" si="15"/>
        <v>0</v>
      </c>
      <c r="AL86" s="224"/>
      <c r="AM86" s="137">
        <v>0</v>
      </c>
      <c r="AN86" s="137">
        <f t="shared" si="16"/>
        <v>0</v>
      </c>
      <c r="AO86" s="137"/>
      <c r="AP86" s="137"/>
      <c r="AQ86" s="137"/>
      <c r="AR86" s="137"/>
      <c r="AS86" s="137"/>
      <c r="AT86" s="137"/>
      <c r="AU86" s="137"/>
      <c r="AV86" s="137"/>
      <c r="AW86" s="137"/>
      <c r="AX86" s="137"/>
      <c r="AY86" s="137"/>
      <c r="AZ86" s="137"/>
      <c r="BA86" s="137"/>
      <c r="BB86" s="137"/>
    </row>
    <row r="87" spans="1:54" ht="15.75" customHeight="1">
      <c r="A87" s="137"/>
      <c r="B87" s="219">
        <v>2341</v>
      </c>
      <c r="C87" s="220" t="s">
        <v>558</v>
      </c>
      <c r="D87" s="220">
        <v>0</v>
      </c>
      <c r="E87" s="220">
        <v>0</v>
      </c>
      <c r="F87" s="220">
        <v>0</v>
      </c>
      <c r="G87" s="220">
        <f t="shared" si="3"/>
        <v>0</v>
      </c>
      <c r="H87" s="220">
        <v>0</v>
      </c>
      <c r="I87" s="220">
        <f t="shared" si="4"/>
        <v>0</v>
      </c>
      <c r="J87" s="220">
        <v>0</v>
      </c>
      <c r="K87" s="220">
        <f t="shared" si="5"/>
        <v>0</v>
      </c>
      <c r="L87" s="220">
        <v>0</v>
      </c>
      <c r="M87" s="220">
        <v>0</v>
      </c>
      <c r="N87" s="220">
        <v>0</v>
      </c>
      <c r="O87" s="220">
        <f t="shared" si="6"/>
        <v>0</v>
      </c>
      <c r="P87" s="220">
        <v>0</v>
      </c>
      <c r="Q87" s="220">
        <f t="shared" si="7"/>
        <v>0</v>
      </c>
      <c r="R87" s="220">
        <v>0</v>
      </c>
      <c r="S87" s="220">
        <f t="shared" si="8"/>
        <v>0</v>
      </c>
      <c r="T87" s="220">
        <v>0</v>
      </c>
      <c r="U87" s="220">
        <v>0</v>
      </c>
      <c r="V87" s="220">
        <v>0</v>
      </c>
      <c r="W87" s="220">
        <f t="shared" si="9"/>
        <v>0</v>
      </c>
      <c r="X87" s="220">
        <v>0</v>
      </c>
      <c r="Y87" s="220">
        <f t="shared" si="10"/>
        <v>0</v>
      </c>
      <c r="Z87" s="220">
        <v>0</v>
      </c>
      <c r="AA87" s="220">
        <f t="shared" si="11"/>
        <v>0</v>
      </c>
      <c r="AB87" s="200">
        <f t="shared" si="12"/>
        <v>0</v>
      </c>
      <c r="AC87" s="221">
        <f t="shared" ref="AC87:AD87" si="97">G87+O87+W87</f>
        <v>0</v>
      </c>
      <c r="AD87" s="221">
        <f t="shared" si="97"/>
        <v>0</v>
      </c>
      <c r="AE87" s="222">
        <f t="shared" si="14"/>
        <v>0</v>
      </c>
      <c r="AF87" s="227">
        <f t="shared" si="63"/>
        <v>0</v>
      </c>
      <c r="AG87" s="227" t="b">
        <f t="shared" si="19"/>
        <v>1</v>
      </c>
      <c r="AH87" t="s">
        <v>555</v>
      </c>
      <c r="AI87" s="224">
        <v>0</v>
      </c>
      <c r="AJ87" s="224">
        <v>0</v>
      </c>
      <c r="AK87" s="224">
        <f t="shared" si="15"/>
        <v>0</v>
      </c>
      <c r="AL87" s="224"/>
      <c r="AM87" s="137">
        <v>0</v>
      </c>
      <c r="AN87" s="137">
        <f t="shared" si="16"/>
        <v>0</v>
      </c>
      <c r="AO87" s="137"/>
      <c r="AP87" s="137"/>
      <c r="AQ87" s="137"/>
      <c r="AR87" s="137"/>
      <c r="AS87" s="137"/>
      <c r="AT87" s="137"/>
      <c r="AU87" s="137"/>
      <c r="AV87" s="137"/>
      <c r="AW87" s="137"/>
      <c r="AX87" s="137"/>
      <c r="AY87" s="137"/>
      <c r="AZ87" s="137"/>
      <c r="BA87" s="137"/>
      <c r="BB87" s="137"/>
    </row>
    <row r="88" spans="1:54" ht="11.25" customHeight="1">
      <c r="A88" s="137"/>
      <c r="B88" s="219">
        <v>2351</v>
      </c>
      <c r="C88" s="220" t="s">
        <v>559</v>
      </c>
      <c r="D88" s="220">
        <v>0</v>
      </c>
      <c r="E88" s="220">
        <v>0</v>
      </c>
      <c r="F88" s="220">
        <v>0</v>
      </c>
      <c r="G88" s="220">
        <f t="shared" si="3"/>
        <v>0</v>
      </c>
      <c r="H88" s="220">
        <v>0</v>
      </c>
      <c r="I88" s="220">
        <f t="shared" si="4"/>
        <v>0</v>
      </c>
      <c r="J88" s="220">
        <v>0</v>
      </c>
      <c r="K88" s="220">
        <f t="shared" si="5"/>
        <v>0</v>
      </c>
      <c r="L88" s="220">
        <v>0</v>
      </c>
      <c r="M88" s="220">
        <v>0</v>
      </c>
      <c r="N88" s="220">
        <v>0</v>
      </c>
      <c r="O88" s="220">
        <f t="shared" si="6"/>
        <v>0</v>
      </c>
      <c r="P88" s="220">
        <v>0</v>
      </c>
      <c r="Q88" s="220">
        <f t="shared" si="7"/>
        <v>0</v>
      </c>
      <c r="R88" s="220">
        <v>0</v>
      </c>
      <c r="S88" s="220">
        <f t="shared" si="8"/>
        <v>0</v>
      </c>
      <c r="T88" s="220">
        <v>0</v>
      </c>
      <c r="U88" s="220">
        <v>0</v>
      </c>
      <c r="V88" s="220">
        <v>0</v>
      </c>
      <c r="W88" s="220">
        <f t="shared" si="9"/>
        <v>0</v>
      </c>
      <c r="X88" s="220">
        <v>0</v>
      </c>
      <c r="Y88" s="220">
        <f t="shared" si="10"/>
        <v>0</v>
      </c>
      <c r="Z88" s="220">
        <v>0</v>
      </c>
      <c r="AA88" s="220">
        <f t="shared" si="11"/>
        <v>0</v>
      </c>
      <c r="AB88" s="200">
        <f t="shared" si="12"/>
        <v>0</v>
      </c>
      <c r="AC88" s="221">
        <f t="shared" ref="AC88:AD88" si="98">G88+O88+W88</f>
        <v>0</v>
      </c>
      <c r="AD88" s="221">
        <f t="shared" si="98"/>
        <v>0</v>
      </c>
      <c r="AE88" s="222">
        <f t="shared" si="14"/>
        <v>0</v>
      </c>
      <c r="AF88" s="227">
        <f t="shared" si="63"/>
        <v>0</v>
      </c>
      <c r="AG88" s="227" t="b">
        <f t="shared" si="19"/>
        <v>1</v>
      </c>
      <c r="AH88" t="s">
        <v>555</v>
      </c>
      <c r="AI88" s="224">
        <v>0</v>
      </c>
      <c r="AJ88" s="224">
        <v>0</v>
      </c>
      <c r="AK88" s="224">
        <f t="shared" si="15"/>
        <v>0</v>
      </c>
      <c r="AL88" s="224"/>
      <c r="AM88" s="137">
        <v>0</v>
      </c>
      <c r="AN88" s="137">
        <f t="shared" si="16"/>
        <v>0</v>
      </c>
      <c r="AO88" s="137"/>
      <c r="AP88" s="137"/>
      <c r="AQ88" s="137"/>
      <c r="AR88" s="137"/>
      <c r="AS88" s="137"/>
      <c r="AT88" s="137"/>
      <c r="AU88" s="137"/>
      <c r="AV88" s="137"/>
      <c r="AW88" s="137"/>
      <c r="AX88" s="137"/>
      <c r="AY88" s="137"/>
      <c r="AZ88" s="137"/>
      <c r="BA88" s="137"/>
      <c r="BB88" s="137"/>
    </row>
    <row r="89" spans="1:54" ht="11.25" customHeight="1">
      <c r="A89" s="137"/>
      <c r="B89" s="219">
        <v>2361</v>
      </c>
      <c r="C89" s="220" t="s">
        <v>560</v>
      </c>
      <c r="D89" s="220">
        <v>0</v>
      </c>
      <c r="E89" s="220">
        <v>0</v>
      </c>
      <c r="F89" s="220">
        <v>0</v>
      </c>
      <c r="G89" s="220">
        <f t="shared" si="3"/>
        <v>0</v>
      </c>
      <c r="H89" s="220">
        <v>0</v>
      </c>
      <c r="I89" s="220">
        <f t="shared" si="4"/>
        <v>0</v>
      </c>
      <c r="J89" s="220">
        <v>0</v>
      </c>
      <c r="K89" s="220">
        <f t="shared" si="5"/>
        <v>0</v>
      </c>
      <c r="L89" s="220">
        <v>0</v>
      </c>
      <c r="M89" s="220">
        <v>0</v>
      </c>
      <c r="N89" s="220">
        <v>0</v>
      </c>
      <c r="O89" s="220">
        <f t="shared" si="6"/>
        <v>0</v>
      </c>
      <c r="P89" s="220">
        <v>0</v>
      </c>
      <c r="Q89" s="220">
        <f t="shared" si="7"/>
        <v>0</v>
      </c>
      <c r="R89" s="220">
        <v>0</v>
      </c>
      <c r="S89" s="220">
        <f t="shared" si="8"/>
        <v>0</v>
      </c>
      <c r="T89" s="220">
        <v>0</v>
      </c>
      <c r="U89" s="220">
        <v>0</v>
      </c>
      <c r="V89" s="220">
        <v>0</v>
      </c>
      <c r="W89" s="220">
        <f t="shared" si="9"/>
        <v>0</v>
      </c>
      <c r="X89" s="220">
        <v>0</v>
      </c>
      <c r="Y89" s="220">
        <f t="shared" si="10"/>
        <v>0</v>
      </c>
      <c r="Z89" s="220">
        <v>0</v>
      </c>
      <c r="AA89" s="220">
        <f t="shared" si="11"/>
        <v>0</v>
      </c>
      <c r="AB89" s="200">
        <f t="shared" si="12"/>
        <v>0</v>
      </c>
      <c r="AC89" s="221">
        <f t="shared" ref="AC89:AD89" si="99">G89+O89+W89</f>
        <v>0</v>
      </c>
      <c r="AD89" s="221">
        <f t="shared" si="99"/>
        <v>0</v>
      </c>
      <c r="AE89" s="222">
        <f t="shared" si="14"/>
        <v>0</v>
      </c>
      <c r="AF89" s="227">
        <f t="shared" si="63"/>
        <v>0</v>
      </c>
      <c r="AG89" s="227" t="b">
        <f t="shared" si="19"/>
        <v>1</v>
      </c>
      <c r="AH89" t="s">
        <v>555</v>
      </c>
      <c r="AI89" s="224">
        <v>0</v>
      </c>
      <c r="AJ89" s="224">
        <v>0</v>
      </c>
      <c r="AK89" s="224">
        <f t="shared" si="15"/>
        <v>0</v>
      </c>
      <c r="AL89" s="224"/>
      <c r="AM89" s="137">
        <v>0</v>
      </c>
      <c r="AN89" s="137">
        <f t="shared" si="16"/>
        <v>0</v>
      </c>
      <c r="AO89" s="137"/>
      <c r="AP89" s="137"/>
      <c r="AQ89" s="137"/>
      <c r="AR89" s="137"/>
      <c r="AS89" s="137"/>
      <c r="AT89" s="137"/>
      <c r="AU89" s="137"/>
      <c r="AV89" s="137"/>
      <c r="AW89" s="137"/>
      <c r="AX89" s="137"/>
      <c r="AY89" s="137"/>
      <c r="AZ89" s="137"/>
      <c r="BA89" s="137"/>
      <c r="BB89" s="137"/>
    </row>
    <row r="90" spans="1:54" ht="11.25" customHeight="1">
      <c r="A90" s="137"/>
      <c r="B90" s="219">
        <v>2371</v>
      </c>
      <c r="C90" s="220" t="s">
        <v>561</v>
      </c>
      <c r="D90" s="220">
        <v>0</v>
      </c>
      <c r="E90" s="220">
        <v>0</v>
      </c>
      <c r="F90" s="220">
        <v>0</v>
      </c>
      <c r="G90" s="220">
        <f t="shared" si="3"/>
        <v>0</v>
      </c>
      <c r="H90" s="220">
        <v>0</v>
      </c>
      <c r="I90" s="220">
        <f t="shared" si="4"/>
        <v>0</v>
      </c>
      <c r="J90" s="220">
        <v>0</v>
      </c>
      <c r="K90" s="220">
        <f t="shared" si="5"/>
        <v>0</v>
      </c>
      <c r="L90" s="220">
        <v>0</v>
      </c>
      <c r="M90" s="220">
        <v>0</v>
      </c>
      <c r="N90" s="220">
        <v>0</v>
      </c>
      <c r="O90" s="220">
        <f t="shared" si="6"/>
        <v>0</v>
      </c>
      <c r="P90" s="220">
        <v>0</v>
      </c>
      <c r="Q90" s="220">
        <f t="shared" si="7"/>
        <v>0</v>
      </c>
      <c r="R90" s="220">
        <v>0</v>
      </c>
      <c r="S90" s="220">
        <f t="shared" si="8"/>
        <v>0</v>
      </c>
      <c r="T90" s="220">
        <v>0</v>
      </c>
      <c r="U90" s="220">
        <v>0</v>
      </c>
      <c r="V90" s="220">
        <v>0</v>
      </c>
      <c r="W90" s="220">
        <f t="shared" si="9"/>
        <v>0</v>
      </c>
      <c r="X90" s="220">
        <v>0</v>
      </c>
      <c r="Y90" s="220">
        <f t="shared" si="10"/>
        <v>0</v>
      </c>
      <c r="Z90" s="220">
        <v>0</v>
      </c>
      <c r="AA90" s="220">
        <f t="shared" si="11"/>
        <v>0</v>
      </c>
      <c r="AB90" s="200">
        <f t="shared" si="12"/>
        <v>0</v>
      </c>
      <c r="AC90" s="221">
        <f t="shared" ref="AC90:AD90" si="100">G90+O90+W90</f>
        <v>0</v>
      </c>
      <c r="AD90" s="221">
        <f t="shared" si="100"/>
        <v>0</v>
      </c>
      <c r="AE90" s="222">
        <f t="shared" si="14"/>
        <v>0</v>
      </c>
      <c r="AF90" s="227">
        <f t="shared" si="63"/>
        <v>0</v>
      </c>
      <c r="AG90" s="227" t="b">
        <f t="shared" si="19"/>
        <v>1</v>
      </c>
      <c r="AH90" t="s">
        <v>555</v>
      </c>
      <c r="AI90" s="224">
        <v>0</v>
      </c>
      <c r="AJ90" s="224">
        <v>0</v>
      </c>
      <c r="AK90" s="224">
        <f t="shared" si="15"/>
        <v>0</v>
      </c>
      <c r="AL90" s="224"/>
      <c r="AM90" s="137">
        <v>0</v>
      </c>
      <c r="AN90" s="137">
        <f t="shared" si="16"/>
        <v>0</v>
      </c>
      <c r="AO90" s="137"/>
      <c r="AP90" s="137"/>
      <c r="AQ90" s="137"/>
      <c r="AR90" s="137"/>
      <c r="AS90" s="137"/>
      <c r="AT90" s="137"/>
      <c r="AU90" s="137"/>
      <c r="AV90" s="137"/>
      <c r="AW90" s="137"/>
      <c r="AX90" s="137"/>
      <c r="AY90" s="137"/>
      <c r="AZ90" s="137"/>
      <c r="BA90" s="137"/>
      <c r="BB90" s="137"/>
    </row>
    <row r="91" spans="1:54" ht="11.25" customHeight="1">
      <c r="A91" s="137"/>
      <c r="B91" s="219">
        <v>2381</v>
      </c>
      <c r="C91" s="220" t="s">
        <v>562</v>
      </c>
      <c r="D91" s="220">
        <v>0</v>
      </c>
      <c r="E91" s="220">
        <v>0</v>
      </c>
      <c r="F91" s="220">
        <v>0</v>
      </c>
      <c r="G91" s="220">
        <f t="shared" si="3"/>
        <v>0</v>
      </c>
      <c r="H91" s="220">
        <v>0</v>
      </c>
      <c r="I91" s="220">
        <f t="shared" si="4"/>
        <v>0</v>
      </c>
      <c r="J91" s="220">
        <v>0</v>
      </c>
      <c r="K91" s="220">
        <f t="shared" si="5"/>
        <v>0</v>
      </c>
      <c r="L91" s="220">
        <v>0</v>
      </c>
      <c r="M91" s="220">
        <v>0</v>
      </c>
      <c r="N91" s="220">
        <v>0</v>
      </c>
      <c r="O91" s="220">
        <f t="shared" si="6"/>
        <v>0</v>
      </c>
      <c r="P91" s="220">
        <v>0</v>
      </c>
      <c r="Q91" s="220">
        <f t="shared" si="7"/>
        <v>0</v>
      </c>
      <c r="R91" s="220">
        <v>0</v>
      </c>
      <c r="S91" s="220">
        <f t="shared" si="8"/>
        <v>0</v>
      </c>
      <c r="T91" s="220">
        <v>0</v>
      </c>
      <c r="U91" s="220">
        <v>0</v>
      </c>
      <c r="V91" s="220">
        <v>0</v>
      </c>
      <c r="W91" s="220">
        <f t="shared" si="9"/>
        <v>0</v>
      </c>
      <c r="X91" s="220">
        <v>0</v>
      </c>
      <c r="Y91" s="220">
        <f t="shared" si="10"/>
        <v>0</v>
      </c>
      <c r="Z91" s="220">
        <v>0</v>
      </c>
      <c r="AA91" s="220">
        <f t="shared" si="11"/>
        <v>0</v>
      </c>
      <c r="AB91" s="200">
        <f t="shared" si="12"/>
        <v>0</v>
      </c>
      <c r="AC91" s="221">
        <f t="shared" ref="AC91:AD91" si="101">G91+O91+W91</f>
        <v>0</v>
      </c>
      <c r="AD91" s="221">
        <f t="shared" si="101"/>
        <v>0</v>
      </c>
      <c r="AE91" s="222">
        <f t="shared" si="14"/>
        <v>0</v>
      </c>
      <c r="AF91" s="227">
        <f t="shared" si="63"/>
        <v>0</v>
      </c>
      <c r="AG91" s="227" t="b">
        <f t="shared" si="19"/>
        <v>1</v>
      </c>
      <c r="AH91" t="s">
        <v>555</v>
      </c>
      <c r="AI91" s="224">
        <v>0</v>
      </c>
      <c r="AJ91" s="224">
        <v>0</v>
      </c>
      <c r="AK91" s="224">
        <f t="shared" si="15"/>
        <v>0</v>
      </c>
      <c r="AL91" s="224"/>
      <c r="AM91" s="137">
        <v>0</v>
      </c>
      <c r="AN91" s="137">
        <f t="shared" si="16"/>
        <v>0</v>
      </c>
      <c r="AO91" s="137"/>
      <c r="AP91" s="137"/>
      <c r="AQ91" s="137"/>
      <c r="AR91" s="137"/>
      <c r="AS91" s="137"/>
      <c r="AT91" s="137"/>
      <c r="AU91" s="137"/>
      <c r="AV91" s="137"/>
      <c r="AW91" s="137"/>
      <c r="AX91" s="137"/>
      <c r="AY91" s="137"/>
      <c r="AZ91" s="137"/>
      <c r="BA91" s="137"/>
      <c r="BB91" s="137"/>
    </row>
    <row r="92" spans="1:54" ht="11.25" customHeight="1">
      <c r="A92" s="137"/>
      <c r="B92" s="219">
        <v>2391</v>
      </c>
      <c r="C92" s="220" t="s">
        <v>563</v>
      </c>
      <c r="D92" s="220">
        <v>0</v>
      </c>
      <c r="E92" s="220">
        <v>0</v>
      </c>
      <c r="F92" s="220">
        <v>0</v>
      </c>
      <c r="G92" s="220">
        <f t="shared" si="3"/>
        <v>0</v>
      </c>
      <c r="H92" s="220">
        <v>0</v>
      </c>
      <c r="I92" s="220">
        <f t="shared" si="4"/>
        <v>0</v>
      </c>
      <c r="J92" s="220">
        <v>0</v>
      </c>
      <c r="K92" s="220">
        <f t="shared" si="5"/>
        <v>0</v>
      </c>
      <c r="L92" s="220">
        <v>0</v>
      </c>
      <c r="M92" s="220">
        <v>0</v>
      </c>
      <c r="N92" s="220">
        <v>0</v>
      </c>
      <c r="O92" s="220">
        <f t="shared" si="6"/>
        <v>0</v>
      </c>
      <c r="P92" s="220">
        <v>0</v>
      </c>
      <c r="Q92" s="220">
        <f t="shared" si="7"/>
        <v>0</v>
      </c>
      <c r="R92" s="220">
        <v>0</v>
      </c>
      <c r="S92" s="220">
        <f t="shared" si="8"/>
        <v>0</v>
      </c>
      <c r="T92" s="220">
        <v>0</v>
      </c>
      <c r="U92" s="220">
        <v>0</v>
      </c>
      <c r="V92" s="220">
        <v>0</v>
      </c>
      <c r="W92" s="220">
        <f t="shared" si="9"/>
        <v>0</v>
      </c>
      <c r="X92" s="220">
        <v>0</v>
      </c>
      <c r="Y92" s="220">
        <f t="shared" si="10"/>
        <v>0</v>
      </c>
      <c r="Z92" s="220">
        <v>0</v>
      </c>
      <c r="AA92" s="220">
        <f t="shared" si="11"/>
        <v>0</v>
      </c>
      <c r="AB92" s="200">
        <f t="shared" si="12"/>
        <v>0</v>
      </c>
      <c r="AC92" s="221">
        <f t="shared" ref="AC92:AD92" si="102">G92+O92+W92</f>
        <v>0</v>
      </c>
      <c r="AD92" s="221">
        <f t="shared" si="102"/>
        <v>0</v>
      </c>
      <c r="AE92" s="222">
        <f t="shared" si="14"/>
        <v>0</v>
      </c>
      <c r="AF92" s="227">
        <f t="shared" si="63"/>
        <v>0</v>
      </c>
      <c r="AG92" s="227" t="b">
        <f t="shared" si="19"/>
        <v>1</v>
      </c>
      <c r="AH92" t="s">
        <v>555</v>
      </c>
      <c r="AI92" s="224">
        <v>0</v>
      </c>
      <c r="AJ92" s="224">
        <v>0</v>
      </c>
      <c r="AK92" s="224">
        <f t="shared" si="15"/>
        <v>0</v>
      </c>
      <c r="AL92" s="224"/>
      <c r="AM92" s="137">
        <v>0</v>
      </c>
      <c r="AN92" s="137">
        <f t="shared" si="16"/>
        <v>0</v>
      </c>
      <c r="AO92" s="137"/>
      <c r="AP92" s="137"/>
      <c r="AQ92" s="137"/>
      <c r="AR92" s="137"/>
      <c r="AS92" s="137"/>
      <c r="AT92" s="137"/>
      <c r="AU92" s="137"/>
      <c r="AV92" s="137"/>
      <c r="AW92" s="137"/>
      <c r="AX92" s="137"/>
      <c r="AY92" s="137"/>
      <c r="AZ92" s="137"/>
      <c r="BA92" s="137"/>
      <c r="BB92" s="137"/>
    </row>
    <row r="93" spans="1:54" ht="11.25" customHeight="1">
      <c r="A93" s="137"/>
      <c r="B93" s="219">
        <v>2411</v>
      </c>
      <c r="C93" s="220" t="s">
        <v>564</v>
      </c>
      <c r="D93" s="220">
        <v>0</v>
      </c>
      <c r="E93" s="220">
        <v>0</v>
      </c>
      <c r="F93" s="220">
        <v>0</v>
      </c>
      <c r="G93" s="220">
        <f t="shared" si="3"/>
        <v>0</v>
      </c>
      <c r="H93" s="220">
        <v>0</v>
      </c>
      <c r="I93" s="220">
        <f t="shared" si="4"/>
        <v>0</v>
      </c>
      <c r="J93" s="220">
        <v>0</v>
      </c>
      <c r="K93" s="220">
        <f t="shared" si="5"/>
        <v>0</v>
      </c>
      <c r="L93" s="220">
        <v>0</v>
      </c>
      <c r="M93" s="220">
        <v>0</v>
      </c>
      <c r="N93" s="220">
        <v>0</v>
      </c>
      <c r="O93" s="220">
        <f t="shared" si="6"/>
        <v>0</v>
      </c>
      <c r="P93" s="220">
        <v>0</v>
      </c>
      <c r="Q93" s="220">
        <f t="shared" si="7"/>
        <v>0</v>
      </c>
      <c r="R93" s="220">
        <v>0</v>
      </c>
      <c r="S93" s="220">
        <f t="shared" si="8"/>
        <v>0</v>
      </c>
      <c r="T93" s="220">
        <v>0</v>
      </c>
      <c r="U93" s="220">
        <v>0</v>
      </c>
      <c r="V93" s="220">
        <v>0</v>
      </c>
      <c r="W93" s="220">
        <f t="shared" si="9"/>
        <v>0</v>
      </c>
      <c r="X93" s="220">
        <v>0</v>
      </c>
      <c r="Y93" s="220">
        <f t="shared" si="10"/>
        <v>0</v>
      </c>
      <c r="Z93" s="220">
        <v>0</v>
      </c>
      <c r="AA93" s="220">
        <f t="shared" si="11"/>
        <v>0</v>
      </c>
      <c r="AB93" s="200">
        <f t="shared" si="12"/>
        <v>0</v>
      </c>
      <c r="AC93" s="221">
        <f t="shared" ref="AC93:AD93" si="103">G93+O93+W93</f>
        <v>0</v>
      </c>
      <c r="AD93" s="221">
        <f t="shared" si="103"/>
        <v>0</v>
      </c>
      <c r="AE93" s="222">
        <f t="shared" si="14"/>
        <v>0</v>
      </c>
      <c r="AF93" s="227">
        <f t="shared" si="63"/>
        <v>0</v>
      </c>
      <c r="AG93" s="227" t="b">
        <f t="shared" si="19"/>
        <v>1</v>
      </c>
      <c r="AH93" t="s">
        <v>565</v>
      </c>
      <c r="AI93" s="224">
        <v>0</v>
      </c>
      <c r="AJ93" s="224">
        <v>0</v>
      </c>
      <c r="AK93" s="224">
        <f t="shared" si="15"/>
        <v>0</v>
      </c>
      <c r="AL93" s="224"/>
      <c r="AM93" s="137">
        <v>0</v>
      </c>
      <c r="AN93" s="137">
        <f t="shared" si="16"/>
        <v>0</v>
      </c>
      <c r="AO93" s="137"/>
      <c r="AP93" s="137"/>
      <c r="AQ93" s="137"/>
      <c r="AR93" s="137"/>
      <c r="AS93" s="137"/>
      <c r="AT93" s="137"/>
      <c r="AU93" s="137"/>
      <c r="AV93" s="137"/>
      <c r="AW93" s="137"/>
      <c r="AX93" s="137"/>
      <c r="AY93" s="137"/>
      <c r="AZ93" s="137"/>
      <c r="BA93" s="137"/>
      <c r="BB93" s="137"/>
    </row>
    <row r="94" spans="1:54" ht="11.25" customHeight="1">
      <c r="A94" s="137"/>
      <c r="B94" s="219">
        <v>2421</v>
      </c>
      <c r="C94" s="220" t="s">
        <v>566</v>
      </c>
      <c r="D94" s="220">
        <v>0</v>
      </c>
      <c r="E94" s="220">
        <v>0</v>
      </c>
      <c r="F94" s="220">
        <v>0</v>
      </c>
      <c r="G94" s="220">
        <f t="shared" si="3"/>
        <v>0</v>
      </c>
      <c r="H94" s="220">
        <v>0</v>
      </c>
      <c r="I94" s="220">
        <f t="shared" si="4"/>
        <v>0</v>
      </c>
      <c r="J94" s="220">
        <v>0</v>
      </c>
      <c r="K94" s="220">
        <f t="shared" si="5"/>
        <v>0</v>
      </c>
      <c r="L94" s="220">
        <v>0</v>
      </c>
      <c r="M94" s="220">
        <v>0</v>
      </c>
      <c r="N94" s="220">
        <v>0</v>
      </c>
      <c r="O94" s="220">
        <f t="shared" si="6"/>
        <v>0</v>
      </c>
      <c r="P94" s="220">
        <v>0</v>
      </c>
      <c r="Q94" s="220">
        <f t="shared" si="7"/>
        <v>0</v>
      </c>
      <c r="R94" s="220">
        <v>0</v>
      </c>
      <c r="S94" s="220">
        <f t="shared" si="8"/>
        <v>0</v>
      </c>
      <c r="T94" s="220">
        <v>0</v>
      </c>
      <c r="U94" s="220">
        <v>0</v>
      </c>
      <c r="V94" s="220">
        <v>0</v>
      </c>
      <c r="W94" s="220">
        <f t="shared" si="9"/>
        <v>0</v>
      </c>
      <c r="X94" s="220">
        <v>0</v>
      </c>
      <c r="Y94" s="220">
        <f t="shared" si="10"/>
        <v>0</v>
      </c>
      <c r="Z94" s="220">
        <v>0</v>
      </c>
      <c r="AA94" s="220">
        <f t="shared" si="11"/>
        <v>0</v>
      </c>
      <c r="AB94" s="200">
        <f t="shared" si="12"/>
        <v>0</v>
      </c>
      <c r="AC94" s="221">
        <f t="shared" ref="AC94:AD94" si="104">G94+O94+W94</f>
        <v>0</v>
      </c>
      <c r="AD94" s="221">
        <f t="shared" si="104"/>
        <v>0</v>
      </c>
      <c r="AE94" s="222">
        <f t="shared" si="14"/>
        <v>0</v>
      </c>
      <c r="AF94" s="227">
        <f t="shared" si="63"/>
        <v>0</v>
      </c>
      <c r="AG94" s="227" t="b">
        <f t="shared" si="19"/>
        <v>1</v>
      </c>
      <c r="AH94" t="s">
        <v>565</v>
      </c>
      <c r="AI94" s="224">
        <v>0</v>
      </c>
      <c r="AJ94" s="224">
        <v>0</v>
      </c>
      <c r="AK94" s="224">
        <f t="shared" si="15"/>
        <v>0</v>
      </c>
      <c r="AL94" s="224"/>
      <c r="AM94" s="137">
        <v>0</v>
      </c>
      <c r="AN94" s="137">
        <f t="shared" si="16"/>
        <v>0</v>
      </c>
      <c r="AO94" s="137"/>
      <c r="AP94" s="137"/>
      <c r="AQ94" s="137"/>
      <c r="AR94" s="137"/>
      <c r="AS94" s="137"/>
      <c r="AT94" s="137"/>
      <c r="AU94" s="137"/>
      <c r="AV94" s="137"/>
      <c r="AW94" s="137"/>
      <c r="AX94" s="137"/>
      <c r="AY94" s="137"/>
      <c r="AZ94" s="137"/>
      <c r="BA94" s="137"/>
      <c r="BB94" s="137"/>
    </row>
    <row r="95" spans="1:54" ht="11.25" customHeight="1">
      <c r="A95" s="137"/>
      <c r="B95" s="219">
        <v>2431</v>
      </c>
      <c r="C95" s="220" t="s">
        <v>567</v>
      </c>
      <c r="D95" s="220">
        <v>0</v>
      </c>
      <c r="E95" s="220">
        <v>0</v>
      </c>
      <c r="F95" s="220">
        <v>0</v>
      </c>
      <c r="G95" s="220">
        <f t="shared" si="3"/>
        <v>0</v>
      </c>
      <c r="H95" s="220">
        <v>0</v>
      </c>
      <c r="I95" s="220">
        <f t="shared" si="4"/>
        <v>0</v>
      </c>
      <c r="J95" s="220">
        <v>0</v>
      </c>
      <c r="K95" s="220">
        <f t="shared" si="5"/>
        <v>0</v>
      </c>
      <c r="L95" s="220">
        <v>0</v>
      </c>
      <c r="M95" s="220">
        <v>0</v>
      </c>
      <c r="N95" s="220">
        <v>0</v>
      </c>
      <c r="O95" s="220">
        <f t="shared" si="6"/>
        <v>0</v>
      </c>
      <c r="P95" s="220">
        <v>0</v>
      </c>
      <c r="Q95" s="220">
        <f t="shared" si="7"/>
        <v>0</v>
      </c>
      <c r="R95" s="220">
        <v>0</v>
      </c>
      <c r="S95" s="220">
        <f t="shared" si="8"/>
        <v>0</v>
      </c>
      <c r="T95" s="220">
        <v>0</v>
      </c>
      <c r="U95" s="220">
        <v>0</v>
      </c>
      <c r="V95" s="220">
        <v>0</v>
      </c>
      <c r="W95" s="220">
        <f t="shared" si="9"/>
        <v>0</v>
      </c>
      <c r="X95" s="220">
        <v>0</v>
      </c>
      <c r="Y95" s="220">
        <f t="shared" si="10"/>
        <v>0</v>
      </c>
      <c r="Z95" s="220">
        <v>0</v>
      </c>
      <c r="AA95" s="220">
        <f t="shared" si="11"/>
        <v>0</v>
      </c>
      <c r="AB95" s="200">
        <f t="shared" si="12"/>
        <v>0</v>
      </c>
      <c r="AC95" s="221">
        <f t="shared" ref="AC95:AD95" si="105">G95+O95+W95</f>
        <v>0</v>
      </c>
      <c r="AD95" s="221">
        <f t="shared" si="105"/>
        <v>0</v>
      </c>
      <c r="AE95" s="222">
        <f t="shared" si="14"/>
        <v>0</v>
      </c>
      <c r="AF95" s="227">
        <f t="shared" si="63"/>
        <v>0</v>
      </c>
      <c r="AG95" s="227" t="b">
        <f t="shared" si="19"/>
        <v>1</v>
      </c>
      <c r="AH95" t="s">
        <v>565</v>
      </c>
      <c r="AI95" s="224">
        <v>0</v>
      </c>
      <c r="AJ95" s="224">
        <v>0</v>
      </c>
      <c r="AK95" s="224">
        <f t="shared" si="15"/>
        <v>0</v>
      </c>
      <c r="AL95" s="224"/>
      <c r="AM95" s="137">
        <v>0</v>
      </c>
      <c r="AN95" s="137">
        <f t="shared" si="16"/>
        <v>0</v>
      </c>
      <c r="AO95" s="137"/>
      <c r="AP95" s="137"/>
      <c r="AQ95" s="137"/>
      <c r="AR95" s="137"/>
      <c r="AS95" s="137"/>
      <c r="AT95" s="137"/>
      <c r="AU95" s="137"/>
      <c r="AV95" s="137"/>
      <c r="AW95" s="137"/>
      <c r="AX95" s="137"/>
      <c r="AY95" s="137"/>
      <c r="AZ95" s="137"/>
      <c r="BA95" s="137"/>
      <c r="BB95" s="137"/>
    </row>
    <row r="96" spans="1:54" ht="11.25" customHeight="1">
      <c r="A96" s="137"/>
      <c r="B96" s="219">
        <v>2441</v>
      </c>
      <c r="C96" s="220" t="s">
        <v>568</v>
      </c>
      <c r="D96" s="220">
        <v>0</v>
      </c>
      <c r="E96" s="220">
        <v>0</v>
      </c>
      <c r="F96" s="220">
        <v>0</v>
      </c>
      <c r="G96" s="220">
        <f t="shared" si="3"/>
        <v>0</v>
      </c>
      <c r="H96" s="220">
        <v>0</v>
      </c>
      <c r="I96" s="220">
        <f t="shared" si="4"/>
        <v>0</v>
      </c>
      <c r="J96" s="220">
        <v>0</v>
      </c>
      <c r="K96" s="220">
        <f t="shared" si="5"/>
        <v>0</v>
      </c>
      <c r="L96" s="220">
        <v>0</v>
      </c>
      <c r="M96" s="220">
        <v>0</v>
      </c>
      <c r="N96" s="220">
        <v>0</v>
      </c>
      <c r="O96" s="220">
        <f t="shared" si="6"/>
        <v>0</v>
      </c>
      <c r="P96" s="220">
        <v>0</v>
      </c>
      <c r="Q96" s="220">
        <f t="shared" si="7"/>
        <v>0</v>
      </c>
      <c r="R96" s="220">
        <v>0</v>
      </c>
      <c r="S96" s="220">
        <f t="shared" si="8"/>
        <v>0</v>
      </c>
      <c r="T96" s="220">
        <v>0</v>
      </c>
      <c r="U96" s="220">
        <v>0</v>
      </c>
      <c r="V96" s="220">
        <v>0</v>
      </c>
      <c r="W96" s="220">
        <f t="shared" si="9"/>
        <v>0</v>
      </c>
      <c r="X96" s="220">
        <v>0</v>
      </c>
      <c r="Y96" s="220">
        <f t="shared" si="10"/>
        <v>0</v>
      </c>
      <c r="Z96" s="220">
        <v>0</v>
      </c>
      <c r="AA96" s="220">
        <f t="shared" si="11"/>
        <v>0</v>
      </c>
      <c r="AB96" s="200">
        <f t="shared" si="12"/>
        <v>0</v>
      </c>
      <c r="AC96" s="221">
        <f t="shared" ref="AC96:AD96" si="106">G96+O96+W96</f>
        <v>0</v>
      </c>
      <c r="AD96" s="221">
        <f t="shared" si="106"/>
        <v>0</v>
      </c>
      <c r="AE96" s="222">
        <f t="shared" si="14"/>
        <v>0</v>
      </c>
      <c r="AF96" s="227">
        <f t="shared" si="63"/>
        <v>0</v>
      </c>
      <c r="AG96" s="227" t="b">
        <f t="shared" si="19"/>
        <v>1</v>
      </c>
      <c r="AH96" t="s">
        <v>565</v>
      </c>
      <c r="AI96" s="224">
        <v>0</v>
      </c>
      <c r="AJ96" s="224">
        <v>0</v>
      </c>
      <c r="AK96" s="224">
        <f t="shared" si="15"/>
        <v>0</v>
      </c>
      <c r="AL96" s="224"/>
      <c r="AM96" s="137">
        <v>0</v>
      </c>
      <c r="AN96" s="137">
        <f t="shared" si="16"/>
        <v>0</v>
      </c>
      <c r="AO96" s="137"/>
      <c r="AP96" s="137"/>
      <c r="AQ96" s="137"/>
      <c r="AR96" s="137"/>
      <c r="AS96" s="137"/>
      <c r="AT96" s="137"/>
      <c r="AU96" s="137"/>
      <c r="AV96" s="137"/>
      <c r="AW96" s="137"/>
      <c r="AX96" s="137"/>
      <c r="AY96" s="137"/>
      <c r="AZ96" s="137"/>
      <c r="BA96" s="137"/>
      <c r="BB96" s="137"/>
    </row>
    <row r="97" spans="1:54" ht="11.25" customHeight="1">
      <c r="A97" s="137"/>
      <c r="B97" s="219">
        <v>2451</v>
      </c>
      <c r="C97" s="220" t="s">
        <v>569</v>
      </c>
      <c r="D97" s="220">
        <v>0</v>
      </c>
      <c r="E97" s="220">
        <v>0</v>
      </c>
      <c r="F97" s="220">
        <v>0</v>
      </c>
      <c r="G97" s="220">
        <f t="shared" si="3"/>
        <v>0</v>
      </c>
      <c r="H97" s="220">
        <v>0</v>
      </c>
      <c r="I97" s="220">
        <f t="shared" si="4"/>
        <v>0</v>
      </c>
      <c r="J97" s="220">
        <v>0</v>
      </c>
      <c r="K97" s="220">
        <f t="shared" si="5"/>
        <v>0</v>
      </c>
      <c r="L97" s="220">
        <v>0</v>
      </c>
      <c r="M97" s="220">
        <v>0</v>
      </c>
      <c r="N97" s="220">
        <v>0</v>
      </c>
      <c r="O97" s="220">
        <f t="shared" si="6"/>
        <v>0</v>
      </c>
      <c r="P97" s="220">
        <v>0</v>
      </c>
      <c r="Q97" s="220">
        <f t="shared" si="7"/>
        <v>0</v>
      </c>
      <c r="R97" s="220">
        <v>0</v>
      </c>
      <c r="S97" s="220">
        <f t="shared" si="8"/>
        <v>0</v>
      </c>
      <c r="T97" s="220">
        <v>0</v>
      </c>
      <c r="U97" s="220">
        <v>0</v>
      </c>
      <c r="V97" s="220">
        <v>0</v>
      </c>
      <c r="W97" s="220">
        <f t="shared" si="9"/>
        <v>0</v>
      </c>
      <c r="X97" s="220">
        <v>0</v>
      </c>
      <c r="Y97" s="220">
        <f t="shared" si="10"/>
        <v>0</v>
      </c>
      <c r="Z97" s="220">
        <v>0</v>
      </c>
      <c r="AA97" s="220">
        <f t="shared" si="11"/>
        <v>0</v>
      </c>
      <c r="AB97" s="200">
        <f t="shared" si="12"/>
        <v>0</v>
      </c>
      <c r="AC97" s="221">
        <f t="shared" ref="AC97:AD97" si="107">G97+O97+W97</f>
        <v>0</v>
      </c>
      <c r="AD97" s="221">
        <f t="shared" si="107"/>
        <v>0</v>
      </c>
      <c r="AE97" s="222">
        <f t="shared" si="14"/>
        <v>0</v>
      </c>
      <c r="AF97" s="227">
        <f t="shared" si="63"/>
        <v>0</v>
      </c>
      <c r="AG97" s="227" t="b">
        <f t="shared" si="19"/>
        <v>1</v>
      </c>
      <c r="AH97" t="s">
        <v>565</v>
      </c>
      <c r="AI97" s="224">
        <v>0</v>
      </c>
      <c r="AJ97" s="224">
        <v>0</v>
      </c>
      <c r="AK97" s="224">
        <f t="shared" si="15"/>
        <v>0</v>
      </c>
      <c r="AL97" s="224"/>
      <c r="AM97" s="137">
        <v>0</v>
      </c>
      <c r="AN97" s="137">
        <f t="shared" si="16"/>
        <v>0</v>
      </c>
      <c r="AO97" s="137"/>
      <c r="AP97" s="137"/>
      <c r="AQ97" s="137"/>
      <c r="AR97" s="137"/>
      <c r="AS97" s="137"/>
      <c r="AT97" s="137"/>
      <c r="AU97" s="137"/>
      <c r="AV97" s="137"/>
      <c r="AW97" s="137"/>
      <c r="AX97" s="137"/>
      <c r="AY97" s="137"/>
      <c r="AZ97" s="137"/>
      <c r="BA97" s="137"/>
      <c r="BB97" s="137"/>
    </row>
    <row r="98" spans="1:54" ht="11.25" customHeight="1">
      <c r="A98" s="137"/>
      <c r="B98" s="219">
        <v>2461</v>
      </c>
      <c r="C98" s="220" t="s">
        <v>570</v>
      </c>
      <c r="D98" s="220">
        <v>0</v>
      </c>
      <c r="E98" s="220">
        <v>0</v>
      </c>
      <c r="F98" s="220">
        <v>0</v>
      </c>
      <c r="G98" s="220">
        <f t="shared" si="3"/>
        <v>0</v>
      </c>
      <c r="H98" s="220">
        <v>0</v>
      </c>
      <c r="I98" s="220">
        <f t="shared" si="4"/>
        <v>0</v>
      </c>
      <c r="J98" s="220">
        <v>0</v>
      </c>
      <c r="K98" s="220">
        <f t="shared" si="5"/>
        <v>0</v>
      </c>
      <c r="L98" s="220">
        <v>0</v>
      </c>
      <c r="M98" s="220">
        <v>0</v>
      </c>
      <c r="N98" s="220">
        <v>0</v>
      </c>
      <c r="O98" s="220">
        <f t="shared" si="6"/>
        <v>0</v>
      </c>
      <c r="P98" s="220">
        <v>0</v>
      </c>
      <c r="Q98" s="220">
        <f t="shared" si="7"/>
        <v>0</v>
      </c>
      <c r="R98" s="220">
        <v>0</v>
      </c>
      <c r="S98" s="220">
        <f t="shared" si="8"/>
        <v>0</v>
      </c>
      <c r="T98" s="220">
        <v>0</v>
      </c>
      <c r="U98" s="220">
        <v>0</v>
      </c>
      <c r="V98" s="220">
        <v>0</v>
      </c>
      <c r="W98" s="220">
        <f t="shared" si="9"/>
        <v>0</v>
      </c>
      <c r="X98" s="220">
        <v>0</v>
      </c>
      <c r="Y98" s="220">
        <f t="shared" si="10"/>
        <v>0</v>
      </c>
      <c r="Z98" s="220">
        <v>0</v>
      </c>
      <c r="AA98" s="220">
        <f t="shared" si="11"/>
        <v>0</v>
      </c>
      <c r="AB98" s="200">
        <f t="shared" si="12"/>
        <v>0</v>
      </c>
      <c r="AC98" s="221">
        <f t="shared" ref="AC98:AD98" si="108">G98+O98+W98</f>
        <v>0</v>
      </c>
      <c r="AD98" s="221">
        <f t="shared" si="108"/>
        <v>0</v>
      </c>
      <c r="AE98" s="222">
        <f t="shared" si="14"/>
        <v>0</v>
      </c>
      <c r="AF98" s="227">
        <f t="shared" si="63"/>
        <v>0</v>
      </c>
      <c r="AG98" s="227" t="b">
        <f t="shared" si="19"/>
        <v>1</v>
      </c>
      <c r="AH98" t="s">
        <v>565</v>
      </c>
      <c r="AI98" s="224">
        <v>0</v>
      </c>
      <c r="AJ98" s="224">
        <v>0</v>
      </c>
      <c r="AK98" s="224">
        <f t="shared" si="15"/>
        <v>0</v>
      </c>
      <c r="AL98" s="224"/>
      <c r="AM98" s="137">
        <v>0</v>
      </c>
      <c r="AN98" s="137">
        <f t="shared" si="16"/>
        <v>0</v>
      </c>
      <c r="AO98" s="137"/>
      <c r="AP98" s="137"/>
      <c r="AQ98" s="137"/>
      <c r="AR98" s="137"/>
      <c r="AS98" s="137"/>
      <c r="AT98" s="137"/>
      <c r="AU98" s="137"/>
      <c r="AV98" s="137"/>
      <c r="AW98" s="137"/>
      <c r="AX98" s="137"/>
      <c r="AY98" s="137"/>
      <c r="AZ98" s="137"/>
      <c r="BA98" s="137"/>
      <c r="BB98" s="137"/>
    </row>
    <row r="99" spans="1:54" ht="11.25" customHeight="1">
      <c r="A99" s="137"/>
      <c r="B99" s="219">
        <v>2471</v>
      </c>
      <c r="C99" s="220" t="s">
        <v>571</v>
      </c>
      <c r="D99" s="220">
        <v>0</v>
      </c>
      <c r="E99" s="220">
        <v>0</v>
      </c>
      <c r="F99" s="220">
        <v>0</v>
      </c>
      <c r="G99" s="220">
        <f t="shared" si="3"/>
        <v>0</v>
      </c>
      <c r="H99" s="220">
        <v>0</v>
      </c>
      <c r="I99" s="220">
        <f t="shared" si="4"/>
        <v>0</v>
      </c>
      <c r="J99" s="220">
        <v>0</v>
      </c>
      <c r="K99" s="220">
        <f t="shared" si="5"/>
        <v>0</v>
      </c>
      <c r="L99" s="220">
        <v>0</v>
      </c>
      <c r="M99" s="220">
        <v>0</v>
      </c>
      <c r="N99" s="220">
        <v>0</v>
      </c>
      <c r="O99" s="220">
        <f t="shared" si="6"/>
        <v>0</v>
      </c>
      <c r="P99" s="220">
        <v>0</v>
      </c>
      <c r="Q99" s="220">
        <f t="shared" si="7"/>
        <v>0</v>
      </c>
      <c r="R99" s="220">
        <v>0</v>
      </c>
      <c r="S99" s="220">
        <f t="shared" si="8"/>
        <v>0</v>
      </c>
      <c r="T99" s="220">
        <v>0</v>
      </c>
      <c r="U99" s="220">
        <v>0</v>
      </c>
      <c r="V99" s="220">
        <v>0</v>
      </c>
      <c r="W99" s="220">
        <f t="shared" si="9"/>
        <v>0</v>
      </c>
      <c r="X99" s="220">
        <v>0</v>
      </c>
      <c r="Y99" s="220">
        <f t="shared" si="10"/>
        <v>0</v>
      </c>
      <c r="Z99" s="220">
        <v>0</v>
      </c>
      <c r="AA99" s="220">
        <f t="shared" si="11"/>
        <v>0</v>
      </c>
      <c r="AB99" s="200">
        <f t="shared" si="12"/>
        <v>0</v>
      </c>
      <c r="AC99" s="221">
        <f t="shared" ref="AC99:AD99" si="109">G99+O99+W99</f>
        <v>0</v>
      </c>
      <c r="AD99" s="221">
        <f t="shared" si="109"/>
        <v>0</v>
      </c>
      <c r="AE99" s="222">
        <f t="shared" si="14"/>
        <v>0</v>
      </c>
      <c r="AF99" s="227">
        <f t="shared" si="63"/>
        <v>0</v>
      </c>
      <c r="AG99" s="227" t="b">
        <f t="shared" si="19"/>
        <v>1</v>
      </c>
      <c r="AH99" t="s">
        <v>565</v>
      </c>
      <c r="AI99" s="224">
        <v>0</v>
      </c>
      <c r="AJ99" s="224">
        <v>0</v>
      </c>
      <c r="AK99" s="224">
        <f t="shared" si="15"/>
        <v>0</v>
      </c>
      <c r="AL99" s="224"/>
      <c r="AM99" s="137">
        <v>0</v>
      </c>
      <c r="AN99" s="137">
        <f t="shared" si="16"/>
        <v>0</v>
      </c>
      <c r="AO99" s="137"/>
      <c r="AP99" s="137"/>
      <c r="AQ99" s="137"/>
      <c r="AR99" s="137"/>
      <c r="AS99" s="137"/>
      <c r="AT99" s="137"/>
      <c r="AU99" s="137"/>
      <c r="AV99" s="137"/>
      <c r="AW99" s="137"/>
      <c r="AX99" s="137"/>
      <c r="AY99" s="137"/>
      <c r="AZ99" s="137"/>
      <c r="BA99" s="137"/>
      <c r="BB99" s="137"/>
    </row>
    <row r="100" spans="1:54" ht="11.25" customHeight="1">
      <c r="A100" s="137"/>
      <c r="B100" s="219">
        <v>2481</v>
      </c>
      <c r="C100" s="220" t="s">
        <v>572</v>
      </c>
      <c r="D100" s="220">
        <v>0</v>
      </c>
      <c r="E100" s="220">
        <v>0</v>
      </c>
      <c r="F100" s="220">
        <v>0</v>
      </c>
      <c r="G100" s="220">
        <f t="shared" si="3"/>
        <v>0</v>
      </c>
      <c r="H100" s="220">
        <v>0</v>
      </c>
      <c r="I100" s="220">
        <f t="shared" si="4"/>
        <v>0</v>
      </c>
      <c r="J100" s="220">
        <v>0</v>
      </c>
      <c r="K100" s="220">
        <f t="shared" si="5"/>
        <v>0</v>
      </c>
      <c r="L100" s="220">
        <v>0</v>
      </c>
      <c r="M100" s="220">
        <v>0</v>
      </c>
      <c r="N100" s="220">
        <v>0</v>
      </c>
      <c r="O100" s="220">
        <f t="shared" si="6"/>
        <v>0</v>
      </c>
      <c r="P100" s="220">
        <v>0</v>
      </c>
      <c r="Q100" s="220">
        <f t="shared" si="7"/>
        <v>0</v>
      </c>
      <c r="R100" s="220">
        <v>0</v>
      </c>
      <c r="S100" s="220">
        <f t="shared" si="8"/>
        <v>0</v>
      </c>
      <c r="T100" s="220">
        <v>0</v>
      </c>
      <c r="U100" s="220">
        <v>0</v>
      </c>
      <c r="V100" s="220">
        <v>0</v>
      </c>
      <c r="W100" s="220">
        <f t="shared" si="9"/>
        <v>0</v>
      </c>
      <c r="X100" s="220">
        <v>0</v>
      </c>
      <c r="Y100" s="220">
        <f t="shared" si="10"/>
        <v>0</v>
      </c>
      <c r="Z100" s="220">
        <v>0</v>
      </c>
      <c r="AA100" s="220">
        <f t="shared" si="11"/>
        <v>0</v>
      </c>
      <c r="AB100" s="200">
        <f t="shared" si="12"/>
        <v>0</v>
      </c>
      <c r="AC100" s="221">
        <f t="shared" ref="AC100:AD100" si="110">G100+O100+W100</f>
        <v>0</v>
      </c>
      <c r="AD100" s="221">
        <f t="shared" si="110"/>
        <v>0</v>
      </c>
      <c r="AE100" s="222">
        <f t="shared" si="14"/>
        <v>0</v>
      </c>
      <c r="AF100" s="227">
        <f t="shared" si="63"/>
        <v>0</v>
      </c>
      <c r="AG100" s="227" t="b">
        <f t="shared" si="19"/>
        <v>1</v>
      </c>
      <c r="AH100" t="s">
        <v>565</v>
      </c>
      <c r="AI100" s="224">
        <v>0</v>
      </c>
      <c r="AJ100" s="224">
        <v>0</v>
      </c>
      <c r="AK100" s="224">
        <f t="shared" si="15"/>
        <v>0</v>
      </c>
      <c r="AL100" s="224"/>
      <c r="AM100" s="137">
        <v>0</v>
      </c>
      <c r="AN100" s="137">
        <f t="shared" si="16"/>
        <v>0</v>
      </c>
      <c r="AO100" s="137"/>
      <c r="AP100" s="137"/>
      <c r="AQ100" s="137"/>
      <c r="AR100" s="137"/>
      <c r="AS100" s="137"/>
      <c r="AT100" s="137"/>
      <c r="AU100" s="137"/>
      <c r="AV100" s="137"/>
      <c r="AW100" s="137"/>
      <c r="AX100" s="137"/>
      <c r="AY100" s="137"/>
      <c r="AZ100" s="137"/>
      <c r="BA100" s="137"/>
      <c r="BB100" s="137"/>
    </row>
    <row r="101" spans="1:54" ht="11.25" customHeight="1">
      <c r="A101" s="137"/>
      <c r="B101" s="219">
        <v>2491</v>
      </c>
      <c r="C101" s="220" t="s">
        <v>573</v>
      </c>
      <c r="D101" s="220">
        <v>0</v>
      </c>
      <c r="E101" s="220">
        <v>0</v>
      </c>
      <c r="F101" s="220">
        <v>0</v>
      </c>
      <c r="G101" s="220">
        <f t="shared" si="3"/>
        <v>0</v>
      </c>
      <c r="H101" s="220">
        <v>0</v>
      </c>
      <c r="I101" s="220">
        <f t="shared" si="4"/>
        <v>0</v>
      </c>
      <c r="J101" s="220">
        <v>0</v>
      </c>
      <c r="K101" s="220">
        <f t="shared" si="5"/>
        <v>0</v>
      </c>
      <c r="L101" s="220">
        <v>0</v>
      </c>
      <c r="M101" s="220">
        <v>0</v>
      </c>
      <c r="N101" s="220">
        <v>0</v>
      </c>
      <c r="O101" s="220">
        <f t="shared" si="6"/>
        <v>0</v>
      </c>
      <c r="P101" s="220">
        <v>0</v>
      </c>
      <c r="Q101" s="220">
        <f t="shared" si="7"/>
        <v>0</v>
      </c>
      <c r="R101" s="220">
        <v>0</v>
      </c>
      <c r="S101" s="220">
        <f t="shared" si="8"/>
        <v>0</v>
      </c>
      <c r="T101" s="220">
        <v>0</v>
      </c>
      <c r="U101" s="220">
        <v>0</v>
      </c>
      <c r="V101" s="220">
        <v>0</v>
      </c>
      <c r="W101" s="220">
        <f t="shared" si="9"/>
        <v>0</v>
      </c>
      <c r="X101" s="220">
        <v>0</v>
      </c>
      <c r="Y101" s="220">
        <f t="shared" si="10"/>
        <v>0</v>
      </c>
      <c r="Z101" s="220">
        <v>0</v>
      </c>
      <c r="AA101" s="220">
        <f t="shared" si="11"/>
        <v>0</v>
      </c>
      <c r="AB101" s="200">
        <f t="shared" si="12"/>
        <v>0</v>
      </c>
      <c r="AC101" s="221">
        <f t="shared" ref="AC101:AD101" si="111">G101+O101+W101</f>
        <v>0</v>
      </c>
      <c r="AD101" s="221">
        <f t="shared" si="111"/>
        <v>0</v>
      </c>
      <c r="AE101" s="222">
        <f t="shared" si="14"/>
        <v>0</v>
      </c>
      <c r="AF101" s="227">
        <f t="shared" si="63"/>
        <v>0</v>
      </c>
      <c r="AG101" s="227" t="b">
        <f t="shared" si="19"/>
        <v>1</v>
      </c>
      <c r="AH101" t="s">
        <v>565</v>
      </c>
      <c r="AI101" s="224">
        <v>0</v>
      </c>
      <c r="AJ101" s="224">
        <v>0</v>
      </c>
      <c r="AK101" s="224">
        <f t="shared" si="15"/>
        <v>0</v>
      </c>
      <c r="AL101" s="224"/>
      <c r="AM101" s="137">
        <v>0</v>
      </c>
      <c r="AN101" s="137">
        <f t="shared" si="16"/>
        <v>0</v>
      </c>
      <c r="AO101" s="137"/>
      <c r="AP101" s="137"/>
      <c r="AQ101" s="137"/>
      <c r="AR101" s="137"/>
      <c r="AS101" s="137"/>
      <c r="AT101" s="137"/>
      <c r="AU101" s="137"/>
      <c r="AV101" s="137"/>
      <c r="AW101" s="137"/>
      <c r="AX101" s="137"/>
      <c r="AY101" s="137"/>
      <c r="AZ101" s="137"/>
      <c r="BA101" s="137"/>
      <c r="BB101" s="137"/>
    </row>
    <row r="102" spans="1:54" ht="11.25" customHeight="1">
      <c r="A102" s="137"/>
      <c r="B102" s="219">
        <v>2511</v>
      </c>
      <c r="C102" s="220" t="s">
        <v>574</v>
      </c>
      <c r="D102" s="220">
        <v>0</v>
      </c>
      <c r="E102" s="220">
        <v>0</v>
      </c>
      <c r="F102" s="220">
        <v>0</v>
      </c>
      <c r="G102" s="220">
        <f t="shared" si="3"/>
        <v>0</v>
      </c>
      <c r="H102" s="220">
        <v>0</v>
      </c>
      <c r="I102" s="220">
        <f t="shared" si="4"/>
        <v>0</v>
      </c>
      <c r="J102" s="220">
        <v>0</v>
      </c>
      <c r="K102" s="220">
        <f t="shared" si="5"/>
        <v>0</v>
      </c>
      <c r="L102" s="220">
        <v>0</v>
      </c>
      <c r="M102" s="220">
        <v>0</v>
      </c>
      <c r="N102" s="220">
        <v>0</v>
      </c>
      <c r="O102" s="220">
        <f t="shared" si="6"/>
        <v>0</v>
      </c>
      <c r="P102" s="220">
        <v>0</v>
      </c>
      <c r="Q102" s="220">
        <f t="shared" si="7"/>
        <v>0</v>
      </c>
      <c r="R102" s="220">
        <v>0</v>
      </c>
      <c r="S102" s="220">
        <f t="shared" si="8"/>
        <v>0</v>
      </c>
      <c r="T102" s="220">
        <v>0</v>
      </c>
      <c r="U102" s="220">
        <v>0</v>
      </c>
      <c r="V102" s="220">
        <v>0</v>
      </c>
      <c r="W102" s="220">
        <f t="shared" si="9"/>
        <v>0</v>
      </c>
      <c r="X102" s="220">
        <v>0</v>
      </c>
      <c r="Y102" s="220">
        <f t="shared" si="10"/>
        <v>0</v>
      </c>
      <c r="Z102" s="220">
        <v>0</v>
      </c>
      <c r="AA102" s="220">
        <f t="shared" si="11"/>
        <v>0</v>
      </c>
      <c r="AB102" s="200">
        <f t="shared" si="12"/>
        <v>0</v>
      </c>
      <c r="AC102" s="221">
        <f t="shared" ref="AC102:AD102" si="112">G102+O102+W102</f>
        <v>0</v>
      </c>
      <c r="AD102" s="221">
        <f t="shared" si="112"/>
        <v>0</v>
      </c>
      <c r="AE102" s="222">
        <f t="shared" si="14"/>
        <v>0</v>
      </c>
      <c r="AF102" s="227">
        <f t="shared" si="63"/>
        <v>0</v>
      </c>
      <c r="AG102" s="227" t="b">
        <f t="shared" si="19"/>
        <v>1</v>
      </c>
      <c r="AH102" t="s">
        <v>575</v>
      </c>
      <c r="AI102" s="224">
        <v>0</v>
      </c>
      <c r="AJ102" s="224">
        <v>0</v>
      </c>
      <c r="AK102" s="224">
        <f t="shared" si="15"/>
        <v>0</v>
      </c>
      <c r="AL102" s="224"/>
      <c r="AM102" s="137">
        <v>0</v>
      </c>
      <c r="AN102" s="137">
        <f t="shared" si="16"/>
        <v>0</v>
      </c>
      <c r="AO102" s="137"/>
      <c r="AP102" s="137"/>
      <c r="AQ102" s="137"/>
      <c r="AR102" s="137"/>
      <c r="AS102" s="137"/>
      <c r="AT102" s="137"/>
      <c r="AU102" s="137"/>
      <c r="AV102" s="137"/>
      <c r="AW102" s="137"/>
      <c r="AX102" s="137"/>
      <c r="AY102" s="137"/>
      <c r="AZ102" s="137"/>
      <c r="BA102" s="137"/>
      <c r="BB102" s="137"/>
    </row>
    <row r="103" spans="1:54" ht="11.25" customHeight="1">
      <c r="A103" s="137"/>
      <c r="B103" s="230">
        <v>2521</v>
      </c>
      <c r="C103" s="220" t="s">
        <v>576</v>
      </c>
      <c r="D103" s="220">
        <v>0</v>
      </c>
      <c r="E103" s="220">
        <v>0</v>
      </c>
      <c r="F103" s="220">
        <v>0</v>
      </c>
      <c r="G103" s="220">
        <f t="shared" si="3"/>
        <v>0</v>
      </c>
      <c r="H103" s="220">
        <v>0</v>
      </c>
      <c r="I103" s="220">
        <f t="shared" si="4"/>
        <v>0</v>
      </c>
      <c r="J103" s="220">
        <v>0</v>
      </c>
      <c r="K103" s="220">
        <f t="shared" si="5"/>
        <v>0</v>
      </c>
      <c r="L103" s="220">
        <v>0</v>
      </c>
      <c r="M103" s="220">
        <v>0</v>
      </c>
      <c r="N103" s="220">
        <v>0</v>
      </c>
      <c r="O103" s="220">
        <f t="shared" si="6"/>
        <v>0</v>
      </c>
      <c r="P103" s="220">
        <v>0</v>
      </c>
      <c r="Q103" s="220">
        <f t="shared" si="7"/>
        <v>0</v>
      </c>
      <c r="R103" s="220">
        <v>0</v>
      </c>
      <c r="S103" s="220">
        <f t="shared" si="8"/>
        <v>0</v>
      </c>
      <c r="T103" s="220">
        <v>0</v>
      </c>
      <c r="U103" s="220">
        <v>0</v>
      </c>
      <c r="V103" s="220">
        <v>0</v>
      </c>
      <c r="W103" s="220">
        <f t="shared" si="9"/>
        <v>0</v>
      </c>
      <c r="X103" s="220">
        <v>0</v>
      </c>
      <c r="Y103" s="220">
        <f t="shared" si="10"/>
        <v>0</v>
      </c>
      <c r="Z103" s="220">
        <v>0</v>
      </c>
      <c r="AA103" s="220">
        <f t="shared" si="11"/>
        <v>0</v>
      </c>
      <c r="AB103" s="200">
        <f t="shared" si="12"/>
        <v>0</v>
      </c>
      <c r="AC103" s="221">
        <f t="shared" ref="AC103:AD103" si="113">G103+O103+W103</f>
        <v>0</v>
      </c>
      <c r="AD103" s="221">
        <f t="shared" si="113"/>
        <v>0</v>
      </c>
      <c r="AE103" s="222">
        <f t="shared" si="14"/>
        <v>0</v>
      </c>
      <c r="AF103" s="227">
        <f t="shared" si="63"/>
        <v>0</v>
      </c>
      <c r="AG103" s="227" t="b">
        <f t="shared" si="19"/>
        <v>1</v>
      </c>
      <c r="AH103" t="s">
        <v>575</v>
      </c>
      <c r="AI103" s="224">
        <v>0</v>
      </c>
      <c r="AJ103" s="224">
        <v>0</v>
      </c>
      <c r="AK103" s="224">
        <f t="shared" si="15"/>
        <v>0</v>
      </c>
      <c r="AL103" s="224"/>
      <c r="AM103" s="137">
        <v>0</v>
      </c>
      <c r="AN103" s="137">
        <f t="shared" si="16"/>
        <v>0</v>
      </c>
      <c r="AO103" s="137"/>
      <c r="AP103" s="137"/>
      <c r="AQ103" s="137"/>
      <c r="AR103" s="137"/>
      <c r="AS103" s="137"/>
      <c r="AT103" s="137"/>
      <c r="AU103" s="137"/>
      <c r="AV103" s="137"/>
      <c r="AW103" s="137"/>
      <c r="AX103" s="137"/>
      <c r="AY103" s="137"/>
      <c r="AZ103" s="137"/>
      <c r="BA103" s="137"/>
      <c r="BB103" s="137"/>
    </row>
    <row r="104" spans="1:54" ht="11.25" customHeight="1">
      <c r="A104" s="137"/>
      <c r="B104" s="219">
        <v>2531</v>
      </c>
      <c r="C104" s="220" t="s">
        <v>577</v>
      </c>
      <c r="D104" s="220">
        <v>0</v>
      </c>
      <c r="E104" s="220">
        <v>0</v>
      </c>
      <c r="F104" s="220">
        <v>0</v>
      </c>
      <c r="G104" s="220">
        <f t="shared" si="3"/>
        <v>0</v>
      </c>
      <c r="H104" s="220">
        <v>0</v>
      </c>
      <c r="I104" s="220">
        <f t="shared" si="4"/>
        <v>0</v>
      </c>
      <c r="J104" s="220">
        <v>0</v>
      </c>
      <c r="K104" s="220">
        <f t="shared" si="5"/>
        <v>0</v>
      </c>
      <c r="L104" s="220">
        <v>0</v>
      </c>
      <c r="M104" s="220">
        <v>0</v>
      </c>
      <c r="N104" s="220">
        <v>0</v>
      </c>
      <c r="O104" s="220">
        <f t="shared" si="6"/>
        <v>0</v>
      </c>
      <c r="P104" s="220">
        <v>0</v>
      </c>
      <c r="Q104" s="220">
        <f t="shared" si="7"/>
        <v>0</v>
      </c>
      <c r="R104" s="220">
        <v>0</v>
      </c>
      <c r="S104" s="220">
        <f t="shared" si="8"/>
        <v>0</v>
      </c>
      <c r="T104" s="220">
        <v>0</v>
      </c>
      <c r="U104" s="220">
        <v>0</v>
      </c>
      <c r="V104" s="220">
        <v>0</v>
      </c>
      <c r="W104" s="220">
        <f t="shared" si="9"/>
        <v>0</v>
      </c>
      <c r="X104" s="220">
        <v>0</v>
      </c>
      <c r="Y104" s="220">
        <f t="shared" si="10"/>
        <v>0</v>
      </c>
      <c r="Z104" s="220">
        <v>0</v>
      </c>
      <c r="AA104" s="220">
        <f t="shared" si="11"/>
        <v>0</v>
      </c>
      <c r="AB104" s="200">
        <f t="shared" si="12"/>
        <v>0</v>
      </c>
      <c r="AC104" s="221">
        <f t="shared" ref="AC104:AD104" si="114">G104+O104+W104</f>
        <v>0</v>
      </c>
      <c r="AD104" s="221">
        <f t="shared" si="114"/>
        <v>0</v>
      </c>
      <c r="AE104" s="222">
        <f t="shared" si="14"/>
        <v>0</v>
      </c>
      <c r="AF104" s="227">
        <f t="shared" si="63"/>
        <v>0</v>
      </c>
      <c r="AG104" s="227" t="b">
        <f t="shared" si="19"/>
        <v>1</v>
      </c>
      <c r="AH104" t="s">
        <v>575</v>
      </c>
      <c r="AI104" s="224">
        <v>0</v>
      </c>
      <c r="AJ104" s="224">
        <v>0</v>
      </c>
      <c r="AK104" s="224">
        <f t="shared" si="15"/>
        <v>0</v>
      </c>
      <c r="AL104" s="224"/>
      <c r="AM104" s="137">
        <v>0</v>
      </c>
      <c r="AN104" s="137">
        <f t="shared" si="16"/>
        <v>0</v>
      </c>
      <c r="AO104" s="137"/>
      <c r="AP104" s="137"/>
      <c r="AQ104" s="137"/>
      <c r="AR104" s="137"/>
      <c r="AS104" s="137"/>
      <c r="AT104" s="137"/>
      <c r="AU104" s="137"/>
      <c r="AV104" s="137"/>
      <c r="AW104" s="137"/>
      <c r="AX104" s="137"/>
      <c r="AY104" s="137"/>
      <c r="AZ104" s="137"/>
      <c r="BA104" s="137"/>
      <c r="BB104" s="137"/>
    </row>
    <row r="105" spans="1:54" ht="11.25" customHeight="1">
      <c r="A105" s="137"/>
      <c r="B105" s="219">
        <v>2541</v>
      </c>
      <c r="C105" s="220" t="s">
        <v>578</v>
      </c>
      <c r="D105" s="220">
        <v>0</v>
      </c>
      <c r="E105" s="220">
        <v>0</v>
      </c>
      <c r="F105" s="220">
        <v>0</v>
      </c>
      <c r="G105" s="220">
        <f t="shared" si="3"/>
        <v>0</v>
      </c>
      <c r="H105" s="220">
        <v>0</v>
      </c>
      <c r="I105" s="220">
        <f t="shared" si="4"/>
        <v>0</v>
      </c>
      <c r="J105" s="220">
        <v>0</v>
      </c>
      <c r="K105" s="220">
        <f t="shared" si="5"/>
        <v>0</v>
      </c>
      <c r="L105" s="220">
        <v>0</v>
      </c>
      <c r="M105" s="220">
        <v>0</v>
      </c>
      <c r="N105" s="220">
        <v>0</v>
      </c>
      <c r="O105" s="220">
        <f t="shared" si="6"/>
        <v>0</v>
      </c>
      <c r="P105" s="220">
        <v>0</v>
      </c>
      <c r="Q105" s="220">
        <f t="shared" si="7"/>
        <v>0</v>
      </c>
      <c r="R105" s="220">
        <v>0</v>
      </c>
      <c r="S105" s="220">
        <f t="shared" si="8"/>
        <v>0</v>
      </c>
      <c r="T105" s="220">
        <v>0</v>
      </c>
      <c r="U105" s="220">
        <v>0</v>
      </c>
      <c r="V105" s="220">
        <v>0</v>
      </c>
      <c r="W105" s="220">
        <f t="shared" si="9"/>
        <v>0</v>
      </c>
      <c r="X105" s="220">
        <v>0</v>
      </c>
      <c r="Y105" s="220">
        <f t="shared" si="10"/>
        <v>0</v>
      </c>
      <c r="Z105" s="220">
        <v>0</v>
      </c>
      <c r="AA105" s="220">
        <f t="shared" si="11"/>
        <v>0</v>
      </c>
      <c r="AB105" s="200">
        <f t="shared" si="12"/>
        <v>0</v>
      </c>
      <c r="AC105" s="221">
        <f t="shared" ref="AC105:AD105" si="115">G105+O105+W105</f>
        <v>0</v>
      </c>
      <c r="AD105" s="221">
        <f t="shared" si="115"/>
        <v>0</v>
      </c>
      <c r="AE105" s="222">
        <f t="shared" si="14"/>
        <v>0</v>
      </c>
      <c r="AF105" s="227">
        <f t="shared" si="63"/>
        <v>0</v>
      </c>
      <c r="AG105" s="227" t="b">
        <f t="shared" si="19"/>
        <v>1</v>
      </c>
      <c r="AH105" t="s">
        <v>575</v>
      </c>
      <c r="AI105" s="224">
        <v>0</v>
      </c>
      <c r="AJ105" s="224">
        <v>0</v>
      </c>
      <c r="AK105" s="224">
        <f t="shared" si="15"/>
        <v>0</v>
      </c>
      <c r="AL105" s="224"/>
      <c r="AM105" s="137">
        <v>0</v>
      </c>
      <c r="AN105" s="137">
        <f t="shared" si="16"/>
        <v>0</v>
      </c>
      <c r="AO105" s="137"/>
      <c r="AP105" s="137"/>
      <c r="AQ105" s="137"/>
      <c r="AR105" s="137"/>
      <c r="AS105" s="137"/>
      <c r="AT105" s="137"/>
      <c r="AU105" s="137"/>
      <c r="AV105" s="137"/>
      <c r="AW105" s="137"/>
      <c r="AX105" s="137"/>
      <c r="AY105" s="137"/>
      <c r="AZ105" s="137"/>
      <c r="BA105" s="137"/>
      <c r="BB105" s="137"/>
    </row>
    <row r="106" spans="1:54" ht="11.25" customHeight="1">
      <c r="A106" s="137"/>
      <c r="B106" s="219">
        <v>2551</v>
      </c>
      <c r="C106" s="220" t="s">
        <v>579</v>
      </c>
      <c r="D106" s="220">
        <v>0</v>
      </c>
      <c r="E106" s="220">
        <v>0</v>
      </c>
      <c r="F106" s="220">
        <v>0</v>
      </c>
      <c r="G106" s="220">
        <f t="shared" si="3"/>
        <v>0</v>
      </c>
      <c r="H106" s="220">
        <v>0</v>
      </c>
      <c r="I106" s="220">
        <f t="shared" si="4"/>
        <v>0</v>
      </c>
      <c r="J106" s="220">
        <v>0</v>
      </c>
      <c r="K106" s="220">
        <f t="shared" si="5"/>
        <v>0</v>
      </c>
      <c r="L106" s="220">
        <v>0</v>
      </c>
      <c r="M106" s="220">
        <v>0</v>
      </c>
      <c r="N106" s="220">
        <v>0</v>
      </c>
      <c r="O106" s="220">
        <f t="shared" si="6"/>
        <v>0</v>
      </c>
      <c r="P106" s="220">
        <v>0</v>
      </c>
      <c r="Q106" s="220">
        <f t="shared" si="7"/>
        <v>0</v>
      </c>
      <c r="R106" s="220">
        <v>0</v>
      </c>
      <c r="S106" s="220">
        <f t="shared" si="8"/>
        <v>0</v>
      </c>
      <c r="T106" s="220">
        <v>0</v>
      </c>
      <c r="U106" s="220">
        <v>0</v>
      </c>
      <c r="V106" s="220">
        <v>0</v>
      </c>
      <c r="W106" s="220">
        <f t="shared" si="9"/>
        <v>0</v>
      </c>
      <c r="X106" s="220">
        <v>0</v>
      </c>
      <c r="Y106" s="220">
        <f t="shared" si="10"/>
        <v>0</v>
      </c>
      <c r="Z106" s="220">
        <v>0</v>
      </c>
      <c r="AA106" s="220">
        <f t="shared" si="11"/>
        <v>0</v>
      </c>
      <c r="AB106" s="200">
        <f t="shared" si="12"/>
        <v>0</v>
      </c>
      <c r="AC106" s="221">
        <f t="shared" ref="AC106:AD106" si="116">G106+O106+W106</f>
        <v>0</v>
      </c>
      <c r="AD106" s="221">
        <f t="shared" si="116"/>
        <v>0</v>
      </c>
      <c r="AE106" s="222">
        <f t="shared" si="14"/>
        <v>0</v>
      </c>
      <c r="AF106" s="227">
        <f t="shared" si="63"/>
        <v>0</v>
      </c>
      <c r="AG106" s="227" t="b">
        <f t="shared" si="19"/>
        <v>1</v>
      </c>
      <c r="AH106" t="s">
        <v>575</v>
      </c>
      <c r="AI106" s="224">
        <v>0</v>
      </c>
      <c r="AJ106" s="224">
        <v>0</v>
      </c>
      <c r="AK106" s="224">
        <f t="shared" si="15"/>
        <v>0</v>
      </c>
      <c r="AL106" s="224"/>
      <c r="AM106" s="137">
        <v>0</v>
      </c>
      <c r="AN106" s="137">
        <f t="shared" si="16"/>
        <v>0</v>
      </c>
      <c r="AO106" s="137"/>
      <c r="AP106" s="137"/>
      <c r="AQ106" s="137"/>
      <c r="AR106" s="137"/>
      <c r="AS106" s="137"/>
      <c r="AT106" s="137"/>
      <c r="AU106" s="137"/>
      <c r="AV106" s="137"/>
      <c r="AW106" s="137"/>
      <c r="AX106" s="137"/>
      <c r="AY106" s="137"/>
      <c r="AZ106" s="137"/>
      <c r="BA106" s="137"/>
      <c r="BB106" s="137"/>
    </row>
    <row r="107" spans="1:54" ht="11.25" customHeight="1">
      <c r="A107" s="137"/>
      <c r="B107" s="219">
        <v>2561</v>
      </c>
      <c r="C107" s="220" t="s">
        <v>580</v>
      </c>
      <c r="D107" s="220">
        <v>0</v>
      </c>
      <c r="E107" s="220">
        <v>0</v>
      </c>
      <c r="F107" s="220">
        <v>0</v>
      </c>
      <c r="G107" s="220">
        <f t="shared" si="3"/>
        <v>0</v>
      </c>
      <c r="H107" s="220">
        <v>0</v>
      </c>
      <c r="I107" s="220">
        <f t="shared" si="4"/>
        <v>0</v>
      </c>
      <c r="J107" s="220">
        <v>0</v>
      </c>
      <c r="K107" s="220">
        <f t="shared" si="5"/>
        <v>0</v>
      </c>
      <c r="L107" s="220">
        <v>0</v>
      </c>
      <c r="M107" s="220">
        <v>0</v>
      </c>
      <c r="N107" s="220">
        <v>0</v>
      </c>
      <c r="O107" s="220">
        <f t="shared" si="6"/>
        <v>0</v>
      </c>
      <c r="P107" s="220">
        <v>0</v>
      </c>
      <c r="Q107" s="220">
        <f t="shared" si="7"/>
        <v>0</v>
      </c>
      <c r="R107" s="220">
        <v>0</v>
      </c>
      <c r="S107" s="220">
        <f t="shared" si="8"/>
        <v>0</v>
      </c>
      <c r="T107" s="220">
        <v>0</v>
      </c>
      <c r="U107" s="220">
        <v>0</v>
      </c>
      <c r="V107" s="220">
        <v>0</v>
      </c>
      <c r="W107" s="220">
        <f t="shared" si="9"/>
        <v>0</v>
      </c>
      <c r="X107" s="220">
        <v>0</v>
      </c>
      <c r="Y107" s="220">
        <f t="shared" si="10"/>
        <v>0</v>
      </c>
      <c r="Z107" s="220">
        <v>0</v>
      </c>
      <c r="AA107" s="220">
        <f t="shared" si="11"/>
        <v>0</v>
      </c>
      <c r="AB107" s="200">
        <f t="shared" si="12"/>
        <v>0</v>
      </c>
      <c r="AC107" s="221">
        <f t="shared" ref="AC107:AD107" si="117">G107+O107+W107</f>
        <v>0</v>
      </c>
      <c r="AD107" s="221">
        <f t="shared" si="117"/>
        <v>0</v>
      </c>
      <c r="AE107" s="222">
        <f t="shared" si="14"/>
        <v>0</v>
      </c>
      <c r="AF107" s="227">
        <f t="shared" si="63"/>
        <v>0</v>
      </c>
      <c r="AG107" s="227" t="b">
        <f t="shared" si="19"/>
        <v>1</v>
      </c>
      <c r="AH107" t="s">
        <v>575</v>
      </c>
      <c r="AI107" s="224">
        <v>0</v>
      </c>
      <c r="AJ107" s="224">
        <v>0</v>
      </c>
      <c r="AK107" s="224">
        <f t="shared" si="15"/>
        <v>0</v>
      </c>
      <c r="AL107" s="224"/>
      <c r="AM107" s="137">
        <v>0</v>
      </c>
      <c r="AN107" s="137">
        <f t="shared" si="16"/>
        <v>0</v>
      </c>
      <c r="AO107" s="137"/>
      <c r="AP107" s="137"/>
      <c r="AQ107" s="137"/>
      <c r="AR107" s="137"/>
      <c r="AS107" s="137"/>
      <c r="AT107" s="137"/>
      <c r="AU107" s="137"/>
      <c r="AV107" s="137"/>
      <c r="AW107" s="137"/>
      <c r="AX107" s="137"/>
      <c r="AY107" s="137"/>
      <c r="AZ107" s="137"/>
      <c r="BA107" s="137"/>
      <c r="BB107" s="137"/>
    </row>
    <row r="108" spans="1:54" ht="11.25" customHeight="1">
      <c r="A108" s="137"/>
      <c r="B108" s="219">
        <v>2592</v>
      </c>
      <c r="C108" s="220" t="s">
        <v>581</v>
      </c>
      <c r="D108" s="220">
        <v>0</v>
      </c>
      <c r="E108" s="220">
        <v>0</v>
      </c>
      <c r="F108" s="220">
        <v>0</v>
      </c>
      <c r="G108" s="220">
        <f t="shared" si="3"/>
        <v>0</v>
      </c>
      <c r="H108" s="220">
        <v>0</v>
      </c>
      <c r="I108" s="220">
        <f t="shared" si="4"/>
        <v>0</v>
      </c>
      <c r="J108" s="220">
        <v>0</v>
      </c>
      <c r="K108" s="220">
        <f t="shared" si="5"/>
        <v>0</v>
      </c>
      <c r="L108" s="220">
        <v>0</v>
      </c>
      <c r="M108" s="220">
        <v>0</v>
      </c>
      <c r="N108" s="220">
        <v>0</v>
      </c>
      <c r="O108" s="220">
        <f t="shared" si="6"/>
        <v>0</v>
      </c>
      <c r="P108" s="220">
        <v>0</v>
      </c>
      <c r="Q108" s="220">
        <f t="shared" si="7"/>
        <v>0</v>
      </c>
      <c r="R108" s="220">
        <v>0</v>
      </c>
      <c r="S108" s="220">
        <f t="shared" si="8"/>
        <v>0</v>
      </c>
      <c r="T108" s="220">
        <v>0</v>
      </c>
      <c r="U108" s="220">
        <v>0</v>
      </c>
      <c r="V108" s="220">
        <v>0</v>
      </c>
      <c r="W108" s="220">
        <f t="shared" si="9"/>
        <v>0</v>
      </c>
      <c r="X108" s="220">
        <v>0</v>
      </c>
      <c r="Y108" s="220">
        <f t="shared" si="10"/>
        <v>0</v>
      </c>
      <c r="Z108" s="220">
        <v>0</v>
      </c>
      <c r="AA108" s="220">
        <f t="shared" si="11"/>
        <v>0</v>
      </c>
      <c r="AB108" s="200">
        <f t="shared" si="12"/>
        <v>0</v>
      </c>
      <c r="AC108" s="221">
        <f t="shared" ref="AC108:AD108" si="118">G108+O108+W108</f>
        <v>0</v>
      </c>
      <c r="AD108" s="221">
        <f t="shared" si="118"/>
        <v>0</v>
      </c>
      <c r="AE108" s="222">
        <f t="shared" si="14"/>
        <v>0</v>
      </c>
      <c r="AF108" s="227">
        <f t="shared" si="63"/>
        <v>0</v>
      </c>
      <c r="AG108" s="227" t="b">
        <f t="shared" si="19"/>
        <v>1</v>
      </c>
      <c r="AH108" t="s">
        <v>575</v>
      </c>
      <c r="AI108" s="224">
        <v>0</v>
      </c>
      <c r="AJ108" s="224">
        <v>0</v>
      </c>
      <c r="AK108" s="224">
        <f t="shared" si="15"/>
        <v>0</v>
      </c>
      <c r="AL108" s="224"/>
      <c r="AM108" s="137">
        <v>0</v>
      </c>
      <c r="AN108" s="137">
        <f t="shared" si="16"/>
        <v>0</v>
      </c>
      <c r="AO108" s="137"/>
      <c r="AP108" s="137"/>
      <c r="AQ108" s="137"/>
      <c r="AR108" s="137"/>
      <c r="AS108" s="137"/>
      <c r="AT108" s="137"/>
      <c r="AU108" s="137"/>
      <c r="AV108" s="137"/>
      <c r="AW108" s="137"/>
      <c r="AX108" s="137"/>
      <c r="AY108" s="137"/>
      <c r="AZ108" s="137"/>
      <c r="BA108" s="137"/>
      <c r="BB108" s="137"/>
    </row>
    <row r="109" spans="1:54" ht="11.25" customHeight="1">
      <c r="A109" s="137"/>
      <c r="B109" s="219">
        <v>2611</v>
      </c>
      <c r="C109" s="220" t="s">
        <v>582</v>
      </c>
      <c r="D109" s="220">
        <v>0</v>
      </c>
      <c r="E109" s="220">
        <v>0</v>
      </c>
      <c r="F109" s="220">
        <v>0</v>
      </c>
      <c r="G109" s="220">
        <f t="shared" si="3"/>
        <v>0</v>
      </c>
      <c r="H109" s="220">
        <v>0</v>
      </c>
      <c r="I109" s="220">
        <f t="shared" si="4"/>
        <v>0</v>
      </c>
      <c r="J109" s="220">
        <v>0</v>
      </c>
      <c r="K109" s="220">
        <f t="shared" si="5"/>
        <v>0</v>
      </c>
      <c r="L109" s="220">
        <v>0</v>
      </c>
      <c r="M109" s="220">
        <v>0</v>
      </c>
      <c r="N109" s="220">
        <v>0</v>
      </c>
      <c r="O109" s="220">
        <f t="shared" si="6"/>
        <v>0</v>
      </c>
      <c r="P109" s="220">
        <v>0</v>
      </c>
      <c r="Q109" s="220">
        <f t="shared" si="7"/>
        <v>0</v>
      </c>
      <c r="R109" s="220">
        <v>0</v>
      </c>
      <c r="S109" s="220">
        <f t="shared" si="8"/>
        <v>0</v>
      </c>
      <c r="T109" s="220">
        <v>0</v>
      </c>
      <c r="U109" s="220">
        <v>0</v>
      </c>
      <c r="V109" s="220">
        <v>0</v>
      </c>
      <c r="W109" s="220">
        <f t="shared" si="9"/>
        <v>0</v>
      </c>
      <c r="X109" s="220">
        <v>0</v>
      </c>
      <c r="Y109" s="220">
        <f t="shared" si="10"/>
        <v>0</v>
      </c>
      <c r="Z109" s="220">
        <v>0</v>
      </c>
      <c r="AA109" s="220">
        <f t="shared" si="11"/>
        <v>0</v>
      </c>
      <c r="AB109" s="200">
        <f t="shared" si="12"/>
        <v>0</v>
      </c>
      <c r="AC109" s="221">
        <f t="shared" ref="AC109:AD109" si="119">G109+O109+W109</f>
        <v>0</v>
      </c>
      <c r="AD109" s="221">
        <f t="shared" si="119"/>
        <v>0</v>
      </c>
      <c r="AE109" s="222">
        <f t="shared" si="14"/>
        <v>0</v>
      </c>
      <c r="AF109" s="227">
        <f t="shared" si="63"/>
        <v>0</v>
      </c>
      <c r="AG109" s="227" t="b">
        <f t="shared" si="19"/>
        <v>1</v>
      </c>
      <c r="AH109" t="s">
        <v>583</v>
      </c>
      <c r="AI109" s="224">
        <v>0</v>
      </c>
      <c r="AJ109" s="224">
        <v>0</v>
      </c>
      <c r="AK109" s="224">
        <f t="shared" si="15"/>
        <v>0</v>
      </c>
      <c r="AL109" s="224"/>
      <c r="AM109" s="137">
        <v>0</v>
      </c>
      <c r="AN109" s="137">
        <f t="shared" si="16"/>
        <v>0</v>
      </c>
      <c r="AO109" s="137"/>
      <c r="AP109" s="137"/>
      <c r="AQ109" s="137"/>
      <c r="AR109" s="137"/>
      <c r="AS109" s="137"/>
      <c r="AT109" s="137"/>
      <c r="AU109" s="137"/>
      <c r="AV109" s="137"/>
      <c r="AW109" s="137"/>
      <c r="AX109" s="137"/>
      <c r="AY109" s="137"/>
      <c r="AZ109" s="137"/>
      <c r="BA109" s="137"/>
      <c r="BB109" s="137"/>
    </row>
    <row r="110" spans="1:54" ht="11.25" customHeight="1">
      <c r="A110" s="137"/>
      <c r="B110" s="219">
        <v>2612</v>
      </c>
      <c r="C110" s="220" t="s">
        <v>584</v>
      </c>
      <c r="D110" s="220">
        <v>0</v>
      </c>
      <c r="E110" s="220">
        <v>0</v>
      </c>
      <c r="F110" s="220">
        <v>0</v>
      </c>
      <c r="G110" s="220">
        <f t="shared" si="3"/>
        <v>0</v>
      </c>
      <c r="H110" s="220">
        <v>0</v>
      </c>
      <c r="I110" s="220">
        <f t="shared" si="4"/>
        <v>0</v>
      </c>
      <c r="J110" s="220">
        <v>0</v>
      </c>
      <c r="K110" s="220">
        <f t="shared" si="5"/>
        <v>0</v>
      </c>
      <c r="L110" s="220">
        <v>0</v>
      </c>
      <c r="M110" s="220">
        <v>0</v>
      </c>
      <c r="N110" s="220">
        <v>0</v>
      </c>
      <c r="O110" s="220">
        <f t="shared" si="6"/>
        <v>0</v>
      </c>
      <c r="P110" s="220">
        <v>0</v>
      </c>
      <c r="Q110" s="220">
        <f t="shared" si="7"/>
        <v>0</v>
      </c>
      <c r="R110" s="220">
        <v>0</v>
      </c>
      <c r="S110" s="220">
        <f t="shared" si="8"/>
        <v>0</v>
      </c>
      <c r="T110" s="220">
        <v>0</v>
      </c>
      <c r="U110" s="220">
        <v>0</v>
      </c>
      <c r="V110" s="220">
        <v>0</v>
      </c>
      <c r="W110" s="220">
        <f t="shared" si="9"/>
        <v>0</v>
      </c>
      <c r="X110" s="220">
        <v>0</v>
      </c>
      <c r="Y110" s="220">
        <f t="shared" si="10"/>
        <v>0</v>
      </c>
      <c r="Z110" s="220">
        <v>0</v>
      </c>
      <c r="AA110" s="220">
        <f t="shared" si="11"/>
        <v>0</v>
      </c>
      <c r="AB110" s="200">
        <f t="shared" si="12"/>
        <v>0</v>
      </c>
      <c r="AC110" s="221">
        <f t="shared" ref="AC110:AD110" si="120">G110+O110+W110</f>
        <v>0</v>
      </c>
      <c r="AD110" s="221">
        <f t="shared" si="120"/>
        <v>0</v>
      </c>
      <c r="AE110" s="222">
        <f t="shared" si="14"/>
        <v>0</v>
      </c>
      <c r="AF110" s="227">
        <f t="shared" si="63"/>
        <v>0</v>
      </c>
      <c r="AG110" s="227" t="b">
        <f t="shared" si="19"/>
        <v>1</v>
      </c>
      <c r="AH110" t="s">
        <v>583</v>
      </c>
      <c r="AI110" s="224">
        <v>0</v>
      </c>
      <c r="AJ110" s="224">
        <v>0</v>
      </c>
      <c r="AK110" s="224">
        <f t="shared" si="15"/>
        <v>0</v>
      </c>
      <c r="AL110" s="224"/>
      <c r="AM110" s="137">
        <v>0</v>
      </c>
      <c r="AN110" s="137">
        <f t="shared" si="16"/>
        <v>0</v>
      </c>
      <c r="AO110" s="137"/>
      <c r="AP110" s="137"/>
      <c r="AQ110" s="137"/>
      <c r="AR110" s="137"/>
      <c r="AS110" s="137"/>
      <c r="AT110" s="137"/>
      <c r="AU110" s="137"/>
      <c r="AV110" s="137"/>
      <c r="AW110" s="137"/>
      <c r="AX110" s="137"/>
      <c r="AY110" s="137"/>
      <c r="AZ110" s="137"/>
      <c r="BA110" s="137"/>
      <c r="BB110" s="137"/>
    </row>
    <row r="111" spans="1:54" ht="11.25" customHeight="1">
      <c r="A111" s="137"/>
      <c r="B111" s="219">
        <v>2613</v>
      </c>
      <c r="C111" s="220" t="s">
        <v>585</v>
      </c>
      <c r="D111" s="220">
        <v>0</v>
      </c>
      <c r="E111" s="220">
        <v>0</v>
      </c>
      <c r="F111" s="220">
        <v>0</v>
      </c>
      <c r="G111" s="220">
        <f t="shared" si="3"/>
        <v>0</v>
      </c>
      <c r="H111" s="220">
        <v>0</v>
      </c>
      <c r="I111" s="220">
        <f t="shared" si="4"/>
        <v>0</v>
      </c>
      <c r="J111" s="220">
        <v>0</v>
      </c>
      <c r="K111" s="220">
        <f t="shared" si="5"/>
        <v>0</v>
      </c>
      <c r="L111" s="220">
        <v>0</v>
      </c>
      <c r="M111" s="220">
        <v>0</v>
      </c>
      <c r="N111" s="220">
        <v>0</v>
      </c>
      <c r="O111" s="220">
        <f t="shared" si="6"/>
        <v>0</v>
      </c>
      <c r="P111" s="220">
        <v>0</v>
      </c>
      <c r="Q111" s="220">
        <f t="shared" si="7"/>
        <v>0</v>
      </c>
      <c r="R111" s="220">
        <v>0</v>
      </c>
      <c r="S111" s="220">
        <f t="shared" si="8"/>
        <v>0</v>
      </c>
      <c r="T111" s="220">
        <v>0</v>
      </c>
      <c r="U111" s="220">
        <v>0</v>
      </c>
      <c r="V111" s="220">
        <v>0</v>
      </c>
      <c r="W111" s="220">
        <f t="shared" si="9"/>
        <v>0</v>
      </c>
      <c r="X111" s="220">
        <v>0</v>
      </c>
      <c r="Y111" s="220">
        <f t="shared" si="10"/>
        <v>0</v>
      </c>
      <c r="Z111" s="220">
        <v>0</v>
      </c>
      <c r="AA111" s="220">
        <f t="shared" si="11"/>
        <v>0</v>
      </c>
      <c r="AB111" s="200">
        <f t="shared" si="12"/>
        <v>0</v>
      </c>
      <c r="AC111" s="221">
        <f t="shared" ref="AC111:AD111" si="121">G111+O111+W111</f>
        <v>0</v>
      </c>
      <c r="AD111" s="221">
        <f t="shared" si="121"/>
        <v>0</v>
      </c>
      <c r="AE111" s="222">
        <f t="shared" si="14"/>
        <v>0</v>
      </c>
      <c r="AF111" s="227">
        <f t="shared" si="63"/>
        <v>0</v>
      </c>
      <c r="AG111" s="227" t="b">
        <f t="shared" si="19"/>
        <v>1</v>
      </c>
      <c r="AH111" t="s">
        <v>583</v>
      </c>
      <c r="AI111" s="224">
        <v>0</v>
      </c>
      <c r="AJ111" s="224">
        <v>0</v>
      </c>
      <c r="AK111" s="224">
        <f t="shared" si="15"/>
        <v>0</v>
      </c>
      <c r="AL111" s="224"/>
      <c r="AM111" s="137">
        <v>0</v>
      </c>
      <c r="AN111" s="137">
        <f t="shared" si="16"/>
        <v>0</v>
      </c>
      <c r="AO111" s="137"/>
      <c r="AP111" s="137"/>
      <c r="AQ111" s="137"/>
      <c r="AR111" s="137"/>
      <c r="AS111" s="137"/>
      <c r="AT111" s="137"/>
      <c r="AU111" s="137"/>
      <c r="AV111" s="137"/>
      <c r="AW111" s="137"/>
      <c r="AX111" s="137"/>
      <c r="AY111" s="137"/>
      <c r="AZ111" s="137"/>
      <c r="BA111" s="137"/>
      <c r="BB111" s="137"/>
    </row>
    <row r="112" spans="1:54" ht="11.25" customHeight="1">
      <c r="A112" s="137"/>
      <c r="B112" s="219">
        <v>2614</v>
      </c>
      <c r="C112" s="220" t="s">
        <v>586</v>
      </c>
      <c r="D112" s="220">
        <v>0</v>
      </c>
      <c r="E112" s="220">
        <v>0</v>
      </c>
      <c r="F112" s="220">
        <v>0</v>
      </c>
      <c r="G112" s="220">
        <f t="shared" si="3"/>
        <v>0</v>
      </c>
      <c r="H112" s="220">
        <v>0</v>
      </c>
      <c r="I112" s="220">
        <f t="shared" si="4"/>
        <v>0</v>
      </c>
      <c r="J112" s="220">
        <v>0</v>
      </c>
      <c r="K112" s="220">
        <f t="shared" si="5"/>
        <v>0</v>
      </c>
      <c r="L112" s="220">
        <v>0</v>
      </c>
      <c r="M112" s="220">
        <v>0</v>
      </c>
      <c r="N112" s="220">
        <v>0</v>
      </c>
      <c r="O112" s="220">
        <f t="shared" si="6"/>
        <v>0</v>
      </c>
      <c r="P112" s="220">
        <v>0</v>
      </c>
      <c r="Q112" s="220">
        <f t="shared" si="7"/>
        <v>0</v>
      </c>
      <c r="R112" s="220">
        <v>0</v>
      </c>
      <c r="S112" s="220">
        <f t="shared" si="8"/>
        <v>0</v>
      </c>
      <c r="T112" s="220">
        <v>0</v>
      </c>
      <c r="U112" s="220">
        <v>0</v>
      </c>
      <c r="V112" s="220">
        <v>0</v>
      </c>
      <c r="W112" s="220">
        <f t="shared" si="9"/>
        <v>0</v>
      </c>
      <c r="X112" s="220">
        <v>0</v>
      </c>
      <c r="Y112" s="220">
        <f t="shared" si="10"/>
        <v>0</v>
      </c>
      <c r="Z112" s="220">
        <v>0</v>
      </c>
      <c r="AA112" s="220">
        <f t="shared" si="11"/>
        <v>0</v>
      </c>
      <c r="AB112" s="200">
        <f t="shared" si="12"/>
        <v>0</v>
      </c>
      <c r="AC112" s="221">
        <f t="shared" ref="AC112:AD112" si="122">G112+O112+W112</f>
        <v>0</v>
      </c>
      <c r="AD112" s="221">
        <f t="shared" si="122"/>
        <v>0</v>
      </c>
      <c r="AE112" s="222">
        <f t="shared" si="14"/>
        <v>0</v>
      </c>
      <c r="AF112" s="227">
        <f t="shared" si="63"/>
        <v>0</v>
      </c>
      <c r="AG112" s="227" t="b">
        <f t="shared" si="19"/>
        <v>1</v>
      </c>
      <c r="AH112" t="s">
        <v>583</v>
      </c>
      <c r="AI112" s="224">
        <v>0</v>
      </c>
      <c r="AJ112" s="224">
        <v>0</v>
      </c>
      <c r="AK112" s="224">
        <f t="shared" si="15"/>
        <v>0</v>
      </c>
      <c r="AL112" s="224"/>
      <c r="AM112" s="137">
        <v>0</v>
      </c>
      <c r="AN112" s="137">
        <f t="shared" si="16"/>
        <v>0</v>
      </c>
      <c r="AO112" s="137"/>
      <c r="AP112" s="137"/>
      <c r="AQ112" s="137"/>
      <c r="AR112" s="137"/>
      <c r="AS112" s="137"/>
      <c r="AT112" s="137"/>
      <c r="AU112" s="137"/>
      <c r="AV112" s="137"/>
      <c r="AW112" s="137"/>
      <c r="AX112" s="137"/>
      <c r="AY112" s="137"/>
      <c r="AZ112" s="137"/>
      <c r="BA112" s="137"/>
      <c r="BB112" s="137"/>
    </row>
    <row r="113" spans="1:54" ht="11.25" customHeight="1">
      <c r="A113" s="137"/>
      <c r="B113" s="219">
        <v>2711</v>
      </c>
      <c r="C113" s="220" t="s">
        <v>587</v>
      </c>
      <c r="D113" s="220">
        <v>0</v>
      </c>
      <c r="E113" s="220">
        <v>0</v>
      </c>
      <c r="F113" s="220">
        <v>0</v>
      </c>
      <c r="G113" s="220">
        <f t="shared" si="3"/>
        <v>0</v>
      </c>
      <c r="H113" s="220">
        <v>0</v>
      </c>
      <c r="I113" s="220">
        <f t="shared" si="4"/>
        <v>0</v>
      </c>
      <c r="J113" s="220">
        <v>0</v>
      </c>
      <c r="K113" s="220">
        <f t="shared" si="5"/>
        <v>0</v>
      </c>
      <c r="L113" s="220">
        <v>0</v>
      </c>
      <c r="M113" s="220">
        <v>0</v>
      </c>
      <c r="N113" s="220">
        <v>0</v>
      </c>
      <c r="O113" s="220">
        <f t="shared" si="6"/>
        <v>0</v>
      </c>
      <c r="P113" s="220">
        <v>0</v>
      </c>
      <c r="Q113" s="220">
        <f t="shared" si="7"/>
        <v>0</v>
      </c>
      <c r="R113" s="220">
        <v>0</v>
      </c>
      <c r="S113" s="220">
        <f t="shared" si="8"/>
        <v>0</v>
      </c>
      <c r="T113" s="220">
        <v>0</v>
      </c>
      <c r="U113" s="220">
        <v>0</v>
      </c>
      <c r="V113" s="220">
        <v>0</v>
      </c>
      <c r="W113" s="220">
        <f t="shared" si="9"/>
        <v>0</v>
      </c>
      <c r="X113" s="220">
        <v>0</v>
      </c>
      <c r="Y113" s="220">
        <f t="shared" si="10"/>
        <v>0</v>
      </c>
      <c r="Z113" s="220">
        <v>0</v>
      </c>
      <c r="AA113" s="220">
        <f t="shared" si="11"/>
        <v>0</v>
      </c>
      <c r="AB113" s="200">
        <f t="shared" si="12"/>
        <v>0</v>
      </c>
      <c r="AC113" s="221">
        <f t="shared" ref="AC113:AD113" si="123">G113+O113+W113</f>
        <v>0</v>
      </c>
      <c r="AD113" s="221">
        <f t="shared" si="123"/>
        <v>0</v>
      </c>
      <c r="AE113" s="222">
        <f t="shared" si="14"/>
        <v>0</v>
      </c>
      <c r="AF113" s="227">
        <f t="shared" si="63"/>
        <v>0</v>
      </c>
      <c r="AG113" s="227" t="b">
        <f t="shared" si="19"/>
        <v>1</v>
      </c>
      <c r="AH113" t="s">
        <v>588</v>
      </c>
      <c r="AI113" s="224">
        <v>0</v>
      </c>
      <c r="AJ113" s="224">
        <v>0</v>
      </c>
      <c r="AK113" s="224">
        <f t="shared" si="15"/>
        <v>0</v>
      </c>
      <c r="AL113" s="224"/>
      <c r="AM113" s="137">
        <v>0</v>
      </c>
      <c r="AN113" s="137">
        <f t="shared" si="16"/>
        <v>0</v>
      </c>
      <c r="AO113" s="137"/>
      <c r="AP113" s="137"/>
      <c r="AQ113" s="137"/>
      <c r="AR113" s="137"/>
      <c r="AS113" s="137"/>
      <c r="AT113" s="137"/>
      <c r="AU113" s="137"/>
      <c r="AV113" s="137"/>
      <c r="AW113" s="137"/>
      <c r="AX113" s="137"/>
      <c r="AY113" s="137"/>
      <c r="AZ113" s="137"/>
      <c r="BA113" s="137"/>
      <c r="BB113" s="137"/>
    </row>
    <row r="114" spans="1:54" ht="11.25" customHeight="1">
      <c r="A114" s="137"/>
      <c r="B114" s="219">
        <v>2721</v>
      </c>
      <c r="C114" s="220" t="s">
        <v>589</v>
      </c>
      <c r="D114" s="220">
        <v>0</v>
      </c>
      <c r="E114" s="220">
        <v>0</v>
      </c>
      <c r="F114" s="220">
        <v>0</v>
      </c>
      <c r="G114" s="220">
        <f t="shared" si="3"/>
        <v>0</v>
      </c>
      <c r="H114" s="220">
        <v>0</v>
      </c>
      <c r="I114" s="220">
        <f t="shared" si="4"/>
        <v>0</v>
      </c>
      <c r="J114" s="220">
        <v>0</v>
      </c>
      <c r="K114" s="220">
        <f t="shared" si="5"/>
        <v>0</v>
      </c>
      <c r="L114" s="220">
        <v>0</v>
      </c>
      <c r="M114" s="220">
        <v>0</v>
      </c>
      <c r="N114" s="220">
        <v>0</v>
      </c>
      <c r="O114" s="220">
        <f t="shared" si="6"/>
        <v>0</v>
      </c>
      <c r="P114" s="220">
        <v>0</v>
      </c>
      <c r="Q114" s="220">
        <f t="shared" si="7"/>
        <v>0</v>
      </c>
      <c r="R114" s="220">
        <v>0</v>
      </c>
      <c r="S114" s="220">
        <f t="shared" si="8"/>
        <v>0</v>
      </c>
      <c r="T114" s="220">
        <v>0</v>
      </c>
      <c r="U114" s="220">
        <v>0</v>
      </c>
      <c r="V114" s="220">
        <v>0</v>
      </c>
      <c r="W114" s="220">
        <f t="shared" si="9"/>
        <v>0</v>
      </c>
      <c r="X114" s="220">
        <v>0</v>
      </c>
      <c r="Y114" s="220">
        <f t="shared" si="10"/>
        <v>0</v>
      </c>
      <c r="Z114" s="220">
        <v>0</v>
      </c>
      <c r="AA114" s="220">
        <f t="shared" si="11"/>
        <v>0</v>
      </c>
      <c r="AB114" s="200">
        <f t="shared" si="12"/>
        <v>0</v>
      </c>
      <c r="AC114" s="221">
        <f t="shared" ref="AC114:AD114" si="124">G114+O114+W114</f>
        <v>0</v>
      </c>
      <c r="AD114" s="221">
        <f t="shared" si="124"/>
        <v>0</v>
      </c>
      <c r="AE114" s="222">
        <f t="shared" si="14"/>
        <v>0</v>
      </c>
      <c r="AF114" s="227">
        <f t="shared" si="63"/>
        <v>0</v>
      </c>
      <c r="AG114" s="227" t="b">
        <f t="shared" si="19"/>
        <v>1</v>
      </c>
      <c r="AH114" t="s">
        <v>588</v>
      </c>
      <c r="AI114" s="224">
        <v>0</v>
      </c>
      <c r="AJ114" s="224">
        <v>0</v>
      </c>
      <c r="AK114" s="224">
        <f t="shared" si="15"/>
        <v>0</v>
      </c>
      <c r="AL114" s="224"/>
      <c r="AM114" s="137">
        <v>0</v>
      </c>
      <c r="AN114" s="137">
        <f t="shared" si="16"/>
        <v>0</v>
      </c>
      <c r="AO114" s="137"/>
      <c r="AP114" s="137"/>
      <c r="AQ114" s="137"/>
      <c r="AR114" s="137"/>
      <c r="AS114" s="137"/>
      <c r="AT114" s="137"/>
      <c r="AU114" s="137"/>
      <c r="AV114" s="137"/>
      <c r="AW114" s="137"/>
      <c r="AX114" s="137"/>
      <c r="AY114" s="137"/>
      <c r="AZ114" s="137"/>
      <c r="BA114" s="137"/>
      <c r="BB114" s="137"/>
    </row>
    <row r="115" spans="1:54" ht="11.25" customHeight="1">
      <c r="A115" s="137"/>
      <c r="B115" s="219">
        <v>2731</v>
      </c>
      <c r="C115" s="220" t="s">
        <v>590</v>
      </c>
      <c r="D115" s="220">
        <v>0</v>
      </c>
      <c r="E115" s="220">
        <v>0</v>
      </c>
      <c r="F115" s="220">
        <v>0</v>
      </c>
      <c r="G115" s="220">
        <f t="shared" si="3"/>
        <v>0</v>
      </c>
      <c r="H115" s="220">
        <v>0</v>
      </c>
      <c r="I115" s="220">
        <f t="shared" si="4"/>
        <v>0</v>
      </c>
      <c r="J115" s="220">
        <v>0</v>
      </c>
      <c r="K115" s="220">
        <f t="shared" si="5"/>
        <v>0</v>
      </c>
      <c r="L115" s="220">
        <v>0</v>
      </c>
      <c r="M115" s="220">
        <v>0</v>
      </c>
      <c r="N115" s="220">
        <v>0</v>
      </c>
      <c r="O115" s="220">
        <f t="shared" si="6"/>
        <v>0</v>
      </c>
      <c r="P115" s="220">
        <v>0</v>
      </c>
      <c r="Q115" s="220">
        <f t="shared" si="7"/>
        <v>0</v>
      </c>
      <c r="R115" s="220">
        <v>0</v>
      </c>
      <c r="S115" s="220">
        <f t="shared" si="8"/>
        <v>0</v>
      </c>
      <c r="T115" s="220">
        <v>0</v>
      </c>
      <c r="U115" s="220">
        <v>0</v>
      </c>
      <c r="V115" s="220">
        <v>0</v>
      </c>
      <c r="W115" s="220">
        <f t="shared" si="9"/>
        <v>0</v>
      </c>
      <c r="X115" s="220">
        <v>0</v>
      </c>
      <c r="Y115" s="220">
        <f t="shared" si="10"/>
        <v>0</v>
      </c>
      <c r="Z115" s="220">
        <v>0</v>
      </c>
      <c r="AA115" s="220">
        <f t="shared" si="11"/>
        <v>0</v>
      </c>
      <c r="AB115" s="200">
        <f t="shared" si="12"/>
        <v>0</v>
      </c>
      <c r="AC115" s="221">
        <f t="shared" ref="AC115:AD115" si="125">G115+O115+W115</f>
        <v>0</v>
      </c>
      <c r="AD115" s="221">
        <f t="shared" si="125"/>
        <v>0</v>
      </c>
      <c r="AE115" s="222">
        <f t="shared" si="14"/>
        <v>0</v>
      </c>
      <c r="AF115" s="227">
        <f t="shared" si="63"/>
        <v>0</v>
      </c>
      <c r="AG115" s="227" t="b">
        <f t="shared" si="19"/>
        <v>1</v>
      </c>
      <c r="AH115" t="s">
        <v>588</v>
      </c>
      <c r="AI115" s="224">
        <v>0</v>
      </c>
      <c r="AJ115" s="224">
        <v>0</v>
      </c>
      <c r="AK115" s="224">
        <f t="shared" si="15"/>
        <v>0</v>
      </c>
      <c r="AL115" s="224"/>
      <c r="AM115" s="137">
        <v>0</v>
      </c>
      <c r="AN115" s="137">
        <f t="shared" si="16"/>
        <v>0</v>
      </c>
      <c r="AO115" s="137"/>
      <c r="AP115" s="137"/>
      <c r="AQ115" s="137"/>
      <c r="AR115" s="137"/>
      <c r="AS115" s="137"/>
      <c r="AT115" s="137"/>
      <c r="AU115" s="137"/>
      <c r="AV115" s="137"/>
      <c r="AW115" s="137"/>
      <c r="AX115" s="137"/>
      <c r="AY115" s="137"/>
      <c r="AZ115" s="137"/>
      <c r="BA115" s="137"/>
      <c r="BB115" s="137"/>
    </row>
    <row r="116" spans="1:54" ht="11.25" customHeight="1">
      <c r="A116" s="137"/>
      <c r="B116" s="219">
        <v>2741</v>
      </c>
      <c r="C116" s="220" t="s">
        <v>591</v>
      </c>
      <c r="D116" s="220">
        <v>0</v>
      </c>
      <c r="E116" s="220">
        <v>0</v>
      </c>
      <c r="F116" s="220">
        <v>0</v>
      </c>
      <c r="G116" s="220">
        <f t="shared" si="3"/>
        <v>0</v>
      </c>
      <c r="H116" s="220">
        <v>0</v>
      </c>
      <c r="I116" s="220">
        <f t="shared" si="4"/>
        <v>0</v>
      </c>
      <c r="J116" s="220">
        <v>0</v>
      </c>
      <c r="K116" s="220">
        <f t="shared" si="5"/>
        <v>0</v>
      </c>
      <c r="L116" s="220">
        <v>0</v>
      </c>
      <c r="M116" s="220">
        <v>0</v>
      </c>
      <c r="N116" s="220">
        <v>0</v>
      </c>
      <c r="O116" s="220">
        <f t="shared" si="6"/>
        <v>0</v>
      </c>
      <c r="P116" s="220">
        <v>0</v>
      </c>
      <c r="Q116" s="220">
        <f t="shared" si="7"/>
        <v>0</v>
      </c>
      <c r="R116" s="220">
        <v>0</v>
      </c>
      <c r="S116" s="220">
        <f t="shared" si="8"/>
        <v>0</v>
      </c>
      <c r="T116" s="220">
        <v>0</v>
      </c>
      <c r="U116" s="220">
        <v>0</v>
      </c>
      <c r="V116" s="220">
        <v>0</v>
      </c>
      <c r="W116" s="220">
        <f t="shared" si="9"/>
        <v>0</v>
      </c>
      <c r="X116" s="220">
        <v>0</v>
      </c>
      <c r="Y116" s="220">
        <f t="shared" si="10"/>
        <v>0</v>
      </c>
      <c r="Z116" s="220">
        <v>0</v>
      </c>
      <c r="AA116" s="220">
        <f t="shared" si="11"/>
        <v>0</v>
      </c>
      <c r="AB116" s="200">
        <f t="shared" si="12"/>
        <v>0</v>
      </c>
      <c r="AC116" s="221">
        <f t="shared" ref="AC116:AD116" si="126">G116+O116+W116</f>
        <v>0</v>
      </c>
      <c r="AD116" s="221">
        <f t="shared" si="126"/>
        <v>0</v>
      </c>
      <c r="AE116" s="222">
        <f t="shared" si="14"/>
        <v>0</v>
      </c>
      <c r="AF116" s="227">
        <f t="shared" si="63"/>
        <v>0</v>
      </c>
      <c r="AG116" s="227" t="b">
        <f t="shared" si="19"/>
        <v>1</v>
      </c>
      <c r="AH116" t="s">
        <v>588</v>
      </c>
      <c r="AI116" s="224">
        <v>0</v>
      </c>
      <c r="AJ116" s="224">
        <v>0</v>
      </c>
      <c r="AK116" s="224">
        <f t="shared" si="15"/>
        <v>0</v>
      </c>
      <c r="AL116" s="224"/>
      <c r="AM116" s="137">
        <v>0</v>
      </c>
      <c r="AN116" s="137">
        <f t="shared" si="16"/>
        <v>0</v>
      </c>
      <c r="AO116" s="137"/>
      <c r="AP116" s="137"/>
      <c r="AQ116" s="137"/>
      <c r="AR116" s="137"/>
      <c r="AS116" s="137"/>
      <c r="AT116" s="137"/>
      <c r="AU116" s="137"/>
      <c r="AV116" s="137"/>
      <c r="AW116" s="137"/>
      <c r="AX116" s="137"/>
      <c r="AY116" s="137"/>
      <c r="AZ116" s="137"/>
      <c r="BA116" s="137"/>
      <c r="BB116" s="137"/>
    </row>
    <row r="117" spans="1:54" ht="11.25" customHeight="1">
      <c r="A117" s="137"/>
      <c r="B117" s="219">
        <v>2751</v>
      </c>
      <c r="C117" s="220" t="s">
        <v>592</v>
      </c>
      <c r="D117" s="220">
        <v>0</v>
      </c>
      <c r="E117" s="220">
        <v>0</v>
      </c>
      <c r="F117" s="220">
        <v>0</v>
      </c>
      <c r="G117" s="220">
        <f t="shared" si="3"/>
        <v>0</v>
      </c>
      <c r="H117" s="220">
        <v>0</v>
      </c>
      <c r="I117" s="220">
        <f t="shared" si="4"/>
        <v>0</v>
      </c>
      <c r="J117" s="220">
        <v>0</v>
      </c>
      <c r="K117" s="220">
        <f t="shared" si="5"/>
        <v>0</v>
      </c>
      <c r="L117" s="220">
        <v>0</v>
      </c>
      <c r="M117" s="220">
        <v>0</v>
      </c>
      <c r="N117" s="220">
        <v>0</v>
      </c>
      <c r="O117" s="220">
        <f t="shared" si="6"/>
        <v>0</v>
      </c>
      <c r="P117" s="220">
        <v>0</v>
      </c>
      <c r="Q117" s="220">
        <f t="shared" si="7"/>
        <v>0</v>
      </c>
      <c r="R117" s="220">
        <v>0</v>
      </c>
      <c r="S117" s="220">
        <f t="shared" si="8"/>
        <v>0</v>
      </c>
      <c r="T117" s="220">
        <v>0</v>
      </c>
      <c r="U117" s="220">
        <v>0</v>
      </c>
      <c r="V117" s="220">
        <v>0</v>
      </c>
      <c r="W117" s="220">
        <f t="shared" si="9"/>
        <v>0</v>
      </c>
      <c r="X117" s="220">
        <v>0</v>
      </c>
      <c r="Y117" s="220">
        <f t="shared" si="10"/>
        <v>0</v>
      </c>
      <c r="Z117" s="220">
        <v>0</v>
      </c>
      <c r="AA117" s="220">
        <f t="shared" si="11"/>
        <v>0</v>
      </c>
      <c r="AB117" s="200">
        <f t="shared" si="12"/>
        <v>0</v>
      </c>
      <c r="AC117" s="221">
        <f t="shared" ref="AC117:AD117" si="127">G117+O117+W117</f>
        <v>0</v>
      </c>
      <c r="AD117" s="221">
        <f t="shared" si="127"/>
        <v>0</v>
      </c>
      <c r="AE117" s="222">
        <f t="shared" si="14"/>
        <v>0</v>
      </c>
      <c r="AF117" s="227">
        <f t="shared" si="63"/>
        <v>0</v>
      </c>
      <c r="AG117" s="227" t="b">
        <f t="shared" si="19"/>
        <v>1</v>
      </c>
      <c r="AH117" t="s">
        <v>588</v>
      </c>
      <c r="AI117" s="224">
        <v>0</v>
      </c>
      <c r="AJ117" s="224">
        <v>0</v>
      </c>
      <c r="AK117" s="224">
        <f t="shared" si="15"/>
        <v>0</v>
      </c>
      <c r="AL117" s="224"/>
      <c r="AM117" s="137">
        <v>0</v>
      </c>
      <c r="AN117" s="137">
        <f t="shared" si="16"/>
        <v>0</v>
      </c>
      <c r="AO117" s="137"/>
      <c r="AP117" s="137"/>
      <c r="AQ117" s="137"/>
      <c r="AR117" s="137"/>
      <c r="AS117" s="137"/>
      <c r="AT117" s="137"/>
      <c r="AU117" s="137"/>
      <c r="AV117" s="137"/>
      <c r="AW117" s="137"/>
      <c r="AX117" s="137"/>
      <c r="AY117" s="137"/>
      <c r="AZ117" s="137"/>
      <c r="BA117" s="137"/>
      <c r="BB117" s="137"/>
    </row>
    <row r="118" spans="1:54" ht="11.25" customHeight="1">
      <c r="A118" s="137"/>
      <c r="B118" s="219">
        <v>2811</v>
      </c>
      <c r="C118" s="220" t="s">
        <v>593</v>
      </c>
      <c r="D118" s="220">
        <v>0</v>
      </c>
      <c r="E118" s="220">
        <v>0</v>
      </c>
      <c r="F118" s="220">
        <v>0</v>
      </c>
      <c r="G118" s="220">
        <f t="shared" si="3"/>
        <v>0</v>
      </c>
      <c r="H118" s="220">
        <v>0</v>
      </c>
      <c r="I118" s="220">
        <f t="shared" si="4"/>
        <v>0</v>
      </c>
      <c r="J118" s="220">
        <v>0</v>
      </c>
      <c r="K118" s="220">
        <f t="shared" si="5"/>
        <v>0</v>
      </c>
      <c r="L118" s="220">
        <v>0</v>
      </c>
      <c r="M118" s="220">
        <v>0</v>
      </c>
      <c r="N118" s="220">
        <v>0</v>
      </c>
      <c r="O118" s="220">
        <f t="shared" si="6"/>
        <v>0</v>
      </c>
      <c r="P118" s="220">
        <v>0</v>
      </c>
      <c r="Q118" s="220">
        <f t="shared" si="7"/>
        <v>0</v>
      </c>
      <c r="R118" s="220">
        <v>0</v>
      </c>
      <c r="S118" s="220">
        <f t="shared" si="8"/>
        <v>0</v>
      </c>
      <c r="T118" s="220">
        <v>0</v>
      </c>
      <c r="U118" s="220">
        <v>0</v>
      </c>
      <c r="V118" s="220">
        <v>0</v>
      </c>
      <c r="W118" s="220">
        <f t="shared" si="9"/>
        <v>0</v>
      </c>
      <c r="X118" s="220">
        <v>0</v>
      </c>
      <c r="Y118" s="220">
        <f t="shared" si="10"/>
        <v>0</v>
      </c>
      <c r="Z118" s="220">
        <v>0</v>
      </c>
      <c r="AA118" s="220">
        <f t="shared" si="11"/>
        <v>0</v>
      </c>
      <c r="AB118" s="200">
        <f t="shared" si="12"/>
        <v>0</v>
      </c>
      <c r="AC118" s="221">
        <f t="shared" ref="AC118:AD118" si="128">G118+O118+W118</f>
        <v>0</v>
      </c>
      <c r="AD118" s="221">
        <f t="shared" si="128"/>
        <v>0</v>
      </c>
      <c r="AE118" s="222">
        <f t="shared" si="14"/>
        <v>0</v>
      </c>
      <c r="AF118" s="227">
        <f t="shared" si="63"/>
        <v>0</v>
      </c>
      <c r="AG118" s="227" t="b">
        <f t="shared" si="19"/>
        <v>1</v>
      </c>
      <c r="AH118" t="s">
        <v>594</v>
      </c>
      <c r="AI118" s="224">
        <v>0</v>
      </c>
      <c r="AJ118" s="224">
        <v>0</v>
      </c>
      <c r="AK118" s="224">
        <f t="shared" si="15"/>
        <v>0</v>
      </c>
      <c r="AL118" s="224"/>
      <c r="AM118" s="137">
        <v>0</v>
      </c>
      <c r="AN118" s="137">
        <f t="shared" si="16"/>
        <v>0</v>
      </c>
      <c r="AO118" s="137"/>
      <c r="AP118" s="137"/>
      <c r="AQ118" s="137"/>
      <c r="AR118" s="137"/>
      <c r="AS118" s="137"/>
      <c r="AT118" s="137"/>
      <c r="AU118" s="137"/>
      <c r="AV118" s="137"/>
      <c r="AW118" s="137"/>
      <c r="AX118" s="137"/>
      <c r="AY118" s="137"/>
      <c r="AZ118" s="137"/>
      <c r="BA118" s="137"/>
      <c r="BB118" s="137"/>
    </row>
    <row r="119" spans="1:54" ht="11.25" customHeight="1">
      <c r="A119" s="137"/>
      <c r="B119" s="219">
        <v>2821</v>
      </c>
      <c r="C119" s="220" t="s">
        <v>595</v>
      </c>
      <c r="D119" s="220">
        <v>0</v>
      </c>
      <c r="E119" s="220">
        <v>0</v>
      </c>
      <c r="F119" s="220">
        <v>0</v>
      </c>
      <c r="G119" s="220">
        <f t="shared" si="3"/>
        <v>0</v>
      </c>
      <c r="H119" s="220">
        <v>0</v>
      </c>
      <c r="I119" s="220">
        <f t="shared" si="4"/>
        <v>0</v>
      </c>
      <c r="J119" s="220">
        <v>0</v>
      </c>
      <c r="K119" s="220">
        <f t="shared" si="5"/>
        <v>0</v>
      </c>
      <c r="L119" s="220">
        <v>0</v>
      </c>
      <c r="M119" s="220">
        <v>0</v>
      </c>
      <c r="N119" s="220">
        <v>0</v>
      </c>
      <c r="O119" s="220">
        <f t="shared" si="6"/>
        <v>0</v>
      </c>
      <c r="P119" s="220">
        <v>0</v>
      </c>
      <c r="Q119" s="220">
        <f t="shared" si="7"/>
        <v>0</v>
      </c>
      <c r="R119" s="220">
        <v>0</v>
      </c>
      <c r="S119" s="220">
        <f t="shared" si="8"/>
        <v>0</v>
      </c>
      <c r="T119" s="220">
        <v>0</v>
      </c>
      <c r="U119" s="220">
        <v>0</v>
      </c>
      <c r="V119" s="220">
        <v>0</v>
      </c>
      <c r="W119" s="220">
        <f t="shared" si="9"/>
        <v>0</v>
      </c>
      <c r="X119" s="220">
        <v>0</v>
      </c>
      <c r="Y119" s="220">
        <f t="shared" si="10"/>
        <v>0</v>
      </c>
      <c r="Z119" s="220">
        <v>0</v>
      </c>
      <c r="AA119" s="220">
        <f t="shared" si="11"/>
        <v>0</v>
      </c>
      <c r="AB119" s="200">
        <f t="shared" si="12"/>
        <v>0</v>
      </c>
      <c r="AC119" s="221">
        <f t="shared" ref="AC119:AD119" si="129">G119+O119+W119</f>
        <v>0</v>
      </c>
      <c r="AD119" s="221">
        <f t="shared" si="129"/>
        <v>0</v>
      </c>
      <c r="AE119" s="222">
        <f t="shared" si="14"/>
        <v>0</v>
      </c>
      <c r="AF119" s="227">
        <f t="shared" si="63"/>
        <v>0</v>
      </c>
      <c r="AG119" s="227" t="b">
        <f t="shared" si="19"/>
        <v>1</v>
      </c>
      <c r="AH119" t="s">
        <v>594</v>
      </c>
      <c r="AI119" s="224">
        <v>0</v>
      </c>
      <c r="AJ119" s="224">
        <v>0</v>
      </c>
      <c r="AK119" s="224">
        <f t="shared" si="15"/>
        <v>0</v>
      </c>
      <c r="AL119" s="224"/>
      <c r="AM119" s="137">
        <v>0</v>
      </c>
      <c r="AN119" s="137">
        <f t="shared" si="16"/>
        <v>0</v>
      </c>
      <c r="AO119" s="137"/>
      <c r="AP119" s="137"/>
      <c r="AQ119" s="137"/>
      <c r="AR119" s="137"/>
      <c r="AS119" s="137"/>
      <c r="AT119" s="137"/>
      <c r="AU119" s="137"/>
      <c r="AV119" s="137"/>
      <c r="AW119" s="137"/>
      <c r="AX119" s="137"/>
      <c r="AY119" s="137"/>
      <c r="AZ119" s="137"/>
      <c r="BA119" s="137"/>
      <c r="BB119" s="137"/>
    </row>
    <row r="120" spans="1:54" ht="11.25" customHeight="1">
      <c r="A120" s="137"/>
      <c r="B120" s="219">
        <v>2831</v>
      </c>
      <c r="C120" s="220" t="s">
        <v>596</v>
      </c>
      <c r="D120" s="220">
        <v>0</v>
      </c>
      <c r="E120" s="220">
        <v>0</v>
      </c>
      <c r="F120" s="220">
        <v>0</v>
      </c>
      <c r="G120" s="220">
        <f t="shared" si="3"/>
        <v>0</v>
      </c>
      <c r="H120" s="220">
        <v>0</v>
      </c>
      <c r="I120" s="220">
        <f t="shared" si="4"/>
        <v>0</v>
      </c>
      <c r="J120" s="220">
        <v>0</v>
      </c>
      <c r="K120" s="220">
        <f t="shared" si="5"/>
        <v>0</v>
      </c>
      <c r="L120" s="220">
        <v>0</v>
      </c>
      <c r="M120" s="220">
        <v>0</v>
      </c>
      <c r="N120" s="220">
        <v>0</v>
      </c>
      <c r="O120" s="220">
        <f t="shared" si="6"/>
        <v>0</v>
      </c>
      <c r="P120" s="220">
        <v>0</v>
      </c>
      <c r="Q120" s="220">
        <f t="shared" si="7"/>
        <v>0</v>
      </c>
      <c r="R120" s="220">
        <v>0</v>
      </c>
      <c r="S120" s="220">
        <f t="shared" si="8"/>
        <v>0</v>
      </c>
      <c r="T120" s="220">
        <v>0</v>
      </c>
      <c r="U120" s="220">
        <v>0</v>
      </c>
      <c r="V120" s="220">
        <v>0</v>
      </c>
      <c r="W120" s="220">
        <f t="shared" si="9"/>
        <v>0</v>
      </c>
      <c r="X120" s="220">
        <v>0</v>
      </c>
      <c r="Y120" s="220">
        <f t="shared" si="10"/>
        <v>0</v>
      </c>
      <c r="Z120" s="220">
        <v>0</v>
      </c>
      <c r="AA120" s="220">
        <f t="shared" si="11"/>
        <v>0</v>
      </c>
      <c r="AB120" s="200">
        <f t="shared" si="12"/>
        <v>0</v>
      </c>
      <c r="AC120" s="221">
        <f t="shared" ref="AC120:AD120" si="130">G120+O120+W120</f>
        <v>0</v>
      </c>
      <c r="AD120" s="221">
        <f t="shared" si="130"/>
        <v>0</v>
      </c>
      <c r="AE120" s="222">
        <f t="shared" si="14"/>
        <v>0</v>
      </c>
      <c r="AF120" s="227">
        <f t="shared" si="63"/>
        <v>0</v>
      </c>
      <c r="AG120" s="227" t="b">
        <f t="shared" si="19"/>
        <v>1</v>
      </c>
      <c r="AH120" t="s">
        <v>594</v>
      </c>
      <c r="AI120" s="224">
        <v>0</v>
      </c>
      <c r="AJ120" s="224">
        <v>0</v>
      </c>
      <c r="AK120" s="224">
        <f t="shared" si="15"/>
        <v>0</v>
      </c>
      <c r="AL120" s="224"/>
      <c r="AM120" s="137">
        <v>0</v>
      </c>
      <c r="AN120" s="137">
        <f t="shared" si="16"/>
        <v>0</v>
      </c>
      <c r="AO120" s="137"/>
      <c r="AP120" s="137"/>
      <c r="AQ120" s="137"/>
      <c r="AR120" s="137"/>
      <c r="AS120" s="137"/>
      <c r="AT120" s="137"/>
      <c r="AU120" s="137"/>
      <c r="AV120" s="137"/>
      <c r="AW120" s="137"/>
      <c r="AX120" s="137"/>
      <c r="AY120" s="137"/>
      <c r="AZ120" s="137"/>
      <c r="BA120" s="137"/>
      <c r="BB120" s="137"/>
    </row>
    <row r="121" spans="1:54" ht="9.75" customHeight="1">
      <c r="A121" s="137"/>
      <c r="B121" s="219">
        <v>2911</v>
      </c>
      <c r="C121" s="220" t="s">
        <v>597</v>
      </c>
      <c r="D121" s="220">
        <v>0</v>
      </c>
      <c r="E121" s="220">
        <v>0</v>
      </c>
      <c r="F121" s="220">
        <v>0</v>
      </c>
      <c r="G121" s="220">
        <f t="shared" si="3"/>
        <v>0</v>
      </c>
      <c r="H121" s="220">
        <v>0</v>
      </c>
      <c r="I121" s="220">
        <f t="shared" si="4"/>
        <v>0</v>
      </c>
      <c r="J121" s="220">
        <v>0</v>
      </c>
      <c r="K121" s="220">
        <f t="shared" si="5"/>
        <v>0</v>
      </c>
      <c r="L121" s="220">
        <v>0</v>
      </c>
      <c r="M121" s="220">
        <v>0</v>
      </c>
      <c r="N121" s="220">
        <v>0</v>
      </c>
      <c r="O121" s="220">
        <f t="shared" si="6"/>
        <v>0</v>
      </c>
      <c r="P121" s="220">
        <v>0</v>
      </c>
      <c r="Q121" s="220">
        <f t="shared" si="7"/>
        <v>0</v>
      </c>
      <c r="R121" s="220">
        <v>0</v>
      </c>
      <c r="S121" s="220">
        <f t="shared" si="8"/>
        <v>0</v>
      </c>
      <c r="T121" s="220">
        <v>0</v>
      </c>
      <c r="U121" s="220">
        <v>0</v>
      </c>
      <c r="V121" s="220">
        <v>0</v>
      </c>
      <c r="W121" s="220">
        <f t="shared" si="9"/>
        <v>0</v>
      </c>
      <c r="X121" s="220">
        <v>0</v>
      </c>
      <c r="Y121" s="220">
        <f t="shared" si="10"/>
        <v>0</v>
      </c>
      <c r="Z121" s="220">
        <v>0</v>
      </c>
      <c r="AA121" s="220">
        <f t="shared" si="11"/>
        <v>0</v>
      </c>
      <c r="AB121" s="200">
        <f t="shared" si="12"/>
        <v>0</v>
      </c>
      <c r="AC121" s="221">
        <f t="shared" ref="AC121:AD121" si="131">G121+O121+W121</f>
        <v>0</v>
      </c>
      <c r="AD121" s="221">
        <f t="shared" si="131"/>
        <v>0</v>
      </c>
      <c r="AE121" s="222">
        <f t="shared" si="14"/>
        <v>0</v>
      </c>
      <c r="AF121" s="227">
        <f t="shared" si="63"/>
        <v>0</v>
      </c>
      <c r="AG121" s="227" t="b">
        <f t="shared" si="19"/>
        <v>1</v>
      </c>
      <c r="AH121" t="s">
        <v>598</v>
      </c>
      <c r="AI121" s="224">
        <v>0</v>
      </c>
      <c r="AJ121" s="224">
        <v>0</v>
      </c>
      <c r="AK121" s="224">
        <f t="shared" si="15"/>
        <v>0</v>
      </c>
      <c r="AL121" s="224"/>
      <c r="AM121" s="137">
        <v>0</v>
      </c>
      <c r="AN121" s="137">
        <f t="shared" si="16"/>
        <v>0</v>
      </c>
      <c r="AO121" s="137"/>
      <c r="AP121" s="137"/>
      <c r="AQ121" s="137"/>
      <c r="AR121" s="137"/>
      <c r="AS121" s="137"/>
      <c r="AT121" s="137"/>
      <c r="AU121" s="137"/>
      <c r="AV121" s="137"/>
      <c r="AW121" s="137"/>
      <c r="AX121" s="137"/>
      <c r="AY121" s="137"/>
      <c r="AZ121" s="137"/>
      <c r="BA121" s="137"/>
      <c r="BB121" s="137"/>
    </row>
    <row r="122" spans="1:54" ht="9.75" customHeight="1">
      <c r="A122" s="137"/>
      <c r="B122" s="230">
        <v>2921</v>
      </c>
      <c r="C122" s="220" t="s">
        <v>599</v>
      </c>
      <c r="D122" s="220">
        <v>0</v>
      </c>
      <c r="E122" s="220">
        <v>0</v>
      </c>
      <c r="F122" s="220">
        <v>0</v>
      </c>
      <c r="G122" s="220">
        <f t="shared" si="3"/>
        <v>0</v>
      </c>
      <c r="H122" s="220">
        <v>0</v>
      </c>
      <c r="I122" s="220">
        <f t="shared" si="4"/>
        <v>0</v>
      </c>
      <c r="J122" s="220">
        <v>0</v>
      </c>
      <c r="K122" s="220">
        <f t="shared" si="5"/>
        <v>0</v>
      </c>
      <c r="L122" s="220">
        <v>0</v>
      </c>
      <c r="M122" s="220">
        <v>0</v>
      </c>
      <c r="N122" s="220">
        <v>0</v>
      </c>
      <c r="O122" s="220">
        <f t="shared" si="6"/>
        <v>0</v>
      </c>
      <c r="P122" s="220">
        <v>0</v>
      </c>
      <c r="Q122" s="220">
        <f t="shared" si="7"/>
        <v>0</v>
      </c>
      <c r="R122" s="220">
        <v>0</v>
      </c>
      <c r="S122" s="220">
        <f t="shared" si="8"/>
        <v>0</v>
      </c>
      <c r="T122" s="220">
        <v>0</v>
      </c>
      <c r="U122" s="220">
        <v>0</v>
      </c>
      <c r="V122" s="220">
        <v>0</v>
      </c>
      <c r="W122" s="220">
        <f t="shared" si="9"/>
        <v>0</v>
      </c>
      <c r="X122" s="220">
        <v>0</v>
      </c>
      <c r="Y122" s="220">
        <f t="shared" si="10"/>
        <v>0</v>
      </c>
      <c r="Z122" s="220">
        <v>0</v>
      </c>
      <c r="AA122" s="220">
        <f t="shared" si="11"/>
        <v>0</v>
      </c>
      <c r="AB122" s="200">
        <f t="shared" si="12"/>
        <v>0</v>
      </c>
      <c r="AC122" s="221">
        <f t="shared" ref="AC122:AD122" si="132">G122+O122+W122</f>
        <v>0</v>
      </c>
      <c r="AD122" s="221">
        <f t="shared" si="132"/>
        <v>0</v>
      </c>
      <c r="AE122" s="222">
        <f t="shared" si="14"/>
        <v>0</v>
      </c>
      <c r="AF122" s="227">
        <f t="shared" si="63"/>
        <v>0</v>
      </c>
      <c r="AG122" s="227" t="b">
        <f t="shared" si="19"/>
        <v>1</v>
      </c>
      <c r="AH122" t="s">
        <v>598</v>
      </c>
      <c r="AI122" s="224">
        <v>0</v>
      </c>
      <c r="AJ122" s="224">
        <v>0</v>
      </c>
      <c r="AK122" s="224">
        <f t="shared" si="15"/>
        <v>0</v>
      </c>
      <c r="AL122" s="224"/>
      <c r="AM122" s="137">
        <v>0</v>
      </c>
      <c r="AN122" s="137">
        <f t="shared" si="16"/>
        <v>0</v>
      </c>
      <c r="AO122" s="137"/>
      <c r="AP122" s="137"/>
      <c r="AQ122" s="137"/>
      <c r="AR122" s="137"/>
      <c r="AS122" s="137"/>
      <c r="AT122" s="137"/>
      <c r="AU122" s="137"/>
      <c r="AV122" s="137"/>
      <c r="AW122" s="137"/>
      <c r="AX122" s="137"/>
      <c r="AY122" s="137"/>
      <c r="AZ122" s="137"/>
      <c r="BA122" s="137"/>
      <c r="BB122" s="137"/>
    </row>
    <row r="123" spans="1:54" ht="9.75" customHeight="1">
      <c r="A123" s="137"/>
      <c r="B123" s="219">
        <v>2931</v>
      </c>
      <c r="C123" s="220" t="s">
        <v>600</v>
      </c>
      <c r="D123" s="220">
        <v>0</v>
      </c>
      <c r="E123" s="220">
        <v>0</v>
      </c>
      <c r="F123" s="220">
        <v>0</v>
      </c>
      <c r="G123" s="220">
        <f t="shared" si="3"/>
        <v>0</v>
      </c>
      <c r="H123" s="220">
        <v>0</v>
      </c>
      <c r="I123" s="220">
        <f t="shared" si="4"/>
        <v>0</v>
      </c>
      <c r="J123" s="220">
        <v>0</v>
      </c>
      <c r="K123" s="220">
        <f t="shared" si="5"/>
        <v>0</v>
      </c>
      <c r="L123" s="220">
        <v>0</v>
      </c>
      <c r="M123" s="220">
        <v>0</v>
      </c>
      <c r="N123" s="220">
        <v>0</v>
      </c>
      <c r="O123" s="220">
        <f t="shared" si="6"/>
        <v>0</v>
      </c>
      <c r="P123" s="220">
        <v>0</v>
      </c>
      <c r="Q123" s="220">
        <f t="shared" si="7"/>
        <v>0</v>
      </c>
      <c r="R123" s="220">
        <v>0</v>
      </c>
      <c r="S123" s="220">
        <f t="shared" si="8"/>
        <v>0</v>
      </c>
      <c r="T123" s="220">
        <v>0</v>
      </c>
      <c r="U123" s="220">
        <v>0</v>
      </c>
      <c r="V123" s="220">
        <v>0</v>
      </c>
      <c r="W123" s="220">
        <f t="shared" si="9"/>
        <v>0</v>
      </c>
      <c r="X123" s="220">
        <v>0</v>
      </c>
      <c r="Y123" s="220">
        <f t="shared" si="10"/>
        <v>0</v>
      </c>
      <c r="Z123" s="220">
        <v>0</v>
      </c>
      <c r="AA123" s="220">
        <f t="shared" si="11"/>
        <v>0</v>
      </c>
      <c r="AB123" s="200">
        <f t="shared" si="12"/>
        <v>0</v>
      </c>
      <c r="AC123" s="221">
        <f t="shared" ref="AC123:AD123" si="133">G123+O123+W123</f>
        <v>0</v>
      </c>
      <c r="AD123" s="221">
        <f t="shared" si="133"/>
        <v>0</v>
      </c>
      <c r="AE123" s="222">
        <f t="shared" si="14"/>
        <v>0</v>
      </c>
      <c r="AF123" s="227">
        <f t="shared" si="63"/>
        <v>0</v>
      </c>
      <c r="AG123" s="227" t="b">
        <f t="shared" si="19"/>
        <v>1</v>
      </c>
      <c r="AH123" t="s">
        <v>598</v>
      </c>
      <c r="AI123" s="224">
        <v>0</v>
      </c>
      <c r="AJ123" s="224">
        <v>0</v>
      </c>
      <c r="AK123" s="224">
        <f t="shared" si="15"/>
        <v>0</v>
      </c>
      <c r="AL123" s="224"/>
      <c r="AM123" s="137">
        <v>0</v>
      </c>
      <c r="AN123" s="137">
        <f t="shared" si="16"/>
        <v>0</v>
      </c>
      <c r="AO123" s="137"/>
      <c r="AP123" s="137"/>
      <c r="AQ123" s="137"/>
      <c r="AR123" s="137"/>
      <c r="AS123" s="137"/>
      <c r="AT123" s="137"/>
      <c r="AU123" s="137"/>
      <c r="AV123" s="137"/>
      <c r="AW123" s="137"/>
      <c r="AX123" s="137"/>
      <c r="AY123" s="137"/>
      <c r="AZ123" s="137"/>
      <c r="BA123" s="137"/>
      <c r="BB123" s="137"/>
    </row>
    <row r="124" spans="1:54" ht="9.75" customHeight="1">
      <c r="A124" s="137"/>
      <c r="B124" s="219">
        <v>2941</v>
      </c>
      <c r="C124" s="220" t="s">
        <v>601</v>
      </c>
      <c r="D124" s="220">
        <v>0</v>
      </c>
      <c r="E124" s="220">
        <v>0</v>
      </c>
      <c r="F124" s="220">
        <v>0</v>
      </c>
      <c r="G124" s="220">
        <f t="shared" si="3"/>
        <v>0</v>
      </c>
      <c r="H124" s="220">
        <v>0</v>
      </c>
      <c r="I124" s="220">
        <f t="shared" si="4"/>
        <v>0</v>
      </c>
      <c r="J124" s="220">
        <v>0</v>
      </c>
      <c r="K124" s="220">
        <f t="shared" si="5"/>
        <v>0</v>
      </c>
      <c r="L124" s="220">
        <v>0</v>
      </c>
      <c r="M124" s="220">
        <v>0</v>
      </c>
      <c r="N124" s="220">
        <v>0</v>
      </c>
      <c r="O124" s="220">
        <f t="shared" si="6"/>
        <v>0</v>
      </c>
      <c r="P124" s="220">
        <v>0</v>
      </c>
      <c r="Q124" s="220">
        <f t="shared" si="7"/>
        <v>0</v>
      </c>
      <c r="R124" s="220">
        <v>0</v>
      </c>
      <c r="S124" s="220">
        <f t="shared" si="8"/>
        <v>0</v>
      </c>
      <c r="T124" s="220">
        <v>0</v>
      </c>
      <c r="U124" s="220">
        <v>0</v>
      </c>
      <c r="V124" s="220">
        <v>0</v>
      </c>
      <c r="W124" s="220">
        <f t="shared" si="9"/>
        <v>0</v>
      </c>
      <c r="X124" s="220">
        <v>0</v>
      </c>
      <c r="Y124" s="220">
        <f t="shared" si="10"/>
        <v>0</v>
      </c>
      <c r="Z124" s="220">
        <v>0</v>
      </c>
      <c r="AA124" s="220">
        <f t="shared" si="11"/>
        <v>0</v>
      </c>
      <c r="AB124" s="200">
        <f t="shared" si="12"/>
        <v>0</v>
      </c>
      <c r="AC124" s="221">
        <f t="shared" ref="AC124:AD124" si="134">G124+O124+W124</f>
        <v>0</v>
      </c>
      <c r="AD124" s="221">
        <f t="shared" si="134"/>
        <v>0</v>
      </c>
      <c r="AE124" s="222">
        <f t="shared" si="14"/>
        <v>0</v>
      </c>
      <c r="AF124" s="227">
        <f t="shared" si="63"/>
        <v>0</v>
      </c>
      <c r="AG124" s="227" t="b">
        <f t="shared" si="19"/>
        <v>1</v>
      </c>
      <c r="AH124" t="s">
        <v>598</v>
      </c>
      <c r="AI124" s="224">
        <v>0</v>
      </c>
      <c r="AJ124" s="224">
        <v>0</v>
      </c>
      <c r="AK124" s="224">
        <f t="shared" si="15"/>
        <v>0</v>
      </c>
      <c r="AL124" s="224"/>
      <c r="AM124" s="137">
        <v>0</v>
      </c>
      <c r="AN124" s="137">
        <f t="shared" si="16"/>
        <v>0</v>
      </c>
      <c r="AO124" s="137"/>
      <c r="AP124" s="137"/>
      <c r="AQ124" s="137"/>
      <c r="AR124" s="137"/>
      <c r="AS124" s="137"/>
      <c r="AT124" s="137"/>
      <c r="AU124" s="137"/>
      <c r="AV124" s="137"/>
      <c r="AW124" s="137"/>
      <c r="AX124" s="137"/>
      <c r="AY124" s="137"/>
      <c r="AZ124" s="137"/>
      <c r="BA124" s="137"/>
      <c r="BB124" s="137"/>
    </row>
    <row r="125" spans="1:54" ht="9.75" customHeight="1">
      <c r="A125" s="137"/>
      <c r="B125" s="219">
        <v>2951</v>
      </c>
      <c r="C125" s="220" t="s">
        <v>602</v>
      </c>
      <c r="D125" s="220">
        <v>0</v>
      </c>
      <c r="E125" s="220">
        <v>0</v>
      </c>
      <c r="F125" s="220">
        <v>0</v>
      </c>
      <c r="G125" s="220">
        <f t="shared" si="3"/>
        <v>0</v>
      </c>
      <c r="H125" s="220">
        <v>0</v>
      </c>
      <c r="I125" s="220">
        <f t="shared" si="4"/>
        <v>0</v>
      </c>
      <c r="J125" s="220">
        <v>0</v>
      </c>
      <c r="K125" s="220">
        <f t="shared" si="5"/>
        <v>0</v>
      </c>
      <c r="L125" s="220">
        <v>0</v>
      </c>
      <c r="M125" s="220">
        <v>0</v>
      </c>
      <c r="N125" s="220">
        <v>0</v>
      </c>
      <c r="O125" s="220">
        <f t="shared" si="6"/>
        <v>0</v>
      </c>
      <c r="P125" s="220">
        <v>0</v>
      </c>
      <c r="Q125" s="220">
        <f t="shared" si="7"/>
        <v>0</v>
      </c>
      <c r="R125" s="220">
        <v>0</v>
      </c>
      <c r="S125" s="220">
        <f t="shared" si="8"/>
        <v>0</v>
      </c>
      <c r="T125" s="220">
        <v>0</v>
      </c>
      <c r="U125" s="220">
        <v>0</v>
      </c>
      <c r="V125" s="220">
        <v>0</v>
      </c>
      <c r="W125" s="220">
        <f t="shared" si="9"/>
        <v>0</v>
      </c>
      <c r="X125" s="220">
        <v>0</v>
      </c>
      <c r="Y125" s="220">
        <f t="shared" si="10"/>
        <v>0</v>
      </c>
      <c r="Z125" s="220">
        <v>0</v>
      </c>
      <c r="AA125" s="220">
        <f t="shared" si="11"/>
        <v>0</v>
      </c>
      <c r="AB125" s="200">
        <f t="shared" si="12"/>
        <v>0</v>
      </c>
      <c r="AC125" s="221">
        <f t="shared" ref="AC125:AD125" si="135">G125+O125+W125</f>
        <v>0</v>
      </c>
      <c r="AD125" s="221">
        <f t="shared" si="135"/>
        <v>0</v>
      </c>
      <c r="AE125" s="222">
        <f t="shared" si="14"/>
        <v>0</v>
      </c>
      <c r="AF125" s="227">
        <f t="shared" si="63"/>
        <v>0</v>
      </c>
      <c r="AG125" s="227" t="b">
        <f t="shared" si="19"/>
        <v>1</v>
      </c>
      <c r="AH125" t="s">
        <v>598</v>
      </c>
      <c r="AI125" s="224">
        <v>0</v>
      </c>
      <c r="AJ125" s="224">
        <v>0</v>
      </c>
      <c r="AK125" s="224">
        <f t="shared" si="15"/>
        <v>0</v>
      </c>
      <c r="AL125" s="224"/>
      <c r="AM125" s="137">
        <v>0</v>
      </c>
      <c r="AN125" s="137">
        <f t="shared" si="16"/>
        <v>0</v>
      </c>
      <c r="AO125" s="137"/>
      <c r="AP125" s="137"/>
      <c r="AQ125" s="137"/>
      <c r="AR125" s="137"/>
      <c r="AS125" s="137"/>
      <c r="AT125" s="137"/>
      <c r="AU125" s="137"/>
      <c r="AV125" s="137"/>
      <c r="AW125" s="137"/>
      <c r="AX125" s="137"/>
      <c r="AY125" s="137"/>
      <c r="AZ125" s="137"/>
      <c r="BA125" s="137"/>
      <c r="BB125" s="137"/>
    </row>
    <row r="126" spans="1:54" ht="9.75" customHeight="1">
      <c r="A126" s="137"/>
      <c r="B126" s="219">
        <v>2961</v>
      </c>
      <c r="C126" s="220" t="s">
        <v>603</v>
      </c>
      <c r="D126" s="220">
        <v>0</v>
      </c>
      <c r="E126" s="220">
        <v>0</v>
      </c>
      <c r="F126" s="220">
        <v>0</v>
      </c>
      <c r="G126" s="220">
        <f t="shared" si="3"/>
        <v>0</v>
      </c>
      <c r="H126" s="220">
        <v>0</v>
      </c>
      <c r="I126" s="220">
        <f t="shared" si="4"/>
        <v>0</v>
      </c>
      <c r="J126" s="220">
        <v>0</v>
      </c>
      <c r="K126" s="220">
        <f t="shared" si="5"/>
        <v>0</v>
      </c>
      <c r="L126" s="220">
        <v>0</v>
      </c>
      <c r="M126" s="220">
        <v>0</v>
      </c>
      <c r="N126" s="220">
        <v>0</v>
      </c>
      <c r="O126" s="220">
        <f t="shared" si="6"/>
        <v>0</v>
      </c>
      <c r="P126" s="220">
        <v>0</v>
      </c>
      <c r="Q126" s="220">
        <f t="shared" si="7"/>
        <v>0</v>
      </c>
      <c r="R126" s="220">
        <v>0</v>
      </c>
      <c r="S126" s="220">
        <f t="shared" si="8"/>
        <v>0</v>
      </c>
      <c r="T126" s="220">
        <v>0</v>
      </c>
      <c r="U126" s="220">
        <v>0</v>
      </c>
      <c r="V126" s="220">
        <v>0</v>
      </c>
      <c r="W126" s="220">
        <f t="shared" si="9"/>
        <v>0</v>
      </c>
      <c r="X126" s="220">
        <v>0</v>
      </c>
      <c r="Y126" s="220">
        <f t="shared" si="10"/>
        <v>0</v>
      </c>
      <c r="Z126" s="220">
        <v>0</v>
      </c>
      <c r="AA126" s="220">
        <f t="shared" si="11"/>
        <v>0</v>
      </c>
      <c r="AB126" s="200">
        <f t="shared" si="12"/>
        <v>0</v>
      </c>
      <c r="AC126" s="221">
        <f t="shared" ref="AC126:AD126" si="136">G126+O126+W126</f>
        <v>0</v>
      </c>
      <c r="AD126" s="221">
        <f t="shared" si="136"/>
        <v>0</v>
      </c>
      <c r="AE126" s="222">
        <f t="shared" si="14"/>
        <v>0</v>
      </c>
      <c r="AF126" s="227">
        <f t="shared" si="63"/>
        <v>0</v>
      </c>
      <c r="AG126" s="227" t="b">
        <f t="shared" si="19"/>
        <v>1</v>
      </c>
      <c r="AH126" t="s">
        <v>598</v>
      </c>
      <c r="AI126" s="224">
        <v>0</v>
      </c>
      <c r="AJ126" s="224">
        <v>0</v>
      </c>
      <c r="AK126" s="224">
        <f t="shared" si="15"/>
        <v>0</v>
      </c>
      <c r="AL126" s="224"/>
      <c r="AM126" s="137">
        <v>0</v>
      </c>
      <c r="AN126" s="137">
        <f t="shared" si="16"/>
        <v>0</v>
      </c>
      <c r="AO126" s="137"/>
      <c r="AP126" s="137"/>
      <c r="AQ126" s="137"/>
      <c r="AR126" s="137"/>
      <c r="AS126" s="137"/>
      <c r="AT126" s="137"/>
      <c r="AU126" s="137"/>
      <c r="AV126" s="137"/>
      <c r="AW126" s="137"/>
      <c r="AX126" s="137"/>
      <c r="AY126" s="137"/>
      <c r="AZ126" s="137"/>
      <c r="BA126" s="137"/>
      <c r="BB126" s="137"/>
    </row>
    <row r="127" spans="1:54" ht="9.75" customHeight="1">
      <c r="A127" s="137"/>
      <c r="B127" s="219">
        <v>2971</v>
      </c>
      <c r="C127" s="220" t="s">
        <v>604</v>
      </c>
      <c r="D127" s="220">
        <v>0</v>
      </c>
      <c r="E127" s="220">
        <v>0</v>
      </c>
      <c r="F127" s="220">
        <v>0</v>
      </c>
      <c r="G127" s="220">
        <f t="shared" si="3"/>
        <v>0</v>
      </c>
      <c r="H127" s="220">
        <v>0</v>
      </c>
      <c r="I127" s="220">
        <f t="shared" si="4"/>
        <v>0</v>
      </c>
      <c r="J127" s="220">
        <v>0</v>
      </c>
      <c r="K127" s="220">
        <f t="shared" si="5"/>
        <v>0</v>
      </c>
      <c r="L127" s="220">
        <v>0</v>
      </c>
      <c r="M127" s="220">
        <v>0</v>
      </c>
      <c r="N127" s="220">
        <v>0</v>
      </c>
      <c r="O127" s="220">
        <f t="shared" si="6"/>
        <v>0</v>
      </c>
      <c r="P127" s="220">
        <v>0</v>
      </c>
      <c r="Q127" s="220">
        <f t="shared" si="7"/>
        <v>0</v>
      </c>
      <c r="R127" s="220">
        <v>0</v>
      </c>
      <c r="S127" s="220">
        <f t="shared" si="8"/>
        <v>0</v>
      </c>
      <c r="T127" s="220">
        <v>0</v>
      </c>
      <c r="U127" s="220">
        <v>0</v>
      </c>
      <c r="V127" s="220">
        <v>0</v>
      </c>
      <c r="W127" s="220">
        <f t="shared" si="9"/>
        <v>0</v>
      </c>
      <c r="X127" s="220">
        <v>0</v>
      </c>
      <c r="Y127" s="220">
        <f t="shared" si="10"/>
        <v>0</v>
      </c>
      <c r="Z127" s="220">
        <v>0</v>
      </c>
      <c r="AA127" s="220">
        <f t="shared" si="11"/>
        <v>0</v>
      </c>
      <c r="AB127" s="200">
        <f t="shared" si="12"/>
        <v>0</v>
      </c>
      <c r="AC127" s="221">
        <f t="shared" ref="AC127:AD127" si="137">G127+O127+W127</f>
        <v>0</v>
      </c>
      <c r="AD127" s="221">
        <f t="shared" si="137"/>
        <v>0</v>
      </c>
      <c r="AE127" s="222">
        <f t="shared" si="14"/>
        <v>0</v>
      </c>
      <c r="AF127" s="227">
        <f t="shared" si="63"/>
        <v>0</v>
      </c>
      <c r="AG127" s="227" t="b">
        <f t="shared" si="19"/>
        <v>1</v>
      </c>
      <c r="AH127" t="s">
        <v>598</v>
      </c>
      <c r="AI127" s="224">
        <v>0</v>
      </c>
      <c r="AJ127" s="224">
        <v>0</v>
      </c>
      <c r="AK127" s="224">
        <f t="shared" si="15"/>
        <v>0</v>
      </c>
      <c r="AL127" s="224"/>
      <c r="AM127" s="137">
        <v>0</v>
      </c>
      <c r="AN127" s="137">
        <f t="shared" si="16"/>
        <v>0</v>
      </c>
      <c r="AO127" s="137"/>
      <c r="AP127" s="137"/>
      <c r="AQ127" s="137"/>
      <c r="AR127" s="137"/>
      <c r="AS127" s="137"/>
      <c r="AT127" s="137"/>
      <c r="AU127" s="137"/>
      <c r="AV127" s="137"/>
      <c r="AW127" s="137"/>
      <c r="AX127" s="137"/>
      <c r="AY127" s="137"/>
      <c r="AZ127" s="137"/>
      <c r="BA127" s="137"/>
      <c r="BB127" s="137"/>
    </row>
    <row r="128" spans="1:54" ht="9.75" customHeight="1">
      <c r="A128" s="137"/>
      <c r="B128" s="219">
        <v>2981</v>
      </c>
      <c r="C128" s="220" t="s">
        <v>605</v>
      </c>
      <c r="D128" s="220">
        <v>0</v>
      </c>
      <c r="E128" s="220">
        <v>0</v>
      </c>
      <c r="F128" s="220">
        <v>0</v>
      </c>
      <c r="G128" s="220">
        <f t="shared" si="3"/>
        <v>0</v>
      </c>
      <c r="H128" s="220">
        <v>0</v>
      </c>
      <c r="I128" s="220">
        <f t="shared" si="4"/>
        <v>0</v>
      </c>
      <c r="J128" s="220">
        <v>0</v>
      </c>
      <c r="K128" s="220">
        <f t="shared" si="5"/>
        <v>0</v>
      </c>
      <c r="L128" s="220">
        <v>0</v>
      </c>
      <c r="M128" s="220">
        <v>0</v>
      </c>
      <c r="N128" s="220">
        <v>0</v>
      </c>
      <c r="O128" s="220">
        <f t="shared" si="6"/>
        <v>0</v>
      </c>
      <c r="P128" s="220">
        <v>0</v>
      </c>
      <c r="Q128" s="220">
        <f t="shared" si="7"/>
        <v>0</v>
      </c>
      <c r="R128" s="220">
        <v>0</v>
      </c>
      <c r="S128" s="220">
        <f t="shared" si="8"/>
        <v>0</v>
      </c>
      <c r="T128" s="220">
        <v>0</v>
      </c>
      <c r="U128" s="220">
        <v>0</v>
      </c>
      <c r="V128" s="220">
        <v>0</v>
      </c>
      <c r="W128" s="220">
        <f t="shared" si="9"/>
        <v>0</v>
      </c>
      <c r="X128" s="220">
        <v>0</v>
      </c>
      <c r="Y128" s="220">
        <f t="shared" si="10"/>
        <v>0</v>
      </c>
      <c r="Z128" s="220">
        <v>0</v>
      </c>
      <c r="AA128" s="220">
        <f t="shared" si="11"/>
        <v>0</v>
      </c>
      <c r="AB128" s="200">
        <f t="shared" si="12"/>
        <v>0</v>
      </c>
      <c r="AC128" s="221">
        <f t="shared" ref="AC128:AD128" si="138">G128+O128+W128</f>
        <v>0</v>
      </c>
      <c r="AD128" s="221">
        <f t="shared" si="138"/>
        <v>0</v>
      </c>
      <c r="AE128" s="222">
        <f t="shared" si="14"/>
        <v>0</v>
      </c>
      <c r="AF128" s="227">
        <f t="shared" si="63"/>
        <v>0</v>
      </c>
      <c r="AG128" s="227" t="b">
        <f t="shared" si="19"/>
        <v>1</v>
      </c>
      <c r="AH128" t="s">
        <v>598</v>
      </c>
      <c r="AI128" s="224">
        <v>0</v>
      </c>
      <c r="AJ128" s="224">
        <v>0</v>
      </c>
      <c r="AK128" s="224">
        <f t="shared" si="15"/>
        <v>0</v>
      </c>
      <c r="AL128" s="224"/>
      <c r="AM128" s="137">
        <v>0</v>
      </c>
      <c r="AN128" s="137">
        <f t="shared" si="16"/>
        <v>0</v>
      </c>
      <c r="AO128" s="137"/>
      <c r="AP128" s="137"/>
      <c r="AQ128" s="137"/>
      <c r="AR128" s="137"/>
      <c r="AS128" s="137"/>
      <c r="AT128" s="137"/>
      <c r="AU128" s="137"/>
      <c r="AV128" s="137"/>
      <c r="AW128" s="137"/>
      <c r="AX128" s="137"/>
      <c r="AY128" s="137"/>
      <c r="AZ128" s="137"/>
      <c r="BA128" s="137"/>
      <c r="BB128" s="137"/>
    </row>
    <row r="129" spans="1:54" ht="9.75" customHeight="1">
      <c r="A129" s="137"/>
      <c r="B129" s="219">
        <v>2991</v>
      </c>
      <c r="C129" s="220" t="s">
        <v>606</v>
      </c>
      <c r="D129" s="220">
        <v>0</v>
      </c>
      <c r="E129" s="220">
        <v>0</v>
      </c>
      <c r="F129" s="220">
        <v>0</v>
      </c>
      <c r="G129" s="220">
        <f t="shared" si="3"/>
        <v>0</v>
      </c>
      <c r="H129" s="220">
        <v>0</v>
      </c>
      <c r="I129" s="220">
        <f t="shared" si="4"/>
        <v>0</v>
      </c>
      <c r="J129" s="220">
        <v>0</v>
      </c>
      <c r="K129" s="220">
        <f t="shared" si="5"/>
        <v>0</v>
      </c>
      <c r="L129" s="220">
        <v>0</v>
      </c>
      <c r="M129" s="220">
        <v>0</v>
      </c>
      <c r="N129" s="220">
        <v>0</v>
      </c>
      <c r="O129" s="220">
        <f t="shared" si="6"/>
        <v>0</v>
      </c>
      <c r="P129" s="220">
        <v>0</v>
      </c>
      <c r="Q129" s="220">
        <f t="shared" si="7"/>
        <v>0</v>
      </c>
      <c r="R129" s="220">
        <v>0</v>
      </c>
      <c r="S129" s="220">
        <f t="shared" si="8"/>
        <v>0</v>
      </c>
      <c r="T129" s="220">
        <v>0</v>
      </c>
      <c r="U129" s="220">
        <v>0</v>
      </c>
      <c r="V129" s="220">
        <v>0</v>
      </c>
      <c r="W129" s="220">
        <f t="shared" si="9"/>
        <v>0</v>
      </c>
      <c r="X129" s="220">
        <v>0</v>
      </c>
      <c r="Y129" s="220">
        <f t="shared" si="10"/>
        <v>0</v>
      </c>
      <c r="Z129" s="220">
        <v>0</v>
      </c>
      <c r="AA129" s="220">
        <f t="shared" si="11"/>
        <v>0</v>
      </c>
      <c r="AB129" s="200">
        <f t="shared" si="12"/>
        <v>0</v>
      </c>
      <c r="AC129" s="221">
        <f t="shared" ref="AC129:AD129" si="139">G129+O129+W129</f>
        <v>0</v>
      </c>
      <c r="AD129" s="221">
        <f t="shared" si="139"/>
        <v>0</v>
      </c>
      <c r="AE129" s="222">
        <f t="shared" si="14"/>
        <v>0</v>
      </c>
      <c r="AF129" s="227">
        <f t="shared" si="63"/>
        <v>0</v>
      </c>
      <c r="AG129" s="227" t="b">
        <f t="shared" si="19"/>
        <v>1</v>
      </c>
      <c r="AH129" t="s">
        <v>598</v>
      </c>
      <c r="AI129" s="224">
        <v>0</v>
      </c>
      <c r="AJ129" s="224">
        <v>0</v>
      </c>
      <c r="AK129" s="224">
        <f t="shared" si="15"/>
        <v>0</v>
      </c>
      <c r="AL129" s="224"/>
      <c r="AM129" s="137">
        <v>0</v>
      </c>
      <c r="AN129" s="137">
        <f t="shared" si="16"/>
        <v>0</v>
      </c>
      <c r="AO129" s="137"/>
      <c r="AP129" s="137"/>
      <c r="AQ129" s="137"/>
      <c r="AR129" s="137"/>
      <c r="AS129" s="137"/>
      <c r="AT129" s="137"/>
      <c r="AU129" s="137"/>
      <c r="AV129" s="137"/>
      <c r="AW129" s="137"/>
      <c r="AX129" s="137"/>
      <c r="AY129" s="137"/>
      <c r="AZ129" s="137"/>
      <c r="BA129" s="137"/>
      <c r="BB129" s="137"/>
    </row>
    <row r="130" spans="1:54" ht="9.75" customHeight="1">
      <c r="A130" s="137"/>
      <c r="B130" s="219">
        <v>3111</v>
      </c>
      <c r="C130" s="220" t="s">
        <v>607</v>
      </c>
      <c r="D130" s="220">
        <v>0</v>
      </c>
      <c r="E130" s="220">
        <v>0</v>
      </c>
      <c r="F130" s="220">
        <v>0</v>
      </c>
      <c r="G130" s="220">
        <f t="shared" si="3"/>
        <v>0</v>
      </c>
      <c r="H130" s="220">
        <v>0</v>
      </c>
      <c r="I130" s="220">
        <f t="shared" si="4"/>
        <v>0</v>
      </c>
      <c r="J130" s="220">
        <v>0</v>
      </c>
      <c r="K130" s="220">
        <f t="shared" si="5"/>
        <v>0</v>
      </c>
      <c r="L130" s="220">
        <v>0</v>
      </c>
      <c r="M130" s="220">
        <v>0</v>
      </c>
      <c r="N130" s="220">
        <v>0</v>
      </c>
      <c r="O130" s="220">
        <f t="shared" si="6"/>
        <v>0</v>
      </c>
      <c r="P130" s="220">
        <v>0</v>
      </c>
      <c r="Q130" s="220">
        <f t="shared" si="7"/>
        <v>0</v>
      </c>
      <c r="R130" s="220">
        <v>0</v>
      </c>
      <c r="S130" s="220">
        <f t="shared" si="8"/>
        <v>0</v>
      </c>
      <c r="T130" s="220">
        <v>0</v>
      </c>
      <c r="U130" s="220">
        <v>0</v>
      </c>
      <c r="V130" s="220">
        <v>0</v>
      </c>
      <c r="W130" s="220">
        <f t="shared" si="9"/>
        <v>0</v>
      </c>
      <c r="X130" s="220">
        <v>0</v>
      </c>
      <c r="Y130" s="220">
        <f t="shared" si="10"/>
        <v>0</v>
      </c>
      <c r="Z130" s="220">
        <v>0</v>
      </c>
      <c r="AA130" s="220">
        <f t="shared" si="11"/>
        <v>0</v>
      </c>
      <c r="AB130" s="200">
        <f t="shared" si="12"/>
        <v>0</v>
      </c>
      <c r="AC130" s="221">
        <f t="shared" ref="AC130:AD130" si="140">G130+O130+W130</f>
        <v>0</v>
      </c>
      <c r="AD130" s="221">
        <f t="shared" si="140"/>
        <v>0</v>
      </c>
      <c r="AE130" s="222">
        <f t="shared" si="14"/>
        <v>0</v>
      </c>
      <c r="AF130" s="227">
        <f t="shared" si="63"/>
        <v>0</v>
      </c>
      <c r="AG130" s="227" t="b">
        <f t="shared" si="19"/>
        <v>1</v>
      </c>
      <c r="AH130" t="s">
        <v>608</v>
      </c>
      <c r="AI130" s="224">
        <v>0</v>
      </c>
      <c r="AJ130" s="224">
        <v>0</v>
      </c>
      <c r="AK130" s="224">
        <f t="shared" si="15"/>
        <v>0</v>
      </c>
      <c r="AL130" s="224"/>
      <c r="AM130" s="137">
        <v>0</v>
      </c>
      <c r="AN130" s="137">
        <f t="shared" si="16"/>
        <v>0</v>
      </c>
      <c r="AO130" s="137"/>
      <c r="AP130" s="137"/>
      <c r="AQ130" s="137"/>
      <c r="AR130" s="137"/>
      <c r="AS130" s="137"/>
      <c r="AT130" s="137"/>
      <c r="AU130" s="137"/>
      <c r="AV130" s="137"/>
      <c r="AW130" s="137"/>
      <c r="AX130" s="137"/>
      <c r="AY130" s="137"/>
      <c r="AZ130" s="137"/>
      <c r="BA130" s="137"/>
      <c r="BB130" s="137"/>
    </row>
    <row r="131" spans="1:54" ht="9.75" customHeight="1">
      <c r="A131" s="137"/>
      <c r="B131" s="219">
        <v>3112</v>
      </c>
      <c r="C131" s="220" t="s">
        <v>609</v>
      </c>
      <c r="D131" s="220">
        <v>0</v>
      </c>
      <c r="E131" s="220">
        <v>0</v>
      </c>
      <c r="F131" s="220">
        <v>0</v>
      </c>
      <c r="G131" s="220">
        <f t="shared" si="3"/>
        <v>0</v>
      </c>
      <c r="H131" s="220">
        <v>0</v>
      </c>
      <c r="I131" s="220">
        <f t="shared" si="4"/>
        <v>0</v>
      </c>
      <c r="J131" s="220">
        <v>0</v>
      </c>
      <c r="K131" s="220">
        <f t="shared" si="5"/>
        <v>0</v>
      </c>
      <c r="L131" s="220">
        <v>0</v>
      </c>
      <c r="M131" s="220">
        <v>0</v>
      </c>
      <c r="N131" s="220">
        <v>0</v>
      </c>
      <c r="O131" s="220">
        <f t="shared" si="6"/>
        <v>0</v>
      </c>
      <c r="P131" s="220">
        <v>0</v>
      </c>
      <c r="Q131" s="220">
        <f t="shared" si="7"/>
        <v>0</v>
      </c>
      <c r="R131" s="220">
        <v>0</v>
      </c>
      <c r="S131" s="220">
        <f t="shared" si="8"/>
        <v>0</v>
      </c>
      <c r="T131" s="220">
        <v>0</v>
      </c>
      <c r="U131" s="220">
        <v>0</v>
      </c>
      <c r="V131" s="220">
        <v>0</v>
      </c>
      <c r="W131" s="220">
        <f t="shared" si="9"/>
        <v>0</v>
      </c>
      <c r="X131" s="220">
        <v>0</v>
      </c>
      <c r="Y131" s="220">
        <f t="shared" si="10"/>
        <v>0</v>
      </c>
      <c r="Z131" s="220">
        <v>0</v>
      </c>
      <c r="AA131" s="220">
        <f t="shared" si="11"/>
        <v>0</v>
      </c>
      <c r="AB131" s="200">
        <f t="shared" si="12"/>
        <v>0</v>
      </c>
      <c r="AC131" s="221">
        <f t="shared" ref="AC131:AD131" si="141">G131+O131+W131</f>
        <v>0</v>
      </c>
      <c r="AD131" s="221">
        <f t="shared" si="141"/>
        <v>0</v>
      </c>
      <c r="AE131" s="222">
        <f t="shared" si="14"/>
        <v>0</v>
      </c>
      <c r="AF131" s="227">
        <f t="shared" si="63"/>
        <v>0</v>
      </c>
      <c r="AG131" s="227" t="b">
        <f t="shared" si="19"/>
        <v>1</v>
      </c>
      <c r="AH131" t="s">
        <v>608</v>
      </c>
      <c r="AI131" s="224">
        <v>0</v>
      </c>
      <c r="AJ131" s="224">
        <v>0</v>
      </c>
      <c r="AK131" s="224">
        <f t="shared" si="15"/>
        <v>0</v>
      </c>
      <c r="AL131" s="224"/>
      <c r="AM131" s="137">
        <v>0</v>
      </c>
      <c r="AN131" s="137">
        <f t="shared" si="16"/>
        <v>0</v>
      </c>
      <c r="AO131" s="137"/>
      <c r="AP131" s="137"/>
      <c r="AQ131" s="137"/>
      <c r="AR131" s="137"/>
      <c r="AS131" s="137"/>
      <c r="AT131" s="137"/>
      <c r="AU131" s="137"/>
      <c r="AV131" s="137"/>
      <c r="AW131" s="137"/>
      <c r="AX131" s="137"/>
      <c r="AY131" s="137"/>
      <c r="AZ131" s="137"/>
      <c r="BA131" s="137"/>
      <c r="BB131" s="137"/>
    </row>
    <row r="132" spans="1:54" ht="9.75" customHeight="1">
      <c r="A132" s="137"/>
      <c r="B132" s="219">
        <v>3113</v>
      </c>
      <c r="C132" s="220" t="s">
        <v>610</v>
      </c>
      <c r="D132" s="220">
        <v>0</v>
      </c>
      <c r="E132" s="220">
        <v>0</v>
      </c>
      <c r="F132" s="220">
        <v>0</v>
      </c>
      <c r="G132" s="220">
        <f t="shared" si="3"/>
        <v>0</v>
      </c>
      <c r="H132" s="220">
        <v>0</v>
      </c>
      <c r="I132" s="220">
        <f t="shared" si="4"/>
        <v>0</v>
      </c>
      <c r="J132" s="220">
        <v>0</v>
      </c>
      <c r="K132" s="220">
        <f t="shared" si="5"/>
        <v>0</v>
      </c>
      <c r="L132" s="220">
        <v>0</v>
      </c>
      <c r="M132" s="220">
        <v>0</v>
      </c>
      <c r="N132" s="220">
        <v>0</v>
      </c>
      <c r="O132" s="220">
        <f t="shared" si="6"/>
        <v>0</v>
      </c>
      <c r="P132" s="220">
        <v>0</v>
      </c>
      <c r="Q132" s="220">
        <f t="shared" si="7"/>
        <v>0</v>
      </c>
      <c r="R132" s="220">
        <v>0</v>
      </c>
      <c r="S132" s="220">
        <f t="shared" si="8"/>
        <v>0</v>
      </c>
      <c r="T132" s="220">
        <v>0</v>
      </c>
      <c r="U132" s="220">
        <v>0</v>
      </c>
      <c r="V132" s="220">
        <v>0</v>
      </c>
      <c r="W132" s="220">
        <f t="shared" si="9"/>
        <v>0</v>
      </c>
      <c r="X132" s="220">
        <v>0</v>
      </c>
      <c r="Y132" s="220">
        <f t="shared" si="10"/>
        <v>0</v>
      </c>
      <c r="Z132" s="220">
        <v>0</v>
      </c>
      <c r="AA132" s="220">
        <f t="shared" si="11"/>
        <v>0</v>
      </c>
      <c r="AB132" s="200">
        <f t="shared" si="12"/>
        <v>0</v>
      </c>
      <c r="AC132" s="221">
        <f t="shared" ref="AC132:AD132" si="142">G132+O132+W132</f>
        <v>0</v>
      </c>
      <c r="AD132" s="221">
        <f t="shared" si="142"/>
        <v>0</v>
      </c>
      <c r="AE132" s="222">
        <f t="shared" si="14"/>
        <v>0</v>
      </c>
      <c r="AF132" s="227">
        <f t="shared" si="63"/>
        <v>0</v>
      </c>
      <c r="AG132" s="227" t="b">
        <f t="shared" si="19"/>
        <v>1</v>
      </c>
      <c r="AH132" t="s">
        <v>608</v>
      </c>
      <c r="AI132" s="224">
        <v>0</v>
      </c>
      <c r="AJ132" s="224">
        <v>0</v>
      </c>
      <c r="AK132" s="224">
        <f t="shared" si="15"/>
        <v>0</v>
      </c>
      <c r="AL132" s="224"/>
      <c r="AM132" s="137">
        <v>0</v>
      </c>
      <c r="AN132" s="137">
        <f t="shared" si="16"/>
        <v>0</v>
      </c>
      <c r="AO132" s="137"/>
      <c r="AP132" s="137"/>
      <c r="AQ132" s="137"/>
      <c r="AR132" s="137"/>
      <c r="AS132" s="137"/>
      <c r="AT132" s="137"/>
      <c r="AU132" s="137"/>
      <c r="AV132" s="137"/>
      <c r="AW132" s="137"/>
      <c r="AX132" s="137"/>
      <c r="AY132" s="137"/>
      <c r="AZ132" s="137"/>
      <c r="BA132" s="137"/>
      <c r="BB132" s="137"/>
    </row>
    <row r="133" spans="1:54" ht="9.75" customHeight="1">
      <c r="A133" s="137"/>
      <c r="B133" s="219">
        <v>3121</v>
      </c>
      <c r="C133" s="220" t="s">
        <v>611</v>
      </c>
      <c r="D133" s="220">
        <v>0</v>
      </c>
      <c r="E133" s="220">
        <v>0</v>
      </c>
      <c r="F133" s="220">
        <v>0</v>
      </c>
      <c r="G133" s="220">
        <f t="shared" si="3"/>
        <v>0</v>
      </c>
      <c r="H133" s="220">
        <v>0</v>
      </c>
      <c r="I133" s="220">
        <f t="shared" si="4"/>
        <v>0</v>
      </c>
      <c r="J133" s="220">
        <v>0</v>
      </c>
      <c r="K133" s="220">
        <f t="shared" si="5"/>
        <v>0</v>
      </c>
      <c r="L133" s="220">
        <v>0</v>
      </c>
      <c r="M133" s="220">
        <v>0</v>
      </c>
      <c r="N133" s="220">
        <v>0</v>
      </c>
      <c r="O133" s="220">
        <f t="shared" si="6"/>
        <v>0</v>
      </c>
      <c r="P133" s="220">
        <v>0</v>
      </c>
      <c r="Q133" s="220">
        <f t="shared" si="7"/>
        <v>0</v>
      </c>
      <c r="R133" s="220">
        <v>0</v>
      </c>
      <c r="S133" s="220">
        <f t="shared" si="8"/>
        <v>0</v>
      </c>
      <c r="T133" s="220">
        <v>0</v>
      </c>
      <c r="U133" s="220">
        <v>0</v>
      </c>
      <c r="V133" s="220">
        <v>0</v>
      </c>
      <c r="W133" s="220">
        <f t="shared" si="9"/>
        <v>0</v>
      </c>
      <c r="X133" s="220">
        <v>0</v>
      </c>
      <c r="Y133" s="220">
        <f t="shared" si="10"/>
        <v>0</v>
      </c>
      <c r="Z133" s="220">
        <v>0</v>
      </c>
      <c r="AA133" s="220">
        <f t="shared" si="11"/>
        <v>0</v>
      </c>
      <c r="AB133" s="200">
        <f t="shared" si="12"/>
        <v>0</v>
      </c>
      <c r="AC133" s="221">
        <f t="shared" ref="AC133:AD133" si="143">G133+O133+W133</f>
        <v>0</v>
      </c>
      <c r="AD133" s="221">
        <f t="shared" si="143"/>
        <v>0</v>
      </c>
      <c r="AE133" s="222">
        <f t="shared" si="14"/>
        <v>0</v>
      </c>
      <c r="AF133" s="227">
        <f t="shared" si="63"/>
        <v>0</v>
      </c>
      <c r="AG133" s="227" t="b">
        <f t="shared" si="19"/>
        <v>1</v>
      </c>
      <c r="AH133" t="s">
        <v>608</v>
      </c>
      <c r="AI133" s="224">
        <v>0</v>
      </c>
      <c r="AJ133" s="224">
        <v>0</v>
      </c>
      <c r="AK133" s="224">
        <f t="shared" si="15"/>
        <v>0</v>
      </c>
      <c r="AL133" s="224"/>
      <c r="AM133" s="137">
        <v>0</v>
      </c>
      <c r="AN133" s="137">
        <f t="shared" si="16"/>
        <v>0</v>
      </c>
      <c r="AO133" s="137"/>
      <c r="AP133" s="137"/>
      <c r="AQ133" s="137"/>
      <c r="AR133" s="137"/>
      <c r="AS133" s="137"/>
      <c r="AT133" s="137"/>
      <c r="AU133" s="137"/>
      <c r="AV133" s="137"/>
      <c r="AW133" s="137"/>
      <c r="AX133" s="137"/>
      <c r="AY133" s="137"/>
      <c r="AZ133" s="137"/>
      <c r="BA133" s="137"/>
      <c r="BB133" s="137"/>
    </row>
    <row r="134" spans="1:54" ht="9.75" customHeight="1">
      <c r="A134" s="137"/>
      <c r="B134" s="219">
        <v>3131</v>
      </c>
      <c r="C134" s="220" t="s">
        <v>612</v>
      </c>
      <c r="D134" s="220">
        <v>0</v>
      </c>
      <c r="E134" s="220">
        <v>0</v>
      </c>
      <c r="F134" s="220">
        <v>0</v>
      </c>
      <c r="G134" s="220">
        <f t="shared" si="3"/>
        <v>0</v>
      </c>
      <c r="H134" s="220">
        <v>0</v>
      </c>
      <c r="I134" s="220">
        <f t="shared" si="4"/>
        <v>0</v>
      </c>
      <c r="J134" s="220">
        <v>0</v>
      </c>
      <c r="K134" s="220">
        <f t="shared" si="5"/>
        <v>0</v>
      </c>
      <c r="L134" s="220">
        <v>0</v>
      </c>
      <c r="M134" s="220">
        <v>0</v>
      </c>
      <c r="N134" s="220">
        <v>0</v>
      </c>
      <c r="O134" s="220">
        <f t="shared" si="6"/>
        <v>0</v>
      </c>
      <c r="P134" s="220">
        <v>0</v>
      </c>
      <c r="Q134" s="220">
        <f t="shared" si="7"/>
        <v>0</v>
      </c>
      <c r="R134" s="220">
        <v>0</v>
      </c>
      <c r="S134" s="220">
        <f t="shared" si="8"/>
        <v>0</v>
      </c>
      <c r="T134" s="220">
        <v>0</v>
      </c>
      <c r="U134" s="220">
        <v>0</v>
      </c>
      <c r="V134" s="220">
        <v>0</v>
      </c>
      <c r="W134" s="220">
        <f t="shared" si="9"/>
        <v>0</v>
      </c>
      <c r="X134" s="220">
        <v>0</v>
      </c>
      <c r="Y134" s="220">
        <f t="shared" si="10"/>
        <v>0</v>
      </c>
      <c r="Z134" s="220">
        <v>0</v>
      </c>
      <c r="AA134" s="220">
        <f t="shared" si="11"/>
        <v>0</v>
      </c>
      <c r="AB134" s="200">
        <f t="shared" si="12"/>
        <v>0</v>
      </c>
      <c r="AC134" s="221">
        <f t="shared" ref="AC134:AD134" si="144">G134+O134+W134</f>
        <v>0</v>
      </c>
      <c r="AD134" s="221">
        <f t="shared" si="144"/>
        <v>0</v>
      </c>
      <c r="AE134" s="222">
        <f t="shared" si="14"/>
        <v>0</v>
      </c>
      <c r="AF134" s="227">
        <f t="shared" si="63"/>
        <v>0</v>
      </c>
      <c r="AG134" s="227" t="b">
        <f t="shared" si="19"/>
        <v>1</v>
      </c>
      <c r="AH134" t="s">
        <v>608</v>
      </c>
      <c r="AI134" s="224">
        <v>0</v>
      </c>
      <c r="AJ134" s="224">
        <v>0</v>
      </c>
      <c r="AK134" s="224">
        <f t="shared" si="15"/>
        <v>0</v>
      </c>
      <c r="AL134" s="224"/>
      <c r="AM134" s="137">
        <v>0</v>
      </c>
      <c r="AN134" s="137">
        <f t="shared" si="16"/>
        <v>0</v>
      </c>
      <c r="AO134" s="137"/>
      <c r="AP134" s="137"/>
      <c r="AQ134" s="137"/>
      <c r="AR134" s="137"/>
      <c r="AS134" s="137"/>
      <c r="AT134" s="137"/>
      <c r="AU134" s="137"/>
      <c r="AV134" s="137"/>
      <c r="AW134" s="137"/>
      <c r="AX134" s="137"/>
      <c r="AY134" s="137"/>
      <c r="AZ134" s="137"/>
      <c r="BA134" s="137"/>
      <c r="BB134" s="137"/>
    </row>
    <row r="135" spans="1:54" ht="9.75" customHeight="1">
      <c r="A135" s="137"/>
      <c r="B135" s="219">
        <v>3141</v>
      </c>
      <c r="C135" s="220" t="s">
        <v>613</v>
      </c>
      <c r="D135" s="220">
        <v>0</v>
      </c>
      <c r="E135" s="220">
        <v>0</v>
      </c>
      <c r="F135" s="220">
        <v>0</v>
      </c>
      <c r="G135" s="220">
        <f t="shared" si="3"/>
        <v>0</v>
      </c>
      <c r="H135" s="220">
        <v>0</v>
      </c>
      <c r="I135" s="220">
        <f t="shared" si="4"/>
        <v>0</v>
      </c>
      <c r="J135" s="220">
        <v>0</v>
      </c>
      <c r="K135" s="220">
        <f t="shared" si="5"/>
        <v>0</v>
      </c>
      <c r="L135" s="220">
        <v>0</v>
      </c>
      <c r="M135" s="220">
        <v>0</v>
      </c>
      <c r="N135" s="220">
        <v>0</v>
      </c>
      <c r="O135" s="220">
        <f t="shared" si="6"/>
        <v>0</v>
      </c>
      <c r="P135" s="220">
        <v>0</v>
      </c>
      <c r="Q135" s="220">
        <f t="shared" si="7"/>
        <v>0</v>
      </c>
      <c r="R135" s="220">
        <v>0</v>
      </c>
      <c r="S135" s="220">
        <f t="shared" si="8"/>
        <v>0</v>
      </c>
      <c r="T135" s="220">
        <v>0</v>
      </c>
      <c r="U135" s="220">
        <v>0</v>
      </c>
      <c r="V135" s="220">
        <v>0</v>
      </c>
      <c r="W135" s="220">
        <f t="shared" si="9"/>
        <v>0</v>
      </c>
      <c r="X135" s="220">
        <v>0</v>
      </c>
      <c r="Y135" s="220">
        <f t="shared" si="10"/>
        <v>0</v>
      </c>
      <c r="Z135" s="220">
        <v>0</v>
      </c>
      <c r="AA135" s="220">
        <f t="shared" si="11"/>
        <v>0</v>
      </c>
      <c r="AB135" s="200">
        <f t="shared" si="12"/>
        <v>0</v>
      </c>
      <c r="AC135" s="221">
        <f t="shared" ref="AC135:AD135" si="145">G135+O135+W135</f>
        <v>0</v>
      </c>
      <c r="AD135" s="221">
        <f t="shared" si="145"/>
        <v>0</v>
      </c>
      <c r="AE135" s="222">
        <f t="shared" si="14"/>
        <v>0</v>
      </c>
      <c r="AF135" s="227">
        <f t="shared" si="63"/>
        <v>0</v>
      </c>
      <c r="AG135" s="227" t="b">
        <f t="shared" si="19"/>
        <v>1</v>
      </c>
      <c r="AH135" t="s">
        <v>608</v>
      </c>
      <c r="AI135" s="224">
        <v>0</v>
      </c>
      <c r="AJ135" s="224">
        <v>0</v>
      </c>
      <c r="AK135" s="224">
        <f t="shared" si="15"/>
        <v>0</v>
      </c>
      <c r="AL135" s="224"/>
      <c r="AM135" s="137">
        <v>0</v>
      </c>
      <c r="AN135" s="137">
        <f t="shared" si="16"/>
        <v>0</v>
      </c>
      <c r="AO135" s="137"/>
      <c r="AP135" s="137"/>
      <c r="AQ135" s="137"/>
      <c r="AR135" s="137"/>
      <c r="AS135" s="137"/>
      <c r="AT135" s="137"/>
      <c r="AU135" s="137"/>
      <c r="AV135" s="137"/>
      <c r="AW135" s="137"/>
      <c r="AX135" s="137"/>
      <c r="AY135" s="137"/>
      <c r="AZ135" s="137"/>
      <c r="BA135" s="137"/>
      <c r="BB135" s="137"/>
    </row>
    <row r="136" spans="1:54" ht="9.75" customHeight="1">
      <c r="A136" s="137"/>
      <c r="B136" s="219">
        <v>3151</v>
      </c>
      <c r="C136" s="220" t="s">
        <v>614</v>
      </c>
      <c r="D136" s="220">
        <v>0</v>
      </c>
      <c r="E136" s="220">
        <v>0</v>
      </c>
      <c r="F136" s="220">
        <v>0</v>
      </c>
      <c r="G136" s="220">
        <f t="shared" si="3"/>
        <v>0</v>
      </c>
      <c r="H136" s="220">
        <v>0</v>
      </c>
      <c r="I136" s="220">
        <f t="shared" si="4"/>
        <v>0</v>
      </c>
      <c r="J136" s="220">
        <v>0</v>
      </c>
      <c r="K136" s="220">
        <f t="shared" si="5"/>
        <v>0</v>
      </c>
      <c r="L136" s="220">
        <v>0</v>
      </c>
      <c r="M136" s="220">
        <v>0</v>
      </c>
      <c r="N136" s="220">
        <v>0</v>
      </c>
      <c r="O136" s="220">
        <f t="shared" si="6"/>
        <v>0</v>
      </c>
      <c r="P136" s="220">
        <v>0</v>
      </c>
      <c r="Q136" s="220">
        <f t="shared" si="7"/>
        <v>0</v>
      </c>
      <c r="R136" s="220">
        <v>0</v>
      </c>
      <c r="S136" s="220">
        <f t="shared" si="8"/>
        <v>0</v>
      </c>
      <c r="T136" s="220">
        <v>0</v>
      </c>
      <c r="U136" s="220">
        <v>0</v>
      </c>
      <c r="V136" s="220">
        <v>0</v>
      </c>
      <c r="W136" s="220">
        <f t="shared" si="9"/>
        <v>0</v>
      </c>
      <c r="X136" s="220">
        <v>0</v>
      </c>
      <c r="Y136" s="220">
        <f t="shared" si="10"/>
        <v>0</v>
      </c>
      <c r="Z136" s="220">
        <v>0</v>
      </c>
      <c r="AA136" s="220">
        <f t="shared" si="11"/>
        <v>0</v>
      </c>
      <c r="AB136" s="200">
        <f t="shared" si="12"/>
        <v>0</v>
      </c>
      <c r="AC136" s="221">
        <f t="shared" ref="AC136:AD136" si="146">G136+O136+W136</f>
        <v>0</v>
      </c>
      <c r="AD136" s="221">
        <f t="shared" si="146"/>
        <v>0</v>
      </c>
      <c r="AE136" s="222">
        <f t="shared" si="14"/>
        <v>0</v>
      </c>
      <c r="AF136" s="227">
        <f t="shared" si="63"/>
        <v>0</v>
      </c>
      <c r="AG136" s="227" t="b">
        <f t="shared" si="19"/>
        <v>1</v>
      </c>
      <c r="AH136" t="s">
        <v>608</v>
      </c>
      <c r="AI136" s="224">
        <v>0</v>
      </c>
      <c r="AJ136" s="224">
        <v>0</v>
      </c>
      <c r="AK136" s="224">
        <f t="shared" si="15"/>
        <v>0</v>
      </c>
      <c r="AL136" s="224"/>
      <c r="AM136" s="137">
        <v>0</v>
      </c>
      <c r="AN136" s="137">
        <f t="shared" si="16"/>
        <v>0</v>
      </c>
      <c r="AO136" s="137"/>
      <c r="AP136" s="137"/>
      <c r="AQ136" s="137"/>
      <c r="AR136" s="137"/>
      <c r="AS136" s="137"/>
      <c r="AT136" s="137"/>
      <c r="AU136" s="137"/>
      <c r="AV136" s="137"/>
      <c r="AW136" s="137"/>
      <c r="AX136" s="137"/>
      <c r="AY136" s="137"/>
      <c r="AZ136" s="137"/>
      <c r="BA136" s="137"/>
      <c r="BB136" s="137"/>
    </row>
    <row r="137" spans="1:54" ht="9.75" customHeight="1">
      <c r="A137" s="137"/>
      <c r="B137" s="219">
        <v>3161</v>
      </c>
      <c r="C137" s="220" t="s">
        <v>615</v>
      </c>
      <c r="D137" s="220">
        <v>0</v>
      </c>
      <c r="E137" s="220">
        <v>0</v>
      </c>
      <c r="F137" s="220">
        <v>0</v>
      </c>
      <c r="G137" s="220">
        <f t="shared" si="3"/>
        <v>0</v>
      </c>
      <c r="H137" s="220">
        <v>0</v>
      </c>
      <c r="I137" s="220">
        <f t="shared" si="4"/>
        <v>0</v>
      </c>
      <c r="J137" s="220">
        <v>0</v>
      </c>
      <c r="K137" s="220">
        <f t="shared" si="5"/>
        <v>0</v>
      </c>
      <c r="L137" s="220">
        <v>0</v>
      </c>
      <c r="M137" s="220">
        <v>0</v>
      </c>
      <c r="N137" s="220">
        <v>0</v>
      </c>
      <c r="O137" s="220">
        <f t="shared" si="6"/>
        <v>0</v>
      </c>
      <c r="P137" s="220">
        <v>0</v>
      </c>
      <c r="Q137" s="220">
        <f t="shared" si="7"/>
        <v>0</v>
      </c>
      <c r="R137" s="220">
        <v>0</v>
      </c>
      <c r="S137" s="220">
        <f t="shared" si="8"/>
        <v>0</v>
      </c>
      <c r="T137" s="220">
        <v>0</v>
      </c>
      <c r="U137" s="220">
        <v>0</v>
      </c>
      <c r="V137" s="220">
        <v>0</v>
      </c>
      <c r="W137" s="220">
        <f t="shared" si="9"/>
        <v>0</v>
      </c>
      <c r="X137" s="220">
        <v>0</v>
      </c>
      <c r="Y137" s="220">
        <f t="shared" si="10"/>
        <v>0</v>
      </c>
      <c r="Z137" s="220">
        <v>0</v>
      </c>
      <c r="AA137" s="220">
        <f t="shared" si="11"/>
        <v>0</v>
      </c>
      <c r="AB137" s="200">
        <f t="shared" si="12"/>
        <v>0</v>
      </c>
      <c r="AC137" s="221">
        <f t="shared" ref="AC137:AD137" si="147">G137+O137+W137</f>
        <v>0</v>
      </c>
      <c r="AD137" s="221">
        <f t="shared" si="147"/>
        <v>0</v>
      </c>
      <c r="AE137" s="222">
        <f t="shared" si="14"/>
        <v>0</v>
      </c>
      <c r="AF137" s="227">
        <f t="shared" si="63"/>
        <v>0</v>
      </c>
      <c r="AG137" s="227" t="b">
        <f t="shared" si="19"/>
        <v>1</v>
      </c>
      <c r="AH137" t="s">
        <v>608</v>
      </c>
      <c r="AI137" s="224">
        <v>0</v>
      </c>
      <c r="AJ137" s="224">
        <v>0</v>
      </c>
      <c r="AK137" s="224">
        <f t="shared" si="15"/>
        <v>0</v>
      </c>
      <c r="AL137" s="224"/>
      <c r="AM137" s="137">
        <v>0</v>
      </c>
      <c r="AN137" s="137">
        <f t="shared" si="16"/>
        <v>0</v>
      </c>
      <c r="AO137" s="137"/>
      <c r="AP137" s="137"/>
      <c r="AQ137" s="137"/>
      <c r="AR137" s="137"/>
      <c r="AS137" s="137"/>
      <c r="AT137" s="137"/>
      <c r="AU137" s="137"/>
      <c r="AV137" s="137"/>
      <c r="AW137" s="137"/>
      <c r="AX137" s="137"/>
      <c r="AY137" s="137"/>
      <c r="AZ137" s="137"/>
      <c r="BA137" s="137"/>
      <c r="BB137" s="137"/>
    </row>
    <row r="138" spans="1:54" ht="9.75" customHeight="1">
      <c r="A138" s="137"/>
      <c r="B138" s="231">
        <v>3171</v>
      </c>
      <c r="C138" s="220" t="s">
        <v>616</v>
      </c>
      <c r="D138" s="220">
        <v>0</v>
      </c>
      <c r="E138" s="220">
        <v>0</v>
      </c>
      <c r="F138" s="220">
        <v>0</v>
      </c>
      <c r="G138" s="220">
        <f t="shared" si="3"/>
        <v>0</v>
      </c>
      <c r="H138" s="220">
        <v>0</v>
      </c>
      <c r="I138" s="220">
        <f t="shared" si="4"/>
        <v>0</v>
      </c>
      <c r="J138" s="220">
        <v>0</v>
      </c>
      <c r="K138" s="220">
        <f t="shared" si="5"/>
        <v>0</v>
      </c>
      <c r="L138" s="220">
        <v>0</v>
      </c>
      <c r="M138" s="220">
        <v>0</v>
      </c>
      <c r="N138" s="220">
        <v>0</v>
      </c>
      <c r="O138" s="220">
        <f t="shared" si="6"/>
        <v>0</v>
      </c>
      <c r="P138" s="220">
        <v>0</v>
      </c>
      <c r="Q138" s="220">
        <f t="shared" si="7"/>
        <v>0</v>
      </c>
      <c r="R138" s="220">
        <v>0</v>
      </c>
      <c r="S138" s="220">
        <f t="shared" si="8"/>
        <v>0</v>
      </c>
      <c r="T138" s="220">
        <v>0</v>
      </c>
      <c r="U138" s="220">
        <v>0</v>
      </c>
      <c r="V138" s="220">
        <v>0</v>
      </c>
      <c r="W138" s="220">
        <f t="shared" si="9"/>
        <v>0</v>
      </c>
      <c r="X138" s="220">
        <v>0</v>
      </c>
      <c r="Y138" s="220">
        <f t="shared" si="10"/>
        <v>0</v>
      </c>
      <c r="Z138" s="220">
        <v>0</v>
      </c>
      <c r="AA138" s="220">
        <f t="shared" si="11"/>
        <v>0</v>
      </c>
      <c r="AB138" s="200">
        <f t="shared" si="12"/>
        <v>0</v>
      </c>
      <c r="AC138" s="221">
        <f t="shared" ref="AC138:AD138" si="148">G138+O138+W138</f>
        <v>0</v>
      </c>
      <c r="AD138" s="221">
        <f t="shared" si="148"/>
        <v>0</v>
      </c>
      <c r="AE138" s="222">
        <f t="shared" si="14"/>
        <v>0</v>
      </c>
      <c r="AF138" s="227">
        <f t="shared" si="63"/>
        <v>0</v>
      </c>
      <c r="AG138" s="227" t="b">
        <f t="shared" si="19"/>
        <v>1</v>
      </c>
      <c r="AH138" t="s">
        <v>608</v>
      </c>
      <c r="AI138" s="224">
        <v>0</v>
      </c>
      <c r="AJ138" s="224">
        <v>0</v>
      </c>
      <c r="AK138" s="224">
        <f t="shared" si="15"/>
        <v>0</v>
      </c>
      <c r="AL138" s="224"/>
      <c r="AM138" s="137">
        <v>0</v>
      </c>
      <c r="AN138" s="137">
        <f t="shared" si="16"/>
        <v>0</v>
      </c>
      <c r="AO138" s="137"/>
      <c r="AP138" s="137"/>
      <c r="AQ138" s="137"/>
      <c r="AR138" s="137"/>
      <c r="AS138" s="137"/>
      <c r="AT138" s="137"/>
      <c r="AU138" s="137"/>
      <c r="AV138" s="137"/>
      <c r="AW138" s="137"/>
      <c r="AX138" s="137"/>
      <c r="AY138" s="137"/>
      <c r="AZ138" s="137"/>
      <c r="BA138" s="137"/>
      <c r="BB138" s="137"/>
    </row>
    <row r="139" spans="1:54" ht="9.75" customHeight="1">
      <c r="A139" s="137"/>
      <c r="B139" s="230">
        <v>3181</v>
      </c>
      <c r="C139" s="220" t="s">
        <v>617</v>
      </c>
      <c r="D139" s="220">
        <v>0</v>
      </c>
      <c r="E139" s="220">
        <v>0</v>
      </c>
      <c r="F139" s="220">
        <v>0</v>
      </c>
      <c r="G139" s="220">
        <f t="shared" si="3"/>
        <v>0</v>
      </c>
      <c r="H139" s="220">
        <v>0</v>
      </c>
      <c r="I139" s="220">
        <f t="shared" si="4"/>
        <v>0</v>
      </c>
      <c r="J139" s="220">
        <v>0</v>
      </c>
      <c r="K139" s="220">
        <f t="shared" si="5"/>
        <v>0</v>
      </c>
      <c r="L139" s="220">
        <v>0</v>
      </c>
      <c r="M139" s="220">
        <v>0</v>
      </c>
      <c r="N139" s="220">
        <v>0</v>
      </c>
      <c r="O139" s="220">
        <f t="shared" si="6"/>
        <v>0</v>
      </c>
      <c r="P139" s="220">
        <v>0</v>
      </c>
      <c r="Q139" s="220">
        <f t="shared" si="7"/>
        <v>0</v>
      </c>
      <c r="R139" s="220">
        <v>0</v>
      </c>
      <c r="S139" s="220">
        <f t="shared" si="8"/>
        <v>0</v>
      </c>
      <c r="T139" s="220">
        <v>0</v>
      </c>
      <c r="U139" s="220">
        <v>0</v>
      </c>
      <c r="V139" s="220">
        <v>0</v>
      </c>
      <c r="W139" s="220">
        <f t="shared" si="9"/>
        <v>0</v>
      </c>
      <c r="X139" s="220">
        <v>0</v>
      </c>
      <c r="Y139" s="220">
        <f t="shared" si="10"/>
        <v>0</v>
      </c>
      <c r="Z139" s="220">
        <v>0</v>
      </c>
      <c r="AA139" s="220">
        <f t="shared" si="11"/>
        <v>0</v>
      </c>
      <c r="AB139" s="200">
        <f t="shared" si="12"/>
        <v>0</v>
      </c>
      <c r="AC139" s="221">
        <f t="shared" ref="AC139:AD139" si="149">G139+O139+W139</f>
        <v>0</v>
      </c>
      <c r="AD139" s="221">
        <f t="shared" si="149"/>
        <v>0</v>
      </c>
      <c r="AE139" s="222">
        <f t="shared" si="14"/>
        <v>0</v>
      </c>
      <c r="AF139" s="227">
        <f t="shared" si="63"/>
        <v>0</v>
      </c>
      <c r="AG139" s="227" t="b">
        <f t="shared" si="19"/>
        <v>1</v>
      </c>
      <c r="AH139" t="s">
        <v>608</v>
      </c>
      <c r="AI139" s="224">
        <v>0</v>
      </c>
      <c r="AJ139" s="224">
        <v>0</v>
      </c>
      <c r="AK139" s="224">
        <f t="shared" si="15"/>
        <v>0</v>
      </c>
      <c r="AL139" s="224"/>
      <c r="AM139" s="137">
        <v>0</v>
      </c>
      <c r="AN139" s="137">
        <f t="shared" si="16"/>
        <v>0</v>
      </c>
      <c r="AO139" s="137"/>
      <c r="AP139" s="137"/>
      <c r="AQ139" s="137"/>
      <c r="AR139" s="137"/>
      <c r="AS139" s="137"/>
      <c r="AT139" s="137"/>
      <c r="AU139" s="137"/>
      <c r="AV139" s="137"/>
      <c r="AW139" s="137"/>
      <c r="AX139" s="137"/>
      <c r="AY139" s="137"/>
      <c r="AZ139" s="137"/>
      <c r="BA139" s="137"/>
      <c r="BB139" s="137"/>
    </row>
    <row r="140" spans="1:54" ht="9.75" customHeight="1">
      <c r="A140" s="137"/>
      <c r="B140" s="219">
        <v>3182</v>
      </c>
      <c r="C140" s="220" t="s">
        <v>618</v>
      </c>
      <c r="D140" s="220">
        <v>0</v>
      </c>
      <c r="E140" s="220">
        <v>0</v>
      </c>
      <c r="F140" s="220">
        <v>0</v>
      </c>
      <c r="G140" s="220">
        <f t="shared" si="3"/>
        <v>0</v>
      </c>
      <c r="H140" s="220">
        <v>0</v>
      </c>
      <c r="I140" s="220">
        <f t="shared" si="4"/>
        <v>0</v>
      </c>
      <c r="J140" s="220">
        <v>0</v>
      </c>
      <c r="K140" s="220">
        <f t="shared" si="5"/>
        <v>0</v>
      </c>
      <c r="L140" s="220">
        <v>0</v>
      </c>
      <c r="M140" s="220">
        <v>0</v>
      </c>
      <c r="N140" s="220">
        <v>0</v>
      </c>
      <c r="O140" s="220">
        <f t="shared" si="6"/>
        <v>0</v>
      </c>
      <c r="P140" s="220">
        <v>0</v>
      </c>
      <c r="Q140" s="220">
        <f t="shared" si="7"/>
        <v>0</v>
      </c>
      <c r="R140" s="220">
        <v>0</v>
      </c>
      <c r="S140" s="220">
        <f t="shared" si="8"/>
        <v>0</v>
      </c>
      <c r="T140" s="220">
        <v>0</v>
      </c>
      <c r="U140" s="220">
        <v>0</v>
      </c>
      <c r="V140" s="220">
        <v>0</v>
      </c>
      <c r="W140" s="220">
        <f t="shared" si="9"/>
        <v>0</v>
      </c>
      <c r="X140" s="220">
        <v>0</v>
      </c>
      <c r="Y140" s="220">
        <f t="shared" si="10"/>
        <v>0</v>
      </c>
      <c r="Z140" s="220">
        <v>0</v>
      </c>
      <c r="AA140" s="220">
        <f t="shared" si="11"/>
        <v>0</v>
      </c>
      <c r="AB140" s="200">
        <f t="shared" si="12"/>
        <v>0</v>
      </c>
      <c r="AC140" s="221">
        <f t="shared" ref="AC140:AD140" si="150">G140+O140+W140</f>
        <v>0</v>
      </c>
      <c r="AD140" s="221">
        <f t="shared" si="150"/>
        <v>0</v>
      </c>
      <c r="AE140" s="222">
        <f t="shared" si="14"/>
        <v>0</v>
      </c>
      <c r="AF140" s="227">
        <f t="shared" si="63"/>
        <v>0</v>
      </c>
      <c r="AG140" s="227" t="b">
        <f t="shared" si="19"/>
        <v>1</v>
      </c>
      <c r="AH140" t="s">
        <v>608</v>
      </c>
      <c r="AI140" s="224">
        <v>0</v>
      </c>
      <c r="AJ140" s="224">
        <v>0</v>
      </c>
      <c r="AK140" s="224">
        <f t="shared" si="15"/>
        <v>0</v>
      </c>
      <c r="AL140" s="224"/>
      <c r="AM140" s="137">
        <v>0</v>
      </c>
      <c r="AN140" s="137">
        <f t="shared" si="16"/>
        <v>0</v>
      </c>
      <c r="AO140" s="137"/>
      <c r="AP140" s="137"/>
      <c r="AQ140" s="137"/>
      <c r="AR140" s="137"/>
      <c r="AS140" s="137"/>
      <c r="AT140" s="137"/>
      <c r="AU140" s="137"/>
      <c r="AV140" s="137"/>
      <c r="AW140" s="137"/>
      <c r="AX140" s="137"/>
      <c r="AY140" s="137"/>
      <c r="AZ140" s="137"/>
      <c r="BA140" s="137"/>
      <c r="BB140" s="137"/>
    </row>
    <row r="141" spans="1:54" ht="9.75" customHeight="1">
      <c r="A141" s="137"/>
      <c r="B141" s="219">
        <v>3191</v>
      </c>
      <c r="C141" s="220" t="s">
        <v>619</v>
      </c>
      <c r="D141" s="220">
        <v>0</v>
      </c>
      <c r="E141" s="220">
        <v>0</v>
      </c>
      <c r="F141" s="220">
        <v>0</v>
      </c>
      <c r="G141" s="220">
        <f t="shared" si="3"/>
        <v>0</v>
      </c>
      <c r="H141" s="220">
        <v>0</v>
      </c>
      <c r="I141" s="220">
        <f t="shared" si="4"/>
        <v>0</v>
      </c>
      <c r="J141" s="220">
        <v>0</v>
      </c>
      <c r="K141" s="220">
        <f t="shared" si="5"/>
        <v>0</v>
      </c>
      <c r="L141" s="220">
        <v>0</v>
      </c>
      <c r="M141" s="220">
        <v>0</v>
      </c>
      <c r="N141" s="220">
        <v>0</v>
      </c>
      <c r="O141" s="220">
        <f t="shared" si="6"/>
        <v>0</v>
      </c>
      <c r="P141" s="220">
        <v>0</v>
      </c>
      <c r="Q141" s="220">
        <f t="shared" si="7"/>
        <v>0</v>
      </c>
      <c r="R141" s="220">
        <v>0</v>
      </c>
      <c r="S141" s="220">
        <f t="shared" si="8"/>
        <v>0</v>
      </c>
      <c r="T141" s="220">
        <v>0</v>
      </c>
      <c r="U141" s="220">
        <v>0</v>
      </c>
      <c r="V141" s="220">
        <v>0</v>
      </c>
      <c r="W141" s="220">
        <f t="shared" si="9"/>
        <v>0</v>
      </c>
      <c r="X141" s="220">
        <v>0</v>
      </c>
      <c r="Y141" s="220">
        <f t="shared" si="10"/>
        <v>0</v>
      </c>
      <c r="Z141" s="220">
        <v>0</v>
      </c>
      <c r="AA141" s="220">
        <f t="shared" si="11"/>
        <v>0</v>
      </c>
      <c r="AB141" s="200">
        <f t="shared" si="12"/>
        <v>0</v>
      </c>
      <c r="AC141" s="221">
        <f t="shared" ref="AC141:AD141" si="151">G141+O141+W141</f>
        <v>0</v>
      </c>
      <c r="AD141" s="221">
        <f t="shared" si="151"/>
        <v>0</v>
      </c>
      <c r="AE141" s="222">
        <f t="shared" si="14"/>
        <v>0</v>
      </c>
      <c r="AF141" s="227">
        <f t="shared" si="63"/>
        <v>0</v>
      </c>
      <c r="AG141" s="227" t="b">
        <f t="shared" si="19"/>
        <v>1</v>
      </c>
      <c r="AH141" t="s">
        <v>608</v>
      </c>
      <c r="AI141" s="224">
        <v>0</v>
      </c>
      <c r="AJ141" s="224">
        <v>0</v>
      </c>
      <c r="AK141" s="224">
        <f t="shared" si="15"/>
        <v>0</v>
      </c>
      <c r="AL141" s="224"/>
      <c r="AM141" s="137">
        <v>0</v>
      </c>
      <c r="AN141" s="137">
        <f t="shared" si="16"/>
        <v>0</v>
      </c>
      <c r="AO141" s="137"/>
      <c r="AP141" s="137"/>
      <c r="AQ141" s="137"/>
      <c r="AR141" s="137"/>
      <c r="AS141" s="137"/>
      <c r="AT141" s="137"/>
      <c r="AU141" s="137"/>
      <c r="AV141" s="137"/>
      <c r="AW141" s="137"/>
      <c r="AX141" s="137"/>
      <c r="AY141" s="137"/>
      <c r="AZ141" s="137"/>
      <c r="BA141" s="137"/>
      <c r="BB141" s="137"/>
    </row>
    <row r="142" spans="1:54" ht="9.75" customHeight="1">
      <c r="A142" s="137"/>
      <c r="B142" s="219">
        <v>3192</v>
      </c>
      <c r="C142" s="220" t="s">
        <v>620</v>
      </c>
      <c r="D142" s="220">
        <v>0</v>
      </c>
      <c r="E142" s="220">
        <v>0</v>
      </c>
      <c r="F142" s="220">
        <v>0</v>
      </c>
      <c r="G142" s="220">
        <f t="shared" si="3"/>
        <v>0</v>
      </c>
      <c r="H142" s="220">
        <v>0</v>
      </c>
      <c r="I142" s="220">
        <f t="shared" si="4"/>
        <v>0</v>
      </c>
      <c r="J142" s="220">
        <v>0</v>
      </c>
      <c r="K142" s="220">
        <f t="shared" si="5"/>
        <v>0</v>
      </c>
      <c r="L142" s="220">
        <v>0</v>
      </c>
      <c r="M142" s="220">
        <v>0</v>
      </c>
      <c r="N142" s="220">
        <v>0</v>
      </c>
      <c r="O142" s="220">
        <f t="shared" si="6"/>
        <v>0</v>
      </c>
      <c r="P142" s="220">
        <v>0</v>
      </c>
      <c r="Q142" s="220">
        <f t="shared" si="7"/>
        <v>0</v>
      </c>
      <c r="R142" s="220">
        <v>0</v>
      </c>
      <c r="S142" s="220">
        <f t="shared" si="8"/>
        <v>0</v>
      </c>
      <c r="T142" s="220">
        <v>0</v>
      </c>
      <c r="U142" s="220">
        <v>0</v>
      </c>
      <c r="V142" s="220">
        <v>0</v>
      </c>
      <c r="W142" s="220">
        <f t="shared" si="9"/>
        <v>0</v>
      </c>
      <c r="X142" s="220">
        <v>0</v>
      </c>
      <c r="Y142" s="220">
        <f t="shared" si="10"/>
        <v>0</v>
      </c>
      <c r="Z142" s="220">
        <v>0</v>
      </c>
      <c r="AA142" s="220">
        <f t="shared" si="11"/>
        <v>0</v>
      </c>
      <c r="AB142" s="200">
        <f t="shared" si="12"/>
        <v>0</v>
      </c>
      <c r="AC142" s="221">
        <f t="shared" ref="AC142:AD142" si="152">G142+O142+W142</f>
        <v>0</v>
      </c>
      <c r="AD142" s="221">
        <f t="shared" si="152"/>
        <v>0</v>
      </c>
      <c r="AE142" s="222">
        <f t="shared" si="14"/>
        <v>0</v>
      </c>
      <c r="AF142" s="227">
        <f t="shared" si="63"/>
        <v>0</v>
      </c>
      <c r="AG142" s="227" t="b">
        <f t="shared" si="19"/>
        <v>1</v>
      </c>
      <c r="AH142" t="s">
        <v>608</v>
      </c>
      <c r="AI142" s="224">
        <v>0</v>
      </c>
      <c r="AJ142" s="224">
        <v>0</v>
      </c>
      <c r="AK142" s="224">
        <f t="shared" si="15"/>
        <v>0</v>
      </c>
      <c r="AL142" s="224"/>
      <c r="AM142" s="137">
        <v>0</v>
      </c>
      <c r="AN142" s="137">
        <f t="shared" si="16"/>
        <v>0</v>
      </c>
      <c r="AO142" s="137"/>
      <c r="AP142" s="137"/>
      <c r="AQ142" s="137"/>
      <c r="AR142" s="137"/>
      <c r="AS142" s="137"/>
      <c r="AT142" s="137"/>
      <c r="AU142" s="137"/>
      <c r="AV142" s="137"/>
      <c r="AW142" s="137"/>
      <c r="AX142" s="137"/>
      <c r="AY142" s="137"/>
      <c r="AZ142" s="137"/>
      <c r="BA142" s="137"/>
      <c r="BB142" s="137"/>
    </row>
    <row r="143" spans="1:54" ht="9.75" customHeight="1">
      <c r="A143" s="137"/>
      <c r="B143" s="219">
        <v>3193</v>
      </c>
      <c r="C143" s="220" t="s">
        <v>621</v>
      </c>
      <c r="D143" s="220">
        <v>0</v>
      </c>
      <c r="E143" s="220">
        <v>0</v>
      </c>
      <c r="F143" s="220">
        <v>0</v>
      </c>
      <c r="G143" s="220">
        <f t="shared" si="3"/>
        <v>0</v>
      </c>
      <c r="H143" s="220">
        <v>0</v>
      </c>
      <c r="I143" s="220">
        <f t="shared" si="4"/>
        <v>0</v>
      </c>
      <c r="J143" s="220">
        <v>0</v>
      </c>
      <c r="K143" s="220">
        <f t="shared" si="5"/>
        <v>0</v>
      </c>
      <c r="L143" s="220">
        <v>0</v>
      </c>
      <c r="M143" s="220">
        <v>0</v>
      </c>
      <c r="N143" s="220">
        <v>0</v>
      </c>
      <c r="O143" s="220">
        <f t="shared" si="6"/>
        <v>0</v>
      </c>
      <c r="P143" s="220">
        <v>0</v>
      </c>
      <c r="Q143" s="220">
        <f t="shared" si="7"/>
        <v>0</v>
      </c>
      <c r="R143" s="220">
        <v>0</v>
      </c>
      <c r="S143" s="220">
        <f t="shared" si="8"/>
        <v>0</v>
      </c>
      <c r="T143" s="220">
        <v>0</v>
      </c>
      <c r="U143" s="220">
        <v>0</v>
      </c>
      <c r="V143" s="220">
        <v>0</v>
      </c>
      <c r="W143" s="220">
        <f t="shared" si="9"/>
        <v>0</v>
      </c>
      <c r="X143" s="220">
        <v>0</v>
      </c>
      <c r="Y143" s="220">
        <f t="shared" si="10"/>
        <v>0</v>
      </c>
      <c r="Z143" s="220">
        <v>0</v>
      </c>
      <c r="AA143" s="220">
        <f t="shared" si="11"/>
        <v>0</v>
      </c>
      <c r="AB143" s="200">
        <f t="shared" si="12"/>
        <v>0</v>
      </c>
      <c r="AC143" s="221">
        <f t="shared" ref="AC143:AD143" si="153">G143+O143+W143</f>
        <v>0</v>
      </c>
      <c r="AD143" s="221">
        <f t="shared" si="153"/>
        <v>0</v>
      </c>
      <c r="AE143" s="222">
        <f t="shared" si="14"/>
        <v>0</v>
      </c>
      <c r="AF143" s="227">
        <f t="shared" si="63"/>
        <v>0</v>
      </c>
      <c r="AG143" s="227" t="b">
        <f t="shared" si="19"/>
        <v>1</v>
      </c>
      <c r="AH143" t="s">
        <v>608</v>
      </c>
      <c r="AI143" s="224">
        <v>0</v>
      </c>
      <c r="AJ143" s="224">
        <v>0</v>
      </c>
      <c r="AK143" s="224">
        <f t="shared" si="15"/>
        <v>0</v>
      </c>
      <c r="AL143" s="224"/>
      <c r="AM143" s="137">
        <v>0</v>
      </c>
      <c r="AN143" s="137">
        <f t="shared" si="16"/>
        <v>0</v>
      </c>
      <c r="AO143" s="137"/>
      <c r="AP143" s="137"/>
      <c r="AQ143" s="137"/>
      <c r="AR143" s="137"/>
      <c r="AS143" s="137"/>
      <c r="AT143" s="137"/>
      <c r="AU143" s="137"/>
      <c r="AV143" s="137"/>
      <c r="AW143" s="137"/>
      <c r="AX143" s="137"/>
      <c r="AY143" s="137"/>
      <c r="AZ143" s="137"/>
      <c r="BA143" s="137"/>
      <c r="BB143" s="137"/>
    </row>
    <row r="144" spans="1:54" ht="9.75" customHeight="1">
      <c r="A144" s="137"/>
      <c r="B144" s="219">
        <v>3211</v>
      </c>
      <c r="C144" s="220" t="s">
        <v>622</v>
      </c>
      <c r="D144" s="220">
        <v>0</v>
      </c>
      <c r="E144" s="220">
        <v>0</v>
      </c>
      <c r="F144" s="220">
        <v>0</v>
      </c>
      <c r="G144" s="220">
        <f t="shared" si="3"/>
        <v>0</v>
      </c>
      <c r="H144" s="220">
        <v>0</v>
      </c>
      <c r="I144" s="220">
        <f t="shared" si="4"/>
        <v>0</v>
      </c>
      <c r="J144" s="220">
        <v>0</v>
      </c>
      <c r="K144" s="220">
        <f t="shared" si="5"/>
        <v>0</v>
      </c>
      <c r="L144" s="220">
        <v>0</v>
      </c>
      <c r="M144" s="220">
        <v>0</v>
      </c>
      <c r="N144" s="220">
        <v>0</v>
      </c>
      <c r="O144" s="220">
        <f t="shared" si="6"/>
        <v>0</v>
      </c>
      <c r="P144" s="220">
        <v>0</v>
      </c>
      <c r="Q144" s="220">
        <f t="shared" si="7"/>
        <v>0</v>
      </c>
      <c r="R144" s="220">
        <v>0</v>
      </c>
      <c r="S144" s="220">
        <f t="shared" si="8"/>
        <v>0</v>
      </c>
      <c r="T144" s="220">
        <v>0</v>
      </c>
      <c r="U144" s="220">
        <v>0</v>
      </c>
      <c r="V144" s="220">
        <v>0</v>
      </c>
      <c r="W144" s="220">
        <f t="shared" si="9"/>
        <v>0</v>
      </c>
      <c r="X144" s="220">
        <v>0</v>
      </c>
      <c r="Y144" s="220">
        <f t="shared" si="10"/>
        <v>0</v>
      </c>
      <c r="Z144" s="220">
        <v>0</v>
      </c>
      <c r="AA144" s="220">
        <f t="shared" si="11"/>
        <v>0</v>
      </c>
      <c r="AB144" s="200">
        <f t="shared" si="12"/>
        <v>0</v>
      </c>
      <c r="AC144" s="221">
        <f t="shared" ref="AC144:AD144" si="154">G144+O144+W144</f>
        <v>0</v>
      </c>
      <c r="AD144" s="221">
        <f t="shared" si="154"/>
        <v>0</v>
      </c>
      <c r="AE144" s="222">
        <f t="shared" si="14"/>
        <v>0</v>
      </c>
      <c r="AF144" s="227">
        <f t="shared" si="63"/>
        <v>0</v>
      </c>
      <c r="AG144" s="227" t="b">
        <f t="shared" si="19"/>
        <v>1</v>
      </c>
      <c r="AH144" t="s">
        <v>623</v>
      </c>
      <c r="AI144" s="224">
        <v>0</v>
      </c>
      <c r="AJ144" s="224">
        <v>0</v>
      </c>
      <c r="AK144" s="224">
        <f t="shared" si="15"/>
        <v>0</v>
      </c>
      <c r="AL144" s="224"/>
      <c r="AM144" s="137">
        <v>0</v>
      </c>
      <c r="AN144" s="137">
        <f t="shared" si="16"/>
        <v>0</v>
      </c>
      <c r="AO144" s="137"/>
      <c r="AP144" s="137"/>
      <c r="AQ144" s="137"/>
      <c r="AR144" s="137"/>
      <c r="AS144" s="137"/>
      <c r="AT144" s="137"/>
      <c r="AU144" s="137"/>
      <c r="AV144" s="137"/>
      <c r="AW144" s="137"/>
      <c r="AX144" s="137"/>
      <c r="AY144" s="137"/>
      <c r="AZ144" s="137"/>
      <c r="BA144" s="137"/>
      <c r="BB144" s="137"/>
    </row>
    <row r="145" spans="1:54" ht="9.75" customHeight="1">
      <c r="A145" s="137"/>
      <c r="B145" s="219">
        <v>3221</v>
      </c>
      <c r="C145" s="220" t="s">
        <v>624</v>
      </c>
      <c r="D145" s="220">
        <v>0</v>
      </c>
      <c r="E145" s="220">
        <v>0</v>
      </c>
      <c r="F145" s="220">
        <v>0</v>
      </c>
      <c r="G145" s="220">
        <f t="shared" si="3"/>
        <v>0</v>
      </c>
      <c r="H145" s="220">
        <v>0</v>
      </c>
      <c r="I145" s="220">
        <f t="shared" si="4"/>
        <v>0</v>
      </c>
      <c r="J145" s="220">
        <v>0</v>
      </c>
      <c r="K145" s="220">
        <f t="shared" si="5"/>
        <v>0</v>
      </c>
      <c r="L145" s="220">
        <v>0</v>
      </c>
      <c r="M145" s="220">
        <v>0</v>
      </c>
      <c r="N145" s="220">
        <v>0</v>
      </c>
      <c r="O145" s="220">
        <f t="shared" si="6"/>
        <v>0</v>
      </c>
      <c r="P145" s="220">
        <v>0</v>
      </c>
      <c r="Q145" s="220">
        <f t="shared" si="7"/>
        <v>0</v>
      </c>
      <c r="R145" s="220">
        <v>0</v>
      </c>
      <c r="S145" s="220">
        <f t="shared" si="8"/>
        <v>0</v>
      </c>
      <c r="T145" s="220">
        <v>0</v>
      </c>
      <c r="U145" s="220">
        <v>0</v>
      </c>
      <c r="V145" s="220">
        <v>0</v>
      </c>
      <c r="W145" s="220">
        <f t="shared" si="9"/>
        <v>0</v>
      </c>
      <c r="X145" s="220">
        <v>0</v>
      </c>
      <c r="Y145" s="220">
        <f t="shared" si="10"/>
        <v>0</v>
      </c>
      <c r="Z145" s="220">
        <v>0</v>
      </c>
      <c r="AA145" s="220">
        <f t="shared" si="11"/>
        <v>0</v>
      </c>
      <c r="AB145" s="200">
        <f t="shared" si="12"/>
        <v>0</v>
      </c>
      <c r="AC145" s="221">
        <f t="shared" ref="AC145:AD145" si="155">G145+O145+W145</f>
        <v>0</v>
      </c>
      <c r="AD145" s="221">
        <f t="shared" si="155"/>
        <v>0</v>
      </c>
      <c r="AE145" s="222">
        <f t="shared" si="14"/>
        <v>0</v>
      </c>
      <c r="AF145" s="227">
        <f t="shared" si="63"/>
        <v>0</v>
      </c>
      <c r="AG145" s="227" t="b">
        <f t="shared" si="19"/>
        <v>1</v>
      </c>
      <c r="AH145" t="s">
        <v>623</v>
      </c>
      <c r="AI145" s="224">
        <v>0</v>
      </c>
      <c r="AJ145" s="224">
        <v>0</v>
      </c>
      <c r="AK145" s="224">
        <f t="shared" si="15"/>
        <v>0</v>
      </c>
      <c r="AL145" s="224"/>
      <c r="AM145" s="137">
        <v>0</v>
      </c>
      <c r="AN145" s="137">
        <f t="shared" si="16"/>
        <v>0</v>
      </c>
      <c r="AO145" s="137"/>
      <c r="AP145" s="137"/>
      <c r="AQ145" s="137"/>
      <c r="AR145" s="137"/>
      <c r="AS145" s="137"/>
      <c r="AT145" s="137"/>
      <c r="AU145" s="137"/>
      <c r="AV145" s="137"/>
      <c r="AW145" s="137"/>
      <c r="AX145" s="137"/>
      <c r="AY145" s="137"/>
      <c r="AZ145" s="137"/>
      <c r="BA145" s="137"/>
      <c r="BB145" s="137"/>
    </row>
    <row r="146" spans="1:54" ht="9.75" customHeight="1">
      <c r="A146" s="137"/>
      <c r="B146" s="219">
        <v>3231</v>
      </c>
      <c r="C146" s="220" t="s">
        <v>625</v>
      </c>
      <c r="D146" s="220">
        <v>0</v>
      </c>
      <c r="E146" s="220">
        <v>0</v>
      </c>
      <c r="F146" s="220">
        <v>0</v>
      </c>
      <c r="G146" s="220">
        <f t="shared" si="3"/>
        <v>0</v>
      </c>
      <c r="H146" s="220">
        <v>0</v>
      </c>
      <c r="I146" s="220">
        <f t="shared" si="4"/>
        <v>0</v>
      </c>
      <c r="J146" s="220">
        <v>0</v>
      </c>
      <c r="K146" s="220">
        <f t="shared" si="5"/>
        <v>0</v>
      </c>
      <c r="L146" s="220">
        <v>0</v>
      </c>
      <c r="M146" s="220">
        <v>0</v>
      </c>
      <c r="N146" s="220">
        <v>0</v>
      </c>
      <c r="O146" s="220">
        <f t="shared" si="6"/>
        <v>0</v>
      </c>
      <c r="P146" s="220">
        <v>0</v>
      </c>
      <c r="Q146" s="220">
        <f t="shared" si="7"/>
        <v>0</v>
      </c>
      <c r="R146" s="220">
        <v>0</v>
      </c>
      <c r="S146" s="220">
        <f t="shared" si="8"/>
        <v>0</v>
      </c>
      <c r="T146" s="220">
        <v>0</v>
      </c>
      <c r="U146" s="220">
        <v>0</v>
      </c>
      <c r="V146" s="220">
        <v>0</v>
      </c>
      <c r="W146" s="220">
        <f t="shared" si="9"/>
        <v>0</v>
      </c>
      <c r="X146" s="220">
        <v>0</v>
      </c>
      <c r="Y146" s="220">
        <f t="shared" si="10"/>
        <v>0</v>
      </c>
      <c r="Z146" s="220">
        <v>0</v>
      </c>
      <c r="AA146" s="220">
        <f t="shared" si="11"/>
        <v>0</v>
      </c>
      <c r="AB146" s="200">
        <f t="shared" si="12"/>
        <v>0</v>
      </c>
      <c r="AC146" s="221">
        <f t="shared" ref="AC146:AD146" si="156">G146+O146+W146</f>
        <v>0</v>
      </c>
      <c r="AD146" s="221">
        <f t="shared" si="156"/>
        <v>0</v>
      </c>
      <c r="AE146" s="222">
        <f t="shared" si="14"/>
        <v>0</v>
      </c>
      <c r="AF146" s="227">
        <f t="shared" si="63"/>
        <v>0</v>
      </c>
      <c r="AG146" s="227" t="b">
        <f t="shared" si="19"/>
        <v>1</v>
      </c>
      <c r="AH146" t="s">
        <v>623</v>
      </c>
      <c r="AI146" s="224">
        <v>0</v>
      </c>
      <c r="AJ146" s="224">
        <v>0</v>
      </c>
      <c r="AK146" s="224">
        <f t="shared" si="15"/>
        <v>0</v>
      </c>
      <c r="AL146" s="224"/>
      <c r="AM146" s="137">
        <v>0</v>
      </c>
      <c r="AN146" s="137">
        <f t="shared" si="16"/>
        <v>0</v>
      </c>
      <c r="AO146" s="137"/>
      <c r="AP146" s="137"/>
      <c r="AQ146" s="137"/>
      <c r="AR146" s="137"/>
      <c r="AS146" s="137"/>
      <c r="AT146" s="137"/>
      <c r="AU146" s="137"/>
      <c r="AV146" s="137"/>
      <c r="AW146" s="137"/>
      <c r="AX146" s="137"/>
      <c r="AY146" s="137"/>
      <c r="AZ146" s="137"/>
      <c r="BA146" s="137"/>
      <c r="BB146" s="137"/>
    </row>
    <row r="147" spans="1:54" ht="9.75" customHeight="1">
      <c r="A147" s="137"/>
      <c r="B147" s="219">
        <v>3232</v>
      </c>
      <c r="C147" s="220" t="s">
        <v>626</v>
      </c>
      <c r="D147" s="220">
        <v>0</v>
      </c>
      <c r="E147" s="220">
        <v>0</v>
      </c>
      <c r="F147" s="220">
        <v>0</v>
      </c>
      <c r="G147" s="220">
        <f t="shared" si="3"/>
        <v>0</v>
      </c>
      <c r="H147" s="220">
        <v>0</v>
      </c>
      <c r="I147" s="220">
        <f t="shared" si="4"/>
        <v>0</v>
      </c>
      <c r="J147" s="220">
        <v>0</v>
      </c>
      <c r="K147" s="220">
        <f t="shared" si="5"/>
        <v>0</v>
      </c>
      <c r="L147" s="220">
        <v>0</v>
      </c>
      <c r="M147" s="220">
        <v>0</v>
      </c>
      <c r="N147" s="220">
        <v>0</v>
      </c>
      <c r="O147" s="220">
        <f t="shared" si="6"/>
        <v>0</v>
      </c>
      <c r="P147" s="220">
        <v>0</v>
      </c>
      <c r="Q147" s="220">
        <f t="shared" si="7"/>
        <v>0</v>
      </c>
      <c r="R147" s="220">
        <v>0</v>
      </c>
      <c r="S147" s="220">
        <f t="shared" si="8"/>
        <v>0</v>
      </c>
      <c r="T147" s="220">
        <v>0</v>
      </c>
      <c r="U147" s="220">
        <v>0</v>
      </c>
      <c r="V147" s="220">
        <v>0</v>
      </c>
      <c r="W147" s="220">
        <f t="shared" si="9"/>
        <v>0</v>
      </c>
      <c r="X147" s="220">
        <v>0</v>
      </c>
      <c r="Y147" s="220">
        <f t="shared" si="10"/>
        <v>0</v>
      </c>
      <c r="Z147" s="220">
        <v>0</v>
      </c>
      <c r="AA147" s="220">
        <f t="shared" si="11"/>
        <v>0</v>
      </c>
      <c r="AB147" s="200">
        <f t="shared" si="12"/>
        <v>0</v>
      </c>
      <c r="AC147" s="221">
        <f t="shared" ref="AC147:AD147" si="157">G147+O147+W147</f>
        <v>0</v>
      </c>
      <c r="AD147" s="221">
        <f t="shared" si="157"/>
        <v>0</v>
      </c>
      <c r="AE147" s="222">
        <f t="shared" si="14"/>
        <v>0</v>
      </c>
      <c r="AF147" s="227">
        <f t="shared" si="63"/>
        <v>0</v>
      </c>
      <c r="AG147" s="227" t="b">
        <f t="shared" si="19"/>
        <v>1</v>
      </c>
      <c r="AH147" t="s">
        <v>623</v>
      </c>
      <c r="AI147" s="224">
        <v>0</v>
      </c>
      <c r="AJ147" s="224">
        <v>0</v>
      </c>
      <c r="AK147" s="224">
        <f t="shared" si="15"/>
        <v>0</v>
      </c>
      <c r="AL147" s="224"/>
      <c r="AM147" s="137">
        <v>0</v>
      </c>
      <c r="AN147" s="137">
        <f t="shared" si="16"/>
        <v>0</v>
      </c>
      <c r="AO147" s="137"/>
      <c r="AP147" s="137"/>
      <c r="AQ147" s="137"/>
      <c r="AR147" s="137"/>
      <c r="AS147" s="137"/>
      <c r="AT147" s="137"/>
      <c r="AU147" s="137"/>
      <c r="AV147" s="137"/>
      <c r="AW147" s="137"/>
      <c r="AX147" s="137"/>
      <c r="AY147" s="137"/>
      <c r="AZ147" s="137"/>
      <c r="BA147" s="137"/>
      <c r="BB147" s="137"/>
    </row>
    <row r="148" spans="1:54" ht="9.75" customHeight="1">
      <c r="A148" s="137"/>
      <c r="B148" s="219">
        <v>3233</v>
      </c>
      <c r="C148" s="220" t="s">
        <v>627</v>
      </c>
      <c r="D148" s="220">
        <v>0</v>
      </c>
      <c r="E148" s="220">
        <v>0</v>
      </c>
      <c r="F148" s="220">
        <v>0</v>
      </c>
      <c r="G148" s="220">
        <f t="shared" si="3"/>
        <v>0</v>
      </c>
      <c r="H148" s="220">
        <v>0</v>
      </c>
      <c r="I148" s="220">
        <f t="shared" si="4"/>
        <v>0</v>
      </c>
      <c r="J148" s="220">
        <v>0</v>
      </c>
      <c r="K148" s="220">
        <f t="shared" si="5"/>
        <v>0</v>
      </c>
      <c r="L148" s="220">
        <v>0</v>
      </c>
      <c r="M148" s="220">
        <v>0</v>
      </c>
      <c r="N148" s="220">
        <v>0</v>
      </c>
      <c r="O148" s="220">
        <f t="shared" si="6"/>
        <v>0</v>
      </c>
      <c r="P148" s="220">
        <v>0</v>
      </c>
      <c r="Q148" s="220">
        <f t="shared" si="7"/>
        <v>0</v>
      </c>
      <c r="R148" s="220">
        <v>0</v>
      </c>
      <c r="S148" s="220">
        <f t="shared" si="8"/>
        <v>0</v>
      </c>
      <c r="T148" s="220">
        <v>0</v>
      </c>
      <c r="U148" s="220">
        <v>0</v>
      </c>
      <c r="V148" s="220">
        <v>0</v>
      </c>
      <c r="W148" s="220">
        <f t="shared" si="9"/>
        <v>0</v>
      </c>
      <c r="X148" s="220">
        <v>0</v>
      </c>
      <c r="Y148" s="220">
        <f t="shared" si="10"/>
        <v>0</v>
      </c>
      <c r="Z148" s="220">
        <v>0</v>
      </c>
      <c r="AA148" s="220">
        <f t="shared" si="11"/>
        <v>0</v>
      </c>
      <c r="AB148" s="200">
        <f t="shared" si="12"/>
        <v>0</v>
      </c>
      <c r="AC148" s="221">
        <f t="shared" ref="AC148:AD148" si="158">G148+O148+W148</f>
        <v>0</v>
      </c>
      <c r="AD148" s="221">
        <f t="shared" si="158"/>
        <v>0</v>
      </c>
      <c r="AE148" s="222">
        <f t="shared" si="14"/>
        <v>0</v>
      </c>
      <c r="AF148" s="227">
        <f t="shared" si="63"/>
        <v>0</v>
      </c>
      <c r="AG148" s="227" t="b">
        <f t="shared" si="19"/>
        <v>1</v>
      </c>
      <c r="AH148" t="s">
        <v>623</v>
      </c>
      <c r="AI148" s="224">
        <v>0</v>
      </c>
      <c r="AJ148" s="224">
        <v>0</v>
      </c>
      <c r="AK148" s="224">
        <f t="shared" si="15"/>
        <v>0</v>
      </c>
      <c r="AL148" s="224"/>
      <c r="AM148" s="137">
        <v>0</v>
      </c>
      <c r="AN148" s="137">
        <f t="shared" si="16"/>
        <v>0</v>
      </c>
      <c r="AO148" s="137"/>
      <c r="AP148" s="137"/>
      <c r="AQ148" s="137"/>
      <c r="AR148" s="137"/>
      <c r="AS148" s="137"/>
      <c r="AT148" s="137"/>
      <c r="AU148" s="137"/>
      <c r="AV148" s="137"/>
      <c r="AW148" s="137"/>
      <c r="AX148" s="137"/>
      <c r="AY148" s="137"/>
      <c r="AZ148" s="137"/>
      <c r="BA148" s="137"/>
      <c r="BB148" s="137"/>
    </row>
    <row r="149" spans="1:54" ht="9.75" customHeight="1">
      <c r="A149" s="137"/>
      <c r="B149" s="219">
        <v>3241</v>
      </c>
      <c r="C149" s="220" t="s">
        <v>628</v>
      </c>
      <c r="D149" s="220">
        <v>0</v>
      </c>
      <c r="E149" s="220">
        <v>0</v>
      </c>
      <c r="F149" s="220">
        <v>0</v>
      </c>
      <c r="G149" s="220">
        <f t="shared" si="3"/>
        <v>0</v>
      </c>
      <c r="H149" s="220">
        <v>0</v>
      </c>
      <c r="I149" s="220">
        <f t="shared" si="4"/>
        <v>0</v>
      </c>
      <c r="J149" s="220">
        <v>0</v>
      </c>
      <c r="K149" s="220">
        <f t="shared" si="5"/>
        <v>0</v>
      </c>
      <c r="L149" s="220">
        <v>0</v>
      </c>
      <c r="M149" s="220">
        <v>0</v>
      </c>
      <c r="N149" s="220">
        <v>0</v>
      </c>
      <c r="O149" s="220">
        <f t="shared" si="6"/>
        <v>0</v>
      </c>
      <c r="P149" s="220">
        <v>0</v>
      </c>
      <c r="Q149" s="220">
        <f t="shared" si="7"/>
        <v>0</v>
      </c>
      <c r="R149" s="220">
        <v>0</v>
      </c>
      <c r="S149" s="220">
        <f t="shared" si="8"/>
        <v>0</v>
      </c>
      <c r="T149" s="220">
        <v>0</v>
      </c>
      <c r="U149" s="220">
        <v>0</v>
      </c>
      <c r="V149" s="220">
        <v>0</v>
      </c>
      <c r="W149" s="220">
        <f t="shared" si="9"/>
        <v>0</v>
      </c>
      <c r="X149" s="220">
        <v>0</v>
      </c>
      <c r="Y149" s="220">
        <f t="shared" si="10"/>
        <v>0</v>
      </c>
      <c r="Z149" s="220">
        <v>0</v>
      </c>
      <c r="AA149" s="220">
        <f t="shared" si="11"/>
        <v>0</v>
      </c>
      <c r="AB149" s="200">
        <f t="shared" si="12"/>
        <v>0</v>
      </c>
      <c r="AC149" s="221">
        <f t="shared" ref="AC149:AD149" si="159">G149+O149+W149</f>
        <v>0</v>
      </c>
      <c r="AD149" s="221">
        <f t="shared" si="159"/>
        <v>0</v>
      </c>
      <c r="AE149" s="222">
        <f t="shared" si="14"/>
        <v>0</v>
      </c>
      <c r="AF149" s="227">
        <f t="shared" si="63"/>
        <v>0</v>
      </c>
      <c r="AG149" s="227" t="b">
        <f t="shared" si="19"/>
        <v>1</v>
      </c>
      <c r="AH149" t="s">
        <v>623</v>
      </c>
      <c r="AI149" s="224">
        <v>0</v>
      </c>
      <c r="AJ149" s="224">
        <v>0</v>
      </c>
      <c r="AK149" s="224">
        <f t="shared" si="15"/>
        <v>0</v>
      </c>
      <c r="AL149" s="224"/>
      <c r="AM149" s="137">
        <v>0</v>
      </c>
      <c r="AN149" s="137">
        <f t="shared" si="16"/>
        <v>0</v>
      </c>
      <c r="AO149" s="137"/>
      <c r="AP149" s="137"/>
      <c r="AQ149" s="137"/>
      <c r="AR149" s="137"/>
      <c r="AS149" s="137"/>
      <c r="AT149" s="137"/>
      <c r="AU149" s="137"/>
      <c r="AV149" s="137"/>
      <c r="AW149" s="137"/>
      <c r="AX149" s="137"/>
      <c r="AY149" s="137"/>
      <c r="AZ149" s="137"/>
      <c r="BA149" s="137"/>
      <c r="BB149" s="137"/>
    </row>
    <row r="150" spans="1:54" ht="9.75" customHeight="1">
      <c r="A150" s="137"/>
      <c r="B150" s="219">
        <v>3251</v>
      </c>
      <c r="C150" s="220" t="s">
        <v>629</v>
      </c>
      <c r="D150" s="220">
        <v>0</v>
      </c>
      <c r="E150" s="220">
        <v>0</v>
      </c>
      <c r="F150" s="220">
        <v>0</v>
      </c>
      <c r="G150" s="220">
        <f t="shared" si="3"/>
        <v>0</v>
      </c>
      <c r="H150" s="220">
        <v>0</v>
      </c>
      <c r="I150" s="220">
        <f t="shared" si="4"/>
        <v>0</v>
      </c>
      <c r="J150" s="220">
        <v>0</v>
      </c>
      <c r="K150" s="220">
        <f t="shared" si="5"/>
        <v>0</v>
      </c>
      <c r="L150" s="220">
        <v>0</v>
      </c>
      <c r="M150" s="220">
        <v>0</v>
      </c>
      <c r="N150" s="220">
        <v>0</v>
      </c>
      <c r="O150" s="220">
        <f t="shared" si="6"/>
        <v>0</v>
      </c>
      <c r="P150" s="220">
        <v>0</v>
      </c>
      <c r="Q150" s="220">
        <f t="shared" si="7"/>
        <v>0</v>
      </c>
      <c r="R150" s="220">
        <v>0</v>
      </c>
      <c r="S150" s="220">
        <f t="shared" si="8"/>
        <v>0</v>
      </c>
      <c r="T150" s="220">
        <v>0</v>
      </c>
      <c r="U150" s="220">
        <v>0</v>
      </c>
      <c r="V150" s="220">
        <v>0</v>
      </c>
      <c r="W150" s="220">
        <f t="shared" si="9"/>
        <v>0</v>
      </c>
      <c r="X150" s="220">
        <v>0</v>
      </c>
      <c r="Y150" s="220">
        <f t="shared" si="10"/>
        <v>0</v>
      </c>
      <c r="Z150" s="220">
        <v>0</v>
      </c>
      <c r="AA150" s="220">
        <f t="shared" si="11"/>
        <v>0</v>
      </c>
      <c r="AB150" s="200">
        <f t="shared" si="12"/>
        <v>0</v>
      </c>
      <c r="AC150" s="221">
        <f t="shared" ref="AC150:AD150" si="160">G150+O150+W150</f>
        <v>0</v>
      </c>
      <c r="AD150" s="221">
        <f t="shared" si="160"/>
        <v>0</v>
      </c>
      <c r="AE150" s="222">
        <f t="shared" si="14"/>
        <v>0</v>
      </c>
      <c r="AF150" s="227">
        <f t="shared" si="63"/>
        <v>0</v>
      </c>
      <c r="AG150" s="227" t="b">
        <f t="shared" si="19"/>
        <v>1</v>
      </c>
      <c r="AH150" t="s">
        <v>623</v>
      </c>
      <c r="AI150" s="224">
        <v>0</v>
      </c>
      <c r="AJ150" s="224">
        <v>0</v>
      </c>
      <c r="AK150" s="224">
        <f t="shared" si="15"/>
        <v>0</v>
      </c>
      <c r="AL150" s="224"/>
      <c r="AM150" s="137">
        <v>0</v>
      </c>
      <c r="AN150" s="137">
        <f t="shared" si="16"/>
        <v>0</v>
      </c>
      <c r="AO150" s="137"/>
      <c r="AP150" s="137"/>
      <c r="AQ150" s="137"/>
      <c r="AR150" s="137"/>
      <c r="AS150" s="137"/>
      <c r="AT150" s="137"/>
      <c r="AU150" s="137"/>
      <c r="AV150" s="137"/>
      <c r="AW150" s="137"/>
      <c r="AX150" s="137"/>
      <c r="AY150" s="137"/>
      <c r="AZ150" s="137"/>
      <c r="BA150" s="137"/>
      <c r="BB150" s="137"/>
    </row>
    <row r="151" spans="1:54" ht="9.75" customHeight="1">
      <c r="A151" s="137"/>
      <c r="B151" s="230">
        <v>3252</v>
      </c>
      <c r="C151" s="220" t="s">
        <v>630</v>
      </c>
      <c r="D151" s="220">
        <v>0</v>
      </c>
      <c r="E151" s="220">
        <v>0</v>
      </c>
      <c r="F151" s="220">
        <v>0</v>
      </c>
      <c r="G151" s="220">
        <f t="shared" si="3"/>
        <v>0</v>
      </c>
      <c r="H151" s="220">
        <v>0</v>
      </c>
      <c r="I151" s="220">
        <f t="shared" si="4"/>
        <v>0</v>
      </c>
      <c r="J151" s="220">
        <v>0</v>
      </c>
      <c r="K151" s="220">
        <f t="shared" si="5"/>
        <v>0</v>
      </c>
      <c r="L151" s="220">
        <v>0</v>
      </c>
      <c r="M151" s="220">
        <v>0</v>
      </c>
      <c r="N151" s="220">
        <v>0</v>
      </c>
      <c r="O151" s="220">
        <f t="shared" si="6"/>
        <v>0</v>
      </c>
      <c r="P151" s="220">
        <v>0</v>
      </c>
      <c r="Q151" s="220">
        <f t="shared" si="7"/>
        <v>0</v>
      </c>
      <c r="R151" s="220">
        <v>0</v>
      </c>
      <c r="S151" s="220">
        <f t="shared" si="8"/>
        <v>0</v>
      </c>
      <c r="T151" s="220">
        <v>0</v>
      </c>
      <c r="U151" s="220">
        <v>0</v>
      </c>
      <c r="V151" s="220">
        <v>0</v>
      </c>
      <c r="W151" s="220">
        <f t="shared" si="9"/>
        <v>0</v>
      </c>
      <c r="X151" s="220">
        <v>0</v>
      </c>
      <c r="Y151" s="220">
        <f t="shared" si="10"/>
        <v>0</v>
      </c>
      <c r="Z151" s="220">
        <v>0</v>
      </c>
      <c r="AA151" s="220">
        <f t="shared" si="11"/>
        <v>0</v>
      </c>
      <c r="AB151" s="200">
        <f t="shared" si="12"/>
        <v>0</v>
      </c>
      <c r="AC151" s="221">
        <f t="shared" ref="AC151:AD151" si="161">G151+O151+W151</f>
        <v>0</v>
      </c>
      <c r="AD151" s="221">
        <f t="shared" si="161"/>
        <v>0</v>
      </c>
      <c r="AE151" s="222">
        <f t="shared" si="14"/>
        <v>0</v>
      </c>
      <c r="AF151" s="227">
        <f t="shared" si="63"/>
        <v>0</v>
      </c>
      <c r="AG151" s="227" t="b">
        <f t="shared" si="19"/>
        <v>1</v>
      </c>
      <c r="AH151" t="s">
        <v>623</v>
      </c>
      <c r="AI151" s="224">
        <v>0</v>
      </c>
      <c r="AJ151" s="224">
        <v>0</v>
      </c>
      <c r="AK151" s="224">
        <f t="shared" si="15"/>
        <v>0</v>
      </c>
      <c r="AL151" s="224"/>
      <c r="AM151" s="137">
        <v>0</v>
      </c>
      <c r="AN151" s="137">
        <f t="shared" si="16"/>
        <v>0</v>
      </c>
      <c r="AO151" s="137"/>
      <c r="AP151" s="137"/>
      <c r="AQ151" s="137"/>
      <c r="AR151" s="137"/>
      <c r="AS151" s="137"/>
      <c r="AT151" s="137"/>
      <c r="AU151" s="137"/>
      <c r="AV151" s="137"/>
      <c r="AW151" s="137"/>
      <c r="AX151" s="137"/>
      <c r="AY151" s="137"/>
      <c r="AZ151" s="137"/>
      <c r="BA151" s="137"/>
      <c r="BB151" s="137"/>
    </row>
    <row r="152" spans="1:54" ht="9.75" customHeight="1">
      <c r="A152" s="137"/>
      <c r="B152" s="219">
        <v>3253</v>
      </c>
      <c r="C152" s="220" t="s">
        <v>631</v>
      </c>
      <c r="D152" s="220">
        <v>0</v>
      </c>
      <c r="E152" s="220">
        <v>0</v>
      </c>
      <c r="F152" s="220">
        <v>0</v>
      </c>
      <c r="G152" s="220">
        <f t="shared" si="3"/>
        <v>0</v>
      </c>
      <c r="H152" s="220">
        <v>0</v>
      </c>
      <c r="I152" s="220">
        <f t="shared" si="4"/>
        <v>0</v>
      </c>
      <c r="J152" s="220">
        <v>0</v>
      </c>
      <c r="K152" s="220">
        <f t="shared" si="5"/>
        <v>0</v>
      </c>
      <c r="L152" s="220">
        <v>0</v>
      </c>
      <c r="M152" s="220">
        <v>0</v>
      </c>
      <c r="N152" s="220">
        <v>0</v>
      </c>
      <c r="O152" s="220">
        <f t="shared" si="6"/>
        <v>0</v>
      </c>
      <c r="P152" s="220">
        <v>0</v>
      </c>
      <c r="Q152" s="220">
        <f t="shared" si="7"/>
        <v>0</v>
      </c>
      <c r="R152" s="220">
        <v>0</v>
      </c>
      <c r="S152" s="220">
        <f t="shared" si="8"/>
        <v>0</v>
      </c>
      <c r="T152" s="220">
        <v>0</v>
      </c>
      <c r="U152" s="220">
        <v>0</v>
      </c>
      <c r="V152" s="220">
        <v>0</v>
      </c>
      <c r="W152" s="220">
        <f t="shared" si="9"/>
        <v>0</v>
      </c>
      <c r="X152" s="220">
        <v>0</v>
      </c>
      <c r="Y152" s="220">
        <f t="shared" si="10"/>
        <v>0</v>
      </c>
      <c r="Z152" s="220">
        <v>0</v>
      </c>
      <c r="AA152" s="220">
        <f t="shared" si="11"/>
        <v>0</v>
      </c>
      <c r="AB152" s="200">
        <f t="shared" si="12"/>
        <v>0</v>
      </c>
      <c r="AC152" s="221">
        <f t="shared" ref="AC152:AD152" si="162">G152+O152+W152</f>
        <v>0</v>
      </c>
      <c r="AD152" s="221">
        <f t="shared" si="162"/>
        <v>0</v>
      </c>
      <c r="AE152" s="222">
        <f t="shared" si="14"/>
        <v>0</v>
      </c>
      <c r="AF152" s="227">
        <f t="shared" si="63"/>
        <v>0</v>
      </c>
      <c r="AG152" s="227" t="b">
        <f t="shared" si="19"/>
        <v>1</v>
      </c>
      <c r="AH152" t="s">
        <v>623</v>
      </c>
      <c r="AI152" s="224">
        <v>0</v>
      </c>
      <c r="AJ152" s="224">
        <v>0</v>
      </c>
      <c r="AK152" s="224">
        <f t="shared" si="15"/>
        <v>0</v>
      </c>
      <c r="AL152" s="224"/>
      <c r="AM152" s="137">
        <v>0</v>
      </c>
      <c r="AN152" s="137">
        <f t="shared" si="16"/>
        <v>0</v>
      </c>
      <c r="AO152" s="137"/>
      <c r="AP152" s="137"/>
      <c r="AQ152" s="137"/>
      <c r="AR152" s="137"/>
      <c r="AS152" s="137"/>
      <c r="AT152" s="137"/>
      <c r="AU152" s="137"/>
      <c r="AV152" s="137"/>
      <c r="AW152" s="137"/>
      <c r="AX152" s="137"/>
      <c r="AY152" s="137"/>
      <c r="AZ152" s="137"/>
      <c r="BA152" s="137"/>
      <c r="BB152" s="137"/>
    </row>
    <row r="153" spans="1:54" ht="9.75" customHeight="1">
      <c r="A153" s="137"/>
      <c r="B153" s="219">
        <v>3254</v>
      </c>
      <c r="C153" s="220" t="s">
        <v>632</v>
      </c>
      <c r="D153" s="220">
        <v>0</v>
      </c>
      <c r="E153" s="220">
        <v>0</v>
      </c>
      <c r="F153" s="220">
        <v>0</v>
      </c>
      <c r="G153" s="220">
        <f t="shared" si="3"/>
        <v>0</v>
      </c>
      <c r="H153" s="220">
        <v>0</v>
      </c>
      <c r="I153" s="220">
        <f t="shared" si="4"/>
        <v>0</v>
      </c>
      <c r="J153" s="220">
        <v>0</v>
      </c>
      <c r="K153" s="220">
        <f t="shared" si="5"/>
        <v>0</v>
      </c>
      <c r="L153" s="220">
        <v>0</v>
      </c>
      <c r="M153" s="220">
        <v>0</v>
      </c>
      <c r="N153" s="220">
        <v>0</v>
      </c>
      <c r="O153" s="220">
        <f t="shared" si="6"/>
        <v>0</v>
      </c>
      <c r="P153" s="220">
        <v>0</v>
      </c>
      <c r="Q153" s="220">
        <f t="shared" si="7"/>
        <v>0</v>
      </c>
      <c r="R153" s="220">
        <v>0</v>
      </c>
      <c r="S153" s="220">
        <f t="shared" si="8"/>
        <v>0</v>
      </c>
      <c r="T153" s="220">
        <v>0</v>
      </c>
      <c r="U153" s="220">
        <v>0</v>
      </c>
      <c r="V153" s="220">
        <v>0</v>
      </c>
      <c r="W153" s="220">
        <f t="shared" si="9"/>
        <v>0</v>
      </c>
      <c r="X153" s="220">
        <v>0</v>
      </c>
      <c r="Y153" s="220">
        <f t="shared" si="10"/>
        <v>0</v>
      </c>
      <c r="Z153" s="220">
        <v>0</v>
      </c>
      <c r="AA153" s="220">
        <f t="shared" si="11"/>
        <v>0</v>
      </c>
      <c r="AB153" s="200">
        <f t="shared" si="12"/>
        <v>0</v>
      </c>
      <c r="AC153" s="221">
        <f t="shared" ref="AC153:AD153" si="163">G153+O153+W153</f>
        <v>0</v>
      </c>
      <c r="AD153" s="221">
        <f t="shared" si="163"/>
        <v>0</v>
      </c>
      <c r="AE153" s="222">
        <f t="shared" si="14"/>
        <v>0</v>
      </c>
      <c r="AF153" s="227">
        <f t="shared" si="63"/>
        <v>0</v>
      </c>
      <c r="AG153" s="227" t="b">
        <f t="shared" si="19"/>
        <v>1</v>
      </c>
      <c r="AH153" t="s">
        <v>623</v>
      </c>
      <c r="AI153" s="224">
        <v>0</v>
      </c>
      <c r="AJ153" s="224">
        <v>0</v>
      </c>
      <c r="AK153" s="224">
        <f t="shared" si="15"/>
        <v>0</v>
      </c>
      <c r="AL153" s="224"/>
      <c r="AM153" s="137">
        <v>0</v>
      </c>
      <c r="AN153" s="137">
        <f t="shared" si="16"/>
        <v>0</v>
      </c>
      <c r="AO153" s="137"/>
      <c r="AP153" s="137"/>
      <c r="AQ153" s="137"/>
      <c r="AR153" s="137"/>
      <c r="AS153" s="137"/>
      <c r="AT153" s="137"/>
      <c r="AU153" s="137"/>
      <c r="AV153" s="137"/>
      <c r="AW153" s="137"/>
      <c r="AX153" s="137"/>
      <c r="AY153" s="137"/>
      <c r="AZ153" s="137"/>
      <c r="BA153" s="137"/>
      <c r="BB153" s="137"/>
    </row>
    <row r="154" spans="1:54" ht="9.75" customHeight="1">
      <c r="A154" s="137"/>
      <c r="B154" s="219">
        <v>3261</v>
      </c>
      <c r="C154" s="220" t="s">
        <v>633</v>
      </c>
      <c r="D154" s="220">
        <v>0</v>
      </c>
      <c r="E154" s="220">
        <v>0</v>
      </c>
      <c r="F154" s="220">
        <v>0</v>
      </c>
      <c r="G154" s="220">
        <f t="shared" si="3"/>
        <v>0</v>
      </c>
      <c r="H154" s="220">
        <v>0</v>
      </c>
      <c r="I154" s="220">
        <f t="shared" si="4"/>
        <v>0</v>
      </c>
      <c r="J154" s="220">
        <v>0</v>
      </c>
      <c r="K154" s="220">
        <f t="shared" si="5"/>
        <v>0</v>
      </c>
      <c r="L154" s="220">
        <v>0</v>
      </c>
      <c r="M154" s="220">
        <v>0</v>
      </c>
      <c r="N154" s="220">
        <v>0</v>
      </c>
      <c r="O154" s="220">
        <f t="shared" si="6"/>
        <v>0</v>
      </c>
      <c r="P154" s="220">
        <v>0</v>
      </c>
      <c r="Q154" s="220">
        <f t="shared" si="7"/>
        <v>0</v>
      </c>
      <c r="R154" s="220">
        <v>0</v>
      </c>
      <c r="S154" s="220">
        <f t="shared" si="8"/>
        <v>0</v>
      </c>
      <c r="T154" s="220">
        <v>0</v>
      </c>
      <c r="U154" s="220">
        <v>0</v>
      </c>
      <c r="V154" s="220">
        <v>0</v>
      </c>
      <c r="W154" s="220">
        <f t="shared" si="9"/>
        <v>0</v>
      </c>
      <c r="X154" s="220">
        <v>0</v>
      </c>
      <c r="Y154" s="220">
        <f t="shared" si="10"/>
        <v>0</v>
      </c>
      <c r="Z154" s="220">
        <v>0</v>
      </c>
      <c r="AA154" s="220">
        <f t="shared" si="11"/>
        <v>0</v>
      </c>
      <c r="AB154" s="200">
        <f t="shared" si="12"/>
        <v>0</v>
      </c>
      <c r="AC154" s="221">
        <f t="shared" ref="AC154:AD154" si="164">G154+O154+W154</f>
        <v>0</v>
      </c>
      <c r="AD154" s="221">
        <f t="shared" si="164"/>
        <v>0</v>
      </c>
      <c r="AE154" s="222">
        <f t="shared" si="14"/>
        <v>0</v>
      </c>
      <c r="AF154" s="227">
        <f t="shared" si="63"/>
        <v>0</v>
      </c>
      <c r="AG154" s="227" t="b">
        <f t="shared" si="19"/>
        <v>1</v>
      </c>
      <c r="AH154" t="s">
        <v>623</v>
      </c>
      <c r="AI154" s="224">
        <v>0</v>
      </c>
      <c r="AJ154" s="224">
        <v>0</v>
      </c>
      <c r="AK154" s="224">
        <f t="shared" si="15"/>
        <v>0</v>
      </c>
      <c r="AL154" s="224"/>
      <c r="AM154" s="137">
        <v>0</v>
      </c>
      <c r="AN154" s="137">
        <f t="shared" si="16"/>
        <v>0</v>
      </c>
      <c r="AO154" s="137"/>
      <c r="AP154" s="137"/>
      <c r="AQ154" s="137"/>
      <c r="AR154" s="137"/>
      <c r="AS154" s="137"/>
      <c r="AT154" s="137"/>
      <c r="AU154" s="137"/>
      <c r="AV154" s="137"/>
      <c r="AW154" s="137"/>
      <c r="AX154" s="137"/>
      <c r="AY154" s="137"/>
      <c r="AZ154" s="137"/>
      <c r="BA154" s="137"/>
      <c r="BB154" s="137"/>
    </row>
    <row r="155" spans="1:54" ht="9.75" customHeight="1">
      <c r="A155" s="137"/>
      <c r="B155" s="219">
        <v>3271</v>
      </c>
      <c r="C155" s="220" t="s">
        <v>634</v>
      </c>
      <c r="D155" s="220">
        <v>0</v>
      </c>
      <c r="E155" s="220">
        <v>0</v>
      </c>
      <c r="F155" s="220">
        <v>0</v>
      </c>
      <c r="G155" s="220">
        <f t="shared" si="3"/>
        <v>0</v>
      </c>
      <c r="H155" s="220">
        <v>0</v>
      </c>
      <c r="I155" s="220">
        <f t="shared" si="4"/>
        <v>0</v>
      </c>
      <c r="J155" s="220">
        <v>0</v>
      </c>
      <c r="K155" s="220">
        <f t="shared" si="5"/>
        <v>0</v>
      </c>
      <c r="L155" s="220">
        <v>0</v>
      </c>
      <c r="M155" s="220">
        <v>0</v>
      </c>
      <c r="N155" s="220">
        <v>0</v>
      </c>
      <c r="O155" s="220">
        <f t="shared" si="6"/>
        <v>0</v>
      </c>
      <c r="P155" s="220">
        <v>0</v>
      </c>
      <c r="Q155" s="220">
        <f t="shared" si="7"/>
        <v>0</v>
      </c>
      <c r="R155" s="220">
        <v>0</v>
      </c>
      <c r="S155" s="220">
        <f t="shared" si="8"/>
        <v>0</v>
      </c>
      <c r="T155" s="220">
        <v>0</v>
      </c>
      <c r="U155" s="220">
        <v>0</v>
      </c>
      <c r="V155" s="220">
        <v>0</v>
      </c>
      <c r="W155" s="220">
        <f t="shared" si="9"/>
        <v>0</v>
      </c>
      <c r="X155" s="220">
        <v>0</v>
      </c>
      <c r="Y155" s="220">
        <f t="shared" si="10"/>
        <v>0</v>
      </c>
      <c r="Z155" s="220">
        <v>0</v>
      </c>
      <c r="AA155" s="220">
        <f t="shared" si="11"/>
        <v>0</v>
      </c>
      <c r="AB155" s="200">
        <f t="shared" si="12"/>
        <v>0</v>
      </c>
      <c r="AC155" s="221">
        <f t="shared" ref="AC155:AD155" si="165">G155+O155+W155</f>
        <v>0</v>
      </c>
      <c r="AD155" s="221">
        <f t="shared" si="165"/>
        <v>0</v>
      </c>
      <c r="AE155" s="222">
        <f t="shared" si="14"/>
        <v>0</v>
      </c>
      <c r="AF155" s="227">
        <f t="shared" si="63"/>
        <v>0</v>
      </c>
      <c r="AG155" s="227" t="b">
        <f t="shared" si="19"/>
        <v>1</v>
      </c>
      <c r="AH155" t="s">
        <v>623</v>
      </c>
      <c r="AI155" s="224">
        <v>0</v>
      </c>
      <c r="AJ155" s="224">
        <v>0</v>
      </c>
      <c r="AK155" s="224">
        <f t="shared" si="15"/>
        <v>0</v>
      </c>
      <c r="AL155" s="224"/>
      <c r="AM155" s="137">
        <v>0</v>
      </c>
      <c r="AN155" s="137">
        <f t="shared" si="16"/>
        <v>0</v>
      </c>
      <c r="AO155" s="137"/>
      <c r="AP155" s="137"/>
      <c r="AQ155" s="137"/>
      <c r="AR155" s="137"/>
      <c r="AS155" s="137"/>
      <c r="AT155" s="137"/>
      <c r="AU155" s="137"/>
      <c r="AV155" s="137"/>
      <c r="AW155" s="137"/>
      <c r="AX155" s="137"/>
      <c r="AY155" s="137"/>
      <c r="AZ155" s="137"/>
      <c r="BA155" s="137"/>
      <c r="BB155" s="137"/>
    </row>
    <row r="156" spans="1:54" ht="9.75" customHeight="1">
      <c r="A156" s="137"/>
      <c r="B156" s="219">
        <v>3281</v>
      </c>
      <c r="C156" s="220" t="s">
        <v>635</v>
      </c>
      <c r="D156" s="220">
        <v>0</v>
      </c>
      <c r="E156" s="220">
        <v>0</v>
      </c>
      <c r="F156" s="220">
        <v>0</v>
      </c>
      <c r="G156" s="220">
        <f t="shared" si="3"/>
        <v>0</v>
      </c>
      <c r="H156" s="220">
        <v>0</v>
      </c>
      <c r="I156" s="220">
        <f t="shared" si="4"/>
        <v>0</v>
      </c>
      <c r="J156" s="220">
        <v>0</v>
      </c>
      <c r="K156" s="220">
        <f t="shared" si="5"/>
        <v>0</v>
      </c>
      <c r="L156" s="220">
        <v>0</v>
      </c>
      <c r="M156" s="220">
        <v>0</v>
      </c>
      <c r="N156" s="220">
        <v>0</v>
      </c>
      <c r="O156" s="220">
        <f t="shared" si="6"/>
        <v>0</v>
      </c>
      <c r="P156" s="220">
        <v>0</v>
      </c>
      <c r="Q156" s="220">
        <f t="shared" si="7"/>
        <v>0</v>
      </c>
      <c r="R156" s="220">
        <v>0</v>
      </c>
      <c r="S156" s="220">
        <f t="shared" si="8"/>
        <v>0</v>
      </c>
      <c r="T156" s="220">
        <v>0</v>
      </c>
      <c r="U156" s="220">
        <v>0</v>
      </c>
      <c r="V156" s="220">
        <v>0</v>
      </c>
      <c r="W156" s="220">
        <f t="shared" si="9"/>
        <v>0</v>
      </c>
      <c r="X156" s="220">
        <v>0</v>
      </c>
      <c r="Y156" s="220">
        <f t="shared" si="10"/>
        <v>0</v>
      </c>
      <c r="Z156" s="220">
        <v>0</v>
      </c>
      <c r="AA156" s="220">
        <f t="shared" si="11"/>
        <v>0</v>
      </c>
      <c r="AB156" s="200">
        <f t="shared" si="12"/>
        <v>0</v>
      </c>
      <c r="AC156" s="221">
        <f t="shared" ref="AC156:AD156" si="166">G156+O156+W156</f>
        <v>0</v>
      </c>
      <c r="AD156" s="221">
        <f t="shared" si="166"/>
        <v>0</v>
      </c>
      <c r="AE156" s="222">
        <f t="shared" si="14"/>
        <v>0</v>
      </c>
      <c r="AF156" s="227">
        <f t="shared" si="63"/>
        <v>0</v>
      </c>
      <c r="AG156" s="227" t="b">
        <f t="shared" si="19"/>
        <v>1</v>
      </c>
      <c r="AH156" t="s">
        <v>623</v>
      </c>
      <c r="AI156" s="224">
        <v>0</v>
      </c>
      <c r="AJ156" s="224">
        <v>0</v>
      </c>
      <c r="AK156" s="224">
        <f t="shared" si="15"/>
        <v>0</v>
      </c>
      <c r="AL156" s="224"/>
      <c r="AM156" s="137">
        <v>0</v>
      </c>
      <c r="AN156" s="137">
        <f t="shared" si="16"/>
        <v>0</v>
      </c>
      <c r="AO156" s="137"/>
      <c r="AP156" s="137"/>
      <c r="AQ156" s="137"/>
      <c r="AR156" s="137"/>
      <c r="AS156" s="137"/>
      <c r="AT156" s="137"/>
      <c r="AU156" s="137"/>
      <c r="AV156" s="137"/>
      <c r="AW156" s="137"/>
      <c r="AX156" s="137"/>
      <c r="AY156" s="137"/>
      <c r="AZ156" s="137"/>
      <c r="BA156" s="137"/>
      <c r="BB156" s="137"/>
    </row>
    <row r="157" spans="1:54" ht="16.5" customHeight="1">
      <c r="A157" s="137"/>
      <c r="B157" s="230">
        <v>3291</v>
      </c>
      <c r="C157" s="220" t="s">
        <v>636</v>
      </c>
      <c r="D157" s="220">
        <v>0</v>
      </c>
      <c r="E157" s="220">
        <v>0</v>
      </c>
      <c r="F157" s="220">
        <v>0</v>
      </c>
      <c r="G157" s="220">
        <f t="shared" si="3"/>
        <v>0</v>
      </c>
      <c r="H157" s="220">
        <v>0</v>
      </c>
      <c r="I157" s="220">
        <f t="shared" si="4"/>
        <v>0</v>
      </c>
      <c r="J157" s="220">
        <v>0</v>
      </c>
      <c r="K157" s="220">
        <f t="shared" si="5"/>
        <v>0</v>
      </c>
      <c r="L157" s="220">
        <v>0</v>
      </c>
      <c r="M157" s="220">
        <v>0</v>
      </c>
      <c r="N157" s="220">
        <v>0</v>
      </c>
      <c r="O157" s="220">
        <f t="shared" si="6"/>
        <v>0</v>
      </c>
      <c r="P157" s="220">
        <v>0</v>
      </c>
      <c r="Q157" s="220">
        <f t="shared" si="7"/>
        <v>0</v>
      </c>
      <c r="R157" s="220">
        <v>0</v>
      </c>
      <c r="S157" s="220">
        <f t="shared" si="8"/>
        <v>0</v>
      </c>
      <c r="T157" s="220">
        <v>0</v>
      </c>
      <c r="U157" s="220">
        <v>0</v>
      </c>
      <c r="V157" s="220">
        <v>0</v>
      </c>
      <c r="W157" s="220">
        <f t="shared" si="9"/>
        <v>0</v>
      </c>
      <c r="X157" s="220">
        <v>0</v>
      </c>
      <c r="Y157" s="220">
        <f t="shared" si="10"/>
        <v>0</v>
      </c>
      <c r="Z157" s="220">
        <v>0</v>
      </c>
      <c r="AA157" s="220">
        <f t="shared" si="11"/>
        <v>0</v>
      </c>
      <c r="AB157" s="200">
        <f t="shared" si="12"/>
        <v>0</v>
      </c>
      <c r="AC157" s="221">
        <f t="shared" ref="AC157:AD157" si="167">G157+O157+W157</f>
        <v>0</v>
      </c>
      <c r="AD157" s="221">
        <f t="shared" si="167"/>
        <v>0</v>
      </c>
      <c r="AE157" s="222">
        <f t="shared" si="14"/>
        <v>0</v>
      </c>
      <c r="AF157" s="227">
        <f t="shared" si="63"/>
        <v>0</v>
      </c>
      <c r="AG157" s="227" t="b">
        <f t="shared" si="19"/>
        <v>1</v>
      </c>
      <c r="AH157" t="s">
        <v>623</v>
      </c>
      <c r="AI157" s="224">
        <v>0</v>
      </c>
      <c r="AJ157" s="224">
        <v>0</v>
      </c>
      <c r="AK157" s="224">
        <f t="shared" si="15"/>
        <v>0</v>
      </c>
      <c r="AL157" s="224"/>
      <c r="AM157" s="137">
        <v>0</v>
      </c>
      <c r="AN157" s="137">
        <f t="shared" si="16"/>
        <v>0</v>
      </c>
      <c r="AO157" s="137"/>
      <c r="AP157" s="137"/>
      <c r="AQ157" s="137"/>
      <c r="AR157" s="137"/>
      <c r="AS157" s="137"/>
      <c r="AT157" s="137"/>
      <c r="AU157" s="137"/>
      <c r="AV157" s="137"/>
      <c r="AW157" s="137"/>
      <c r="AX157" s="137"/>
      <c r="AY157" s="137"/>
      <c r="AZ157" s="137"/>
      <c r="BA157" s="137"/>
      <c r="BB157" s="137"/>
    </row>
    <row r="158" spans="1:54" ht="16.5" customHeight="1">
      <c r="A158" s="137"/>
      <c r="B158" s="219">
        <v>3292</v>
      </c>
      <c r="C158" s="220" t="s">
        <v>637</v>
      </c>
      <c r="D158" s="220">
        <v>0</v>
      </c>
      <c r="E158" s="220">
        <v>0</v>
      </c>
      <c r="F158" s="220">
        <v>0</v>
      </c>
      <c r="G158" s="220">
        <f t="shared" si="3"/>
        <v>0</v>
      </c>
      <c r="H158" s="220">
        <v>0</v>
      </c>
      <c r="I158" s="220">
        <f t="shared" si="4"/>
        <v>0</v>
      </c>
      <c r="J158" s="220">
        <v>0</v>
      </c>
      <c r="K158" s="220">
        <f t="shared" si="5"/>
        <v>0</v>
      </c>
      <c r="L158" s="220">
        <v>0</v>
      </c>
      <c r="M158" s="220">
        <v>0</v>
      </c>
      <c r="N158" s="220">
        <v>0</v>
      </c>
      <c r="O158" s="220">
        <f t="shared" si="6"/>
        <v>0</v>
      </c>
      <c r="P158" s="220">
        <v>0</v>
      </c>
      <c r="Q158" s="220">
        <f t="shared" si="7"/>
        <v>0</v>
      </c>
      <c r="R158" s="220">
        <v>0</v>
      </c>
      <c r="S158" s="220">
        <f t="shared" si="8"/>
        <v>0</v>
      </c>
      <c r="T158" s="220">
        <v>0</v>
      </c>
      <c r="U158" s="220">
        <v>0</v>
      </c>
      <c r="V158" s="220">
        <v>0</v>
      </c>
      <c r="W158" s="220">
        <f t="shared" si="9"/>
        <v>0</v>
      </c>
      <c r="X158" s="220">
        <v>0</v>
      </c>
      <c r="Y158" s="220">
        <f t="shared" si="10"/>
        <v>0</v>
      </c>
      <c r="Z158" s="220">
        <v>0</v>
      </c>
      <c r="AA158" s="220">
        <f t="shared" si="11"/>
        <v>0</v>
      </c>
      <c r="AB158" s="200">
        <f t="shared" si="12"/>
        <v>0</v>
      </c>
      <c r="AC158" s="221">
        <f t="shared" ref="AC158:AD158" si="168">G158+O158+W158</f>
        <v>0</v>
      </c>
      <c r="AD158" s="221">
        <f t="shared" si="168"/>
        <v>0</v>
      </c>
      <c r="AE158" s="222">
        <f t="shared" si="14"/>
        <v>0</v>
      </c>
      <c r="AF158" s="227">
        <f t="shared" si="63"/>
        <v>0</v>
      </c>
      <c r="AG158" s="227" t="b">
        <f t="shared" si="19"/>
        <v>1</v>
      </c>
      <c r="AH158" t="s">
        <v>623</v>
      </c>
      <c r="AI158" s="224">
        <v>0</v>
      </c>
      <c r="AJ158" s="224">
        <v>0</v>
      </c>
      <c r="AK158" s="224">
        <f t="shared" si="15"/>
        <v>0</v>
      </c>
      <c r="AL158" s="224"/>
      <c r="AM158" s="137">
        <v>0</v>
      </c>
      <c r="AN158" s="137">
        <f t="shared" si="16"/>
        <v>0</v>
      </c>
      <c r="AO158" s="137"/>
      <c r="AP158" s="137"/>
      <c r="AQ158" s="137"/>
      <c r="AR158" s="137"/>
      <c r="AS158" s="137"/>
      <c r="AT158" s="137"/>
      <c r="AU158" s="137"/>
      <c r="AV158" s="137"/>
      <c r="AW158" s="137"/>
      <c r="AX158" s="137"/>
      <c r="AY158" s="137"/>
      <c r="AZ158" s="137"/>
      <c r="BA158" s="137"/>
      <c r="BB158" s="137"/>
    </row>
    <row r="159" spans="1:54" ht="16.5" customHeight="1">
      <c r="A159" s="137"/>
      <c r="B159" s="219">
        <v>3293</v>
      </c>
      <c r="C159" s="220" t="s">
        <v>638</v>
      </c>
      <c r="D159" s="220">
        <v>0</v>
      </c>
      <c r="E159" s="220">
        <v>0</v>
      </c>
      <c r="F159" s="220">
        <v>0</v>
      </c>
      <c r="G159" s="220">
        <f t="shared" si="3"/>
        <v>0</v>
      </c>
      <c r="H159" s="220">
        <v>0</v>
      </c>
      <c r="I159" s="220">
        <f t="shared" si="4"/>
        <v>0</v>
      </c>
      <c r="J159" s="220">
        <v>0</v>
      </c>
      <c r="K159" s="220">
        <f t="shared" si="5"/>
        <v>0</v>
      </c>
      <c r="L159" s="220">
        <v>0</v>
      </c>
      <c r="M159" s="220">
        <v>0</v>
      </c>
      <c r="N159" s="220">
        <v>0</v>
      </c>
      <c r="O159" s="220">
        <f t="shared" si="6"/>
        <v>0</v>
      </c>
      <c r="P159" s="220">
        <v>0</v>
      </c>
      <c r="Q159" s="220">
        <f t="shared" si="7"/>
        <v>0</v>
      </c>
      <c r="R159" s="220">
        <v>0</v>
      </c>
      <c r="S159" s="220">
        <f t="shared" si="8"/>
        <v>0</v>
      </c>
      <c r="T159" s="220">
        <v>0</v>
      </c>
      <c r="U159" s="220">
        <v>0</v>
      </c>
      <c r="V159" s="220">
        <v>0</v>
      </c>
      <c r="W159" s="220">
        <f t="shared" si="9"/>
        <v>0</v>
      </c>
      <c r="X159" s="220">
        <v>0</v>
      </c>
      <c r="Y159" s="220">
        <f t="shared" si="10"/>
        <v>0</v>
      </c>
      <c r="Z159" s="220">
        <v>0</v>
      </c>
      <c r="AA159" s="220">
        <f t="shared" si="11"/>
        <v>0</v>
      </c>
      <c r="AB159" s="200">
        <f t="shared" si="12"/>
        <v>0</v>
      </c>
      <c r="AC159" s="221">
        <f t="shared" ref="AC159:AD159" si="169">G159+O159+W159</f>
        <v>0</v>
      </c>
      <c r="AD159" s="221">
        <f t="shared" si="169"/>
        <v>0</v>
      </c>
      <c r="AE159" s="222">
        <f t="shared" si="14"/>
        <v>0</v>
      </c>
      <c r="AF159" s="227">
        <f t="shared" si="63"/>
        <v>0</v>
      </c>
      <c r="AG159" s="227" t="b">
        <f t="shared" si="19"/>
        <v>1</v>
      </c>
      <c r="AH159" t="s">
        <v>623</v>
      </c>
      <c r="AI159" s="224">
        <v>0</v>
      </c>
      <c r="AJ159" s="224">
        <v>0</v>
      </c>
      <c r="AK159" s="224">
        <f t="shared" si="15"/>
        <v>0</v>
      </c>
      <c r="AL159" s="224"/>
      <c r="AM159" s="137">
        <v>0</v>
      </c>
      <c r="AN159" s="137">
        <f t="shared" si="16"/>
        <v>0</v>
      </c>
      <c r="AO159" s="137"/>
      <c r="AP159" s="137"/>
      <c r="AQ159" s="137"/>
      <c r="AR159" s="137"/>
      <c r="AS159" s="137"/>
      <c r="AT159" s="137"/>
      <c r="AU159" s="137"/>
      <c r="AV159" s="137"/>
      <c r="AW159" s="137"/>
      <c r="AX159" s="137"/>
      <c r="AY159" s="137"/>
      <c r="AZ159" s="137"/>
      <c r="BA159" s="137"/>
      <c r="BB159" s="137"/>
    </row>
    <row r="160" spans="1:54" ht="16.5" customHeight="1">
      <c r="A160" s="137"/>
      <c r="B160" s="231">
        <v>3311</v>
      </c>
      <c r="C160" s="220" t="s">
        <v>639</v>
      </c>
      <c r="D160" s="220">
        <v>0</v>
      </c>
      <c r="E160" s="220">
        <v>0</v>
      </c>
      <c r="F160" s="220">
        <v>0</v>
      </c>
      <c r="G160" s="220">
        <f t="shared" si="3"/>
        <v>0</v>
      </c>
      <c r="H160" s="220">
        <v>0</v>
      </c>
      <c r="I160" s="220">
        <f t="shared" si="4"/>
        <v>0</v>
      </c>
      <c r="J160" s="220">
        <v>0</v>
      </c>
      <c r="K160" s="220">
        <f t="shared" si="5"/>
        <v>0</v>
      </c>
      <c r="L160" s="220">
        <v>0</v>
      </c>
      <c r="M160" s="220">
        <v>0</v>
      </c>
      <c r="N160" s="220">
        <v>0</v>
      </c>
      <c r="O160" s="220">
        <f t="shared" si="6"/>
        <v>0</v>
      </c>
      <c r="P160" s="220">
        <v>0</v>
      </c>
      <c r="Q160" s="220">
        <f t="shared" si="7"/>
        <v>0</v>
      </c>
      <c r="R160" s="220">
        <v>0</v>
      </c>
      <c r="S160" s="220">
        <f t="shared" si="8"/>
        <v>0</v>
      </c>
      <c r="T160" s="220">
        <v>0</v>
      </c>
      <c r="U160" s="220">
        <v>0</v>
      </c>
      <c r="V160" s="220">
        <v>0</v>
      </c>
      <c r="W160" s="220">
        <f t="shared" si="9"/>
        <v>0</v>
      </c>
      <c r="X160" s="220">
        <v>0</v>
      </c>
      <c r="Y160" s="220">
        <f t="shared" si="10"/>
        <v>0</v>
      </c>
      <c r="Z160" s="220">
        <v>0</v>
      </c>
      <c r="AA160" s="220">
        <f t="shared" si="11"/>
        <v>0</v>
      </c>
      <c r="AB160" s="200">
        <f t="shared" si="12"/>
        <v>0</v>
      </c>
      <c r="AC160" s="221">
        <f t="shared" ref="AC160:AD160" si="170">G160+O160+W160</f>
        <v>0</v>
      </c>
      <c r="AD160" s="221">
        <f t="shared" si="170"/>
        <v>0</v>
      </c>
      <c r="AE160" s="222">
        <f t="shared" si="14"/>
        <v>0</v>
      </c>
      <c r="AF160" s="227">
        <f t="shared" si="63"/>
        <v>0</v>
      </c>
      <c r="AG160" s="227" t="b">
        <f t="shared" si="19"/>
        <v>1</v>
      </c>
      <c r="AH160" t="s">
        <v>640</v>
      </c>
      <c r="AI160" s="224">
        <v>0</v>
      </c>
      <c r="AJ160" s="224">
        <v>0</v>
      </c>
      <c r="AK160" s="224">
        <f t="shared" si="15"/>
        <v>0</v>
      </c>
      <c r="AL160" s="224"/>
      <c r="AM160" s="137">
        <v>0</v>
      </c>
      <c r="AN160" s="137">
        <f t="shared" si="16"/>
        <v>0</v>
      </c>
      <c r="AO160" s="137"/>
      <c r="AP160" s="137"/>
      <c r="AQ160" s="137"/>
      <c r="AR160" s="137"/>
      <c r="AS160" s="137"/>
      <c r="AT160" s="137"/>
      <c r="AU160" s="137"/>
      <c r="AV160" s="137"/>
      <c r="AW160" s="137"/>
      <c r="AX160" s="137"/>
      <c r="AY160" s="137"/>
      <c r="AZ160" s="137"/>
      <c r="BA160" s="137"/>
      <c r="BB160" s="137"/>
    </row>
    <row r="161" spans="1:54" ht="16.5" customHeight="1">
      <c r="A161" s="137"/>
      <c r="B161" s="219">
        <v>3321</v>
      </c>
      <c r="C161" s="220" t="s">
        <v>641</v>
      </c>
      <c r="D161" s="220">
        <v>0</v>
      </c>
      <c r="E161" s="220">
        <v>0</v>
      </c>
      <c r="F161" s="220">
        <v>0</v>
      </c>
      <c r="G161" s="220">
        <f t="shared" si="3"/>
        <v>0</v>
      </c>
      <c r="H161" s="220">
        <v>0</v>
      </c>
      <c r="I161" s="220">
        <f t="shared" si="4"/>
        <v>0</v>
      </c>
      <c r="J161" s="220">
        <v>0</v>
      </c>
      <c r="K161" s="220">
        <f t="shared" si="5"/>
        <v>0</v>
      </c>
      <c r="L161" s="220">
        <v>0</v>
      </c>
      <c r="M161" s="220">
        <v>0</v>
      </c>
      <c r="N161" s="220">
        <v>0</v>
      </c>
      <c r="O161" s="220">
        <f t="shared" si="6"/>
        <v>0</v>
      </c>
      <c r="P161" s="220">
        <v>0</v>
      </c>
      <c r="Q161" s="220">
        <f t="shared" si="7"/>
        <v>0</v>
      </c>
      <c r="R161" s="220">
        <v>0</v>
      </c>
      <c r="S161" s="220">
        <f t="shared" si="8"/>
        <v>0</v>
      </c>
      <c r="T161" s="220">
        <v>0</v>
      </c>
      <c r="U161" s="220">
        <v>0</v>
      </c>
      <c r="V161" s="220">
        <v>0</v>
      </c>
      <c r="W161" s="220">
        <f t="shared" si="9"/>
        <v>0</v>
      </c>
      <c r="X161" s="220">
        <v>0</v>
      </c>
      <c r="Y161" s="220">
        <f t="shared" si="10"/>
        <v>0</v>
      </c>
      <c r="Z161" s="220">
        <v>0</v>
      </c>
      <c r="AA161" s="220">
        <f t="shared" si="11"/>
        <v>0</v>
      </c>
      <c r="AB161" s="200">
        <f t="shared" si="12"/>
        <v>0</v>
      </c>
      <c r="AC161" s="221">
        <f t="shared" ref="AC161:AD161" si="171">G161+O161+W161</f>
        <v>0</v>
      </c>
      <c r="AD161" s="221">
        <f t="shared" si="171"/>
        <v>0</v>
      </c>
      <c r="AE161" s="222">
        <f t="shared" si="14"/>
        <v>0</v>
      </c>
      <c r="AF161" s="227">
        <f t="shared" si="63"/>
        <v>0</v>
      </c>
      <c r="AG161" s="227" t="b">
        <f t="shared" si="19"/>
        <v>1</v>
      </c>
      <c r="AH161" t="s">
        <v>640</v>
      </c>
      <c r="AI161" s="224">
        <v>0</v>
      </c>
      <c r="AJ161" s="224">
        <v>0</v>
      </c>
      <c r="AK161" s="224">
        <f t="shared" si="15"/>
        <v>0</v>
      </c>
      <c r="AL161" s="224"/>
      <c r="AM161" s="137">
        <v>0</v>
      </c>
      <c r="AN161" s="137">
        <f t="shared" si="16"/>
        <v>0</v>
      </c>
      <c r="AO161" s="137"/>
      <c r="AP161" s="137"/>
      <c r="AQ161" s="137"/>
      <c r="AR161" s="137"/>
      <c r="AS161" s="137"/>
      <c r="AT161" s="137"/>
      <c r="AU161" s="137"/>
      <c r="AV161" s="137"/>
      <c r="AW161" s="137"/>
      <c r="AX161" s="137"/>
      <c r="AY161" s="137"/>
      <c r="AZ161" s="137"/>
      <c r="BA161" s="137"/>
      <c r="BB161" s="137"/>
    </row>
    <row r="162" spans="1:54" ht="16.5" customHeight="1">
      <c r="A162" s="137"/>
      <c r="B162" s="219">
        <v>3331</v>
      </c>
      <c r="C162" s="220" t="s">
        <v>642</v>
      </c>
      <c r="D162" s="220">
        <v>0</v>
      </c>
      <c r="E162" s="220">
        <v>0</v>
      </c>
      <c r="F162" s="220">
        <v>0</v>
      </c>
      <c r="G162" s="220">
        <f t="shared" si="3"/>
        <v>0</v>
      </c>
      <c r="H162" s="220">
        <v>0</v>
      </c>
      <c r="I162" s="220">
        <f t="shared" si="4"/>
        <v>0</v>
      </c>
      <c r="J162" s="220">
        <v>0</v>
      </c>
      <c r="K162" s="220">
        <f t="shared" si="5"/>
        <v>0</v>
      </c>
      <c r="L162" s="220">
        <v>0</v>
      </c>
      <c r="M162" s="220">
        <v>0</v>
      </c>
      <c r="N162" s="220">
        <v>0</v>
      </c>
      <c r="O162" s="220">
        <f t="shared" si="6"/>
        <v>0</v>
      </c>
      <c r="P162" s="220">
        <v>0</v>
      </c>
      <c r="Q162" s="220">
        <f t="shared" si="7"/>
        <v>0</v>
      </c>
      <c r="R162" s="220">
        <v>0</v>
      </c>
      <c r="S162" s="220">
        <f t="shared" si="8"/>
        <v>0</v>
      </c>
      <c r="T162" s="220">
        <v>0</v>
      </c>
      <c r="U162" s="220">
        <v>0</v>
      </c>
      <c r="V162" s="220">
        <v>0</v>
      </c>
      <c r="W162" s="220">
        <f t="shared" si="9"/>
        <v>0</v>
      </c>
      <c r="X162" s="220">
        <v>0</v>
      </c>
      <c r="Y162" s="220">
        <f t="shared" si="10"/>
        <v>0</v>
      </c>
      <c r="Z162" s="220">
        <v>0</v>
      </c>
      <c r="AA162" s="220">
        <f t="shared" si="11"/>
        <v>0</v>
      </c>
      <c r="AB162" s="200">
        <f t="shared" si="12"/>
        <v>0</v>
      </c>
      <c r="AC162" s="221">
        <f t="shared" ref="AC162:AD162" si="172">G162+O162+W162</f>
        <v>0</v>
      </c>
      <c r="AD162" s="221">
        <f t="shared" si="172"/>
        <v>0</v>
      </c>
      <c r="AE162" s="222">
        <f t="shared" si="14"/>
        <v>0</v>
      </c>
      <c r="AF162" s="227">
        <f t="shared" si="63"/>
        <v>0</v>
      </c>
      <c r="AG162" s="227" t="b">
        <f t="shared" si="19"/>
        <v>1</v>
      </c>
      <c r="AH162" t="s">
        <v>640</v>
      </c>
      <c r="AI162" s="224">
        <v>0</v>
      </c>
      <c r="AJ162" s="224">
        <v>0</v>
      </c>
      <c r="AK162" s="224">
        <f t="shared" si="15"/>
        <v>0</v>
      </c>
      <c r="AL162" s="224"/>
      <c r="AM162" s="137">
        <v>0</v>
      </c>
      <c r="AN162" s="137">
        <f t="shared" si="16"/>
        <v>0</v>
      </c>
      <c r="AO162" s="137"/>
      <c r="AP162" s="137"/>
      <c r="AQ162" s="137"/>
      <c r="AR162" s="137"/>
      <c r="AS162" s="137"/>
      <c r="AT162" s="137"/>
      <c r="AU162" s="137"/>
      <c r="AV162" s="137"/>
      <c r="AW162" s="137"/>
      <c r="AX162" s="137"/>
      <c r="AY162" s="137"/>
      <c r="AZ162" s="137"/>
      <c r="BA162" s="137"/>
      <c r="BB162" s="137"/>
    </row>
    <row r="163" spans="1:54" ht="16.5" customHeight="1">
      <c r="A163" s="137"/>
      <c r="B163" s="219">
        <v>3341</v>
      </c>
      <c r="C163" s="220" t="s">
        <v>643</v>
      </c>
      <c r="D163" s="220">
        <v>0</v>
      </c>
      <c r="E163" s="220">
        <v>0</v>
      </c>
      <c r="F163" s="220">
        <v>0</v>
      </c>
      <c r="G163" s="220">
        <f t="shared" si="3"/>
        <v>0</v>
      </c>
      <c r="H163" s="220">
        <v>0</v>
      </c>
      <c r="I163" s="220">
        <f t="shared" si="4"/>
        <v>0</v>
      </c>
      <c r="J163" s="220">
        <v>0</v>
      </c>
      <c r="K163" s="220">
        <f t="shared" si="5"/>
        <v>0</v>
      </c>
      <c r="L163" s="220">
        <v>0</v>
      </c>
      <c r="M163" s="220">
        <v>0</v>
      </c>
      <c r="N163" s="220">
        <v>0</v>
      </c>
      <c r="O163" s="220">
        <f t="shared" si="6"/>
        <v>0</v>
      </c>
      <c r="P163" s="220">
        <v>0</v>
      </c>
      <c r="Q163" s="220">
        <f t="shared" si="7"/>
        <v>0</v>
      </c>
      <c r="R163" s="220">
        <v>0</v>
      </c>
      <c r="S163" s="220">
        <f t="shared" si="8"/>
        <v>0</v>
      </c>
      <c r="T163" s="220">
        <v>0</v>
      </c>
      <c r="U163" s="220">
        <v>0</v>
      </c>
      <c r="V163" s="220">
        <v>0</v>
      </c>
      <c r="W163" s="220">
        <f t="shared" si="9"/>
        <v>0</v>
      </c>
      <c r="X163" s="220">
        <v>0</v>
      </c>
      <c r="Y163" s="220">
        <f t="shared" si="10"/>
        <v>0</v>
      </c>
      <c r="Z163" s="220">
        <v>0</v>
      </c>
      <c r="AA163" s="220">
        <f t="shared" si="11"/>
        <v>0</v>
      </c>
      <c r="AB163" s="200">
        <f t="shared" si="12"/>
        <v>0</v>
      </c>
      <c r="AC163" s="221">
        <f t="shared" ref="AC163:AD163" si="173">G163+O163+W163</f>
        <v>0</v>
      </c>
      <c r="AD163" s="221">
        <f t="shared" si="173"/>
        <v>0</v>
      </c>
      <c r="AE163" s="222">
        <f t="shared" si="14"/>
        <v>0</v>
      </c>
      <c r="AF163" s="227">
        <f t="shared" si="63"/>
        <v>0</v>
      </c>
      <c r="AG163" s="227" t="b">
        <f t="shared" si="19"/>
        <v>1</v>
      </c>
      <c r="AH163" t="s">
        <v>640</v>
      </c>
      <c r="AI163" s="224">
        <v>0</v>
      </c>
      <c r="AJ163" s="224">
        <v>0</v>
      </c>
      <c r="AK163" s="224">
        <f t="shared" si="15"/>
        <v>0</v>
      </c>
      <c r="AL163" s="224"/>
      <c r="AM163" s="137">
        <v>0</v>
      </c>
      <c r="AN163" s="137">
        <f t="shared" si="16"/>
        <v>0</v>
      </c>
      <c r="AO163" s="137"/>
      <c r="AP163" s="137"/>
      <c r="AQ163" s="137"/>
      <c r="AR163" s="137"/>
      <c r="AS163" s="137"/>
      <c r="AT163" s="137"/>
      <c r="AU163" s="137"/>
      <c r="AV163" s="137"/>
      <c r="AW163" s="137"/>
      <c r="AX163" s="137"/>
      <c r="AY163" s="137"/>
      <c r="AZ163" s="137"/>
      <c r="BA163" s="137"/>
      <c r="BB163" s="137"/>
    </row>
    <row r="164" spans="1:54" ht="16.5" customHeight="1">
      <c r="A164" s="137"/>
      <c r="B164" s="219">
        <v>3342</v>
      </c>
      <c r="C164" s="220" t="s">
        <v>644</v>
      </c>
      <c r="D164" s="220">
        <v>0</v>
      </c>
      <c r="E164" s="220">
        <v>0</v>
      </c>
      <c r="F164" s="220">
        <v>0</v>
      </c>
      <c r="G164" s="220">
        <f t="shared" si="3"/>
        <v>0</v>
      </c>
      <c r="H164" s="220">
        <v>0</v>
      </c>
      <c r="I164" s="220">
        <f t="shared" si="4"/>
        <v>0</v>
      </c>
      <c r="J164" s="220">
        <v>0</v>
      </c>
      <c r="K164" s="220">
        <f t="shared" si="5"/>
        <v>0</v>
      </c>
      <c r="L164" s="220">
        <v>0</v>
      </c>
      <c r="M164" s="220">
        <v>0</v>
      </c>
      <c r="N164" s="220">
        <v>0</v>
      </c>
      <c r="O164" s="220">
        <f t="shared" si="6"/>
        <v>0</v>
      </c>
      <c r="P164" s="220">
        <v>0</v>
      </c>
      <c r="Q164" s="220">
        <f t="shared" si="7"/>
        <v>0</v>
      </c>
      <c r="R164" s="220">
        <v>0</v>
      </c>
      <c r="S164" s="220">
        <f t="shared" si="8"/>
        <v>0</v>
      </c>
      <c r="T164" s="220">
        <v>0</v>
      </c>
      <c r="U164" s="220">
        <v>0</v>
      </c>
      <c r="V164" s="220">
        <v>0</v>
      </c>
      <c r="W164" s="220">
        <f t="shared" si="9"/>
        <v>0</v>
      </c>
      <c r="X164" s="220">
        <v>0</v>
      </c>
      <c r="Y164" s="220">
        <f t="shared" si="10"/>
        <v>0</v>
      </c>
      <c r="Z164" s="220">
        <v>0</v>
      </c>
      <c r="AA164" s="220">
        <f t="shared" si="11"/>
        <v>0</v>
      </c>
      <c r="AB164" s="200">
        <f t="shared" si="12"/>
        <v>0</v>
      </c>
      <c r="AC164" s="221">
        <f t="shared" ref="AC164:AD164" si="174">G164+O164+W164</f>
        <v>0</v>
      </c>
      <c r="AD164" s="221">
        <f t="shared" si="174"/>
        <v>0</v>
      </c>
      <c r="AE164" s="222">
        <f t="shared" si="14"/>
        <v>0</v>
      </c>
      <c r="AF164" s="227">
        <f t="shared" si="63"/>
        <v>0</v>
      </c>
      <c r="AG164" s="227" t="b">
        <f t="shared" si="19"/>
        <v>1</v>
      </c>
      <c r="AH164" t="s">
        <v>640</v>
      </c>
      <c r="AI164" s="224">
        <v>0</v>
      </c>
      <c r="AJ164" s="224">
        <v>0</v>
      </c>
      <c r="AK164" s="224">
        <f t="shared" si="15"/>
        <v>0</v>
      </c>
      <c r="AL164" s="224"/>
      <c r="AM164" s="137">
        <v>0</v>
      </c>
      <c r="AN164" s="137">
        <f t="shared" si="16"/>
        <v>0</v>
      </c>
      <c r="AO164" s="137"/>
      <c r="AP164" s="137"/>
      <c r="AQ164" s="137"/>
      <c r="AR164" s="137"/>
      <c r="AS164" s="137"/>
      <c r="AT164" s="137"/>
      <c r="AU164" s="137"/>
      <c r="AV164" s="137"/>
      <c r="AW164" s="137"/>
      <c r="AX164" s="137"/>
      <c r="AY164" s="137"/>
      <c r="AZ164" s="137"/>
      <c r="BA164" s="137"/>
      <c r="BB164" s="137"/>
    </row>
    <row r="165" spans="1:54" ht="16.5" customHeight="1">
      <c r="A165" s="137"/>
      <c r="B165" s="219">
        <v>3351</v>
      </c>
      <c r="C165" s="220" t="s">
        <v>645</v>
      </c>
      <c r="D165" s="220">
        <v>0</v>
      </c>
      <c r="E165" s="220">
        <v>0</v>
      </c>
      <c r="F165" s="220">
        <v>0</v>
      </c>
      <c r="G165" s="220">
        <f t="shared" si="3"/>
        <v>0</v>
      </c>
      <c r="H165" s="220">
        <v>0</v>
      </c>
      <c r="I165" s="220">
        <f t="shared" si="4"/>
        <v>0</v>
      </c>
      <c r="J165" s="220">
        <v>0</v>
      </c>
      <c r="K165" s="220">
        <f t="shared" si="5"/>
        <v>0</v>
      </c>
      <c r="L165" s="220">
        <v>0</v>
      </c>
      <c r="M165" s="220">
        <v>0</v>
      </c>
      <c r="N165" s="220">
        <v>0</v>
      </c>
      <c r="O165" s="220">
        <f t="shared" si="6"/>
        <v>0</v>
      </c>
      <c r="P165" s="220">
        <v>0</v>
      </c>
      <c r="Q165" s="220">
        <f t="shared" si="7"/>
        <v>0</v>
      </c>
      <c r="R165" s="220">
        <v>0</v>
      </c>
      <c r="S165" s="220">
        <f t="shared" si="8"/>
        <v>0</v>
      </c>
      <c r="T165" s="220">
        <v>0</v>
      </c>
      <c r="U165" s="220">
        <v>0</v>
      </c>
      <c r="V165" s="220">
        <v>0</v>
      </c>
      <c r="W165" s="220">
        <f t="shared" si="9"/>
        <v>0</v>
      </c>
      <c r="X165" s="220">
        <v>0</v>
      </c>
      <c r="Y165" s="220">
        <f t="shared" si="10"/>
        <v>0</v>
      </c>
      <c r="Z165" s="220">
        <v>0</v>
      </c>
      <c r="AA165" s="220">
        <f t="shared" si="11"/>
        <v>0</v>
      </c>
      <c r="AB165" s="200">
        <f t="shared" si="12"/>
        <v>0</v>
      </c>
      <c r="AC165" s="221">
        <f t="shared" ref="AC165:AD165" si="175">G165+O165+W165</f>
        <v>0</v>
      </c>
      <c r="AD165" s="221">
        <f t="shared" si="175"/>
        <v>0</v>
      </c>
      <c r="AE165" s="222">
        <f t="shared" si="14"/>
        <v>0</v>
      </c>
      <c r="AF165" s="227">
        <f t="shared" si="63"/>
        <v>0</v>
      </c>
      <c r="AG165" s="227" t="b">
        <f t="shared" si="19"/>
        <v>1</v>
      </c>
      <c r="AH165" t="s">
        <v>640</v>
      </c>
      <c r="AI165" s="224">
        <v>0</v>
      </c>
      <c r="AJ165" s="224">
        <v>0</v>
      </c>
      <c r="AK165" s="224">
        <f t="shared" si="15"/>
        <v>0</v>
      </c>
      <c r="AL165" s="224"/>
      <c r="AM165" s="137">
        <v>0</v>
      </c>
      <c r="AN165" s="137">
        <f t="shared" si="16"/>
        <v>0</v>
      </c>
      <c r="AO165" s="137"/>
      <c r="AP165" s="137"/>
      <c r="AQ165" s="137"/>
      <c r="AR165" s="137"/>
      <c r="AS165" s="137"/>
      <c r="AT165" s="137"/>
      <c r="AU165" s="137"/>
      <c r="AV165" s="137"/>
      <c r="AW165" s="137"/>
      <c r="AX165" s="137"/>
      <c r="AY165" s="137"/>
      <c r="AZ165" s="137"/>
      <c r="BA165" s="137"/>
      <c r="BB165" s="137"/>
    </row>
    <row r="166" spans="1:54" ht="16.5" customHeight="1">
      <c r="A166" s="137"/>
      <c r="B166" s="219">
        <v>3361</v>
      </c>
      <c r="C166" s="220" t="s">
        <v>646</v>
      </c>
      <c r="D166" s="220">
        <v>0</v>
      </c>
      <c r="E166" s="220">
        <v>0</v>
      </c>
      <c r="F166" s="220">
        <v>0</v>
      </c>
      <c r="G166" s="220">
        <f t="shared" si="3"/>
        <v>0</v>
      </c>
      <c r="H166" s="220">
        <v>0</v>
      </c>
      <c r="I166" s="220">
        <f t="shared" si="4"/>
        <v>0</v>
      </c>
      <c r="J166" s="220">
        <v>0</v>
      </c>
      <c r="K166" s="220">
        <f t="shared" si="5"/>
        <v>0</v>
      </c>
      <c r="L166" s="220">
        <v>0</v>
      </c>
      <c r="M166" s="220">
        <v>0</v>
      </c>
      <c r="N166" s="220">
        <v>0</v>
      </c>
      <c r="O166" s="220">
        <f t="shared" si="6"/>
        <v>0</v>
      </c>
      <c r="P166" s="220">
        <v>0</v>
      </c>
      <c r="Q166" s="220">
        <f t="shared" si="7"/>
        <v>0</v>
      </c>
      <c r="R166" s="220">
        <v>0</v>
      </c>
      <c r="S166" s="220">
        <f t="shared" si="8"/>
        <v>0</v>
      </c>
      <c r="T166" s="220">
        <v>0</v>
      </c>
      <c r="U166" s="220">
        <v>0</v>
      </c>
      <c r="V166" s="220">
        <v>0</v>
      </c>
      <c r="W166" s="220">
        <f t="shared" si="9"/>
        <v>0</v>
      </c>
      <c r="X166" s="220">
        <v>0</v>
      </c>
      <c r="Y166" s="220">
        <f t="shared" si="10"/>
        <v>0</v>
      </c>
      <c r="Z166" s="220">
        <v>0</v>
      </c>
      <c r="AA166" s="220">
        <f t="shared" si="11"/>
        <v>0</v>
      </c>
      <c r="AB166" s="200">
        <f t="shared" si="12"/>
        <v>0</v>
      </c>
      <c r="AC166" s="221">
        <f t="shared" ref="AC166:AD166" si="176">G166+O166+W166</f>
        <v>0</v>
      </c>
      <c r="AD166" s="221">
        <f t="shared" si="176"/>
        <v>0</v>
      </c>
      <c r="AE166" s="222">
        <f t="shared" si="14"/>
        <v>0</v>
      </c>
      <c r="AF166" s="227">
        <f t="shared" si="63"/>
        <v>0</v>
      </c>
      <c r="AG166" s="227" t="b">
        <f t="shared" si="19"/>
        <v>1</v>
      </c>
      <c r="AH166" t="s">
        <v>640</v>
      </c>
      <c r="AI166" s="224">
        <v>0</v>
      </c>
      <c r="AJ166" s="224">
        <v>0</v>
      </c>
      <c r="AK166" s="224">
        <f t="shared" si="15"/>
        <v>0</v>
      </c>
      <c r="AL166" s="224"/>
      <c r="AM166" s="137">
        <v>0</v>
      </c>
      <c r="AN166" s="137">
        <f t="shared" si="16"/>
        <v>0</v>
      </c>
      <c r="AO166" s="137"/>
      <c r="AP166" s="137"/>
      <c r="AQ166" s="137"/>
      <c r="AR166" s="137"/>
      <c r="AS166" s="137"/>
      <c r="AT166" s="137"/>
      <c r="AU166" s="137"/>
      <c r="AV166" s="137"/>
      <c r="AW166" s="137"/>
      <c r="AX166" s="137"/>
      <c r="AY166" s="137"/>
      <c r="AZ166" s="137"/>
      <c r="BA166" s="137"/>
      <c r="BB166" s="137"/>
    </row>
    <row r="167" spans="1:54" ht="16.5" customHeight="1">
      <c r="A167" s="137"/>
      <c r="B167" s="231">
        <v>3362</v>
      </c>
      <c r="C167" s="220" t="s">
        <v>647</v>
      </c>
      <c r="D167" s="220">
        <v>0</v>
      </c>
      <c r="E167" s="220">
        <v>0</v>
      </c>
      <c r="F167" s="220">
        <v>0</v>
      </c>
      <c r="G167" s="220">
        <f t="shared" si="3"/>
        <v>0</v>
      </c>
      <c r="H167" s="220">
        <v>0</v>
      </c>
      <c r="I167" s="220">
        <f t="shared" si="4"/>
        <v>0</v>
      </c>
      <c r="J167" s="220">
        <v>0</v>
      </c>
      <c r="K167" s="220">
        <f t="shared" si="5"/>
        <v>0</v>
      </c>
      <c r="L167" s="220">
        <v>0</v>
      </c>
      <c r="M167" s="220">
        <v>0</v>
      </c>
      <c r="N167" s="220">
        <v>0</v>
      </c>
      <c r="O167" s="220">
        <f t="shared" si="6"/>
        <v>0</v>
      </c>
      <c r="P167" s="220">
        <v>0</v>
      </c>
      <c r="Q167" s="220">
        <f t="shared" si="7"/>
        <v>0</v>
      </c>
      <c r="R167" s="220">
        <v>0</v>
      </c>
      <c r="S167" s="220">
        <f t="shared" si="8"/>
        <v>0</v>
      </c>
      <c r="T167" s="220">
        <v>0</v>
      </c>
      <c r="U167" s="220">
        <v>0</v>
      </c>
      <c r="V167" s="220">
        <v>0</v>
      </c>
      <c r="W167" s="220">
        <f t="shared" si="9"/>
        <v>0</v>
      </c>
      <c r="X167" s="220">
        <v>0</v>
      </c>
      <c r="Y167" s="220">
        <f t="shared" si="10"/>
        <v>0</v>
      </c>
      <c r="Z167" s="220">
        <v>0</v>
      </c>
      <c r="AA167" s="220">
        <f t="shared" si="11"/>
        <v>0</v>
      </c>
      <c r="AB167" s="200">
        <f t="shared" si="12"/>
        <v>0</v>
      </c>
      <c r="AC167" s="221">
        <f t="shared" ref="AC167:AD167" si="177">G167+O167+W167</f>
        <v>0</v>
      </c>
      <c r="AD167" s="221">
        <f t="shared" si="177"/>
        <v>0</v>
      </c>
      <c r="AE167" s="222">
        <f t="shared" si="14"/>
        <v>0</v>
      </c>
      <c r="AF167" s="227">
        <f t="shared" si="63"/>
        <v>0</v>
      </c>
      <c r="AG167" s="227" t="b">
        <f t="shared" si="19"/>
        <v>1</v>
      </c>
      <c r="AH167" t="s">
        <v>640</v>
      </c>
      <c r="AI167" s="224">
        <v>0</v>
      </c>
      <c r="AJ167" s="224">
        <v>0</v>
      </c>
      <c r="AK167" s="224">
        <f t="shared" si="15"/>
        <v>0</v>
      </c>
      <c r="AL167" s="224">
        <v>0</v>
      </c>
      <c r="AM167" s="137">
        <v>0</v>
      </c>
      <c r="AN167" s="137">
        <f t="shared" si="16"/>
        <v>0</v>
      </c>
      <c r="AO167" s="232" t="s">
        <v>648</v>
      </c>
      <c r="AP167" s="137"/>
      <c r="AQ167" s="137"/>
      <c r="AR167" s="137"/>
      <c r="AS167" s="137"/>
      <c r="AT167" s="137"/>
      <c r="AU167" s="137"/>
      <c r="AV167" s="137"/>
      <c r="AW167" s="137"/>
      <c r="AX167" s="137"/>
      <c r="AY167" s="137"/>
      <c r="AZ167" s="137"/>
      <c r="BA167" s="137"/>
      <c r="BB167" s="137"/>
    </row>
    <row r="168" spans="1:54" ht="16.5" customHeight="1">
      <c r="A168" s="137"/>
      <c r="B168" s="219">
        <v>3363</v>
      </c>
      <c r="C168" s="220" t="s">
        <v>649</v>
      </c>
      <c r="D168" s="220">
        <v>0</v>
      </c>
      <c r="E168" s="220">
        <v>0</v>
      </c>
      <c r="F168" s="220">
        <v>0</v>
      </c>
      <c r="G168" s="220">
        <f t="shared" si="3"/>
        <v>0</v>
      </c>
      <c r="H168" s="220">
        <v>0</v>
      </c>
      <c r="I168" s="220">
        <f t="shared" si="4"/>
        <v>0</v>
      </c>
      <c r="J168" s="220">
        <v>0</v>
      </c>
      <c r="K168" s="220">
        <f t="shared" si="5"/>
        <v>0</v>
      </c>
      <c r="L168" s="220">
        <v>0</v>
      </c>
      <c r="M168" s="220">
        <v>0</v>
      </c>
      <c r="N168" s="220">
        <v>0</v>
      </c>
      <c r="O168" s="220">
        <f t="shared" si="6"/>
        <v>0</v>
      </c>
      <c r="P168" s="220">
        <v>0</v>
      </c>
      <c r="Q168" s="220">
        <f t="shared" si="7"/>
        <v>0</v>
      </c>
      <c r="R168" s="220">
        <v>0</v>
      </c>
      <c r="S168" s="220">
        <f t="shared" si="8"/>
        <v>0</v>
      </c>
      <c r="T168" s="220">
        <v>0</v>
      </c>
      <c r="U168" s="220">
        <v>0</v>
      </c>
      <c r="V168" s="220">
        <v>0</v>
      </c>
      <c r="W168" s="220">
        <f t="shared" si="9"/>
        <v>0</v>
      </c>
      <c r="X168" s="220">
        <v>0</v>
      </c>
      <c r="Y168" s="220">
        <f t="shared" si="10"/>
        <v>0</v>
      </c>
      <c r="Z168" s="220">
        <v>0</v>
      </c>
      <c r="AA168" s="220">
        <f t="shared" si="11"/>
        <v>0</v>
      </c>
      <c r="AB168" s="200">
        <f t="shared" si="12"/>
        <v>0</v>
      </c>
      <c r="AC168" s="221">
        <f t="shared" ref="AC168:AD168" si="178">G168+O168+W168</f>
        <v>0</v>
      </c>
      <c r="AD168" s="221">
        <f t="shared" si="178"/>
        <v>0</v>
      </c>
      <c r="AE168" s="222">
        <f t="shared" si="14"/>
        <v>0</v>
      </c>
      <c r="AF168" s="227">
        <f t="shared" si="63"/>
        <v>0</v>
      </c>
      <c r="AG168" s="227" t="b">
        <f t="shared" si="19"/>
        <v>1</v>
      </c>
      <c r="AH168" t="s">
        <v>640</v>
      </c>
      <c r="AI168" s="224">
        <v>0</v>
      </c>
      <c r="AJ168" s="224">
        <v>0</v>
      </c>
      <c r="AK168" s="224">
        <f t="shared" si="15"/>
        <v>0</v>
      </c>
      <c r="AL168" s="224"/>
      <c r="AM168" s="137">
        <v>0</v>
      </c>
      <c r="AN168" s="137">
        <f t="shared" si="16"/>
        <v>0</v>
      </c>
      <c r="AO168" s="137"/>
      <c r="AP168" s="137"/>
      <c r="AQ168" s="137"/>
      <c r="AR168" s="137"/>
      <c r="AS168" s="137"/>
      <c r="AT168" s="137"/>
      <c r="AU168" s="137"/>
      <c r="AV168" s="137"/>
      <c r="AW168" s="137"/>
      <c r="AX168" s="137"/>
      <c r="AY168" s="137"/>
      <c r="AZ168" s="137"/>
      <c r="BA168" s="137"/>
      <c r="BB168" s="137"/>
    </row>
    <row r="169" spans="1:54" ht="16.5" customHeight="1">
      <c r="A169" s="137"/>
      <c r="B169" s="219">
        <v>3364</v>
      </c>
      <c r="C169" s="220" t="s">
        <v>650</v>
      </c>
      <c r="D169" s="220">
        <v>0</v>
      </c>
      <c r="E169" s="220">
        <v>0</v>
      </c>
      <c r="F169" s="220">
        <v>0</v>
      </c>
      <c r="G169" s="220">
        <f t="shared" si="3"/>
        <v>0</v>
      </c>
      <c r="H169" s="220">
        <v>0</v>
      </c>
      <c r="I169" s="220">
        <f t="shared" si="4"/>
        <v>0</v>
      </c>
      <c r="J169" s="220">
        <v>0</v>
      </c>
      <c r="K169" s="220">
        <f t="shared" si="5"/>
        <v>0</v>
      </c>
      <c r="L169" s="220">
        <v>0</v>
      </c>
      <c r="M169" s="220">
        <v>0</v>
      </c>
      <c r="N169" s="220">
        <v>0</v>
      </c>
      <c r="O169" s="220">
        <f t="shared" si="6"/>
        <v>0</v>
      </c>
      <c r="P169" s="220">
        <v>0</v>
      </c>
      <c r="Q169" s="220">
        <f t="shared" si="7"/>
        <v>0</v>
      </c>
      <c r="R169" s="220">
        <v>0</v>
      </c>
      <c r="S169" s="220">
        <f t="shared" si="8"/>
        <v>0</v>
      </c>
      <c r="T169" s="220">
        <v>0</v>
      </c>
      <c r="U169" s="220">
        <v>0</v>
      </c>
      <c r="V169" s="220">
        <v>0</v>
      </c>
      <c r="W169" s="220">
        <f t="shared" si="9"/>
        <v>0</v>
      </c>
      <c r="X169" s="220">
        <v>0</v>
      </c>
      <c r="Y169" s="220">
        <f t="shared" si="10"/>
        <v>0</v>
      </c>
      <c r="Z169" s="220">
        <v>0</v>
      </c>
      <c r="AA169" s="220">
        <f t="shared" si="11"/>
        <v>0</v>
      </c>
      <c r="AB169" s="200">
        <f t="shared" si="12"/>
        <v>0</v>
      </c>
      <c r="AC169" s="221">
        <f t="shared" ref="AC169:AD169" si="179">G169+O169+W169</f>
        <v>0</v>
      </c>
      <c r="AD169" s="221">
        <f t="shared" si="179"/>
        <v>0</v>
      </c>
      <c r="AE169" s="222">
        <f t="shared" si="14"/>
        <v>0</v>
      </c>
      <c r="AF169" s="227">
        <f t="shared" si="63"/>
        <v>0</v>
      </c>
      <c r="AG169" s="227" t="b">
        <f t="shared" si="19"/>
        <v>1</v>
      </c>
      <c r="AH169" t="s">
        <v>640</v>
      </c>
      <c r="AI169" s="224">
        <v>0</v>
      </c>
      <c r="AJ169" s="224">
        <v>0</v>
      </c>
      <c r="AK169" s="224">
        <f t="shared" si="15"/>
        <v>0</v>
      </c>
      <c r="AL169" s="224"/>
      <c r="AM169" s="137">
        <v>0</v>
      </c>
      <c r="AN169" s="137">
        <f t="shared" si="16"/>
        <v>0</v>
      </c>
      <c r="AO169" s="137"/>
      <c r="AP169" s="137"/>
      <c r="AQ169" s="137"/>
      <c r="AR169" s="137"/>
      <c r="AS169" s="137"/>
      <c r="AT169" s="137"/>
      <c r="AU169" s="137"/>
      <c r="AV169" s="137"/>
      <c r="AW169" s="137"/>
      <c r="AX169" s="137"/>
      <c r="AY169" s="137"/>
      <c r="AZ169" s="137"/>
      <c r="BA169" s="137"/>
      <c r="BB169" s="137"/>
    </row>
    <row r="170" spans="1:54" ht="16.5" customHeight="1">
      <c r="A170" s="137"/>
      <c r="B170" s="219">
        <v>3365</v>
      </c>
      <c r="C170" s="220" t="s">
        <v>651</v>
      </c>
      <c r="D170" s="220">
        <v>0</v>
      </c>
      <c r="E170" s="220">
        <v>0</v>
      </c>
      <c r="F170" s="220">
        <v>0</v>
      </c>
      <c r="G170" s="220">
        <f t="shared" si="3"/>
        <v>0</v>
      </c>
      <c r="H170" s="220">
        <v>0</v>
      </c>
      <c r="I170" s="220">
        <f t="shared" si="4"/>
        <v>0</v>
      </c>
      <c r="J170" s="220">
        <v>0</v>
      </c>
      <c r="K170" s="220">
        <f t="shared" si="5"/>
        <v>0</v>
      </c>
      <c r="L170" s="220">
        <v>0</v>
      </c>
      <c r="M170" s="220">
        <v>0</v>
      </c>
      <c r="N170" s="220">
        <v>0</v>
      </c>
      <c r="O170" s="220">
        <f t="shared" si="6"/>
        <v>0</v>
      </c>
      <c r="P170" s="220">
        <v>0</v>
      </c>
      <c r="Q170" s="220">
        <f t="shared" si="7"/>
        <v>0</v>
      </c>
      <c r="R170" s="220">
        <v>0</v>
      </c>
      <c r="S170" s="220">
        <f t="shared" si="8"/>
        <v>0</v>
      </c>
      <c r="T170" s="220">
        <v>0</v>
      </c>
      <c r="U170" s="220">
        <v>0</v>
      </c>
      <c r="V170" s="220">
        <v>0</v>
      </c>
      <c r="W170" s="220">
        <f t="shared" si="9"/>
        <v>0</v>
      </c>
      <c r="X170" s="220">
        <v>0</v>
      </c>
      <c r="Y170" s="220">
        <f t="shared" si="10"/>
        <v>0</v>
      </c>
      <c r="Z170" s="220">
        <v>0</v>
      </c>
      <c r="AA170" s="220">
        <f t="shared" si="11"/>
        <v>0</v>
      </c>
      <c r="AB170" s="200">
        <f t="shared" si="12"/>
        <v>0</v>
      </c>
      <c r="AC170" s="221">
        <f t="shared" ref="AC170:AD170" si="180">G170+O170+W170</f>
        <v>0</v>
      </c>
      <c r="AD170" s="221">
        <f t="shared" si="180"/>
        <v>0</v>
      </c>
      <c r="AE170" s="222">
        <f t="shared" si="14"/>
        <v>0</v>
      </c>
      <c r="AF170" s="227">
        <f t="shared" si="63"/>
        <v>0</v>
      </c>
      <c r="AG170" s="227" t="b">
        <f t="shared" si="19"/>
        <v>1</v>
      </c>
      <c r="AH170" t="s">
        <v>640</v>
      </c>
      <c r="AI170" s="224">
        <v>0</v>
      </c>
      <c r="AJ170" s="224">
        <v>0</v>
      </c>
      <c r="AK170" s="224">
        <f t="shared" si="15"/>
        <v>0</v>
      </c>
      <c r="AL170" s="224"/>
      <c r="AM170" s="137">
        <v>0</v>
      </c>
      <c r="AN170" s="137">
        <f t="shared" si="16"/>
        <v>0</v>
      </c>
      <c r="AO170" s="137"/>
      <c r="AP170" s="137"/>
      <c r="AQ170" s="137"/>
      <c r="AR170" s="137"/>
      <c r="AS170" s="137"/>
      <c r="AT170" s="137"/>
      <c r="AU170" s="137"/>
      <c r="AV170" s="137"/>
      <c r="AW170" s="137"/>
      <c r="AX170" s="137"/>
      <c r="AY170" s="137"/>
      <c r="AZ170" s="137"/>
      <c r="BA170" s="137"/>
      <c r="BB170" s="137"/>
    </row>
    <row r="171" spans="1:54" ht="16.5" customHeight="1">
      <c r="A171" s="137"/>
      <c r="B171" s="219">
        <v>3366</v>
      </c>
      <c r="C171" s="220" t="s">
        <v>652</v>
      </c>
      <c r="D171" s="220">
        <v>0</v>
      </c>
      <c r="E171" s="220">
        <v>0</v>
      </c>
      <c r="F171" s="220">
        <v>0</v>
      </c>
      <c r="G171" s="220">
        <f t="shared" si="3"/>
        <v>0</v>
      </c>
      <c r="H171" s="220">
        <v>0</v>
      </c>
      <c r="I171" s="220">
        <f t="shared" si="4"/>
        <v>0</v>
      </c>
      <c r="J171" s="220">
        <v>0</v>
      </c>
      <c r="K171" s="220">
        <f t="shared" si="5"/>
        <v>0</v>
      </c>
      <c r="L171" s="220">
        <v>0</v>
      </c>
      <c r="M171" s="220">
        <v>0</v>
      </c>
      <c r="N171" s="220">
        <v>0</v>
      </c>
      <c r="O171" s="220">
        <f t="shared" si="6"/>
        <v>0</v>
      </c>
      <c r="P171" s="220">
        <v>0</v>
      </c>
      <c r="Q171" s="220">
        <f t="shared" si="7"/>
        <v>0</v>
      </c>
      <c r="R171" s="220">
        <v>0</v>
      </c>
      <c r="S171" s="220">
        <f t="shared" si="8"/>
        <v>0</v>
      </c>
      <c r="T171" s="220">
        <v>0</v>
      </c>
      <c r="U171" s="220">
        <v>0</v>
      </c>
      <c r="V171" s="220">
        <v>0</v>
      </c>
      <c r="W171" s="220">
        <f t="shared" si="9"/>
        <v>0</v>
      </c>
      <c r="X171" s="220">
        <v>0</v>
      </c>
      <c r="Y171" s="220">
        <f t="shared" si="10"/>
        <v>0</v>
      </c>
      <c r="Z171" s="220">
        <v>0</v>
      </c>
      <c r="AA171" s="220">
        <f t="shared" si="11"/>
        <v>0</v>
      </c>
      <c r="AB171" s="200">
        <f t="shared" si="12"/>
        <v>0</v>
      </c>
      <c r="AC171" s="221">
        <f t="shared" ref="AC171:AD171" si="181">G171+O171+W171</f>
        <v>0</v>
      </c>
      <c r="AD171" s="221">
        <f t="shared" si="181"/>
        <v>0</v>
      </c>
      <c r="AE171" s="222">
        <f t="shared" si="14"/>
        <v>0</v>
      </c>
      <c r="AF171" s="227">
        <f t="shared" si="63"/>
        <v>0</v>
      </c>
      <c r="AG171" s="227" t="b">
        <f t="shared" si="19"/>
        <v>1</v>
      </c>
      <c r="AH171" t="s">
        <v>640</v>
      </c>
      <c r="AI171" s="224">
        <v>0</v>
      </c>
      <c r="AJ171" s="224">
        <v>0</v>
      </c>
      <c r="AK171" s="224">
        <f t="shared" si="15"/>
        <v>0</v>
      </c>
      <c r="AL171" s="224"/>
      <c r="AM171" s="137">
        <v>0</v>
      </c>
      <c r="AN171" s="137">
        <f t="shared" si="16"/>
        <v>0</v>
      </c>
      <c r="AO171" s="137"/>
      <c r="AP171" s="137"/>
      <c r="AQ171" s="137"/>
      <c r="AR171" s="137"/>
      <c r="AS171" s="137"/>
      <c r="AT171" s="137"/>
      <c r="AU171" s="137"/>
      <c r="AV171" s="137"/>
      <c r="AW171" s="137"/>
      <c r="AX171" s="137"/>
      <c r="AY171" s="137"/>
      <c r="AZ171" s="137"/>
      <c r="BA171" s="137"/>
      <c r="BB171" s="137"/>
    </row>
    <row r="172" spans="1:54" ht="16.5" customHeight="1">
      <c r="A172" s="137"/>
      <c r="B172" s="219">
        <v>3371</v>
      </c>
      <c r="C172" s="220" t="s">
        <v>653</v>
      </c>
      <c r="D172" s="220">
        <v>0</v>
      </c>
      <c r="E172" s="220">
        <v>0</v>
      </c>
      <c r="F172" s="220">
        <v>0</v>
      </c>
      <c r="G172" s="220">
        <f t="shared" si="3"/>
        <v>0</v>
      </c>
      <c r="H172" s="220">
        <v>0</v>
      </c>
      <c r="I172" s="220">
        <f t="shared" si="4"/>
        <v>0</v>
      </c>
      <c r="J172" s="220">
        <v>0</v>
      </c>
      <c r="K172" s="220">
        <f t="shared" si="5"/>
        <v>0</v>
      </c>
      <c r="L172" s="220">
        <v>0</v>
      </c>
      <c r="M172" s="220">
        <v>0</v>
      </c>
      <c r="N172" s="220">
        <v>0</v>
      </c>
      <c r="O172" s="220">
        <f t="shared" si="6"/>
        <v>0</v>
      </c>
      <c r="P172" s="220">
        <v>0</v>
      </c>
      <c r="Q172" s="220">
        <f t="shared" si="7"/>
        <v>0</v>
      </c>
      <c r="R172" s="220">
        <v>0</v>
      </c>
      <c r="S172" s="220">
        <f t="shared" si="8"/>
        <v>0</v>
      </c>
      <c r="T172" s="220">
        <v>0</v>
      </c>
      <c r="U172" s="220">
        <v>0</v>
      </c>
      <c r="V172" s="220">
        <v>0</v>
      </c>
      <c r="W172" s="220">
        <f t="shared" si="9"/>
        <v>0</v>
      </c>
      <c r="X172" s="220">
        <v>0</v>
      </c>
      <c r="Y172" s="220">
        <f t="shared" si="10"/>
        <v>0</v>
      </c>
      <c r="Z172" s="220">
        <v>0</v>
      </c>
      <c r="AA172" s="220">
        <f t="shared" si="11"/>
        <v>0</v>
      </c>
      <c r="AB172" s="200">
        <f t="shared" si="12"/>
        <v>0</v>
      </c>
      <c r="AC172" s="221">
        <f t="shared" ref="AC172:AD172" si="182">G172+O172+W172</f>
        <v>0</v>
      </c>
      <c r="AD172" s="221">
        <f t="shared" si="182"/>
        <v>0</v>
      </c>
      <c r="AE172" s="222">
        <f t="shared" si="14"/>
        <v>0</v>
      </c>
      <c r="AF172" s="227">
        <f t="shared" si="63"/>
        <v>0</v>
      </c>
      <c r="AG172" s="227" t="b">
        <f t="shared" si="19"/>
        <v>1</v>
      </c>
      <c r="AH172" t="s">
        <v>640</v>
      </c>
      <c r="AI172" s="224">
        <v>0</v>
      </c>
      <c r="AJ172" s="224">
        <v>0</v>
      </c>
      <c r="AK172" s="224">
        <f t="shared" si="15"/>
        <v>0</v>
      </c>
      <c r="AL172" s="224"/>
      <c r="AM172" s="137">
        <v>0</v>
      </c>
      <c r="AN172" s="137">
        <f t="shared" si="16"/>
        <v>0</v>
      </c>
      <c r="AO172" s="137"/>
      <c r="AP172" s="137"/>
      <c r="AQ172" s="137"/>
      <c r="AR172" s="137"/>
      <c r="AS172" s="137"/>
      <c r="AT172" s="137"/>
      <c r="AU172" s="137"/>
      <c r="AV172" s="137"/>
      <c r="AW172" s="137"/>
      <c r="AX172" s="137"/>
      <c r="AY172" s="137"/>
      <c r="AZ172" s="137"/>
      <c r="BA172" s="137"/>
      <c r="BB172" s="137"/>
    </row>
    <row r="173" spans="1:54" ht="16.5" customHeight="1">
      <c r="A173" s="137"/>
      <c r="B173" s="219">
        <v>3381</v>
      </c>
      <c r="C173" s="220" t="s">
        <v>654</v>
      </c>
      <c r="D173" s="220">
        <v>0</v>
      </c>
      <c r="E173" s="220">
        <v>0</v>
      </c>
      <c r="F173" s="220">
        <v>0</v>
      </c>
      <c r="G173" s="220">
        <f t="shared" si="3"/>
        <v>0</v>
      </c>
      <c r="H173" s="220">
        <v>0</v>
      </c>
      <c r="I173" s="220">
        <f t="shared" si="4"/>
        <v>0</v>
      </c>
      <c r="J173" s="220">
        <v>0</v>
      </c>
      <c r="K173" s="220">
        <f t="shared" si="5"/>
        <v>0</v>
      </c>
      <c r="L173" s="220">
        <v>0</v>
      </c>
      <c r="M173" s="220">
        <v>0</v>
      </c>
      <c r="N173" s="220">
        <v>0</v>
      </c>
      <c r="O173" s="220">
        <f t="shared" si="6"/>
        <v>0</v>
      </c>
      <c r="P173" s="220">
        <v>0</v>
      </c>
      <c r="Q173" s="220">
        <f t="shared" si="7"/>
        <v>0</v>
      </c>
      <c r="R173" s="220">
        <v>0</v>
      </c>
      <c r="S173" s="220">
        <f t="shared" si="8"/>
        <v>0</v>
      </c>
      <c r="T173" s="220">
        <v>0</v>
      </c>
      <c r="U173" s="220">
        <v>0</v>
      </c>
      <c r="V173" s="220">
        <v>0</v>
      </c>
      <c r="W173" s="220">
        <f t="shared" si="9"/>
        <v>0</v>
      </c>
      <c r="X173" s="220">
        <v>0</v>
      </c>
      <c r="Y173" s="220">
        <f t="shared" si="10"/>
        <v>0</v>
      </c>
      <c r="Z173" s="220">
        <v>0</v>
      </c>
      <c r="AA173" s="220">
        <f t="shared" si="11"/>
        <v>0</v>
      </c>
      <c r="AB173" s="200">
        <f t="shared" si="12"/>
        <v>0</v>
      </c>
      <c r="AC173" s="221">
        <f t="shared" ref="AC173:AD173" si="183">G173+O173+W173</f>
        <v>0</v>
      </c>
      <c r="AD173" s="221">
        <f t="shared" si="183"/>
        <v>0</v>
      </c>
      <c r="AE173" s="222">
        <f t="shared" si="14"/>
        <v>0</v>
      </c>
      <c r="AF173" s="227">
        <f t="shared" si="63"/>
        <v>0</v>
      </c>
      <c r="AG173" s="227" t="b">
        <f t="shared" si="19"/>
        <v>1</v>
      </c>
      <c r="AH173" t="s">
        <v>640</v>
      </c>
      <c r="AI173" s="224">
        <v>0</v>
      </c>
      <c r="AJ173" s="224">
        <v>0</v>
      </c>
      <c r="AK173" s="224">
        <f t="shared" si="15"/>
        <v>0</v>
      </c>
      <c r="AL173" s="224"/>
      <c r="AM173" s="137">
        <v>0</v>
      </c>
      <c r="AN173" s="137">
        <f t="shared" si="16"/>
        <v>0</v>
      </c>
      <c r="AO173" s="137"/>
      <c r="AP173" s="137"/>
      <c r="AQ173" s="137"/>
      <c r="AR173" s="137"/>
      <c r="AS173" s="137"/>
      <c r="AT173" s="137"/>
      <c r="AU173" s="137"/>
      <c r="AV173" s="137"/>
      <c r="AW173" s="137"/>
      <c r="AX173" s="137"/>
      <c r="AY173" s="137"/>
      <c r="AZ173" s="137"/>
      <c r="BA173" s="137"/>
      <c r="BB173" s="137"/>
    </row>
    <row r="174" spans="1:54" ht="16.5" customHeight="1">
      <c r="A174" s="137"/>
      <c r="B174" s="219">
        <v>3391</v>
      </c>
      <c r="C174" s="220" t="s">
        <v>655</v>
      </c>
      <c r="D174" s="220">
        <v>0</v>
      </c>
      <c r="E174" s="220">
        <v>0</v>
      </c>
      <c r="F174" s="220">
        <v>0</v>
      </c>
      <c r="G174" s="220">
        <f t="shared" si="3"/>
        <v>0</v>
      </c>
      <c r="H174" s="220">
        <v>0</v>
      </c>
      <c r="I174" s="220">
        <f t="shared" si="4"/>
        <v>0</v>
      </c>
      <c r="J174" s="220">
        <v>0</v>
      </c>
      <c r="K174" s="220">
        <f t="shared" si="5"/>
        <v>0</v>
      </c>
      <c r="L174" s="220">
        <v>0</v>
      </c>
      <c r="M174" s="220">
        <v>0</v>
      </c>
      <c r="N174" s="220">
        <v>0</v>
      </c>
      <c r="O174" s="220">
        <f t="shared" si="6"/>
        <v>0</v>
      </c>
      <c r="P174" s="220">
        <v>0</v>
      </c>
      <c r="Q174" s="220">
        <f t="shared" si="7"/>
        <v>0</v>
      </c>
      <c r="R174" s="220">
        <v>0</v>
      </c>
      <c r="S174" s="220">
        <f t="shared" si="8"/>
        <v>0</v>
      </c>
      <c r="T174" s="220">
        <v>0</v>
      </c>
      <c r="U174" s="220">
        <v>0</v>
      </c>
      <c r="V174" s="220">
        <v>0</v>
      </c>
      <c r="W174" s="220">
        <f t="shared" si="9"/>
        <v>0</v>
      </c>
      <c r="X174" s="220">
        <v>0</v>
      </c>
      <c r="Y174" s="220">
        <f t="shared" si="10"/>
        <v>0</v>
      </c>
      <c r="Z174" s="220">
        <v>0</v>
      </c>
      <c r="AA174" s="220">
        <f t="shared" si="11"/>
        <v>0</v>
      </c>
      <c r="AB174" s="200">
        <f t="shared" si="12"/>
        <v>0</v>
      </c>
      <c r="AC174" s="221">
        <f t="shared" ref="AC174:AD174" si="184">G174+O174+W174</f>
        <v>0</v>
      </c>
      <c r="AD174" s="221">
        <f t="shared" si="184"/>
        <v>0</v>
      </c>
      <c r="AE174" s="222">
        <f t="shared" si="14"/>
        <v>0</v>
      </c>
      <c r="AF174" s="227">
        <f t="shared" si="63"/>
        <v>0</v>
      </c>
      <c r="AG174" s="227" t="b">
        <f t="shared" si="19"/>
        <v>1</v>
      </c>
      <c r="AH174" t="s">
        <v>640</v>
      </c>
      <c r="AI174" s="224">
        <v>0</v>
      </c>
      <c r="AJ174" s="224">
        <v>0</v>
      </c>
      <c r="AK174" s="224">
        <f t="shared" si="15"/>
        <v>0</v>
      </c>
      <c r="AL174" s="224"/>
      <c r="AM174" s="137">
        <v>0</v>
      </c>
      <c r="AN174" s="137">
        <f t="shared" si="16"/>
        <v>0</v>
      </c>
      <c r="AO174" s="137"/>
      <c r="AP174" s="137"/>
      <c r="AQ174" s="137"/>
      <c r="AR174" s="137"/>
      <c r="AS174" s="137"/>
      <c r="AT174" s="137"/>
      <c r="AU174" s="137"/>
      <c r="AV174" s="137"/>
      <c r="AW174" s="137"/>
      <c r="AX174" s="137"/>
      <c r="AY174" s="137"/>
      <c r="AZ174" s="137"/>
      <c r="BA174" s="137"/>
      <c r="BB174" s="137"/>
    </row>
    <row r="175" spans="1:54" ht="16.5" customHeight="1">
      <c r="A175" s="137"/>
      <c r="B175" s="231">
        <v>3411</v>
      </c>
      <c r="C175" s="220" t="s">
        <v>656</v>
      </c>
      <c r="D175" s="220">
        <v>0</v>
      </c>
      <c r="E175" s="220">
        <v>0</v>
      </c>
      <c r="F175" s="220">
        <v>0</v>
      </c>
      <c r="G175" s="220">
        <f t="shared" si="3"/>
        <v>0</v>
      </c>
      <c r="H175" s="220">
        <v>0</v>
      </c>
      <c r="I175" s="220">
        <f t="shared" si="4"/>
        <v>0</v>
      </c>
      <c r="J175" s="220">
        <v>0</v>
      </c>
      <c r="K175" s="220">
        <f t="shared" si="5"/>
        <v>0</v>
      </c>
      <c r="L175" s="220">
        <v>0</v>
      </c>
      <c r="M175" s="220">
        <v>0</v>
      </c>
      <c r="N175" s="220">
        <v>0</v>
      </c>
      <c r="O175" s="220">
        <f t="shared" si="6"/>
        <v>0</v>
      </c>
      <c r="P175" s="220">
        <v>0</v>
      </c>
      <c r="Q175" s="220">
        <f t="shared" si="7"/>
        <v>0</v>
      </c>
      <c r="R175" s="220">
        <v>0</v>
      </c>
      <c r="S175" s="220">
        <f t="shared" si="8"/>
        <v>0</v>
      </c>
      <c r="T175" s="220">
        <v>0</v>
      </c>
      <c r="U175" s="220">
        <v>0</v>
      </c>
      <c r="V175" s="220">
        <v>0</v>
      </c>
      <c r="W175" s="220">
        <f t="shared" si="9"/>
        <v>0</v>
      </c>
      <c r="X175" s="220">
        <v>0</v>
      </c>
      <c r="Y175" s="220">
        <f t="shared" si="10"/>
        <v>0</v>
      </c>
      <c r="Z175" s="220">
        <v>0</v>
      </c>
      <c r="AA175" s="220">
        <f t="shared" si="11"/>
        <v>0</v>
      </c>
      <c r="AB175" s="200">
        <f t="shared" si="12"/>
        <v>0</v>
      </c>
      <c r="AC175" s="221">
        <f t="shared" ref="AC175:AD175" si="185">G175+O175+W175</f>
        <v>0</v>
      </c>
      <c r="AD175" s="221">
        <f t="shared" si="185"/>
        <v>0</v>
      </c>
      <c r="AE175" s="222">
        <f t="shared" si="14"/>
        <v>0</v>
      </c>
      <c r="AF175" s="227">
        <f t="shared" si="63"/>
        <v>0</v>
      </c>
      <c r="AG175" s="227" t="b">
        <f t="shared" si="19"/>
        <v>1</v>
      </c>
      <c r="AH175" t="s">
        <v>657</v>
      </c>
      <c r="AI175" s="224">
        <v>0</v>
      </c>
      <c r="AJ175" s="224">
        <v>0</v>
      </c>
      <c r="AK175" s="224">
        <f t="shared" si="15"/>
        <v>0</v>
      </c>
      <c r="AL175" s="224"/>
      <c r="AM175" s="137">
        <v>0</v>
      </c>
      <c r="AN175" s="137">
        <f t="shared" si="16"/>
        <v>0</v>
      </c>
      <c r="AO175" s="137"/>
      <c r="AP175" s="137"/>
      <c r="AQ175" s="137"/>
      <c r="AR175" s="137"/>
      <c r="AS175" s="137"/>
      <c r="AT175" s="137"/>
      <c r="AU175" s="137"/>
      <c r="AV175" s="137"/>
      <c r="AW175" s="137"/>
      <c r="AX175" s="137"/>
      <c r="AY175" s="137"/>
      <c r="AZ175" s="137"/>
      <c r="BA175" s="137"/>
      <c r="BB175" s="137"/>
    </row>
    <row r="176" spans="1:54" ht="16.5" customHeight="1">
      <c r="A176" s="137"/>
      <c r="B176" s="219">
        <v>3421</v>
      </c>
      <c r="C176" s="220" t="s">
        <v>658</v>
      </c>
      <c r="D176" s="220">
        <v>0</v>
      </c>
      <c r="E176" s="220">
        <v>0</v>
      </c>
      <c r="F176" s="220">
        <v>0</v>
      </c>
      <c r="G176" s="220">
        <f t="shared" si="3"/>
        <v>0</v>
      </c>
      <c r="H176" s="220">
        <v>0</v>
      </c>
      <c r="I176" s="220">
        <f t="shared" si="4"/>
        <v>0</v>
      </c>
      <c r="J176" s="220">
        <v>0</v>
      </c>
      <c r="K176" s="220">
        <f t="shared" si="5"/>
        <v>0</v>
      </c>
      <c r="L176" s="220">
        <v>0</v>
      </c>
      <c r="M176" s="220">
        <v>0</v>
      </c>
      <c r="N176" s="220">
        <v>0</v>
      </c>
      <c r="O176" s="220">
        <f t="shared" si="6"/>
        <v>0</v>
      </c>
      <c r="P176" s="220">
        <v>0</v>
      </c>
      <c r="Q176" s="220">
        <f t="shared" si="7"/>
        <v>0</v>
      </c>
      <c r="R176" s="220">
        <v>0</v>
      </c>
      <c r="S176" s="220">
        <f t="shared" si="8"/>
        <v>0</v>
      </c>
      <c r="T176" s="220">
        <v>0</v>
      </c>
      <c r="U176" s="220">
        <v>0</v>
      </c>
      <c r="V176" s="220">
        <v>0</v>
      </c>
      <c r="W176" s="220">
        <f t="shared" si="9"/>
        <v>0</v>
      </c>
      <c r="X176" s="220">
        <v>0</v>
      </c>
      <c r="Y176" s="220">
        <f t="shared" si="10"/>
        <v>0</v>
      </c>
      <c r="Z176" s="220">
        <v>0</v>
      </c>
      <c r="AA176" s="220">
        <f t="shared" si="11"/>
        <v>0</v>
      </c>
      <c r="AB176" s="200">
        <f t="shared" si="12"/>
        <v>0</v>
      </c>
      <c r="AC176" s="221">
        <f t="shared" ref="AC176:AD176" si="186">G176+O176+W176</f>
        <v>0</v>
      </c>
      <c r="AD176" s="221">
        <f t="shared" si="186"/>
        <v>0</v>
      </c>
      <c r="AE176" s="222">
        <f t="shared" si="14"/>
        <v>0</v>
      </c>
      <c r="AF176" s="227">
        <f t="shared" si="63"/>
        <v>0</v>
      </c>
      <c r="AG176" s="227" t="b">
        <f t="shared" si="19"/>
        <v>1</v>
      </c>
      <c r="AH176" t="s">
        <v>657</v>
      </c>
      <c r="AI176" s="224">
        <v>0</v>
      </c>
      <c r="AJ176" s="224">
        <v>0</v>
      </c>
      <c r="AK176" s="224">
        <f t="shared" si="15"/>
        <v>0</v>
      </c>
      <c r="AL176" s="224"/>
      <c r="AM176" s="137">
        <v>0</v>
      </c>
      <c r="AN176" s="137">
        <f t="shared" si="16"/>
        <v>0</v>
      </c>
      <c r="AO176" s="137"/>
      <c r="AP176" s="137"/>
      <c r="AQ176" s="137"/>
      <c r="AR176" s="137"/>
      <c r="AS176" s="137"/>
      <c r="AT176" s="137"/>
      <c r="AU176" s="137"/>
      <c r="AV176" s="137"/>
      <c r="AW176" s="137"/>
      <c r="AX176" s="137"/>
      <c r="AY176" s="137"/>
      <c r="AZ176" s="137"/>
      <c r="BA176" s="137"/>
      <c r="BB176" s="137"/>
    </row>
    <row r="177" spans="1:54" ht="16.5" customHeight="1">
      <c r="A177" s="137"/>
      <c r="B177" s="219">
        <v>3431</v>
      </c>
      <c r="C177" s="220" t="s">
        <v>659</v>
      </c>
      <c r="D177" s="220">
        <v>0</v>
      </c>
      <c r="E177" s="220">
        <v>0</v>
      </c>
      <c r="F177" s="220">
        <v>0</v>
      </c>
      <c r="G177" s="220">
        <f t="shared" si="3"/>
        <v>0</v>
      </c>
      <c r="H177" s="220">
        <v>0</v>
      </c>
      <c r="I177" s="220">
        <f t="shared" si="4"/>
        <v>0</v>
      </c>
      <c r="J177" s="220">
        <v>0</v>
      </c>
      <c r="K177" s="220">
        <f t="shared" si="5"/>
        <v>0</v>
      </c>
      <c r="L177" s="220">
        <v>0</v>
      </c>
      <c r="M177" s="220">
        <v>0</v>
      </c>
      <c r="N177" s="220">
        <v>0</v>
      </c>
      <c r="O177" s="220">
        <f t="shared" si="6"/>
        <v>0</v>
      </c>
      <c r="P177" s="220">
        <v>0</v>
      </c>
      <c r="Q177" s="220">
        <f t="shared" si="7"/>
        <v>0</v>
      </c>
      <c r="R177" s="220">
        <v>0</v>
      </c>
      <c r="S177" s="220">
        <f t="shared" si="8"/>
        <v>0</v>
      </c>
      <c r="T177" s="220">
        <v>0</v>
      </c>
      <c r="U177" s="220">
        <v>0</v>
      </c>
      <c r="V177" s="220">
        <v>0</v>
      </c>
      <c r="W177" s="220">
        <f t="shared" si="9"/>
        <v>0</v>
      </c>
      <c r="X177" s="220">
        <v>0</v>
      </c>
      <c r="Y177" s="220">
        <f t="shared" si="10"/>
        <v>0</v>
      </c>
      <c r="Z177" s="220">
        <v>0</v>
      </c>
      <c r="AA177" s="220">
        <f t="shared" si="11"/>
        <v>0</v>
      </c>
      <c r="AB177" s="200">
        <f t="shared" si="12"/>
        <v>0</v>
      </c>
      <c r="AC177" s="221">
        <f t="shared" ref="AC177:AD177" si="187">G177+O177+W177</f>
        <v>0</v>
      </c>
      <c r="AD177" s="221">
        <f t="shared" si="187"/>
        <v>0</v>
      </c>
      <c r="AE177" s="222">
        <f t="shared" si="14"/>
        <v>0</v>
      </c>
      <c r="AF177" s="227">
        <f t="shared" si="63"/>
        <v>0</v>
      </c>
      <c r="AG177" s="227" t="b">
        <f t="shared" si="19"/>
        <v>1</v>
      </c>
      <c r="AH177" t="s">
        <v>657</v>
      </c>
      <c r="AI177" s="224">
        <v>0</v>
      </c>
      <c r="AJ177" s="224">
        <v>0</v>
      </c>
      <c r="AK177" s="224">
        <f t="shared" si="15"/>
        <v>0</v>
      </c>
      <c r="AL177" s="224"/>
      <c r="AM177" s="137">
        <v>0</v>
      </c>
      <c r="AN177" s="137">
        <f t="shared" si="16"/>
        <v>0</v>
      </c>
      <c r="AO177" s="137"/>
      <c r="AP177" s="137"/>
      <c r="AQ177" s="137"/>
      <c r="AR177" s="137"/>
      <c r="AS177" s="137"/>
      <c r="AT177" s="137"/>
      <c r="AU177" s="137"/>
      <c r="AV177" s="137"/>
      <c r="AW177" s="137"/>
      <c r="AX177" s="137"/>
      <c r="AY177" s="137"/>
      <c r="AZ177" s="137"/>
      <c r="BA177" s="137"/>
      <c r="BB177" s="137"/>
    </row>
    <row r="178" spans="1:54" ht="16.5" customHeight="1">
      <c r="A178" s="137"/>
      <c r="B178" s="219">
        <v>3441</v>
      </c>
      <c r="C178" s="220" t="s">
        <v>660</v>
      </c>
      <c r="D178" s="220">
        <v>0</v>
      </c>
      <c r="E178" s="220">
        <v>0</v>
      </c>
      <c r="F178" s="220">
        <v>0</v>
      </c>
      <c r="G178" s="220">
        <f t="shared" si="3"/>
        <v>0</v>
      </c>
      <c r="H178" s="220">
        <v>0</v>
      </c>
      <c r="I178" s="220">
        <f t="shared" si="4"/>
        <v>0</v>
      </c>
      <c r="J178" s="220">
        <v>0</v>
      </c>
      <c r="K178" s="220">
        <f t="shared" si="5"/>
        <v>0</v>
      </c>
      <c r="L178" s="220">
        <v>0</v>
      </c>
      <c r="M178" s="220">
        <v>0</v>
      </c>
      <c r="N178" s="220">
        <v>0</v>
      </c>
      <c r="O178" s="220">
        <f t="shared" si="6"/>
        <v>0</v>
      </c>
      <c r="P178" s="220">
        <v>0</v>
      </c>
      <c r="Q178" s="220">
        <f t="shared" si="7"/>
        <v>0</v>
      </c>
      <c r="R178" s="220">
        <v>0</v>
      </c>
      <c r="S178" s="220">
        <f t="shared" si="8"/>
        <v>0</v>
      </c>
      <c r="T178" s="220">
        <v>0</v>
      </c>
      <c r="U178" s="220">
        <v>0</v>
      </c>
      <c r="V178" s="220">
        <v>0</v>
      </c>
      <c r="W178" s="220">
        <f t="shared" si="9"/>
        <v>0</v>
      </c>
      <c r="X178" s="220">
        <v>0</v>
      </c>
      <c r="Y178" s="220">
        <f t="shared" si="10"/>
        <v>0</v>
      </c>
      <c r="Z178" s="220">
        <v>0</v>
      </c>
      <c r="AA178" s="220">
        <f t="shared" si="11"/>
        <v>0</v>
      </c>
      <c r="AB178" s="200">
        <f t="shared" si="12"/>
        <v>0</v>
      </c>
      <c r="AC178" s="221">
        <f t="shared" ref="AC178:AD178" si="188">G178+O178+W178</f>
        <v>0</v>
      </c>
      <c r="AD178" s="221">
        <f t="shared" si="188"/>
        <v>0</v>
      </c>
      <c r="AE178" s="222">
        <f t="shared" si="14"/>
        <v>0</v>
      </c>
      <c r="AF178" s="227">
        <f t="shared" si="63"/>
        <v>0</v>
      </c>
      <c r="AG178" s="227" t="b">
        <f t="shared" si="19"/>
        <v>1</v>
      </c>
      <c r="AH178" t="s">
        <v>657</v>
      </c>
      <c r="AI178" s="224">
        <v>0</v>
      </c>
      <c r="AJ178" s="224">
        <v>0</v>
      </c>
      <c r="AK178" s="224">
        <f t="shared" si="15"/>
        <v>0</v>
      </c>
      <c r="AL178" s="224"/>
      <c r="AM178" s="137">
        <v>0</v>
      </c>
      <c r="AN178" s="137">
        <f t="shared" si="16"/>
        <v>0</v>
      </c>
      <c r="AO178" s="137"/>
      <c r="AP178" s="137"/>
      <c r="AQ178" s="137"/>
      <c r="AR178" s="137"/>
      <c r="AS178" s="137"/>
      <c r="AT178" s="137"/>
      <c r="AU178" s="137"/>
      <c r="AV178" s="137"/>
      <c r="AW178" s="137"/>
      <c r="AX178" s="137"/>
      <c r="AY178" s="137"/>
      <c r="AZ178" s="137"/>
      <c r="BA178" s="137"/>
      <c r="BB178" s="137"/>
    </row>
    <row r="179" spans="1:54" ht="16.5" customHeight="1">
      <c r="A179" s="137"/>
      <c r="B179" s="219">
        <v>3451</v>
      </c>
      <c r="C179" s="220" t="s">
        <v>661</v>
      </c>
      <c r="D179" s="220">
        <v>0</v>
      </c>
      <c r="E179" s="220">
        <v>0</v>
      </c>
      <c r="F179" s="220">
        <v>0</v>
      </c>
      <c r="G179" s="220">
        <f t="shared" si="3"/>
        <v>0</v>
      </c>
      <c r="H179" s="220">
        <v>0</v>
      </c>
      <c r="I179" s="220">
        <f t="shared" si="4"/>
        <v>0</v>
      </c>
      <c r="J179" s="220">
        <v>0</v>
      </c>
      <c r="K179" s="220">
        <f t="shared" si="5"/>
        <v>0</v>
      </c>
      <c r="L179" s="220">
        <v>0</v>
      </c>
      <c r="M179" s="220">
        <v>0</v>
      </c>
      <c r="N179" s="220">
        <v>0</v>
      </c>
      <c r="O179" s="220">
        <f t="shared" si="6"/>
        <v>0</v>
      </c>
      <c r="P179" s="220">
        <v>0</v>
      </c>
      <c r="Q179" s="220">
        <f t="shared" si="7"/>
        <v>0</v>
      </c>
      <c r="R179" s="220">
        <v>0</v>
      </c>
      <c r="S179" s="220">
        <f t="shared" si="8"/>
        <v>0</v>
      </c>
      <c r="T179" s="220">
        <v>0</v>
      </c>
      <c r="U179" s="220">
        <v>0</v>
      </c>
      <c r="V179" s="220">
        <v>0</v>
      </c>
      <c r="W179" s="220">
        <f t="shared" si="9"/>
        <v>0</v>
      </c>
      <c r="X179" s="220">
        <v>0</v>
      </c>
      <c r="Y179" s="220">
        <f t="shared" si="10"/>
        <v>0</v>
      </c>
      <c r="Z179" s="220">
        <v>0</v>
      </c>
      <c r="AA179" s="220">
        <f t="shared" si="11"/>
        <v>0</v>
      </c>
      <c r="AB179" s="200">
        <f t="shared" si="12"/>
        <v>0</v>
      </c>
      <c r="AC179" s="221">
        <f t="shared" ref="AC179:AD179" si="189">G179+O179+W179</f>
        <v>0</v>
      </c>
      <c r="AD179" s="221">
        <f t="shared" si="189"/>
        <v>0</v>
      </c>
      <c r="AE179" s="222">
        <f t="shared" si="14"/>
        <v>0</v>
      </c>
      <c r="AF179" s="227">
        <f t="shared" si="63"/>
        <v>0</v>
      </c>
      <c r="AG179" s="227" t="b">
        <f t="shared" si="19"/>
        <v>1</v>
      </c>
      <c r="AH179" t="s">
        <v>657</v>
      </c>
      <c r="AI179" s="224">
        <v>0</v>
      </c>
      <c r="AJ179" s="224">
        <v>0</v>
      </c>
      <c r="AK179" s="224">
        <f t="shared" si="15"/>
        <v>0</v>
      </c>
      <c r="AL179" s="224"/>
      <c r="AM179" s="137">
        <v>0</v>
      </c>
      <c r="AN179" s="137">
        <f t="shared" si="16"/>
        <v>0</v>
      </c>
      <c r="AO179" s="137"/>
      <c r="AP179" s="137"/>
      <c r="AQ179" s="137"/>
      <c r="AR179" s="137"/>
      <c r="AS179" s="137"/>
      <c r="AT179" s="137"/>
      <c r="AU179" s="137"/>
      <c r="AV179" s="137"/>
      <c r="AW179" s="137"/>
      <c r="AX179" s="137"/>
      <c r="AY179" s="137"/>
      <c r="AZ179" s="137"/>
      <c r="BA179" s="137"/>
      <c r="BB179" s="137"/>
    </row>
    <row r="180" spans="1:54" ht="16.5" customHeight="1">
      <c r="A180" s="137"/>
      <c r="B180" s="219">
        <v>3461</v>
      </c>
      <c r="C180" s="220" t="s">
        <v>662</v>
      </c>
      <c r="D180" s="220">
        <v>0</v>
      </c>
      <c r="E180" s="220">
        <v>0</v>
      </c>
      <c r="F180" s="220">
        <v>0</v>
      </c>
      <c r="G180" s="220">
        <f t="shared" si="3"/>
        <v>0</v>
      </c>
      <c r="H180" s="220">
        <v>0</v>
      </c>
      <c r="I180" s="220">
        <f t="shared" si="4"/>
        <v>0</v>
      </c>
      <c r="J180" s="220">
        <v>0</v>
      </c>
      <c r="K180" s="220">
        <f t="shared" si="5"/>
        <v>0</v>
      </c>
      <c r="L180" s="220">
        <v>0</v>
      </c>
      <c r="M180" s="220">
        <v>0</v>
      </c>
      <c r="N180" s="220">
        <v>0</v>
      </c>
      <c r="O180" s="220">
        <f t="shared" si="6"/>
        <v>0</v>
      </c>
      <c r="P180" s="220">
        <v>0</v>
      </c>
      <c r="Q180" s="220">
        <f t="shared" si="7"/>
        <v>0</v>
      </c>
      <c r="R180" s="220">
        <v>0</v>
      </c>
      <c r="S180" s="220">
        <f t="shared" si="8"/>
        <v>0</v>
      </c>
      <c r="T180" s="220">
        <v>0</v>
      </c>
      <c r="U180" s="220">
        <v>0</v>
      </c>
      <c r="V180" s="220">
        <v>0</v>
      </c>
      <c r="W180" s="220">
        <f t="shared" si="9"/>
        <v>0</v>
      </c>
      <c r="X180" s="220">
        <v>0</v>
      </c>
      <c r="Y180" s="220">
        <f t="shared" si="10"/>
        <v>0</v>
      </c>
      <c r="Z180" s="220">
        <v>0</v>
      </c>
      <c r="AA180" s="220">
        <f t="shared" si="11"/>
        <v>0</v>
      </c>
      <c r="AB180" s="200">
        <f t="shared" si="12"/>
        <v>0</v>
      </c>
      <c r="AC180" s="221">
        <f t="shared" ref="AC180:AD180" si="190">G180+O180+W180</f>
        <v>0</v>
      </c>
      <c r="AD180" s="221">
        <f t="shared" si="190"/>
        <v>0</v>
      </c>
      <c r="AE180" s="222">
        <f t="shared" si="14"/>
        <v>0</v>
      </c>
      <c r="AF180" s="227">
        <f t="shared" si="63"/>
        <v>0</v>
      </c>
      <c r="AG180" s="227" t="b">
        <f t="shared" si="19"/>
        <v>1</v>
      </c>
      <c r="AH180" t="s">
        <v>657</v>
      </c>
      <c r="AI180" s="224">
        <v>0</v>
      </c>
      <c r="AJ180" s="224">
        <v>0</v>
      </c>
      <c r="AK180" s="224">
        <f t="shared" si="15"/>
        <v>0</v>
      </c>
      <c r="AL180" s="224"/>
      <c r="AM180" s="137">
        <v>0</v>
      </c>
      <c r="AN180" s="137">
        <f t="shared" si="16"/>
        <v>0</v>
      </c>
      <c r="AO180" s="137"/>
      <c r="AP180" s="137"/>
      <c r="AQ180" s="137"/>
      <c r="AR180" s="137"/>
      <c r="AS180" s="137"/>
      <c r="AT180" s="137"/>
      <c r="AU180" s="137"/>
      <c r="AV180" s="137"/>
      <c r="AW180" s="137"/>
      <c r="AX180" s="137"/>
      <c r="AY180" s="137"/>
      <c r="AZ180" s="137"/>
      <c r="BA180" s="137"/>
      <c r="BB180" s="137"/>
    </row>
    <row r="181" spans="1:54" ht="16.5" customHeight="1">
      <c r="A181" s="137"/>
      <c r="B181" s="219">
        <v>3471</v>
      </c>
      <c r="C181" s="220" t="s">
        <v>663</v>
      </c>
      <c r="D181" s="220">
        <v>0</v>
      </c>
      <c r="E181" s="220">
        <v>0</v>
      </c>
      <c r="F181" s="220">
        <v>0</v>
      </c>
      <c r="G181" s="220">
        <f t="shared" si="3"/>
        <v>0</v>
      </c>
      <c r="H181" s="220">
        <v>0</v>
      </c>
      <c r="I181" s="220">
        <f t="shared" si="4"/>
        <v>0</v>
      </c>
      <c r="J181" s="220">
        <v>0</v>
      </c>
      <c r="K181" s="220">
        <f t="shared" si="5"/>
        <v>0</v>
      </c>
      <c r="L181" s="220">
        <v>0</v>
      </c>
      <c r="M181" s="220">
        <v>0</v>
      </c>
      <c r="N181" s="220">
        <v>0</v>
      </c>
      <c r="O181" s="220">
        <f t="shared" si="6"/>
        <v>0</v>
      </c>
      <c r="P181" s="220">
        <v>0</v>
      </c>
      <c r="Q181" s="220">
        <f t="shared" si="7"/>
        <v>0</v>
      </c>
      <c r="R181" s="220">
        <v>0</v>
      </c>
      <c r="S181" s="220">
        <f t="shared" si="8"/>
        <v>0</v>
      </c>
      <c r="T181" s="220">
        <v>0</v>
      </c>
      <c r="U181" s="220">
        <v>0</v>
      </c>
      <c r="V181" s="220">
        <v>0</v>
      </c>
      <c r="W181" s="220">
        <f t="shared" si="9"/>
        <v>0</v>
      </c>
      <c r="X181" s="220">
        <v>0</v>
      </c>
      <c r="Y181" s="220">
        <f t="shared" si="10"/>
        <v>0</v>
      </c>
      <c r="Z181" s="220">
        <v>0</v>
      </c>
      <c r="AA181" s="220">
        <f t="shared" si="11"/>
        <v>0</v>
      </c>
      <c r="AB181" s="200">
        <f t="shared" si="12"/>
        <v>0</v>
      </c>
      <c r="AC181" s="221">
        <f t="shared" ref="AC181:AD181" si="191">G181+O181+W181</f>
        <v>0</v>
      </c>
      <c r="AD181" s="221">
        <f t="shared" si="191"/>
        <v>0</v>
      </c>
      <c r="AE181" s="222">
        <f t="shared" si="14"/>
        <v>0</v>
      </c>
      <c r="AF181" s="227">
        <f t="shared" si="63"/>
        <v>0</v>
      </c>
      <c r="AG181" s="227" t="b">
        <f t="shared" si="19"/>
        <v>1</v>
      </c>
      <c r="AH181" t="s">
        <v>657</v>
      </c>
      <c r="AI181" s="224">
        <v>0</v>
      </c>
      <c r="AJ181" s="224">
        <v>0</v>
      </c>
      <c r="AK181" s="224">
        <f t="shared" si="15"/>
        <v>0</v>
      </c>
      <c r="AL181" s="224"/>
      <c r="AM181" s="137">
        <v>0</v>
      </c>
      <c r="AN181" s="137">
        <f t="shared" si="16"/>
        <v>0</v>
      </c>
      <c r="AO181" s="137"/>
      <c r="AP181" s="137"/>
      <c r="AQ181" s="137"/>
      <c r="AR181" s="137"/>
      <c r="AS181" s="137"/>
      <c r="AT181" s="137"/>
      <c r="AU181" s="137"/>
      <c r="AV181" s="137"/>
      <c r="AW181" s="137"/>
      <c r="AX181" s="137"/>
      <c r="AY181" s="137"/>
      <c r="AZ181" s="137"/>
      <c r="BA181" s="137"/>
      <c r="BB181" s="137"/>
    </row>
    <row r="182" spans="1:54" ht="16.5" customHeight="1">
      <c r="A182" s="137"/>
      <c r="B182" s="219">
        <v>3481</v>
      </c>
      <c r="C182" s="220" t="s">
        <v>664</v>
      </c>
      <c r="D182" s="220">
        <v>0</v>
      </c>
      <c r="E182" s="220">
        <v>0</v>
      </c>
      <c r="F182" s="220">
        <v>0</v>
      </c>
      <c r="G182" s="220">
        <f t="shared" si="3"/>
        <v>0</v>
      </c>
      <c r="H182" s="220">
        <v>0</v>
      </c>
      <c r="I182" s="220">
        <f t="shared" si="4"/>
        <v>0</v>
      </c>
      <c r="J182" s="220">
        <v>0</v>
      </c>
      <c r="K182" s="220">
        <f t="shared" si="5"/>
        <v>0</v>
      </c>
      <c r="L182" s="220">
        <v>0</v>
      </c>
      <c r="M182" s="220">
        <v>0</v>
      </c>
      <c r="N182" s="220">
        <v>0</v>
      </c>
      <c r="O182" s="220">
        <f t="shared" si="6"/>
        <v>0</v>
      </c>
      <c r="P182" s="220">
        <v>0</v>
      </c>
      <c r="Q182" s="220">
        <f t="shared" si="7"/>
        <v>0</v>
      </c>
      <c r="R182" s="220">
        <v>0</v>
      </c>
      <c r="S182" s="220">
        <f t="shared" si="8"/>
        <v>0</v>
      </c>
      <c r="T182" s="220">
        <v>0</v>
      </c>
      <c r="U182" s="220">
        <v>0</v>
      </c>
      <c r="V182" s="220">
        <v>0</v>
      </c>
      <c r="W182" s="220">
        <f t="shared" si="9"/>
        <v>0</v>
      </c>
      <c r="X182" s="220">
        <v>0</v>
      </c>
      <c r="Y182" s="220">
        <f t="shared" si="10"/>
        <v>0</v>
      </c>
      <c r="Z182" s="220">
        <v>0</v>
      </c>
      <c r="AA182" s="220">
        <f t="shared" si="11"/>
        <v>0</v>
      </c>
      <c r="AB182" s="200">
        <f t="shared" si="12"/>
        <v>0</v>
      </c>
      <c r="AC182" s="221">
        <f t="shared" ref="AC182:AD182" si="192">G182+O182+W182</f>
        <v>0</v>
      </c>
      <c r="AD182" s="221">
        <f t="shared" si="192"/>
        <v>0</v>
      </c>
      <c r="AE182" s="222">
        <f t="shared" si="14"/>
        <v>0</v>
      </c>
      <c r="AF182" s="227">
        <f t="shared" si="63"/>
        <v>0</v>
      </c>
      <c r="AG182" s="227" t="b">
        <f t="shared" si="19"/>
        <v>1</v>
      </c>
      <c r="AH182" t="s">
        <v>657</v>
      </c>
      <c r="AI182" s="224">
        <v>0</v>
      </c>
      <c r="AJ182" s="224">
        <v>0</v>
      </c>
      <c r="AK182" s="224">
        <f t="shared" si="15"/>
        <v>0</v>
      </c>
      <c r="AL182" s="224"/>
      <c r="AM182" s="137">
        <v>0</v>
      </c>
      <c r="AN182" s="137">
        <f t="shared" si="16"/>
        <v>0</v>
      </c>
      <c r="AO182" s="137"/>
      <c r="AP182" s="137"/>
      <c r="AQ182" s="137"/>
      <c r="AR182" s="137"/>
      <c r="AS182" s="137"/>
      <c r="AT182" s="137"/>
      <c r="AU182" s="137"/>
      <c r="AV182" s="137"/>
      <c r="AW182" s="137"/>
      <c r="AX182" s="137"/>
      <c r="AY182" s="137"/>
      <c r="AZ182" s="137"/>
      <c r="BA182" s="137"/>
      <c r="BB182" s="137"/>
    </row>
    <row r="183" spans="1:54" ht="16.5" customHeight="1">
      <c r="A183" s="137"/>
      <c r="B183" s="219">
        <v>3491</v>
      </c>
      <c r="C183" s="220" t="s">
        <v>665</v>
      </c>
      <c r="D183" s="220">
        <v>0</v>
      </c>
      <c r="E183" s="220">
        <v>0</v>
      </c>
      <c r="F183" s="220">
        <v>0</v>
      </c>
      <c r="G183" s="220">
        <f t="shared" si="3"/>
        <v>0</v>
      </c>
      <c r="H183" s="220">
        <v>0</v>
      </c>
      <c r="I183" s="220">
        <f t="shared" si="4"/>
        <v>0</v>
      </c>
      <c r="J183" s="220">
        <v>0</v>
      </c>
      <c r="K183" s="220">
        <f t="shared" si="5"/>
        <v>0</v>
      </c>
      <c r="L183" s="220">
        <v>0</v>
      </c>
      <c r="M183" s="220">
        <v>0</v>
      </c>
      <c r="N183" s="220">
        <v>0</v>
      </c>
      <c r="O183" s="220">
        <f t="shared" si="6"/>
        <v>0</v>
      </c>
      <c r="P183" s="220">
        <v>0</v>
      </c>
      <c r="Q183" s="220">
        <f t="shared" si="7"/>
        <v>0</v>
      </c>
      <c r="R183" s="220">
        <v>0</v>
      </c>
      <c r="S183" s="220">
        <f t="shared" si="8"/>
        <v>0</v>
      </c>
      <c r="T183" s="220">
        <v>0</v>
      </c>
      <c r="U183" s="220">
        <v>0</v>
      </c>
      <c r="V183" s="220">
        <v>0</v>
      </c>
      <c r="W183" s="220">
        <f t="shared" si="9"/>
        <v>0</v>
      </c>
      <c r="X183" s="220">
        <v>0</v>
      </c>
      <c r="Y183" s="220">
        <f t="shared" si="10"/>
        <v>0</v>
      </c>
      <c r="Z183" s="220">
        <v>0</v>
      </c>
      <c r="AA183" s="220">
        <f t="shared" si="11"/>
        <v>0</v>
      </c>
      <c r="AB183" s="200">
        <f t="shared" si="12"/>
        <v>0</v>
      </c>
      <c r="AC183" s="221">
        <f t="shared" ref="AC183:AD183" si="193">G183+O183+W183</f>
        <v>0</v>
      </c>
      <c r="AD183" s="221">
        <f t="shared" si="193"/>
        <v>0</v>
      </c>
      <c r="AE183" s="222">
        <f t="shared" si="14"/>
        <v>0</v>
      </c>
      <c r="AF183" s="227">
        <f t="shared" si="63"/>
        <v>0</v>
      </c>
      <c r="AG183" s="227" t="b">
        <f t="shared" si="19"/>
        <v>1</v>
      </c>
      <c r="AH183" t="s">
        <v>657</v>
      </c>
      <c r="AI183" s="224">
        <v>0</v>
      </c>
      <c r="AJ183" s="224">
        <v>0</v>
      </c>
      <c r="AK183" s="224">
        <f t="shared" si="15"/>
        <v>0</v>
      </c>
      <c r="AL183" s="224"/>
      <c r="AM183" s="137">
        <v>0</v>
      </c>
      <c r="AN183" s="137">
        <f t="shared" si="16"/>
        <v>0</v>
      </c>
      <c r="AO183" s="137"/>
      <c r="AP183" s="137"/>
      <c r="AQ183" s="137"/>
      <c r="AR183" s="137"/>
      <c r="AS183" s="137"/>
      <c r="AT183" s="137"/>
      <c r="AU183" s="137"/>
      <c r="AV183" s="137"/>
      <c r="AW183" s="137"/>
      <c r="AX183" s="137"/>
      <c r="AY183" s="137"/>
      <c r="AZ183" s="137"/>
      <c r="BA183" s="137"/>
      <c r="BB183" s="137"/>
    </row>
    <row r="184" spans="1:54" ht="16.5" customHeight="1">
      <c r="A184" s="137"/>
      <c r="B184" s="219">
        <v>3511</v>
      </c>
      <c r="C184" s="220" t="s">
        <v>666</v>
      </c>
      <c r="D184" s="220">
        <v>0</v>
      </c>
      <c r="E184" s="220">
        <v>0</v>
      </c>
      <c r="F184" s="220">
        <v>0</v>
      </c>
      <c r="G184" s="220">
        <f t="shared" si="3"/>
        <v>0</v>
      </c>
      <c r="H184" s="220">
        <v>0</v>
      </c>
      <c r="I184" s="220">
        <f t="shared" si="4"/>
        <v>0</v>
      </c>
      <c r="J184" s="220">
        <v>0</v>
      </c>
      <c r="K184" s="220">
        <f t="shared" si="5"/>
        <v>0</v>
      </c>
      <c r="L184" s="220">
        <v>0</v>
      </c>
      <c r="M184" s="220">
        <v>0</v>
      </c>
      <c r="N184" s="220">
        <v>0</v>
      </c>
      <c r="O184" s="220">
        <f t="shared" si="6"/>
        <v>0</v>
      </c>
      <c r="P184" s="220">
        <v>0</v>
      </c>
      <c r="Q184" s="220">
        <f t="shared" si="7"/>
        <v>0</v>
      </c>
      <c r="R184" s="220">
        <v>0</v>
      </c>
      <c r="S184" s="220">
        <f t="shared" si="8"/>
        <v>0</v>
      </c>
      <c r="T184" s="220">
        <v>0</v>
      </c>
      <c r="U184" s="220">
        <v>0</v>
      </c>
      <c r="V184" s="220">
        <v>0</v>
      </c>
      <c r="W184" s="220">
        <f t="shared" si="9"/>
        <v>0</v>
      </c>
      <c r="X184" s="220">
        <v>0</v>
      </c>
      <c r="Y184" s="220">
        <f t="shared" si="10"/>
        <v>0</v>
      </c>
      <c r="Z184" s="220">
        <v>0</v>
      </c>
      <c r="AA184" s="220">
        <f t="shared" si="11"/>
        <v>0</v>
      </c>
      <c r="AB184" s="200">
        <f t="shared" si="12"/>
        <v>0</v>
      </c>
      <c r="AC184" s="221">
        <f t="shared" ref="AC184:AD184" si="194">G184+O184+W184</f>
        <v>0</v>
      </c>
      <c r="AD184" s="221">
        <f t="shared" si="194"/>
        <v>0</v>
      </c>
      <c r="AE184" s="222">
        <f t="shared" si="14"/>
        <v>0</v>
      </c>
      <c r="AF184" s="227">
        <f t="shared" si="63"/>
        <v>0</v>
      </c>
      <c r="AG184" s="227" t="b">
        <f t="shared" si="19"/>
        <v>1</v>
      </c>
      <c r="AH184" t="s">
        <v>667</v>
      </c>
      <c r="AI184" s="224">
        <v>0</v>
      </c>
      <c r="AJ184" s="224">
        <v>0</v>
      </c>
      <c r="AK184" s="224">
        <f t="shared" si="15"/>
        <v>0</v>
      </c>
      <c r="AL184" s="224"/>
      <c r="AM184" s="137">
        <v>0</v>
      </c>
      <c r="AN184" s="137">
        <f t="shared" si="16"/>
        <v>0</v>
      </c>
      <c r="AO184" s="137"/>
      <c r="AP184" s="137"/>
      <c r="AQ184" s="137"/>
      <c r="AR184" s="137"/>
      <c r="AS184" s="137"/>
      <c r="AT184" s="137"/>
      <c r="AU184" s="137"/>
      <c r="AV184" s="137"/>
      <c r="AW184" s="137"/>
      <c r="AX184" s="137"/>
      <c r="AY184" s="137"/>
      <c r="AZ184" s="137"/>
      <c r="BA184" s="137"/>
      <c r="BB184" s="137"/>
    </row>
    <row r="185" spans="1:54" ht="16.5" customHeight="1">
      <c r="A185" s="137"/>
      <c r="B185" s="219">
        <v>3512</v>
      </c>
      <c r="C185" s="220" t="s">
        <v>668</v>
      </c>
      <c r="D185" s="220">
        <v>0</v>
      </c>
      <c r="E185" s="220">
        <v>0</v>
      </c>
      <c r="F185" s="220">
        <v>0</v>
      </c>
      <c r="G185" s="220">
        <f t="shared" si="3"/>
        <v>0</v>
      </c>
      <c r="H185" s="220">
        <v>0</v>
      </c>
      <c r="I185" s="220">
        <f t="shared" si="4"/>
        <v>0</v>
      </c>
      <c r="J185" s="220">
        <v>0</v>
      </c>
      <c r="K185" s="220">
        <f t="shared" si="5"/>
        <v>0</v>
      </c>
      <c r="L185" s="220">
        <v>0</v>
      </c>
      <c r="M185" s="220">
        <v>0</v>
      </c>
      <c r="N185" s="220">
        <v>0</v>
      </c>
      <c r="O185" s="220">
        <f t="shared" si="6"/>
        <v>0</v>
      </c>
      <c r="P185" s="220">
        <v>0</v>
      </c>
      <c r="Q185" s="220">
        <f t="shared" si="7"/>
        <v>0</v>
      </c>
      <c r="R185" s="220">
        <v>0</v>
      </c>
      <c r="S185" s="220">
        <f t="shared" si="8"/>
        <v>0</v>
      </c>
      <c r="T185" s="220">
        <v>0</v>
      </c>
      <c r="U185" s="220">
        <v>0</v>
      </c>
      <c r="V185" s="220">
        <v>0</v>
      </c>
      <c r="W185" s="220">
        <f t="shared" si="9"/>
        <v>0</v>
      </c>
      <c r="X185" s="220">
        <v>0</v>
      </c>
      <c r="Y185" s="220">
        <f t="shared" si="10"/>
        <v>0</v>
      </c>
      <c r="Z185" s="220">
        <v>0</v>
      </c>
      <c r="AA185" s="220">
        <f t="shared" si="11"/>
        <v>0</v>
      </c>
      <c r="AB185" s="200">
        <f t="shared" si="12"/>
        <v>0</v>
      </c>
      <c r="AC185" s="221">
        <f t="shared" ref="AC185:AD185" si="195">G185+O185+W185</f>
        <v>0</v>
      </c>
      <c r="AD185" s="221">
        <f t="shared" si="195"/>
        <v>0</v>
      </c>
      <c r="AE185" s="222">
        <f t="shared" si="14"/>
        <v>0</v>
      </c>
      <c r="AF185" s="227">
        <f t="shared" si="63"/>
        <v>0</v>
      </c>
      <c r="AG185" s="227" t="b">
        <f t="shared" si="19"/>
        <v>1</v>
      </c>
      <c r="AH185" t="s">
        <v>667</v>
      </c>
      <c r="AI185" s="224">
        <v>0</v>
      </c>
      <c r="AJ185" s="224">
        <v>0</v>
      </c>
      <c r="AK185" s="224">
        <f t="shared" si="15"/>
        <v>0</v>
      </c>
      <c r="AL185" s="224"/>
      <c r="AM185" s="137">
        <v>0</v>
      </c>
      <c r="AN185" s="137">
        <f t="shared" si="16"/>
        <v>0</v>
      </c>
      <c r="AO185" s="137"/>
      <c r="AP185" s="137"/>
      <c r="AQ185" s="137"/>
      <c r="AR185" s="137"/>
      <c r="AS185" s="137"/>
      <c r="AT185" s="137"/>
      <c r="AU185" s="137"/>
      <c r="AV185" s="137"/>
      <c r="AW185" s="137"/>
      <c r="AX185" s="137"/>
      <c r="AY185" s="137"/>
      <c r="AZ185" s="137"/>
      <c r="BA185" s="137"/>
      <c r="BB185" s="137"/>
    </row>
    <row r="186" spans="1:54" ht="16.5" customHeight="1">
      <c r="A186" s="137"/>
      <c r="B186" s="219">
        <v>3521</v>
      </c>
      <c r="C186" s="220" t="s">
        <v>669</v>
      </c>
      <c r="D186" s="220">
        <v>0</v>
      </c>
      <c r="E186" s="220">
        <v>0</v>
      </c>
      <c r="F186" s="220">
        <v>0</v>
      </c>
      <c r="G186" s="220">
        <f t="shared" si="3"/>
        <v>0</v>
      </c>
      <c r="H186" s="220">
        <v>0</v>
      </c>
      <c r="I186" s="220">
        <f t="shared" si="4"/>
        <v>0</v>
      </c>
      <c r="J186" s="220">
        <v>0</v>
      </c>
      <c r="K186" s="220">
        <f t="shared" si="5"/>
        <v>0</v>
      </c>
      <c r="L186" s="220">
        <v>0</v>
      </c>
      <c r="M186" s="220">
        <v>0</v>
      </c>
      <c r="N186" s="220">
        <v>0</v>
      </c>
      <c r="O186" s="220">
        <f t="shared" si="6"/>
        <v>0</v>
      </c>
      <c r="P186" s="220">
        <v>0</v>
      </c>
      <c r="Q186" s="220">
        <f t="shared" si="7"/>
        <v>0</v>
      </c>
      <c r="R186" s="220">
        <v>0</v>
      </c>
      <c r="S186" s="220">
        <f t="shared" si="8"/>
        <v>0</v>
      </c>
      <c r="T186" s="220">
        <v>0</v>
      </c>
      <c r="U186" s="220">
        <v>0</v>
      </c>
      <c r="V186" s="220">
        <v>0</v>
      </c>
      <c r="W186" s="220">
        <f t="shared" si="9"/>
        <v>0</v>
      </c>
      <c r="X186" s="220">
        <v>0</v>
      </c>
      <c r="Y186" s="220">
        <f t="shared" si="10"/>
        <v>0</v>
      </c>
      <c r="Z186" s="220">
        <v>0</v>
      </c>
      <c r="AA186" s="220">
        <f t="shared" si="11"/>
        <v>0</v>
      </c>
      <c r="AB186" s="200">
        <f t="shared" si="12"/>
        <v>0</v>
      </c>
      <c r="AC186" s="221">
        <f t="shared" ref="AC186:AD186" si="196">G186+O186+W186</f>
        <v>0</v>
      </c>
      <c r="AD186" s="221">
        <f t="shared" si="196"/>
        <v>0</v>
      </c>
      <c r="AE186" s="222">
        <f t="shared" si="14"/>
        <v>0</v>
      </c>
      <c r="AF186" s="227">
        <f t="shared" si="63"/>
        <v>0</v>
      </c>
      <c r="AG186" s="227" t="b">
        <f t="shared" si="19"/>
        <v>1</v>
      </c>
      <c r="AH186" t="s">
        <v>667</v>
      </c>
      <c r="AI186" s="224">
        <v>0</v>
      </c>
      <c r="AJ186" s="224">
        <v>0</v>
      </c>
      <c r="AK186" s="224">
        <f t="shared" si="15"/>
        <v>0</v>
      </c>
      <c r="AL186" s="224"/>
      <c r="AM186" s="137">
        <v>0</v>
      </c>
      <c r="AN186" s="137">
        <f t="shared" si="16"/>
        <v>0</v>
      </c>
      <c r="AO186" s="137"/>
      <c r="AP186" s="137"/>
      <c r="AQ186" s="137"/>
      <c r="AR186" s="137"/>
      <c r="AS186" s="137"/>
      <c r="AT186" s="137"/>
      <c r="AU186" s="137"/>
      <c r="AV186" s="137"/>
      <c r="AW186" s="137"/>
      <c r="AX186" s="137"/>
      <c r="AY186" s="137"/>
      <c r="AZ186" s="137"/>
      <c r="BA186" s="137"/>
      <c r="BB186" s="137"/>
    </row>
    <row r="187" spans="1:54" ht="16.5" customHeight="1">
      <c r="A187" s="137"/>
      <c r="B187" s="219">
        <v>3531</v>
      </c>
      <c r="C187" s="220" t="s">
        <v>670</v>
      </c>
      <c r="D187" s="220">
        <v>0</v>
      </c>
      <c r="E187" s="220">
        <v>0</v>
      </c>
      <c r="F187" s="220">
        <v>0</v>
      </c>
      <c r="G187" s="220">
        <f t="shared" si="3"/>
        <v>0</v>
      </c>
      <c r="H187" s="220">
        <v>0</v>
      </c>
      <c r="I187" s="220">
        <f t="shared" si="4"/>
        <v>0</v>
      </c>
      <c r="J187" s="220">
        <v>0</v>
      </c>
      <c r="K187" s="220">
        <f t="shared" si="5"/>
        <v>0</v>
      </c>
      <c r="L187" s="220">
        <v>0</v>
      </c>
      <c r="M187" s="220">
        <v>0</v>
      </c>
      <c r="N187" s="220">
        <v>0</v>
      </c>
      <c r="O187" s="220">
        <f t="shared" si="6"/>
        <v>0</v>
      </c>
      <c r="P187" s="220">
        <v>0</v>
      </c>
      <c r="Q187" s="220">
        <f t="shared" si="7"/>
        <v>0</v>
      </c>
      <c r="R187" s="220">
        <v>0</v>
      </c>
      <c r="S187" s="220">
        <f t="shared" si="8"/>
        <v>0</v>
      </c>
      <c r="T187" s="220">
        <v>0</v>
      </c>
      <c r="U187" s="220">
        <v>0</v>
      </c>
      <c r="V187" s="220">
        <v>0</v>
      </c>
      <c r="W187" s="220">
        <f t="shared" si="9"/>
        <v>0</v>
      </c>
      <c r="X187" s="220">
        <v>0</v>
      </c>
      <c r="Y187" s="220">
        <f t="shared" si="10"/>
        <v>0</v>
      </c>
      <c r="Z187" s="220">
        <v>0</v>
      </c>
      <c r="AA187" s="220">
        <f t="shared" si="11"/>
        <v>0</v>
      </c>
      <c r="AB187" s="200">
        <f t="shared" si="12"/>
        <v>0</v>
      </c>
      <c r="AC187" s="221">
        <f t="shared" ref="AC187:AD187" si="197">G187+O187+W187</f>
        <v>0</v>
      </c>
      <c r="AD187" s="221">
        <f t="shared" si="197"/>
        <v>0</v>
      </c>
      <c r="AE187" s="222">
        <f t="shared" si="14"/>
        <v>0</v>
      </c>
      <c r="AF187" s="227">
        <f t="shared" si="63"/>
        <v>0</v>
      </c>
      <c r="AG187" s="227" t="b">
        <f t="shared" si="19"/>
        <v>1</v>
      </c>
      <c r="AH187" t="s">
        <v>667</v>
      </c>
      <c r="AI187" s="224">
        <v>0</v>
      </c>
      <c r="AJ187" s="224">
        <v>0</v>
      </c>
      <c r="AK187" s="224">
        <f t="shared" si="15"/>
        <v>0</v>
      </c>
      <c r="AL187" s="224"/>
      <c r="AM187" s="137">
        <v>0</v>
      </c>
      <c r="AN187" s="137">
        <f t="shared" si="16"/>
        <v>0</v>
      </c>
      <c r="AO187" s="137"/>
      <c r="AP187" s="137"/>
      <c r="AQ187" s="137"/>
      <c r="AR187" s="137"/>
      <c r="AS187" s="137"/>
      <c r="AT187" s="137"/>
      <c r="AU187" s="137"/>
      <c r="AV187" s="137"/>
      <c r="AW187" s="137"/>
      <c r="AX187" s="137"/>
      <c r="AY187" s="137"/>
      <c r="AZ187" s="137"/>
      <c r="BA187" s="137"/>
      <c r="BB187" s="137"/>
    </row>
    <row r="188" spans="1:54" ht="16.5" customHeight="1">
      <c r="A188" s="137"/>
      <c r="B188" s="219">
        <v>3541</v>
      </c>
      <c r="C188" s="220" t="s">
        <v>671</v>
      </c>
      <c r="D188" s="220">
        <v>0</v>
      </c>
      <c r="E188" s="220">
        <v>0</v>
      </c>
      <c r="F188" s="220">
        <v>0</v>
      </c>
      <c r="G188" s="220">
        <f t="shared" si="3"/>
        <v>0</v>
      </c>
      <c r="H188" s="220">
        <v>0</v>
      </c>
      <c r="I188" s="220">
        <f t="shared" si="4"/>
        <v>0</v>
      </c>
      <c r="J188" s="220">
        <v>0</v>
      </c>
      <c r="K188" s="220">
        <f t="shared" si="5"/>
        <v>0</v>
      </c>
      <c r="L188" s="220">
        <v>0</v>
      </c>
      <c r="M188" s="220">
        <v>0</v>
      </c>
      <c r="N188" s="220">
        <v>0</v>
      </c>
      <c r="O188" s="220">
        <f t="shared" si="6"/>
        <v>0</v>
      </c>
      <c r="P188" s="220">
        <v>0</v>
      </c>
      <c r="Q188" s="220">
        <f t="shared" si="7"/>
        <v>0</v>
      </c>
      <c r="R188" s="220">
        <v>0</v>
      </c>
      <c r="S188" s="220">
        <f t="shared" si="8"/>
        <v>0</v>
      </c>
      <c r="T188" s="220">
        <v>0</v>
      </c>
      <c r="U188" s="220">
        <v>0</v>
      </c>
      <c r="V188" s="220">
        <v>0</v>
      </c>
      <c r="W188" s="220">
        <f t="shared" si="9"/>
        <v>0</v>
      </c>
      <c r="X188" s="220">
        <v>0</v>
      </c>
      <c r="Y188" s="220">
        <f t="shared" si="10"/>
        <v>0</v>
      </c>
      <c r="Z188" s="220">
        <v>0</v>
      </c>
      <c r="AA188" s="220">
        <f t="shared" si="11"/>
        <v>0</v>
      </c>
      <c r="AB188" s="200">
        <f t="shared" si="12"/>
        <v>0</v>
      </c>
      <c r="AC188" s="221">
        <f t="shared" ref="AC188:AD188" si="198">G188+O188+W188</f>
        <v>0</v>
      </c>
      <c r="AD188" s="221">
        <f t="shared" si="198"/>
        <v>0</v>
      </c>
      <c r="AE188" s="222">
        <f t="shared" si="14"/>
        <v>0</v>
      </c>
      <c r="AF188" s="227">
        <f t="shared" si="63"/>
        <v>0</v>
      </c>
      <c r="AG188" s="227" t="b">
        <f t="shared" si="19"/>
        <v>1</v>
      </c>
      <c r="AH188" t="s">
        <v>667</v>
      </c>
      <c r="AI188" s="224">
        <v>0</v>
      </c>
      <c r="AJ188" s="224">
        <v>0</v>
      </c>
      <c r="AK188" s="224">
        <f t="shared" si="15"/>
        <v>0</v>
      </c>
      <c r="AL188" s="224"/>
      <c r="AM188" s="137">
        <v>0</v>
      </c>
      <c r="AN188" s="137">
        <f t="shared" si="16"/>
        <v>0</v>
      </c>
      <c r="AO188" s="137"/>
      <c r="AP188" s="137"/>
      <c r="AQ188" s="137"/>
      <c r="AR188" s="137"/>
      <c r="AS188" s="137"/>
      <c r="AT188" s="137"/>
      <c r="AU188" s="137"/>
      <c r="AV188" s="137"/>
      <c r="AW188" s="137"/>
      <c r="AX188" s="137"/>
      <c r="AY188" s="137"/>
      <c r="AZ188" s="137"/>
      <c r="BA188" s="137"/>
      <c r="BB188" s="137"/>
    </row>
    <row r="189" spans="1:54" ht="16.5" customHeight="1">
      <c r="A189" s="137"/>
      <c r="B189" s="219">
        <v>3551</v>
      </c>
      <c r="C189" s="220" t="s">
        <v>672</v>
      </c>
      <c r="D189" s="220">
        <v>0</v>
      </c>
      <c r="E189" s="220">
        <v>0</v>
      </c>
      <c r="F189" s="220">
        <v>0</v>
      </c>
      <c r="G189" s="220">
        <f t="shared" si="3"/>
        <v>0</v>
      </c>
      <c r="H189" s="220">
        <v>0</v>
      </c>
      <c r="I189" s="220">
        <f t="shared" si="4"/>
        <v>0</v>
      </c>
      <c r="J189" s="220">
        <v>0</v>
      </c>
      <c r="K189" s="220">
        <f t="shared" si="5"/>
        <v>0</v>
      </c>
      <c r="L189" s="220">
        <v>0</v>
      </c>
      <c r="M189" s="220">
        <v>0</v>
      </c>
      <c r="N189" s="220">
        <v>0</v>
      </c>
      <c r="O189" s="220">
        <f t="shared" si="6"/>
        <v>0</v>
      </c>
      <c r="P189" s="220">
        <v>0</v>
      </c>
      <c r="Q189" s="220">
        <f t="shared" si="7"/>
        <v>0</v>
      </c>
      <c r="R189" s="220">
        <v>0</v>
      </c>
      <c r="S189" s="220">
        <f t="shared" si="8"/>
        <v>0</v>
      </c>
      <c r="T189" s="220">
        <v>0</v>
      </c>
      <c r="U189" s="220">
        <v>0</v>
      </c>
      <c r="V189" s="220">
        <v>0</v>
      </c>
      <c r="W189" s="220">
        <f t="shared" si="9"/>
        <v>0</v>
      </c>
      <c r="X189" s="220">
        <v>0</v>
      </c>
      <c r="Y189" s="220">
        <f t="shared" si="10"/>
        <v>0</v>
      </c>
      <c r="Z189" s="220">
        <v>0</v>
      </c>
      <c r="AA189" s="220">
        <f t="shared" si="11"/>
        <v>0</v>
      </c>
      <c r="AB189" s="200">
        <f t="shared" si="12"/>
        <v>0</v>
      </c>
      <c r="AC189" s="221">
        <f t="shared" ref="AC189:AD189" si="199">G189+O189+W189</f>
        <v>0</v>
      </c>
      <c r="AD189" s="221">
        <f t="shared" si="199"/>
        <v>0</v>
      </c>
      <c r="AE189" s="222">
        <f t="shared" si="14"/>
        <v>0</v>
      </c>
      <c r="AF189" s="227">
        <f t="shared" si="63"/>
        <v>0</v>
      </c>
      <c r="AG189" s="227" t="b">
        <f t="shared" si="19"/>
        <v>1</v>
      </c>
      <c r="AH189" t="s">
        <v>667</v>
      </c>
      <c r="AI189" s="224">
        <v>0</v>
      </c>
      <c r="AJ189" s="224">
        <v>0</v>
      </c>
      <c r="AK189" s="224">
        <f t="shared" si="15"/>
        <v>0</v>
      </c>
      <c r="AL189" s="224"/>
      <c r="AM189" s="137">
        <v>0</v>
      </c>
      <c r="AN189" s="137">
        <f t="shared" si="16"/>
        <v>0</v>
      </c>
      <c r="AO189" s="137"/>
      <c r="AP189" s="137"/>
      <c r="AQ189" s="137"/>
      <c r="AR189" s="137"/>
      <c r="AS189" s="137"/>
      <c r="AT189" s="137"/>
      <c r="AU189" s="137"/>
      <c r="AV189" s="137"/>
      <c r="AW189" s="137"/>
      <c r="AX189" s="137"/>
      <c r="AY189" s="137"/>
      <c r="AZ189" s="137"/>
      <c r="BA189" s="137"/>
      <c r="BB189" s="137"/>
    </row>
    <row r="190" spans="1:54" ht="16.5" customHeight="1">
      <c r="A190" s="137"/>
      <c r="B190" s="219">
        <v>3561</v>
      </c>
      <c r="C190" s="220" t="s">
        <v>673</v>
      </c>
      <c r="D190" s="220">
        <v>0</v>
      </c>
      <c r="E190" s="220">
        <v>0</v>
      </c>
      <c r="F190" s="220">
        <v>0</v>
      </c>
      <c r="G190" s="220">
        <f t="shared" si="3"/>
        <v>0</v>
      </c>
      <c r="H190" s="220">
        <v>0</v>
      </c>
      <c r="I190" s="220">
        <f t="shared" si="4"/>
        <v>0</v>
      </c>
      <c r="J190" s="220">
        <v>0</v>
      </c>
      <c r="K190" s="220">
        <f t="shared" si="5"/>
        <v>0</v>
      </c>
      <c r="L190" s="220">
        <v>0</v>
      </c>
      <c r="M190" s="220">
        <v>0</v>
      </c>
      <c r="N190" s="220">
        <v>0</v>
      </c>
      <c r="O190" s="220">
        <f t="shared" si="6"/>
        <v>0</v>
      </c>
      <c r="P190" s="220">
        <v>0</v>
      </c>
      <c r="Q190" s="220">
        <f t="shared" si="7"/>
        <v>0</v>
      </c>
      <c r="R190" s="220">
        <v>0</v>
      </c>
      <c r="S190" s="220">
        <f t="shared" si="8"/>
        <v>0</v>
      </c>
      <c r="T190" s="220">
        <v>0</v>
      </c>
      <c r="U190" s="220">
        <v>0</v>
      </c>
      <c r="V190" s="220">
        <v>0</v>
      </c>
      <c r="W190" s="220">
        <f t="shared" si="9"/>
        <v>0</v>
      </c>
      <c r="X190" s="220">
        <v>0</v>
      </c>
      <c r="Y190" s="220">
        <f t="shared" si="10"/>
        <v>0</v>
      </c>
      <c r="Z190" s="220">
        <v>0</v>
      </c>
      <c r="AA190" s="220">
        <f t="shared" si="11"/>
        <v>0</v>
      </c>
      <c r="AB190" s="200">
        <f t="shared" si="12"/>
        <v>0</v>
      </c>
      <c r="AC190" s="221">
        <f t="shared" ref="AC190:AD190" si="200">G190+O190+W190</f>
        <v>0</v>
      </c>
      <c r="AD190" s="221">
        <f t="shared" si="200"/>
        <v>0</v>
      </c>
      <c r="AE190" s="222">
        <f t="shared" si="14"/>
        <v>0</v>
      </c>
      <c r="AF190" s="227">
        <f t="shared" si="63"/>
        <v>0</v>
      </c>
      <c r="AG190" s="227" t="b">
        <f t="shared" si="19"/>
        <v>1</v>
      </c>
      <c r="AH190" t="s">
        <v>667</v>
      </c>
      <c r="AI190" s="224">
        <v>0</v>
      </c>
      <c r="AJ190" s="224">
        <v>0</v>
      </c>
      <c r="AK190" s="224">
        <f t="shared" si="15"/>
        <v>0</v>
      </c>
      <c r="AL190" s="224"/>
      <c r="AM190" s="137">
        <v>0</v>
      </c>
      <c r="AN190" s="137">
        <f t="shared" si="16"/>
        <v>0</v>
      </c>
      <c r="AO190" s="137"/>
      <c r="AP190" s="137"/>
      <c r="AQ190" s="137"/>
      <c r="AR190" s="137"/>
      <c r="AS190" s="137"/>
      <c r="AT190" s="137"/>
      <c r="AU190" s="137"/>
      <c r="AV190" s="137"/>
      <c r="AW190" s="137"/>
      <c r="AX190" s="137"/>
      <c r="AY190" s="137"/>
      <c r="AZ190" s="137"/>
      <c r="BA190" s="137"/>
      <c r="BB190" s="137"/>
    </row>
    <row r="191" spans="1:54" ht="16.5" customHeight="1">
      <c r="A191" s="137"/>
      <c r="B191" s="219">
        <v>3571</v>
      </c>
      <c r="C191" s="220" t="s">
        <v>674</v>
      </c>
      <c r="D191" s="220">
        <v>0</v>
      </c>
      <c r="E191" s="220">
        <v>0</v>
      </c>
      <c r="F191" s="220">
        <v>0</v>
      </c>
      <c r="G191" s="220">
        <f t="shared" si="3"/>
        <v>0</v>
      </c>
      <c r="H191" s="220">
        <v>0</v>
      </c>
      <c r="I191" s="220">
        <f t="shared" si="4"/>
        <v>0</v>
      </c>
      <c r="J191" s="220">
        <v>0</v>
      </c>
      <c r="K191" s="220">
        <f t="shared" si="5"/>
        <v>0</v>
      </c>
      <c r="L191" s="220">
        <v>0</v>
      </c>
      <c r="M191" s="220">
        <v>0</v>
      </c>
      <c r="N191" s="220">
        <v>0</v>
      </c>
      <c r="O191" s="220">
        <f t="shared" si="6"/>
        <v>0</v>
      </c>
      <c r="P191" s="220">
        <v>0</v>
      </c>
      <c r="Q191" s="220">
        <f t="shared" si="7"/>
        <v>0</v>
      </c>
      <c r="R191" s="220">
        <v>0</v>
      </c>
      <c r="S191" s="220">
        <f t="shared" si="8"/>
        <v>0</v>
      </c>
      <c r="T191" s="220">
        <v>0</v>
      </c>
      <c r="U191" s="220">
        <v>0</v>
      </c>
      <c r="V191" s="220">
        <v>0</v>
      </c>
      <c r="W191" s="220">
        <f t="shared" si="9"/>
        <v>0</v>
      </c>
      <c r="X191" s="220">
        <v>0</v>
      </c>
      <c r="Y191" s="220">
        <f t="shared" si="10"/>
        <v>0</v>
      </c>
      <c r="Z191" s="220">
        <v>0</v>
      </c>
      <c r="AA191" s="220">
        <f t="shared" si="11"/>
        <v>0</v>
      </c>
      <c r="AB191" s="200">
        <f t="shared" si="12"/>
        <v>0</v>
      </c>
      <c r="AC191" s="221">
        <f t="shared" ref="AC191:AD191" si="201">G191+O191+W191</f>
        <v>0</v>
      </c>
      <c r="AD191" s="221">
        <f t="shared" si="201"/>
        <v>0</v>
      </c>
      <c r="AE191" s="222">
        <f t="shared" si="14"/>
        <v>0</v>
      </c>
      <c r="AF191" s="227">
        <f t="shared" si="63"/>
        <v>0</v>
      </c>
      <c r="AG191" s="227" t="b">
        <f t="shared" si="19"/>
        <v>1</v>
      </c>
      <c r="AH191" t="s">
        <v>667</v>
      </c>
      <c r="AI191" s="224">
        <v>0</v>
      </c>
      <c r="AJ191" s="224">
        <v>0</v>
      </c>
      <c r="AK191" s="224">
        <f t="shared" si="15"/>
        <v>0</v>
      </c>
      <c r="AL191" s="224"/>
      <c r="AM191" s="137">
        <v>0</v>
      </c>
      <c r="AN191" s="137">
        <f t="shared" si="16"/>
        <v>0</v>
      </c>
      <c r="AO191" s="137"/>
      <c r="AP191" s="137"/>
      <c r="AQ191" s="137"/>
      <c r="AR191" s="137"/>
      <c r="AS191" s="137"/>
      <c r="AT191" s="137"/>
      <c r="AU191" s="137"/>
      <c r="AV191" s="137"/>
      <c r="AW191" s="137"/>
      <c r="AX191" s="137"/>
      <c r="AY191" s="137"/>
      <c r="AZ191" s="137"/>
      <c r="BA191" s="137"/>
      <c r="BB191" s="137"/>
    </row>
    <row r="192" spans="1:54" ht="16.5" customHeight="1">
      <c r="A192" s="137"/>
      <c r="B192" s="219">
        <v>3572</v>
      </c>
      <c r="C192" s="220" t="s">
        <v>675</v>
      </c>
      <c r="D192" s="220">
        <v>0</v>
      </c>
      <c r="E192" s="220">
        <v>0</v>
      </c>
      <c r="F192" s="220">
        <v>0</v>
      </c>
      <c r="G192" s="220">
        <f t="shared" si="3"/>
        <v>0</v>
      </c>
      <c r="H192" s="220">
        <v>0</v>
      </c>
      <c r="I192" s="220">
        <f t="shared" si="4"/>
        <v>0</v>
      </c>
      <c r="J192" s="220">
        <v>0</v>
      </c>
      <c r="K192" s="220">
        <f t="shared" si="5"/>
        <v>0</v>
      </c>
      <c r="L192" s="220">
        <v>0</v>
      </c>
      <c r="M192" s="220">
        <v>0</v>
      </c>
      <c r="N192" s="220">
        <v>0</v>
      </c>
      <c r="O192" s="220">
        <f t="shared" si="6"/>
        <v>0</v>
      </c>
      <c r="P192" s="220">
        <v>0</v>
      </c>
      <c r="Q192" s="220">
        <f t="shared" si="7"/>
        <v>0</v>
      </c>
      <c r="R192" s="220">
        <v>0</v>
      </c>
      <c r="S192" s="220">
        <f t="shared" si="8"/>
        <v>0</v>
      </c>
      <c r="T192" s="220">
        <v>0</v>
      </c>
      <c r="U192" s="220">
        <v>0</v>
      </c>
      <c r="V192" s="220">
        <v>0</v>
      </c>
      <c r="W192" s="220">
        <f t="shared" si="9"/>
        <v>0</v>
      </c>
      <c r="X192" s="220">
        <v>0</v>
      </c>
      <c r="Y192" s="220">
        <f t="shared" si="10"/>
        <v>0</v>
      </c>
      <c r="Z192" s="220">
        <v>0</v>
      </c>
      <c r="AA192" s="220">
        <f t="shared" si="11"/>
        <v>0</v>
      </c>
      <c r="AB192" s="200">
        <f t="shared" si="12"/>
        <v>0</v>
      </c>
      <c r="AC192" s="221">
        <f t="shared" ref="AC192:AD192" si="202">G192+O192+W192</f>
        <v>0</v>
      </c>
      <c r="AD192" s="221">
        <f t="shared" si="202"/>
        <v>0</v>
      </c>
      <c r="AE192" s="222">
        <f t="shared" si="14"/>
        <v>0</v>
      </c>
      <c r="AF192" s="227">
        <f t="shared" si="63"/>
        <v>0</v>
      </c>
      <c r="AG192" s="227" t="b">
        <f t="shared" si="19"/>
        <v>1</v>
      </c>
      <c r="AH192" t="s">
        <v>667</v>
      </c>
      <c r="AI192" s="224">
        <v>0</v>
      </c>
      <c r="AJ192" s="224">
        <v>0</v>
      </c>
      <c r="AK192" s="224">
        <f t="shared" si="15"/>
        <v>0</v>
      </c>
      <c r="AL192" s="224"/>
      <c r="AM192" s="137">
        <v>0</v>
      </c>
      <c r="AN192" s="137">
        <f t="shared" si="16"/>
        <v>0</v>
      </c>
      <c r="AO192" s="137"/>
      <c r="AP192" s="137"/>
      <c r="AQ192" s="137"/>
      <c r="AR192" s="137"/>
      <c r="AS192" s="137"/>
      <c r="AT192" s="137"/>
      <c r="AU192" s="137"/>
      <c r="AV192" s="137"/>
      <c r="AW192" s="137"/>
      <c r="AX192" s="137"/>
      <c r="AY192" s="137"/>
      <c r="AZ192" s="137"/>
      <c r="BA192" s="137"/>
      <c r="BB192" s="137"/>
    </row>
    <row r="193" spans="1:54" ht="16.5" customHeight="1">
      <c r="A193" s="137"/>
      <c r="B193" s="219">
        <v>3573</v>
      </c>
      <c r="C193" s="220" t="s">
        <v>676</v>
      </c>
      <c r="D193" s="220">
        <v>0</v>
      </c>
      <c r="E193" s="220">
        <v>0</v>
      </c>
      <c r="F193" s="220">
        <v>0</v>
      </c>
      <c r="G193" s="220">
        <f t="shared" si="3"/>
        <v>0</v>
      </c>
      <c r="H193" s="220">
        <v>0</v>
      </c>
      <c r="I193" s="220">
        <f t="shared" si="4"/>
        <v>0</v>
      </c>
      <c r="J193" s="220">
        <v>0</v>
      </c>
      <c r="K193" s="220">
        <f t="shared" si="5"/>
        <v>0</v>
      </c>
      <c r="L193" s="220">
        <v>0</v>
      </c>
      <c r="M193" s="220">
        <v>0</v>
      </c>
      <c r="N193" s="220">
        <v>0</v>
      </c>
      <c r="O193" s="220">
        <f t="shared" si="6"/>
        <v>0</v>
      </c>
      <c r="P193" s="220">
        <v>0</v>
      </c>
      <c r="Q193" s="220">
        <f t="shared" si="7"/>
        <v>0</v>
      </c>
      <c r="R193" s="220">
        <v>0</v>
      </c>
      <c r="S193" s="220">
        <f t="shared" si="8"/>
        <v>0</v>
      </c>
      <c r="T193" s="220">
        <v>0</v>
      </c>
      <c r="U193" s="220">
        <v>0</v>
      </c>
      <c r="V193" s="220">
        <v>0</v>
      </c>
      <c r="W193" s="220">
        <f t="shared" si="9"/>
        <v>0</v>
      </c>
      <c r="X193" s="220">
        <v>0</v>
      </c>
      <c r="Y193" s="220">
        <f t="shared" si="10"/>
        <v>0</v>
      </c>
      <c r="Z193" s="220">
        <v>0</v>
      </c>
      <c r="AA193" s="220">
        <f t="shared" si="11"/>
        <v>0</v>
      </c>
      <c r="AB193" s="200">
        <f t="shared" si="12"/>
        <v>0</v>
      </c>
      <c r="AC193" s="221">
        <f t="shared" ref="AC193:AD193" si="203">G193+O193+W193</f>
        <v>0</v>
      </c>
      <c r="AD193" s="221">
        <f t="shared" si="203"/>
        <v>0</v>
      </c>
      <c r="AE193" s="222">
        <f t="shared" si="14"/>
        <v>0</v>
      </c>
      <c r="AF193" s="227">
        <f t="shared" si="63"/>
        <v>0</v>
      </c>
      <c r="AG193" s="227" t="b">
        <f t="shared" si="19"/>
        <v>1</v>
      </c>
      <c r="AH193" t="s">
        <v>667</v>
      </c>
      <c r="AI193" s="224">
        <v>0</v>
      </c>
      <c r="AJ193" s="224">
        <v>0</v>
      </c>
      <c r="AK193" s="224">
        <f t="shared" si="15"/>
        <v>0</v>
      </c>
      <c r="AL193" s="224"/>
      <c r="AM193" s="137">
        <v>0</v>
      </c>
      <c r="AN193" s="137">
        <f t="shared" si="16"/>
        <v>0</v>
      </c>
      <c r="AO193" s="137"/>
      <c r="AP193" s="137"/>
      <c r="AQ193" s="137"/>
      <c r="AR193" s="137"/>
      <c r="AS193" s="137"/>
      <c r="AT193" s="137"/>
      <c r="AU193" s="137"/>
      <c r="AV193" s="137"/>
      <c r="AW193" s="137"/>
      <c r="AX193" s="137"/>
      <c r="AY193" s="137"/>
      <c r="AZ193" s="137"/>
      <c r="BA193" s="137"/>
      <c r="BB193" s="137"/>
    </row>
    <row r="194" spans="1:54" ht="16.5" customHeight="1">
      <c r="A194" s="137"/>
      <c r="B194" s="219">
        <v>3581</v>
      </c>
      <c r="C194" s="220" t="s">
        <v>677</v>
      </c>
      <c r="D194" s="220">
        <v>0</v>
      </c>
      <c r="E194" s="220">
        <v>0</v>
      </c>
      <c r="F194" s="220">
        <v>0</v>
      </c>
      <c r="G194" s="220">
        <f t="shared" si="3"/>
        <v>0</v>
      </c>
      <c r="H194" s="220">
        <v>0</v>
      </c>
      <c r="I194" s="220">
        <f t="shared" si="4"/>
        <v>0</v>
      </c>
      <c r="J194" s="220">
        <v>0</v>
      </c>
      <c r="K194" s="220">
        <f t="shared" si="5"/>
        <v>0</v>
      </c>
      <c r="L194" s="220">
        <v>0</v>
      </c>
      <c r="M194" s="220">
        <v>0</v>
      </c>
      <c r="N194" s="220">
        <v>0</v>
      </c>
      <c r="O194" s="220">
        <f t="shared" si="6"/>
        <v>0</v>
      </c>
      <c r="P194" s="220">
        <v>0</v>
      </c>
      <c r="Q194" s="220">
        <f t="shared" si="7"/>
        <v>0</v>
      </c>
      <c r="R194" s="220">
        <v>0</v>
      </c>
      <c r="S194" s="220">
        <f t="shared" si="8"/>
        <v>0</v>
      </c>
      <c r="T194" s="220">
        <v>0</v>
      </c>
      <c r="U194" s="220">
        <v>0</v>
      </c>
      <c r="V194" s="220">
        <v>0</v>
      </c>
      <c r="W194" s="220">
        <f t="shared" si="9"/>
        <v>0</v>
      </c>
      <c r="X194" s="220">
        <v>0</v>
      </c>
      <c r="Y194" s="220">
        <f t="shared" si="10"/>
        <v>0</v>
      </c>
      <c r="Z194" s="220">
        <v>0</v>
      </c>
      <c r="AA194" s="220">
        <f t="shared" si="11"/>
        <v>0</v>
      </c>
      <c r="AB194" s="200">
        <f t="shared" si="12"/>
        <v>0</v>
      </c>
      <c r="AC194" s="221">
        <f t="shared" ref="AC194:AD194" si="204">G194+O194+W194</f>
        <v>0</v>
      </c>
      <c r="AD194" s="221">
        <f t="shared" si="204"/>
        <v>0</v>
      </c>
      <c r="AE194" s="222">
        <f t="shared" si="14"/>
        <v>0</v>
      </c>
      <c r="AF194" s="227">
        <f t="shared" si="63"/>
        <v>0</v>
      </c>
      <c r="AG194" s="227" t="b">
        <f t="shared" si="19"/>
        <v>1</v>
      </c>
      <c r="AH194" t="s">
        <v>667</v>
      </c>
      <c r="AI194" s="224">
        <v>0</v>
      </c>
      <c r="AJ194" s="224">
        <v>0</v>
      </c>
      <c r="AK194" s="224">
        <f t="shared" si="15"/>
        <v>0</v>
      </c>
      <c r="AL194" s="224"/>
      <c r="AM194" s="137">
        <v>0</v>
      </c>
      <c r="AN194" s="137">
        <f t="shared" si="16"/>
        <v>0</v>
      </c>
      <c r="AO194" s="137"/>
      <c r="AP194" s="137"/>
      <c r="AQ194" s="137"/>
      <c r="AR194" s="137"/>
      <c r="AS194" s="137"/>
      <c r="AT194" s="137"/>
      <c r="AU194" s="137"/>
      <c r="AV194" s="137"/>
      <c r="AW194" s="137"/>
      <c r="AX194" s="137"/>
      <c r="AY194" s="137"/>
      <c r="AZ194" s="137"/>
      <c r="BA194" s="137"/>
      <c r="BB194" s="137"/>
    </row>
    <row r="195" spans="1:54" ht="16.5" customHeight="1">
      <c r="A195" s="137"/>
      <c r="B195" s="230">
        <v>3591</v>
      </c>
      <c r="C195" s="220" t="s">
        <v>678</v>
      </c>
      <c r="D195" s="220">
        <v>0</v>
      </c>
      <c r="E195" s="220">
        <v>0</v>
      </c>
      <c r="F195" s="220">
        <v>0</v>
      </c>
      <c r="G195" s="220">
        <f t="shared" si="3"/>
        <v>0</v>
      </c>
      <c r="H195" s="220">
        <v>0</v>
      </c>
      <c r="I195" s="220">
        <f t="shared" si="4"/>
        <v>0</v>
      </c>
      <c r="J195" s="220">
        <v>0</v>
      </c>
      <c r="K195" s="220">
        <f t="shared" si="5"/>
        <v>0</v>
      </c>
      <c r="L195" s="220">
        <v>0</v>
      </c>
      <c r="M195" s="220">
        <v>0</v>
      </c>
      <c r="N195" s="220">
        <v>0</v>
      </c>
      <c r="O195" s="220">
        <f t="shared" si="6"/>
        <v>0</v>
      </c>
      <c r="P195" s="220">
        <v>0</v>
      </c>
      <c r="Q195" s="220">
        <f t="shared" si="7"/>
        <v>0</v>
      </c>
      <c r="R195" s="220">
        <v>0</v>
      </c>
      <c r="S195" s="220">
        <f t="shared" si="8"/>
        <v>0</v>
      </c>
      <c r="T195" s="220">
        <v>0</v>
      </c>
      <c r="U195" s="220">
        <v>0</v>
      </c>
      <c r="V195" s="220">
        <v>0</v>
      </c>
      <c r="W195" s="220">
        <f t="shared" si="9"/>
        <v>0</v>
      </c>
      <c r="X195" s="220">
        <v>0</v>
      </c>
      <c r="Y195" s="220">
        <f t="shared" si="10"/>
        <v>0</v>
      </c>
      <c r="Z195" s="220">
        <v>0</v>
      </c>
      <c r="AA195" s="220">
        <f t="shared" si="11"/>
        <v>0</v>
      </c>
      <c r="AB195" s="200">
        <f t="shared" si="12"/>
        <v>0</v>
      </c>
      <c r="AC195" s="221">
        <f t="shared" ref="AC195:AD195" si="205">G195+O195+W195</f>
        <v>0</v>
      </c>
      <c r="AD195" s="221">
        <f t="shared" si="205"/>
        <v>0</v>
      </c>
      <c r="AE195" s="222">
        <f t="shared" si="14"/>
        <v>0</v>
      </c>
      <c r="AF195" s="227">
        <f t="shared" si="63"/>
        <v>0</v>
      </c>
      <c r="AG195" s="227" t="b">
        <f t="shared" si="19"/>
        <v>1</v>
      </c>
      <c r="AH195" t="s">
        <v>667</v>
      </c>
      <c r="AI195" s="224">
        <v>0</v>
      </c>
      <c r="AJ195" s="224">
        <v>0</v>
      </c>
      <c r="AK195" s="224">
        <f t="shared" si="15"/>
        <v>0</v>
      </c>
      <c r="AL195" s="224"/>
      <c r="AM195" s="137">
        <v>0</v>
      </c>
      <c r="AN195" s="137">
        <f t="shared" si="16"/>
        <v>0</v>
      </c>
      <c r="AO195" s="137"/>
      <c r="AP195" s="137"/>
      <c r="AQ195" s="137"/>
      <c r="AR195" s="137"/>
      <c r="AS195" s="137"/>
      <c r="AT195" s="137"/>
      <c r="AU195" s="137"/>
      <c r="AV195" s="137"/>
      <c r="AW195" s="137"/>
      <c r="AX195" s="137"/>
      <c r="AY195" s="137"/>
      <c r="AZ195" s="137"/>
      <c r="BA195" s="137"/>
      <c r="BB195" s="137"/>
    </row>
    <row r="196" spans="1:54" ht="18" customHeight="1">
      <c r="A196" s="137"/>
      <c r="B196" s="219">
        <v>3611</v>
      </c>
      <c r="C196" s="220" t="s">
        <v>679</v>
      </c>
      <c r="D196" s="220">
        <v>0</v>
      </c>
      <c r="E196" s="220">
        <v>0</v>
      </c>
      <c r="F196" s="220">
        <v>0</v>
      </c>
      <c r="G196" s="220">
        <f t="shared" si="3"/>
        <v>0</v>
      </c>
      <c r="H196" s="220">
        <v>0</v>
      </c>
      <c r="I196" s="220">
        <f t="shared" si="4"/>
        <v>0</v>
      </c>
      <c r="J196" s="220">
        <v>0</v>
      </c>
      <c r="K196" s="220">
        <f t="shared" si="5"/>
        <v>0</v>
      </c>
      <c r="L196" s="220">
        <v>0</v>
      </c>
      <c r="M196" s="220">
        <v>0</v>
      </c>
      <c r="N196" s="220">
        <v>0</v>
      </c>
      <c r="O196" s="220">
        <f t="shared" si="6"/>
        <v>0</v>
      </c>
      <c r="P196" s="220">
        <v>0</v>
      </c>
      <c r="Q196" s="220">
        <f t="shared" si="7"/>
        <v>0</v>
      </c>
      <c r="R196" s="220">
        <v>0</v>
      </c>
      <c r="S196" s="220">
        <f t="shared" si="8"/>
        <v>0</v>
      </c>
      <c r="T196" s="220">
        <v>0</v>
      </c>
      <c r="U196" s="220">
        <v>0</v>
      </c>
      <c r="V196" s="220">
        <v>0</v>
      </c>
      <c r="W196" s="220">
        <f t="shared" si="9"/>
        <v>0</v>
      </c>
      <c r="X196" s="220">
        <v>0</v>
      </c>
      <c r="Y196" s="220">
        <f t="shared" si="10"/>
        <v>0</v>
      </c>
      <c r="Z196" s="220">
        <v>0</v>
      </c>
      <c r="AA196" s="220">
        <f t="shared" si="11"/>
        <v>0</v>
      </c>
      <c r="AB196" s="200">
        <f t="shared" si="12"/>
        <v>0</v>
      </c>
      <c r="AC196" s="221">
        <f t="shared" ref="AC196:AD196" si="206">G196+O196+W196</f>
        <v>0</v>
      </c>
      <c r="AD196" s="221">
        <f t="shared" si="206"/>
        <v>0</v>
      </c>
      <c r="AE196" s="222">
        <f t="shared" si="14"/>
        <v>0</v>
      </c>
      <c r="AF196" s="227">
        <f t="shared" si="63"/>
        <v>0</v>
      </c>
      <c r="AG196" s="227" t="b">
        <f t="shared" si="19"/>
        <v>1</v>
      </c>
      <c r="AH196" t="s">
        <v>266</v>
      </c>
      <c r="AI196" s="224">
        <v>0</v>
      </c>
      <c r="AJ196" s="224">
        <v>0</v>
      </c>
      <c r="AK196" s="224">
        <f t="shared" si="15"/>
        <v>0</v>
      </c>
      <c r="AL196" s="224"/>
      <c r="AM196" s="137">
        <v>0</v>
      </c>
      <c r="AN196" s="137">
        <f t="shared" si="16"/>
        <v>0</v>
      </c>
      <c r="AO196" s="137"/>
      <c r="AP196" s="137"/>
      <c r="AQ196" s="137"/>
      <c r="AR196" s="137"/>
      <c r="AS196" s="137"/>
      <c r="AT196" s="137"/>
      <c r="AU196" s="137"/>
      <c r="AV196" s="137"/>
      <c r="AW196" s="137"/>
      <c r="AX196" s="137"/>
      <c r="AY196" s="137"/>
      <c r="AZ196" s="137"/>
      <c r="BA196" s="137"/>
      <c r="BB196" s="137"/>
    </row>
    <row r="197" spans="1:54" ht="18" customHeight="1">
      <c r="A197" s="137"/>
      <c r="B197" s="219">
        <v>3621</v>
      </c>
      <c r="C197" s="220" t="s">
        <v>680</v>
      </c>
      <c r="D197" s="220">
        <v>0</v>
      </c>
      <c r="E197" s="220">
        <v>0</v>
      </c>
      <c r="F197" s="220">
        <v>0</v>
      </c>
      <c r="G197" s="220">
        <f t="shared" si="3"/>
        <v>0</v>
      </c>
      <c r="H197" s="220">
        <v>0</v>
      </c>
      <c r="I197" s="220">
        <f t="shared" si="4"/>
        <v>0</v>
      </c>
      <c r="J197" s="220">
        <v>0</v>
      </c>
      <c r="K197" s="220">
        <f t="shared" si="5"/>
        <v>0</v>
      </c>
      <c r="L197" s="220">
        <v>0</v>
      </c>
      <c r="M197" s="220">
        <v>0</v>
      </c>
      <c r="N197" s="220">
        <v>0</v>
      </c>
      <c r="O197" s="220">
        <f t="shared" si="6"/>
        <v>0</v>
      </c>
      <c r="P197" s="220">
        <v>0</v>
      </c>
      <c r="Q197" s="220">
        <f t="shared" si="7"/>
        <v>0</v>
      </c>
      <c r="R197" s="220">
        <v>0</v>
      </c>
      <c r="S197" s="220">
        <f t="shared" si="8"/>
        <v>0</v>
      </c>
      <c r="T197" s="220">
        <v>0</v>
      </c>
      <c r="U197" s="220">
        <v>0</v>
      </c>
      <c r="V197" s="220">
        <v>0</v>
      </c>
      <c r="W197" s="220">
        <f t="shared" si="9"/>
        <v>0</v>
      </c>
      <c r="X197" s="220">
        <v>0</v>
      </c>
      <c r="Y197" s="220">
        <f t="shared" si="10"/>
        <v>0</v>
      </c>
      <c r="Z197" s="220">
        <v>0</v>
      </c>
      <c r="AA197" s="220">
        <f t="shared" si="11"/>
        <v>0</v>
      </c>
      <c r="AB197" s="200">
        <f t="shared" si="12"/>
        <v>0</v>
      </c>
      <c r="AC197" s="221">
        <f t="shared" ref="AC197:AD197" si="207">G197+O197+W197</f>
        <v>0</v>
      </c>
      <c r="AD197" s="221">
        <f t="shared" si="207"/>
        <v>0</v>
      </c>
      <c r="AE197" s="222">
        <f t="shared" si="14"/>
        <v>0</v>
      </c>
      <c r="AF197" s="227">
        <f t="shared" si="63"/>
        <v>0</v>
      </c>
      <c r="AG197" s="227" t="b">
        <f t="shared" si="19"/>
        <v>1</v>
      </c>
      <c r="AH197" t="s">
        <v>681</v>
      </c>
      <c r="AI197" s="224">
        <v>0</v>
      </c>
      <c r="AJ197" s="224">
        <v>0</v>
      </c>
      <c r="AK197" s="224">
        <f t="shared" si="15"/>
        <v>0</v>
      </c>
      <c r="AL197" s="224"/>
      <c r="AM197" s="137">
        <v>0</v>
      </c>
      <c r="AN197" s="137">
        <f t="shared" si="16"/>
        <v>0</v>
      </c>
      <c r="AO197" s="137"/>
      <c r="AP197" s="137"/>
      <c r="AQ197" s="137"/>
      <c r="AR197" s="137"/>
      <c r="AS197" s="137"/>
      <c r="AT197" s="137"/>
      <c r="AU197" s="137"/>
      <c r="AV197" s="137"/>
      <c r="AW197" s="137"/>
      <c r="AX197" s="137"/>
      <c r="AY197" s="137"/>
      <c r="AZ197" s="137"/>
      <c r="BA197" s="137"/>
      <c r="BB197" s="137"/>
    </row>
    <row r="198" spans="1:54" ht="18" customHeight="1">
      <c r="A198" s="137"/>
      <c r="B198" s="219">
        <v>3631</v>
      </c>
      <c r="C198" s="220" t="s">
        <v>682</v>
      </c>
      <c r="D198" s="220">
        <v>0</v>
      </c>
      <c r="E198" s="220">
        <v>0</v>
      </c>
      <c r="F198" s="220">
        <v>0</v>
      </c>
      <c r="G198" s="220">
        <f t="shared" si="3"/>
        <v>0</v>
      </c>
      <c r="H198" s="220">
        <v>0</v>
      </c>
      <c r="I198" s="220">
        <f t="shared" si="4"/>
        <v>0</v>
      </c>
      <c r="J198" s="220">
        <v>0</v>
      </c>
      <c r="K198" s="220">
        <f t="shared" si="5"/>
        <v>0</v>
      </c>
      <c r="L198" s="220">
        <v>0</v>
      </c>
      <c r="M198" s="220">
        <v>0</v>
      </c>
      <c r="N198" s="220">
        <v>0</v>
      </c>
      <c r="O198" s="220">
        <f t="shared" si="6"/>
        <v>0</v>
      </c>
      <c r="P198" s="220">
        <v>0</v>
      </c>
      <c r="Q198" s="220">
        <f t="shared" si="7"/>
        <v>0</v>
      </c>
      <c r="R198" s="220">
        <v>0</v>
      </c>
      <c r="S198" s="220">
        <f t="shared" si="8"/>
        <v>0</v>
      </c>
      <c r="T198" s="220">
        <v>0</v>
      </c>
      <c r="U198" s="220">
        <v>0</v>
      </c>
      <c r="V198" s="220">
        <v>0</v>
      </c>
      <c r="W198" s="220">
        <f t="shared" si="9"/>
        <v>0</v>
      </c>
      <c r="X198" s="220">
        <v>0</v>
      </c>
      <c r="Y198" s="220">
        <f t="shared" si="10"/>
        <v>0</v>
      </c>
      <c r="Z198" s="220">
        <v>0</v>
      </c>
      <c r="AA198" s="220">
        <f t="shared" si="11"/>
        <v>0</v>
      </c>
      <c r="AB198" s="200">
        <f t="shared" si="12"/>
        <v>0</v>
      </c>
      <c r="AC198" s="221">
        <f t="shared" ref="AC198:AD198" si="208">G198+O198+W198</f>
        <v>0</v>
      </c>
      <c r="AD198" s="221">
        <f t="shared" si="208"/>
        <v>0</v>
      </c>
      <c r="AE198" s="222">
        <f t="shared" si="14"/>
        <v>0</v>
      </c>
      <c r="AF198" s="227">
        <f t="shared" si="63"/>
        <v>0</v>
      </c>
      <c r="AG198" s="227" t="b">
        <f t="shared" si="19"/>
        <v>1</v>
      </c>
      <c r="AH198" t="s">
        <v>681</v>
      </c>
      <c r="AI198" s="224">
        <v>0</v>
      </c>
      <c r="AJ198" s="224">
        <v>0</v>
      </c>
      <c r="AK198" s="224">
        <f t="shared" si="15"/>
        <v>0</v>
      </c>
      <c r="AL198" s="224"/>
      <c r="AM198" s="137">
        <v>0</v>
      </c>
      <c r="AN198" s="137">
        <f t="shared" si="16"/>
        <v>0</v>
      </c>
      <c r="AO198" s="137"/>
      <c r="AP198" s="137"/>
      <c r="AQ198" s="137"/>
      <c r="AR198" s="137"/>
      <c r="AS198" s="137"/>
      <c r="AT198" s="137"/>
      <c r="AU198" s="137"/>
      <c r="AV198" s="137"/>
      <c r="AW198" s="137"/>
      <c r="AX198" s="137"/>
      <c r="AY198" s="137"/>
      <c r="AZ198" s="137"/>
      <c r="BA198" s="137"/>
      <c r="BB198" s="137"/>
    </row>
    <row r="199" spans="1:54" ht="18" customHeight="1">
      <c r="A199" s="137"/>
      <c r="B199" s="219">
        <v>3641</v>
      </c>
      <c r="C199" s="220" t="s">
        <v>683</v>
      </c>
      <c r="D199" s="220">
        <v>0</v>
      </c>
      <c r="E199" s="220">
        <v>0</v>
      </c>
      <c r="F199" s="220">
        <v>0</v>
      </c>
      <c r="G199" s="220">
        <f t="shared" si="3"/>
        <v>0</v>
      </c>
      <c r="H199" s="220">
        <v>0</v>
      </c>
      <c r="I199" s="220">
        <f t="shared" si="4"/>
        <v>0</v>
      </c>
      <c r="J199" s="220">
        <v>0</v>
      </c>
      <c r="K199" s="220">
        <f t="shared" si="5"/>
        <v>0</v>
      </c>
      <c r="L199" s="220">
        <v>0</v>
      </c>
      <c r="M199" s="220">
        <v>0</v>
      </c>
      <c r="N199" s="220">
        <v>0</v>
      </c>
      <c r="O199" s="220">
        <f t="shared" si="6"/>
        <v>0</v>
      </c>
      <c r="P199" s="220">
        <v>0</v>
      </c>
      <c r="Q199" s="220">
        <f t="shared" si="7"/>
        <v>0</v>
      </c>
      <c r="R199" s="220">
        <v>0</v>
      </c>
      <c r="S199" s="220">
        <f t="shared" si="8"/>
        <v>0</v>
      </c>
      <c r="T199" s="220">
        <v>0</v>
      </c>
      <c r="U199" s="220">
        <v>0</v>
      </c>
      <c r="V199" s="220">
        <v>0</v>
      </c>
      <c r="W199" s="220">
        <f t="shared" si="9"/>
        <v>0</v>
      </c>
      <c r="X199" s="220">
        <v>0</v>
      </c>
      <c r="Y199" s="220">
        <f t="shared" si="10"/>
        <v>0</v>
      </c>
      <c r="Z199" s="220">
        <v>0</v>
      </c>
      <c r="AA199" s="220">
        <f t="shared" si="11"/>
        <v>0</v>
      </c>
      <c r="AB199" s="200">
        <f t="shared" si="12"/>
        <v>0</v>
      </c>
      <c r="AC199" s="221">
        <f t="shared" ref="AC199:AD199" si="209">G199+O199+W199</f>
        <v>0</v>
      </c>
      <c r="AD199" s="221">
        <f t="shared" si="209"/>
        <v>0</v>
      </c>
      <c r="AE199" s="222">
        <f t="shared" si="14"/>
        <v>0</v>
      </c>
      <c r="AF199" s="227">
        <f t="shared" si="63"/>
        <v>0</v>
      </c>
      <c r="AG199" s="227" t="b">
        <f t="shared" si="19"/>
        <v>1</v>
      </c>
      <c r="AH199" t="s">
        <v>681</v>
      </c>
      <c r="AI199" s="224">
        <v>0</v>
      </c>
      <c r="AJ199" s="224">
        <v>0</v>
      </c>
      <c r="AK199" s="224">
        <f t="shared" si="15"/>
        <v>0</v>
      </c>
      <c r="AL199" s="224"/>
      <c r="AM199" s="137">
        <v>0</v>
      </c>
      <c r="AN199" s="137">
        <f t="shared" si="16"/>
        <v>0</v>
      </c>
      <c r="AO199" s="137"/>
      <c r="AP199" s="137"/>
      <c r="AQ199" s="137"/>
      <c r="AR199" s="137"/>
      <c r="AS199" s="137"/>
      <c r="AT199" s="137"/>
      <c r="AU199" s="137"/>
      <c r="AV199" s="137"/>
      <c r="AW199" s="137"/>
      <c r="AX199" s="137"/>
      <c r="AY199" s="137"/>
      <c r="AZ199" s="137"/>
      <c r="BA199" s="137"/>
      <c r="BB199" s="137"/>
    </row>
    <row r="200" spans="1:54" ht="18" customHeight="1">
      <c r="A200" s="137"/>
      <c r="B200" s="219">
        <v>3651</v>
      </c>
      <c r="C200" s="220" t="s">
        <v>684</v>
      </c>
      <c r="D200" s="220">
        <v>0</v>
      </c>
      <c r="E200" s="220">
        <v>0</v>
      </c>
      <c r="F200" s="220">
        <v>0</v>
      </c>
      <c r="G200" s="220">
        <f t="shared" si="3"/>
        <v>0</v>
      </c>
      <c r="H200" s="220">
        <v>0</v>
      </c>
      <c r="I200" s="220">
        <f t="shared" si="4"/>
        <v>0</v>
      </c>
      <c r="J200" s="220">
        <v>0</v>
      </c>
      <c r="K200" s="220">
        <f t="shared" si="5"/>
        <v>0</v>
      </c>
      <c r="L200" s="220">
        <v>0</v>
      </c>
      <c r="M200" s="220">
        <v>0</v>
      </c>
      <c r="N200" s="220">
        <v>0</v>
      </c>
      <c r="O200" s="220">
        <f t="shared" si="6"/>
        <v>0</v>
      </c>
      <c r="P200" s="220">
        <v>0</v>
      </c>
      <c r="Q200" s="220">
        <f t="shared" si="7"/>
        <v>0</v>
      </c>
      <c r="R200" s="220">
        <v>0</v>
      </c>
      <c r="S200" s="220">
        <f t="shared" si="8"/>
        <v>0</v>
      </c>
      <c r="T200" s="220">
        <v>0</v>
      </c>
      <c r="U200" s="220">
        <v>0</v>
      </c>
      <c r="V200" s="220">
        <v>0</v>
      </c>
      <c r="W200" s="220">
        <f t="shared" si="9"/>
        <v>0</v>
      </c>
      <c r="X200" s="220">
        <v>0</v>
      </c>
      <c r="Y200" s="220">
        <f t="shared" si="10"/>
        <v>0</v>
      </c>
      <c r="Z200" s="220">
        <v>0</v>
      </c>
      <c r="AA200" s="220">
        <f t="shared" si="11"/>
        <v>0</v>
      </c>
      <c r="AB200" s="200">
        <f t="shared" si="12"/>
        <v>0</v>
      </c>
      <c r="AC200" s="221">
        <f t="shared" ref="AC200:AD200" si="210">G200+O200+W200</f>
        <v>0</v>
      </c>
      <c r="AD200" s="221">
        <f t="shared" si="210"/>
        <v>0</v>
      </c>
      <c r="AE200" s="222">
        <f t="shared" si="14"/>
        <v>0</v>
      </c>
      <c r="AF200" s="227">
        <f t="shared" si="63"/>
        <v>0</v>
      </c>
      <c r="AG200" s="227" t="b">
        <f t="shared" si="19"/>
        <v>1</v>
      </c>
      <c r="AH200" t="s">
        <v>681</v>
      </c>
      <c r="AI200" s="224">
        <v>0</v>
      </c>
      <c r="AJ200" s="224">
        <v>0</v>
      </c>
      <c r="AK200" s="224">
        <f t="shared" si="15"/>
        <v>0</v>
      </c>
      <c r="AL200" s="224"/>
      <c r="AM200" s="137">
        <v>0</v>
      </c>
      <c r="AN200" s="137">
        <f t="shared" si="16"/>
        <v>0</v>
      </c>
      <c r="AO200" s="137"/>
      <c r="AP200" s="137"/>
      <c r="AQ200" s="137"/>
      <c r="AR200" s="137"/>
      <c r="AS200" s="137"/>
      <c r="AT200" s="137"/>
      <c r="AU200" s="137"/>
      <c r="AV200" s="137"/>
      <c r="AW200" s="137"/>
      <c r="AX200" s="137"/>
      <c r="AY200" s="137"/>
      <c r="AZ200" s="137"/>
      <c r="BA200" s="137"/>
      <c r="BB200" s="137"/>
    </row>
    <row r="201" spans="1:54" ht="18" customHeight="1">
      <c r="A201" s="137"/>
      <c r="B201" s="219">
        <v>3661</v>
      </c>
      <c r="C201" s="220" t="s">
        <v>685</v>
      </c>
      <c r="D201" s="220">
        <v>0</v>
      </c>
      <c r="E201" s="220">
        <v>0</v>
      </c>
      <c r="F201" s="220">
        <v>0</v>
      </c>
      <c r="G201" s="220">
        <f t="shared" si="3"/>
        <v>0</v>
      </c>
      <c r="H201" s="220">
        <v>0</v>
      </c>
      <c r="I201" s="220">
        <f t="shared" si="4"/>
        <v>0</v>
      </c>
      <c r="J201" s="220">
        <v>0</v>
      </c>
      <c r="K201" s="220">
        <f t="shared" si="5"/>
        <v>0</v>
      </c>
      <c r="L201" s="220">
        <v>0</v>
      </c>
      <c r="M201" s="220">
        <v>0</v>
      </c>
      <c r="N201" s="220">
        <v>0</v>
      </c>
      <c r="O201" s="220">
        <f t="shared" si="6"/>
        <v>0</v>
      </c>
      <c r="P201" s="220">
        <v>0</v>
      </c>
      <c r="Q201" s="220">
        <f t="shared" si="7"/>
        <v>0</v>
      </c>
      <c r="R201" s="220">
        <v>0</v>
      </c>
      <c r="S201" s="220">
        <f t="shared" si="8"/>
        <v>0</v>
      </c>
      <c r="T201" s="220">
        <v>0</v>
      </c>
      <c r="U201" s="220">
        <v>0</v>
      </c>
      <c r="V201" s="220">
        <v>0</v>
      </c>
      <c r="W201" s="220">
        <f t="shared" si="9"/>
        <v>0</v>
      </c>
      <c r="X201" s="220">
        <v>0</v>
      </c>
      <c r="Y201" s="220">
        <f t="shared" si="10"/>
        <v>0</v>
      </c>
      <c r="Z201" s="220">
        <v>0</v>
      </c>
      <c r="AA201" s="220">
        <f t="shared" si="11"/>
        <v>0</v>
      </c>
      <c r="AB201" s="200">
        <f t="shared" si="12"/>
        <v>0</v>
      </c>
      <c r="AC201" s="221">
        <f t="shared" ref="AC201:AD201" si="211">G201+O201+W201</f>
        <v>0</v>
      </c>
      <c r="AD201" s="221">
        <f t="shared" si="211"/>
        <v>0</v>
      </c>
      <c r="AE201" s="222">
        <f t="shared" si="14"/>
        <v>0</v>
      </c>
      <c r="AF201" s="227">
        <f t="shared" si="63"/>
        <v>0</v>
      </c>
      <c r="AG201" s="227" t="b">
        <f t="shared" si="19"/>
        <v>1</v>
      </c>
      <c r="AH201" t="s">
        <v>681</v>
      </c>
      <c r="AI201" s="224">
        <v>0</v>
      </c>
      <c r="AJ201" s="224">
        <v>0</v>
      </c>
      <c r="AK201" s="224">
        <f t="shared" si="15"/>
        <v>0</v>
      </c>
      <c r="AL201" s="224"/>
      <c r="AM201" s="137">
        <v>0</v>
      </c>
      <c r="AN201" s="137">
        <f t="shared" si="16"/>
        <v>0</v>
      </c>
      <c r="AO201" s="137"/>
      <c r="AP201" s="137"/>
      <c r="AQ201" s="137"/>
      <c r="AR201" s="137"/>
      <c r="AS201" s="137"/>
      <c r="AT201" s="137"/>
      <c r="AU201" s="137"/>
      <c r="AV201" s="137"/>
      <c r="AW201" s="137"/>
      <c r="AX201" s="137"/>
      <c r="AY201" s="137"/>
      <c r="AZ201" s="137"/>
      <c r="BA201" s="137"/>
      <c r="BB201" s="137"/>
    </row>
    <row r="202" spans="1:54" ht="18" customHeight="1">
      <c r="A202" s="137"/>
      <c r="B202" s="219">
        <v>3691</v>
      </c>
      <c r="C202" s="220" t="s">
        <v>686</v>
      </c>
      <c r="D202" s="220">
        <v>0</v>
      </c>
      <c r="E202" s="220">
        <v>0</v>
      </c>
      <c r="F202" s="220">
        <v>0</v>
      </c>
      <c r="G202" s="220">
        <f t="shared" si="3"/>
        <v>0</v>
      </c>
      <c r="H202" s="220">
        <v>0</v>
      </c>
      <c r="I202" s="220">
        <f t="shared" si="4"/>
        <v>0</v>
      </c>
      <c r="J202" s="220">
        <v>0</v>
      </c>
      <c r="K202" s="220">
        <f t="shared" si="5"/>
        <v>0</v>
      </c>
      <c r="L202" s="220">
        <v>0</v>
      </c>
      <c r="M202" s="220">
        <v>0</v>
      </c>
      <c r="N202" s="220">
        <v>0</v>
      </c>
      <c r="O202" s="220">
        <f t="shared" si="6"/>
        <v>0</v>
      </c>
      <c r="P202" s="220">
        <v>0</v>
      </c>
      <c r="Q202" s="220">
        <f t="shared" si="7"/>
        <v>0</v>
      </c>
      <c r="R202" s="220">
        <v>0</v>
      </c>
      <c r="S202" s="220">
        <f t="shared" si="8"/>
        <v>0</v>
      </c>
      <c r="T202" s="220">
        <v>0</v>
      </c>
      <c r="U202" s="220">
        <v>0</v>
      </c>
      <c r="V202" s="220">
        <v>0</v>
      </c>
      <c r="W202" s="220">
        <f t="shared" si="9"/>
        <v>0</v>
      </c>
      <c r="X202" s="220">
        <v>0</v>
      </c>
      <c r="Y202" s="220">
        <f t="shared" si="10"/>
        <v>0</v>
      </c>
      <c r="Z202" s="220">
        <v>0</v>
      </c>
      <c r="AA202" s="220">
        <f t="shared" si="11"/>
        <v>0</v>
      </c>
      <c r="AB202" s="200">
        <f t="shared" si="12"/>
        <v>0</v>
      </c>
      <c r="AC202" s="221">
        <f t="shared" ref="AC202:AD202" si="212">G202+O202+W202</f>
        <v>0</v>
      </c>
      <c r="AD202" s="221">
        <f t="shared" si="212"/>
        <v>0</v>
      </c>
      <c r="AE202" s="222">
        <f t="shared" si="14"/>
        <v>0</v>
      </c>
      <c r="AF202" s="227">
        <f t="shared" si="63"/>
        <v>0</v>
      </c>
      <c r="AG202" s="227" t="b">
        <f t="shared" si="19"/>
        <v>1</v>
      </c>
      <c r="AH202" t="s">
        <v>681</v>
      </c>
      <c r="AI202" s="224">
        <v>0</v>
      </c>
      <c r="AJ202" s="224">
        <v>0</v>
      </c>
      <c r="AK202" s="224">
        <f t="shared" si="15"/>
        <v>0</v>
      </c>
      <c r="AL202" s="224"/>
      <c r="AM202" s="137">
        <v>0</v>
      </c>
      <c r="AN202" s="137">
        <f t="shared" si="16"/>
        <v>0</v>
      </c>
      <c r="AO202" s="137"/>
      <c r="AP202" s="137"/>
      <c r="AQ202" s="137"/>
      <c r="AR202" s="137"/>
      <c r="AS202" s="137"/>
      <c r="AT202" s="137"/>
      <c r="AU202" s="137"/>
      <c r="AV202" s="137"/>
      <c r="AW202" s="137"/>
      <c r="AX202" s="137"/>
      <c r="AY202" s="137"/>
      <c r="AZ202" s="137"/>
      <c r="BA202" s="137"/>
      <c r="BB202" s="137"/>
    </row>
    <row r="203" spans="1:54" ht="18" customHeight="1">
      <c r="A203" s="137"/>
      <c r="B203" s="219">
        <v>3711</v>
      </c>
      <c r="C203" s="220" t="s">
        <v>687</v>
      </c>
      <c r="D203" s="220">
        <v>0</v>
      </c>
      <c r="E203" s="220">
        <v>0</v>
      </c>
      <c r="F203" s="220">
        <v>0</v>
      </c>
      <c r="G203" s="220">
        <f t="shared" si="3"/>
        <v>0</v>
      </c>
      <c r="H203" s="220">
        <v>0</v>
      </c>
      <c r="I203" s="220">
        <f t="shared" si="4"/>
        <v>0</v>
      </c>
      <c r="J203" s="220">
        <v>0</v>
      </c>
      <c r="K203" s="220">
        <f t="shared" si="5"/>
        <v>0</v>
      </c>
      <c r="L203" s="220">
        <v>0</v>
      </c>
      <c r="M203" s="220">
        <v>0</v>
      </c>
      <c r="N203" s="220">
        <v>0</v>
      </c>
      <c r="O203" s="220">
        <f t="shared" si="6"/>
        <v>0</v>
      </c>
      <c r="P203" s="220">
        <v>0</v>
      </c>
      <c r="Q203" s="220">
        <f t="shared" si="7"/>
        <v>0</v>
      </c>
      <c r="R203" s="220">
        <v>0</v>
      </c>
      <c r="S203" s="220">
        <f t="shared" si="8"/>
        <v>0</v>
      </c>
      <c r="T203" s="220">
        <v>0</v>
      </c>
      <c r="U203" s="220">
        <v>0</v>
      </c>
      <c r="V203" s="220">
        <v>0</v>
      </c>
      <c r="W203" s="220">
        <f t="shared" si="9"/>
        <v>0</v>
      </c>
      <c r="X203" s="220">
        <v>0</v>
      </c>
      <c r="Y203" s="220">
        <f t="shared" si="10"/>
        <v>0</v>
      </c>
      <c r="Z203" s="220">
        <v>0</v>
      </c>
      <c r="AA203" s="220">
        <f t="shared" si="11"/>
        <v>0</v>
      </c>
      <c r="AB203" s="200">
        <f t="shared" si="12"/>
        <v>0</v>
      </c>
      <c r="AC203" s="221">
        <f t="shared" ref="AC203:AD203" si="213">G203+O203+W203</f>
        <v>0</v>
      </c>
      <c r="AD203" s="221">
        <f t="shared" si="213"/>
        <v>0</v>
      </c>
      <c r="AE203" s="222">
        <f t="shared" si="14"/>
        <v>0</v>
      </c>
      <c r="AF203" s="227">
        <f t="shared" si="63"/>
        <v>0</v>
      </c>
      <c r="AG203" s="227" t="b">
        <f t="shared" si="19"/>
        <v>1</v>
      </c>
      <c r="AH203" t="s">
        <v>688</v>
      </c>
      <c r="AI203" s="224">
        <v>0</v>
      </c>
      <c r="AJ203" s="224">
        <v>0</v>
      </c>
      <c r="AK203" s="224">
        <f t="shared" si="15"/>
        <v>0</v>
      </c>
      <c r="AL203" s="224"/>
      <c r="AM203" s="137">
        <v>0</v>
      </c>
      <c r="AN203" s="137">
        <f t="shared" si="16"/>
        <v>0</v>
      </c>
      <c r="AO203" s="137"/>
      <c r="AP203" s="137"/>
      <c r="AQ203" s="137"/>
      <c r="AR203" s="137"/>
      <c r="AS203" s="137"/>
      <c r="AT203" s="137"/>
      <c r="AU203" s="137"/>
      <c r="AV203" s="137"/>
      <c r="AW203" s="137"/>
      <c r="AX203" s="137"/>
      <c r="AY203" s="137"/>
      <c r="AZ203" s="137"/>
      <c r="BA203" s="137"/>
      <c r="BB203" s="137"/>
    </row>
    <row r="204" spans="1:54" ht="18" customHeight="1">
      <c r="A204" s="137"/>
      <c r="B204" s="219">
        <v>3712</v>
      </c>
      <c r="C204" s="220" t="s">
        <v>689</v>
      </c>
      <c r="D204" s="220">
        <v>0</v>
      </c>
      <c r="E204" s="220">
        <v>0</v>
      </c>
      <c r="F204" s="220">
        <v>0</v>
      </c>
      <c r="G204" s="220">
        <f t="shared" si="3"/>
        <v>0</v>
      </c>
      <c r="H204" s="220">
        <v>0</v>
      </c>
      <c r="I204" s="220">
        <f t="shared" si="4"/>
        <v>0</v>
      </c>
      <c r="J204" s="220">
        <v>0</v>
      </c>
      <c r="K204" s="220">
        <f t="shared" si="5"/>
        <v>0</v>
      </c>
      <c r="L204" s="220">
        <v>0</v>
      </c>
      <c r="M204" s="220">
        <v>0</v>
      </c>
      <c r="N204" s="220">
        <v>0</v>
      </c>
      <c r="O204" s="220">
        <f t="shared" si="6"/>
        <v>0</v>
      </c>
      <c r="P204" s="220">
        <v>0</v>
      </c>
      <c r="Q204" s="220">
        <f t="shared" si="7"/>
        <v>0</v>
      </c>
      <c r="R204" s="220">
        <v>0</v>
      </c>
      <c r="S204" s="220">
        <f t="shared" si="8"/>
        <v>0</v>
      </c>
      <c r="T204" s="220">
        <v>0</v>
      </c>
      <c r="U204" s="220">
        <v>0</v>
      </c>
      <c r="V204" s="220">
        <v>0</v>
      </c>
      <c r="W204" s="220">
        <f t="shared" si="9"/>
        <v>0</v>
      </c>
      <c r="X204" s="220">
        <v>0</v>
      </c>
      <c r="Y204" s="220">
        <f t="shared" si="10"/>
        <v>0</v>
      </c>
      <c r="Z204" s="220">
        <v>0</v>
      </c>
      <c r="AA204" s="220">
        <f t="shared" si="11"/>
        <v>0</v>
      </c>
      <c r="AB204" s="200">
        <f t="shared" si="12"/>
        <v>0</v>
      </c>
      <c r="AC204" s="221">
        <f t="shared" ref="AC204:AD204" si="214">G204+O204+W204</f>
        <v>0</v>
      </c>
      <c r="AD204" s="221">
        <f t="shared" si="214"/>
        <v>0</v>
      </c>
      <c r="AE204" s="222">
        <f t="shared" si="14"/>
        <v>0</v>
      </c>
      <c r="AF204" s="227">
        <f t="shared" si="63"/>
        <v>0</v>
      </c>
      <c r="AG204" s="227" t="b">
        <f t="shared" si="19"/>
        <v>1</v>
      </c>
      <c r="AH204" t="s">
        <v>688</v>
      </c>
      <c r="AI204" s="224">
        <v>0</v>
      </c>
      <c r="AJ204" s="224">
        <v>0</v>
      </c>
      <c r="AK204" s="224">
        <f t="shared" si="15"/>
        <v>0</v>
      </c>
      <c r="AL204" s="224"/>
      <c r="AM204" s="137">
        <v>0</v>
      </c>
      <c r="AN204" s="137">
        <f t="shared" si="16"/>
        <v>0</v>
      </c>
      <c r="AO204" s="137"/>
      <c r="AP204" s="137"/>
      <c r="AQ204" s="137"/>
      <c r="AR204" s="137"/>
      <c r="AS204" s="137"/>
      <c r="AT204" s="137"/>
      <c r="AU204" s="137"/>
      <c r="AV204" s="137"/>
      <c r="AW204" s="137"/>
      <c r="AX204" s="137"/>
      <c r="AY204" s="137"/>
      <c r="AZ204" s="137"/>
      <c r="BA204" s="137"/>
      <c r="BB204" s="137"/>
    </row>
    <row r="205" spans="1:54" ht="18" customHeight="1">
      <c r="A205" s="137"/>
      <c r="B205" s="219">
        <v>3721</v>
      </c>
      <c r="C205" s="220" t="s">
        <v>690</v>
      </c>
      <c r="D205" s="220">
        <v>0</v>
      </c>
      <c r="E205" s="220">
        <v>0</v>
      </c>
      <c r="F205" s="220">
        <v>0</v>
      </c>
      <c r="G205" s="220">
        <f t="shared" si="3"/>
        <v>0</v>
      </c>
      <c r="H205" s="220">
        <v>0</v>
      </c>
      <c r="I205" s="220">
        <f t="shared" si="4"/>
        <v>0</v>
      </c>
      <c r="J205" s="220">
        <v>0</v>
      </c>
      <c r="K205" s="220">
        <f t="shared" si="5"/>
        <v>0</v>
      </c>
      <c r="L205" s="220">
        <v>0</v>
      </c>
      <c r="M205" s="220">
        <v>0</v>
      </c>
      <c r="N205" s="220">
        <v>0</v>
      </c>
      <c r="O205" s="220">
        <f t="shared" si="6"/>
        <v>0</v>
      </c>
      <c r="P205" s="220">
        <v>0</v>
      </c>
      <c r="Q205" s="220">
        <f t="shared" si="7"/>
        <v>0</v>
      </c>
      <c r="R205" s="220">
        <v>0</v>
      </c>
      <c r="S205" s="220">
        <f t="shared" si="8"/>
        <v>0</v>
      </c>
      <c r="T205" s="220">
        <v>0</v>
      </c>
      <c r="U205" s="220">
        <v>0</v>
      </c>
      <c r="V205" s="220">
        <v>0</v>
      </c>
      <c r="W205" s="220">
        <f t="shared" si="9"/>
        <v>0</v>
      </c>
      <c r="X205" s="220">
        <v>0</v>
      </c>
      <c r="Y205" s="220">
        <f t="shared" si="10"/>
        <v>0</v>
      </c>
      <c r="Z205" s="220">
        <v>0</v>
      </c>
      <c r="AA205" s="220">
        <f t="shared" si="11"/>
        <v>0</v>
      </c>
      <c r="AB205" s="200">
        <f t="shared" si="12"/>
        <v>0</v>
      </c>
      <c r="AC205" s="221">
        <f t="shared" ref="AC205:AD205" si="215">G205+O205+W205</f>
        <v>0</v>
      </c>
      <c r="AD205" s="221">
        <f t="shared" si="215"/>
        <v>0</v>
      </c>
      <c r="AE205" s="222">
        <f t="shared" si="14"/>
        <v>0</v>
      </c>
      <c r="AF205" s="227">
        <f t="shared" si="63"/>
        <v>0</v>
      </c>
      <c r="AG205" s="227" t="b">
        <f t="shared" si="19"/>
        <v>1</v>
      </c>
      <c r="AH205" t="s">
        <v>688</v>
      </c>
      <c r="AI205" s="224">
        <v>0</v>
      </c>
      <c r="AJ205" s="224">
        <v>0</v>
      </c>
      <c r="AK205" s="224">
        <f t="shared" si="15"/>
        <v>0</v>
      </c>
      <c r="AL205" s="224"/>
      <c r="AM205" s="137">
        <v>0</v>
      </c>
      <c r="AN205" s="137">
        <f t="shared" si="16"/>
        <v>0</v>
      </c>
      <c r="AO205" s="137"/>
      <c r="AP205" s="137"/>
      <c r="AQ205" s="137"/>
      <c r="AR205" s="137"/>
      <c r="AS205" s="137"/>
      <c r="AT205" s="137"/>
      <c r="AU205" s="137"/>
      <c r="AV205" s="137"/>
      <c r="AW205" s="137"/>
      <c r="AX205" s="137"/>
      <c r="AY205" s="137"/>
      <c r="AZ205" s="137"/>
      <c r="BA205" s="137"/>
      <c r="BB205" s="137"/>
    </row>
    <row r="206" spans="1:54" ht="18" customHeight="1">
      <c r="A206" s="137"/>
      <c r="B206" s="219">
        <v>3722</v>
      </c>
      <c r="C206" s="220" t="s">
        <v>691</v>
      </c>
      <c r="D206" s="220">
        <v>0</v>
      </c>
      <c r="E206" s="220">
        <v>0</v>
      </c>
      <c r="F206" s="220">
        <v>0</v>
      </c>
      <c r="G206" s="220">
        <f t="shared" si="3"/>
        <v>0</v>
      </c>
      <c r="H206" s="220">
        <v>0</v>
      </c>
      <c r="I206" s="220">
        <f t="shared" si="4"/>
        <v>0</v>
      </c>
      <c r="J206" s="220">
        <v>0</v>
      </c>
      <c r="K206" s="220">
        <f t="shared" si="5"/>
        <v>0</v>
      </c>
      <c r="L206" s="220">
        <v>0</v>
      </c>
      <c r="M206" s="220">
        <v>0</v>
      </c>
      <c r="N206" s="220">
        <v>0</v>
      </c>
      <c r="O206" s="220">
        <f t="shared" si="6"/>
        <v>0</v>
      </c>
      <c r="P206" s="220">
        <v>0</v>
      </c>
      <c r="Q206" s="220">
        <f t="shared" si="7"/>
        <v>0</v>
      </c>
      <c r="R206" s="220">
        <v>0</v>
      </c>
      <c r="S206" s="220">
        <f t="shared" si="8"/>
        <v>0</v>
      </c>
      <c r="T206" s="220">
        <v>0</v>
      </c>
      <c r="U206" s="220">
        <v>0</v>
      </c>
      <c r="V206" s="220">
        <v>0</v>
      </c>
      <c r="W206" s="220">
        <f t="shared" si="9"/>
        <v>0</v>
      </c>
      <c r="X206" s="220">
        <v>0</v>
      </c>
      <c r="Y206" s="220">
        <f t="shared" si="10"/>
        <v>0</v>
      </c>
      <c r="Z206" s="220">
        <v>0</v>
      </c>
      <c r="AA206" s="220">
        <f t="shared" si="11"/>
        <v>0</v>
      </c>
      <c r="AB206" s="200">
        <f t="shared" si="12"/>
        <v>0</v>
      </c>
      <c r="AC206" s="221">
        <f t="shared" ref="AC206:AD206" si="216">G206+O206+W206</f>
        <v>0</v>
      </c>
      <c r="AD206" s="221">
        <f t="shared" si="216"/>
        <v>0</v>
      </c>
      <c r="AE206" s="222">
        <f t="shared" si="14"/>
        <v>0</v>
      </c>
      <c r="AF206" s="227">
        <f t="shared" si="63"/>
        <v>0</v>
      </c>
      <c r="AG206" s="227" t="b">
        <f t="shared" si="19"/>
        <v>1</v>
      </c>
      <c r="AH206" t="s">
        <v>688</v>
      </c>
      <c r="AI206" s="224">
        <v>0</v>
      </c>
      <c r="AJ206" s="224">
        <v>0</v>
      </c>
      <c r="AK206" s="224">
        <f t="shared" si="15"/>
        <v>0</v>
      </c>
      <c r="AL206" s="224"/>
      <c r="AM206" s="137">
        <v>0</v>
      </c>
      <c r="AN206" s="137">
        <f t="shared" si="16"/>
        <v>0</v>
      </c>
      <c r="AO206" s="137"/>
      <c r="AP206" s="137"/>
      <c r="AQ206" s="137"/>
      <c r="AR206" s="137"/>
      <c r="AS206" s="137"/>
      <c r="AT206" s="137"/>
      <c r="AU206" s="137"/>
      <c r="AV206" s="137"/>
      <c r="AW206" s="137"/>
      <c r="AX206" s="137"/>
      <c r="AY206" s="137"/>
      <c r="AZ206" s="137"/>
      <c r="BA206" s="137"/>
      <c r="BB206" s="137"/>
    </row>
    <row r="207" spans="1:54" ht="18" customHeight="1">
      <c r="A207" s="137"/>
      <c r="B207" s="219">
        <v>3731</v>
      </c>
      <c r="C207" s="220" t="s">
        <v>692</v>
      </c>
      <c r="D207" s="220">
        <v>0</v>
      </c>
      <c r="E207" s="220">
        <v>0</v>
      </c>
      <c r="F207" s="220">
        <v>0</v>
      </c>
      <c r="G207" s="220">
        <f t="shared" si="3"/>
        <v>0</v>
      </c>
      <c r="H207" s="220">
        <v>0</v>
      </c>
      <c r="I207" s="220">
        <f t="shared" si="4"/>
        <v>0</v>
      </c>
      <c r="J207" s="220">
        <v>0</v>
      </c>
      <c r="K207" s="220">
        <f t="shared" si="5"/>
        <v>0</v>
      </c>
      <c r="L207" s="220">
        <v>0</v>
      </c>
      <c r="M207" s="220">
        <v>0</v>
      </c>
      <c r="N207" s="220">
        <v>0</v>
      </c>
      <c r="O207" s="220">
        <f t="shared" si="6"/>
        <v>0</v>
      </c>
      <c r="P207" s="220">
        <v>0</v>
      </c>
      <c r="Q207" s="220">
        <f t="shared" si="7"/>
        <v>0</v>
      </c>
      <c r="R207" s="220">
        <v>0</v>
      </c>
      <c r="S207" s="220">
        <f t="shared" si="8"/>
        <v>0</v>
      </c>
      <c r="T207" s="220">
        <v>0</v>
      </c>
      <c r="U207" s="220">
        <v>0</v>
      </c>
      <c r="V207" s="220">
        <v>0</v>
      </c>
      <c r="W207" s="220">
        <f t="shared" si="9"/>
        <v>0</v>
      </c>
      <c r="X207" s="220">
        <v>0</v>
      </c>
      <c r="Y207" s="220">
        <f t="shared" si="10"/>
        <v>0</v>
      </c>
      <c r="Z207" s="220">
        <v>0</v>
      </c>
      <c r="AA207" s="220">
        <f t="shared" si="11"/>
        <v>0</v>
      </c>
      <c r="AB207" s="200">
        <f t="shared" si="12"/>
        <v>0</v>
      </c>
      <c r="AC207" s="221">
        <f t="shared" ref="AC207:AD207" si="217">G207+O207+W207</f>
        <v>0</v>
      </c>
      <c r="AD207" s="221">
        <f t="shared" si="217"/>
        <v>0</v>
      </c>
      <c r="AE207" s="222">
        <f t="shared" si="14"/>
        <v>0</v>
      </c>
      <c r="AF207" s="227">
        <f t="shared" si="63"/>
        <v>0</v>
      </c>
      <c r="AG207" s="227" t="b">
        <f t="shared" si="19"/>
        <v>1</v>
      </c>
      <c r="AH207" t="s">
        <v>688</v>
      </c>
      <c r="AI207" s="224">
        <v>0</v>
      </c>
      <c r="AJ207" s="224">
        <v>0</v>
      </c>
      <c r="AK207" s="224">
        <f t="shared" si="15"/>
        <v>0</v>
      </c>
      <c r="AL207" s="224"/>
      <c r="AM207" s="137">
        <v>0</v>
      </c>
      <c r="AN207" s="137">
        <f t="shared" si="16"/>
        <v>0</v>
      </c>
      <c r="AO207" s="137"/>
      <c r="AP207" s="137"/>
      <c r="AQ207" s="137"/>
      <c r="AR207" s="137"/>
      <c r="AS207" s="137"/>
      <c r="AT207" s="137"/>
      <c r="AU207" s="137"/>
      <c r="AV207" s="137"/>
      <c r="AW207" s="137"/>
      <c r="AX207" s="137"/>
      <c r="AY207" s="137"/>
      <c r="AZ207" s="137"/>
      <c r="BA207" s="137"/>
      <c r="BB207" s="137"/>
    </row>
    <row r="208" spans="1:54" ht="18" customHeight="1">
      <c r="A208" s="137"/>
      <c r="B208" s="219">
        <v>3741</v>
      </c>
      <c r="C208" s="220" t="s">
        <v>693</v>
      </c>
      <c r="D208" s="220">
        <v>0</v>
      </c>
      <c r="E208" s="220">
        <v>0</v>
      </c>
      <c r="F208" s="220">
        <v>0</v>
      </c>
      <c r="G208" s="220">
        <f t="shared" si="3"/>
        <v>0</v>
      </c>
      <c r="H208" s="220">
        <v>0</v>
      </c>
      <c r="I208" s="220">
        <f t="shared" si="4"/>
        <v>0</v>
      </c>
      <c r="J208" s="220">
        <v>0</v>
      </c>
      <c r="K208" s="220">
        <f t="shared" si="5"/>
        <v>0</v>
      </c>
      <c r="L208" s="220">
        <v>0</v>
      </c>
      <c r="M208" s="220">
        <v>0</v>
      </c>
      <c r="N208" s="220">
        <v>0</v>
      </c>
      <c r="O208" s="220">
        <f t="shared" si="6"/>
        <v>0</v>
      </c>
      <c r="P208" s="220">
        <v>0</v>
      </c>
      <c r="Q208" s="220">
        <f t="shared" si="7"/>
        <v>0</v>
      </c>
      <c r="R208" s="220">
        <v>0</v>
      </c>
      <c r="S208" s="220">
        <f t="shared" si="8"/>
        <v>0</v>
      </c>
      <c r="T208" s="220">
        <v>0</v>
      </c>
      <c r="U208" s="220">
        <v>0</v>
      </c>
      <c r="V208" s="220">
        <v>0</v>
      </c>
      <c r="W208" s="220">
        <f t="shared" si="9"/>
        <v>0</v>
      </c>
      <c r="X208" s="220">
        <v>0</v>
      </c>
      <c r="Y208" s="220">
        <f t="shared" si="10"/>
        <v>0</v>
      </c>
      <c r="Z208" s="220">
        <v>0</v>
      </c>
      <c r="AA208" s="220">
        <f t="shared" si="11"/>
        <v>0</v>
      </c>
      <c r="AB208" s="200">
        <f t="shared" si="12"/>
        <v>0</v>
      </c>
      <c r="AC208" s="221">
        <f t="shared" ref="AC208:AD208" si="218">G208+O208+W208</f>
        <v>0</v>
      </c>
      <c r="AD208" s="221">
        <f t="shared" si="218"/>
        <v>0</v>
      </c>
      <c r="AE208" s="222">
        <f t="shared" si="14"/>
        <v>0</v>
      </c>
      <c r="AF208" s="227">
        <f t="shared" si="63"/>
        <v>0</v>
      </c>
      <c r="AG208" s="227" t="b">
        <f t="shared" si="19"/>
        <v>1</v>
      </c>
      <c r="AH208" t="s">
        <v>688</v>
      </c>
      <c r="AI208" s="224">
        <v>0</v>
      </c>
      <c r="AJ208" s="224">
        <v>0</v>
      </c>
      <c r="AK208" s="224">
        <f t="shared" si="15"/>
        <v>0</v>
      </c>
      <c r="AL208" s="224"/>
      <c r="AM208" s="137">
        <v>0</v>
      </c>
      <c r="AN208" s="137">
        <f t="shared" si="16"/>
        <v>0</v>
      </c>
      <c r="AO208" s="137"/>
      <c r="AP208" s="137"/>
      <c r="AQ208" s="137"/>
      <c r="AR208" s="137"/>
      <c r="AS208" s="137"/>
      <c r="AT208" s="137"/>
      <c r="AU208" s="137"/>
      <c r="AV208" s="137"/>
      <c r="AW208" s="137"/>
      <c r="AX208" s="137"/>
      <c r="AY208" s="137"/>
      <c r="AZ208" s="137"/>
      <c r="BA208" s="137"/>
      <c r="BB208" s="137"/>
    </row>
    <row r="209" spans="1:54" ht="18" customHeight="1">
      <c r="A209" s="137"/>
      <c r="B209" s="219">
        <v>3751</v>
      </c>
      <c r="C209" s="220" t="s">
        <v>694</v>
      </c>
      <c r="D209" s="220">
        <v>0</v>
      </c>
      <c r="E209" s="220">
        <v>0</v>
      </c>
      <c r="F209" s="220">
        <v>0</v>
      </c>
      <c r="G209" s="220">
        <f t="shared" si="3"/>
        <v>0</v>
      </c>
      <c r="H209" s="220">
        <v>0</v>
      </c>
      <c r="I209" s="220">
        <f t="shared" si="4"/>
        <v>0</v>
      </c>
      <c r="J209" s="220">
        <v>0</v>
      </c>
      <c r="K209" s="220">
        <f t="shared" si="5"/>
        <v>0</v>
      </c>
      <c r="L209" s="220">
        <v>0</v>
      </c>
      <c r="M209" s="220">
        <v>0</v>
      </c>
      <c r="N209" s="220">
        <v>0</v>
      </c>
      <c r="O209" s="220">
        <f t="shared" si="6"/>
        <v>0</v>
      </c>
      <c r="P209" s="220">
        <v>0</v>
      </c>
      <c r="Q209" s="220">
        <f t="shared" si="7"/>
        <v>0</v>
      </c>
      <c r="R209" s="220">
        <v>0</v>
      </c>
      <c r="S209" s="220">
        <f t="shared" si="8"/>
        <v>0</v>
      </c>
      <c r="T209" s="220">
        <v>0</v>
      </c>
      <c r="U209" s="220">
        <v>0</v>
      </c>
      <c r="V209" s="220">
        <v>0</v>
      </c>
      <c r="W209" s="220">
        <f t="shared" si="9"/>
        <v>0</v>
      </c>
      <c r="X209" s="220">
        <v>0</v>
      </c>
      <c r="Y209" s="220">
        <f t="shared" si="10"/>
        <v>0</v>
      </c>
      <c r="Z209" s="220">
        <v>0</v>
      </c>
      <c r="AA209" s="220">
        <f t="shared" si="11"/>
        <v>0</v>
      </c>
      <c r="AB209" s="200">
        <f t="shared" si="12"/>
        <v>0</v>
      </c>
      <c r="AC209" s="221">
        <f t="shared" ref="AC209:AD209" si="219">G209+O209+W209</f>
        <v>0</v>
      </c>
      <c r="AD209" s="221">
        <f t="shared" si="219"/>
        <v>0</v>
      </c>
      <c r="AE209" s="222">
        <f t="shared" si="14"/>
        <v>0</v>
      </c>
      <c r="AF209" s="227">
        <f t="shared" si="63"/>
        <v>0</v>
      </c>
      <c r="AG209" s="227" t="b">
        <f t="shared" si="19"/>
        <v>1</v>
      </c>
      <c r="AH209" t="s">
        <v>688</v>
      </c>
      <c r="AI209" s="224">
        <v>0</v>
      </c>
      <c r="AJ209" s="224">
        <v>0</v>
      </c>
      <c r="AK209" s="224">
        <f t="shared" si="15"/>
        <v>0</v>
      </c>
      <c r="AL209" s="224"/>
      <c r="AM209" s="137">
        <v>0</v>
      </c>
      <c r="AN209" s="137">
        <f t="shared" si="16"/>
        <v>0</v>
      </c>
      <c r="AO209" s="137"/>
      <c r="AP209" s="137"/>
      <c r="AQ209" s="137"/>
      <c r="AR209" s="137"/>
      <c r="AS209" s="137"/>
      <c r="AT209" s="137"/>
      <c r="AU209" s="137"/>
      <c r="AV209" s="137"/>
      <c r="AW209" s="137"/>
      <c r="AX209" s="137"/>
      <c r="AY209" s="137"/>
      <c r="AZ209" s="137"/>
      <c r="BA209" s="137"/>
      <c r="BB209" s="137"/>
    </row>
    <row r="210" spans="1:54" ht="18" customHeight="1">
      <c r="A210" s="137"/>
      <c r="B210" s="219">
        <v>3761</v>
      </c>
      <c r="C210" s="220" t="s">
        <v>695</v>
      </c>
      <c r="D210" s="220">
        <v>0</v>
      </c>
      <c r="E210" s="220">
        <v>0</v>
      </c>
      <c r="F210" s="220">
        <v>0</v>
      </c>
      <c r="G210" s="220">
        <f t="shared" si="3"/>
        <v>0</v>
      </c>
      <c r="H210" s="220">
        <v>0</v>
      </c>
      <c r="I210" s="220">
        <f t="shared" si="4"/>
        <v>0</v>
      </c>
      <c r="J210" s="220">
        <v>0</v>
      </c>
      <c r="K210" s="220">
        <f t="shared" si="5"/>
        <v>0</v>
      </c>
      <c r="L210" s="220">
        <v>0</v>
      </c>
      <c r="M210" s="220">
        <v>0</v>
      </c>
      <c r="N210" s="220">
        <v>0</v>
      </c>
      <c r="O210" s="220">
        <f t="shared" si="6"/>
        <v>0</v>
      </c>
      <c r="P210" s="220">
        <v>0</v>
      </c>
      <c r="Q210" s="220">
        <f t="shared" si="7"/>
        <v>0</v>
      </c>
      <c r="R210" s="220">
        <v>0</v>
      </c>
      <c r="S210" s="220">
        <f t="shared" si="8"/>
        <v>0</v>
      </c>
      <c r="T210" s="220">
        <v>0</v>
      </c>
      <c r="U210" s="220">
        <v>0</v>
      </c>
      <c r="V210" s="220">
        <v>0</v>
      </c>
      <c r="W210" s="220">
        <f t="shared" si="9"/>
        <v>0</v>
      </c>
      <c r="X210" s="220">
        <v>0</v>
      </c>
      <c r="Y210" s="220">
        <f t="shared" si="10"/>
        <v>0</v>
      </c>
      <c r="Z210" s="220">
        <v>0</v>
      </c>
      <c r="AA210" s="220">
        <f t="shared" si="11"/>
        <v>0</v>
      </c>
      <c r="AB210" s="200">
        <f t="shared" si="12"/>
        <v>0</v>
      </c>
      <c r="AC210" s="221">
        <f t="shared" ref="AC210:AD210" si="220">G210+O210+W210</f>
        <v>0</v>
      </c>
      <c r="AD210" s="221">
        <f t="shared" si="220"/>
        <v>0</v>
      </c>
      <c r="AE210" s="222">
        <f t="shared" si="14"/>
        <v>0</v>
      </c>
      <c r="AF210" s="227">
        <f t="shared" si="63"/>
        <v>0</v>
      </c>
      <c r="AG210" s="227" t="b">
        <f t="shared" si="19"/>
        <v>1</v>
      </c>
      <c r="AH210" t="s">
        <v>688</v>
      </c>
      <c r="AI210" s="224">
        <v>0</v>
      </c>
      <c r="AJ210" s="224">
        <v>0</v>
      </c>
      <c r="AK210" s="224">
        <f t="shared" si="15"/>
        <v>0</v>
      </c>
      <c r="AL210" s="224"/>
      <c r="AM210" s="137">
        <v>0</v>
      </c>
      <c r="AN210" s="137">
        <f t="shared" si="16"/>
        <v>0</v>
      </c>
      <c r="AO210" s="137"/>
      <c r="AP210" s="137"/>
      <c r="AQ210" s="137"/>
      <c r="AR210" s="137"/>
      <c r="AS210" s="137"/>
      <c r="AT210" s="137"/>
      <c r="AU210" s="137"/>
      <c r="AV210" s="137"/>
      <c r="AW210" s="137"/>
      <c r="AX210" s="137"/>
      <c r="AY210" s="137"/>
      <c r="AZ210" s="137"/>
      <c r="BA210" s="137"/>
      <c r="BB210" s="137"/>
    </row>
    <row r="211" spans="1:54" ht="18" customHeight="1">
      <c r="A211" s="137"/>
      <c r="B211" s="219">
        <v>3771</v>
      </c>
      <c r="C211" s="220" t="s">
        <v>696</v>
      </c>
      <c r="D211" s="220">
        <v>0</v>
      </c>
      <c r="E211" s="220">
        <v>0</v>
      </c>
      <c r="F211" s="220">
        <v>0</v>
      </c>
      <c r="G211" s="220">
        <f t="shared" si="3"/>
        <v>0</v>
      </c>
      <c r="H211" s="220">
        <v>0</v>
      </c>
      <c r="I211" s="220">
        <f t="shared" si="4"/>
        <v>0</v>
      </c>
      <c r="J211" s="220">
        <v>0</v>
      </c>
      <c r="K211" s="220">
        <f t="shared" si="5"/>
        <v>0</v>
      </c>
      <c r="L211" s="220">
        <v>0</v>
      </c>
      <c r="M211" s="220">
        <v>0</v>
      </c>
      <c r="N211" s="220">
        <v>0</v>
      </c>
      <c r="O211" s="220">
        <f t="shared" si="6"/>
        <v>0</v>
      </c>
      <c r="P211" s="220">
        <v>0</v>
      </c>
      <c r="Q211" s="220">
        <f t="shared" si="7"/>
        <v>0</v>
      </c>
      <c r="R211" s="220">
        <v>0</v>
      </c>
      <c r="S211" s="220">
        <f t="shared" si="8"/>
        <v>0</v>
      </c>
      <c r="T211" s="220">
        <v>0</v>
      </c>
      <c r="U211" s="220">
        <v>0</v>
      </c>
      <c r="V211" s="220">
        <v>0</v>
      </c>
      <c r="W211" s="220">
        <f t="shared" si="9"/>
        <v>0</v>
      </c>
      <c r="X211" s="220">
        <v>0</v>
      </c>
      <c r="Y211" s="220">
        <f t="shared" si="10"/>
        <v>0</v>
      </c>
      <c r="Z211" s="220">
        <v>0</v>
      </c>
      <c r="AA211" s="220">
        <f t="shared" si="11"/>
        <v>0</v>
      </c>
      <c r="AB211" s="200">
        <f t="shared" si="12"/>
        <v>0</v>
      </c>
      <c r="AC211" s="221">
        <f t="shared" ref="AC211:AD211" si="221">G211+O211+W211</f>
        <v>0</v>
      </c>
      <c r="AD211" s="221">
        <f t="shared" si="221"/>
        <v>0</v>
      </c>
      <c r="AE211" s="222">
        <f t="shared" si="14"/>
        <v>0</v>
      </c>
      <c r="AF211" s="227">
        <f t="shared" si="63"/>
        <v>0</v>
      </c>
      <c r="AG211" s="227" t="b">
        <f t="shared" si="19"/>
        <v>1</v>
      </c>
      <c r="AH211" t="s">
        <v>688</v>
      </c>
      <c r="AI211" s="224">
        <v>0</v>
      </c>
      <c r="AJ211" s="224">
        <v>0</v>
      </c>
      <c r="AK211" s="224">
        <f t="shared" si="15"/>
        <v>0</v>
      </c>
      <c r="AL211" s="224"/>
      <c r="AM211" s="137">
        <v>0</v>
      </c>
      <c r="AN211" s="137">
        <f t="shared" si="16"/>
        <v>0</v>
      </c>
      <c r="AO211" s="137"/>
      <c r="AP211" s="137"/>
      <c r="AQ211" s="137"/>
      <c r="AR211" s="137"/>
      <c r="AS211" s="137"/>
      <c r="AT211" s="137"/>
      <c r="AU211" s="137"/>
      <c r="AV211" s="137"/>
      <c r="AW211" s="137"/>
      <c r="AX211" s="137"/>
      <c r="AY211" s="137"/>
      <c r="AZ211" s="137"/>
      <c r="BA211" s="137"/>
      <c r="BB211" s="137"/>
    </row>
    <row r="212" spans="1:54" ht="18" customHeight="1">
      <c r="A212" s="137"/>
      <c r="B212" s="219">
        <v>3781</v>
      </c>
      <c r="C212" s="220" t="s">
        <v>697</v>
      </c>
      <c r="D212" s="220">
        <v>0</v>
      </c>
      <c r="E212" s="220">
        <v>0</v>
      </c>
      <c r="F212" s="220">
        <v>0</v>
      </c>
      <c r="G212" s="220">
        <f t="shared" si="3"/>
        <v>0</v>
      </c>
      <c r="H212" s="220">
        <v>0</v>
      </c>
      <c r="I212" s="220">
        <f t="shared" si="4"/>
        <v>0</v>
      </c>
      <c r="J212" s="220">
        <v>0</v>
      </c>
      <c r="K212" s="220">
        <f t="shared" si="5"/>
        <v>0</v>
      </c>
      <c r="L212" s="220">
        <v>0</v>
      </c>
      <c r="M212" s="220">
        <v>0</v>
      </c>
      <c r="N212" s="220">
        <v>0</v>
      </c>
      <c r="O212" s="220">
        <f t="shared" si="6"/>
        <v>0</v>
      </c>
      <c r="P212" s="220">
        <v>0</v>
      </c>
      <c r="Q212" s="220">
        <f t="shared" si="7"/>
        <v>0</v>
      </c>
      <c r="R212" s="220">
        <v>0</v>
      </c>
      <c r="S212" s="220">
        <f t="shared" si="8"/>
        <v>0</v>
      </c>
      <c r="T212" s="220">
        <v>0</v>
      </c>
      <c r="U212" s="220">
        <v>0</v>
      </c>
      <c r="V212" s="220">
        <v>0</v>
      </c>
      <c r="W212" s="220">
        <f t="shared" si="9"/>
        <v>0</v>
      </c>
      <c r="X212" s="220">
        <v>0</v>
      </c>
      <c r="Y212" s="220">
        <f t="shared" si="10"/>
        <v>0</v>
      </c>
      <c r="Z212" s="220">
        <v>0</v>
      </c>
      <c r="AA212" s="220">
        <f t="shared" si="11"/>
        <v>0</v>
      </c>
      <c r="AB212" s="200">
        <f t="shared" si="12"/>
        <v>0</v>
      </c>
      <c r="AC212" s="221">
        <f t="shared" ref="AC212:AD212" si="222">G212+O212+W212</f>
        <v>0</v>
      </c>
      <c r="AD212" s="221">
        <f t="shared" si="222"/>
        <v>0</v>
      </c>
      <c r="AE212" s="222">
        <f t="shared" si="14"/>
        <v>0</v>
      </c>
      <c r="AF212" s="227">
        <f t="shared" si="63"/>
        <v>0</v>
      </c>
      <c r="AG212" s="227" t="b">
        <f t="shared" si="19"/>
        <v>1</v>
      </c>
      <c r="AH212" t="s">
        <v>688</v>
      </c>
      <c r="AI212" s="224">
        <v>0</v>
      </c>
      <c r="AJ212" s="224">
        <v>0</v>
      </c>
      <c r="AK212" s="224">
        <f t="shared" si="15"/>
        <v>0</v>
      </c>
      <c r="AL212" s="224"/>
      <c r="AM212" s="137">
        <v>0</v>
      </c>
      <c r="AN212" s="137">
        <f t="shared" si="16"/>
        <v>0</v>
      </c>
      <c r="AO212" s="137"/>
      <c r="AP212" s="137"/>
      <c r="AQ212" s="137"/>
      <c r="AR212" s="137"/>
      <c r="AS212" s="137"/>
      <c r="AT212" s="137"/>
      <c r="AU212" s="137"/>
      <c r="AV212" s="137"/>
      <c r="AW212" s="137"/>
      <c r="AX212" s="137"/>
      <c r="AY212" s="137"/>
      <c r="AZ212" s="137"/>
      <c r="BA212" s="137"/>
      <c r="BB212" s="137"/>
    </row>
    <row r="213" spans="1:54" ht="18.75" customHeight="1">
      <c r="A213" s="137"/>
      <c r="B213" s="219">
        <v>3782</v>
      </c>
      <c r="C213" s="220" t="s">
        <v>698</v>
      </c>
      <c r="D213" s="220">
        <v>0</v>
      </c>
      <c r="E213" s="220">
        <v>0</v>
      </c>
      <c r="F213" s="220">
        <v>0</v>
      </c>
      <c r="G213" s="220">
        <f t="shared" si="3"/>
        <v>0</v>
      </c>
      <c r="H213" s="220">
        <v>0</v>
      </c>
      <c r="I213" s="220">
        <f t="shared" si="4"/>
        <v>0</v>
      </c>
      <c r="J213" s="220">
        <v>0</v>
      </c>
      <c r="K213" s="220">
        <f t="shared" si="5"/>
        <v>0</v>
      </c>
      <c r="L213" s="220">
        <v>0</v>
      </c>
      <c r="M213" s="220">
        <v>0</v>
      </c>
      <c r="N213" s="220">
        <v>0</v>
      </c>
      <c r="O213" s="220">
        <f t="shared" si="6"/>
        <v>0</v>
      </c>
      <c r="P213" s="220">
        <v>0</v>
      </c>
      <c r="Q213" s="220">
        <f t="shared" si="7"/>
        <v>0</v>
      </c>
      <c r="R213" s="220">
        <v>0</v>
      </c>
      <c r="S213" s="220">
        <f t="shared" si="8"/>
        <v>0</v>
      </c>
      <c r="T213" s="220">
        <v>0</v>
      </c>
      <c r="U213" s="220">
        <v>0</v>
      </c>
      <c r="V213" s="220">
        <v>0</v>
      </c>
      <c r="W213" s="220">
        <f t="shared" si="9"/>
        <v>0</v>
      </c>
      <c r="X213" s="220">
        <v>0</v>
      </c>
      <c r="Y213" s="220">
        <f t="shared" si="10"/>
        <v>0</v>
      </c>
      <c r="Z213" s="220">
        <v>0</v>
      </c>
      <c r="AA213" s="220">
        <f t="shared" si="11"/>
        <v>0</v>
      </c>
      <c r="AB213" s="200">
        <f t="shared" si="12"/>
        <v>0</v>
      </c>
      <c r="AC213" s="221">
        <f t="shared" ref="AC213:AD213" si="223">G213+O213+W213</f>
        <v>0</v>
      </c>
      <c r="AD213" s="221">
        <f t="shared" si="223"/>
        <v>0</v>
      </c>
      <c r="AE213" s="222">
        <f t="shared" si="14"/>
        <v>0</v>
      </c>
      <c r="AF213" s="227">
        <f t="shared" si="63"/>
        <v>0</v>
      </c>
      <c r="AG213" s="227" t="b">
        <f t="shared" si="19"/>
        <v>1</v>
      </c>
      <c r="AH213" t="s">
        <v>688</v>
      </c>
      <c r="AI213" s="224">
        <v>0</v>
      </c>
      <c r="AJ213" s="224">
        <v>0</v>
      </c>
      <c r="AK213" s="224">
        <f t="shared" si="15"/>
        <v>0</v>
      </c>
      <c r="AL213" s="224"/>
      <c r="AM213" s="137">
        <v>0</v>
      </c>
      <c r="AN213" s="137">
        <f t="shared" si="16"/>
        <v>0</v>
      </c>
      <c r="AO213" s="137"/>
      <c r="AP213" s="137"/>
      <c r="AQ213" s="137"/>
      <c r="AR213" s="137"/>
      <c r="AS213" s="137"/>
      <c r="AT213" s="137"/>
      <c r="AU213" s="137"/>
      <c r="AV213" s="137"/>
      <c r="AW213" s="137"/>
      <c r="AX213" s="137"/>
      <c r="AY213" s="137"/>
      <c r="AZ213" s="137"/>
      <c r="BA213" s="137"/>
      <c r="BB213" s="137"/>
    </row>
    <row r="214" spans="1:54" ht="18.75" customHeight="1">
      <c r="A214" s="137"/>
      <c r="B214" s="219">
        <v>3791</v>
      </c>
      <c r="C214" s="220" t="s">
        <v>699</v>
      </c>
      <c r="D214" s="220">
        <v>0</v>
      </c>
      <c r="E214" s="220">
        <v>0</v>
      </c>
      <c r="F214" s="220">
        <v>0</v>
      </c>
      <c r="G214" s="220">
        <f t="shared" si="3"/>
        <v>0</v>
      </c>
      <c r="H214" s="220">
        <v>0</v>
      </c>
      <c r="I214" s="220">
        <f t="shared" si="4"/>
        <v>0</v>
      </c>
      <c r="J214" s="220">
        <v>0</v>
      </c>
      <c r="K214" s="220">
        <f t="shared" si="5"/>
        <v>0</v>
      </c>
      <c r="L214" s="220">
        <v>0</v>
      </c>
      <c r="M214" s="220">
        <v>0</v>
      </c>
      <c r="N214" s="220">
        <v>0</v>
      </c>
      <c r="O214" s="220">
        <f t="shared" si="6"/>
        <v>0</v>
      </c>
      <c r="P214" s="220">
        <v>0</v>
      </c>
      <c r="Q214" s="220">
        <f t="shared" si="7"/>
        <v>0</v>
      </c>
      <c r="R214" s="220">
        <v>0</v>
      </c>
      <c r="S214" s="220">
        <f t="shared" si="8"/>
        <v>0</v>
      </c>
      <c r="T214" s="220">
        <v>0</v>
      </c>
      <c r="U214" s="220">
        <v>0</v>
      </c>
      <c r="V214" s="220">
        <v>0</v>
      </c>
      <c r="W214" s="220">
        <f t="shared" si="9"/>
        <v>0</v>
      </c>
      <c r="X214" s="220">
        <v>0</v>
      </c>
      <c r="Y214" s="220">
        <f t="shared" si="10"/>
        <v>0</v>
      </c>
      <c r="Z214" s="220">
        <v>0</v>
      </c>
      <c r="AA214" s="220">
        <f t="shared" si="11"/>
        <v>0</v>
      </c>
      <c r="AB214" s="200">
        <f t="shared" si="12"/>
        <v>0</v>
      </c>
      <c r="AC214" s="221">
        <f t="shared" ref="AC214:AD214" si="224">G214+O214+W214</f>
        <v>0</v>
      </c>
      <c r="AD214" s="221">
        <f t="shared" si="224"/>
        <v>0</v>
      </c>
      <c r="AE214" s="222">
        <f t="shared" si="14"/>
        <v>0</v>
      </c>
      <c r="AF214" s="227">
        <f t="shared" si="63"/>
        <v>0</v>
      </c>
      <c r="AG214" s="227" t="b">
        <f t="shared" si="19"/>
        <v>1</v>
      </c>
      <c r="AH214" t="s">
        <v>688</v>
      </c>
      <c r="AI214" s="224">
        <v>0</v>
      </c>
      <c r="AJ214" s="224">
        <v>0</v>
      </c>
      <c r="AK214" s="224">
        <f t="shared" si="15"/>
        <v>0</v>
      </c>
      <c r="AL214" s="224"/>
      <c r="AM214" s="137">
        <v>0</v>
      </c>
      <c r="AN214" s="137">
        <f t="shared" si="16"/>
        <v>0</v>
      </c>
      <c r="AO214" s="137"/>
      <c r="AP214" s="137"/>
      <c r="AQ214" s="137"/>
      <c r="AR214" s="137"/>
      <c r="AS214" s="137"/>
      <c r="AT214" s="137"/>
      <c r="AU214" s="137"/>
      <c r="AV214" s="137"/>
      <c r="AW214" s="137"/>
      <c r="AX214" s="137"/>
      <c r="AY214" s="137"/>
      <c r="AZ214" s="137"/>
      <c r="BA214" s="137"/>
      <c r="BB214" s="137"/>
    </row>
    <row r="215" spans="1:54" ht="18.75" customHeight="1">
      <c r="A215" s="137"/>
      <c r="B215" s="219">
        <v>3792</v>
      </c>
      <c r="C215" s="220" t="s">
        <v>700</v>
      </c>
      <c r="D215" s="220">
        <v>0</v>
      </c>
      <c r="E215" s="220">
        <v>0</v>
      </c>
      <c r="F215" s="220">
        <v>0</v>
      </c>
      <c r="G215" s="220">
        <f t="shared" si="3"/>
        <v>0</v>
      </c>
      <c r="H215" s="220">
        <v>0</v>
      </c>
      <c r="I215" s="220">
        <f t="shared" si="4"/>
        <v>0</v>
      </c>
      <c r="J215" s="220">
        <v>0</v>
      </c>
      <c r="K215" s="220">
        <f t="shared" si="5"/>
        <v>0</v>
      </c>
      <c r="L215" s="220">
        <v>0</v>
      </c>
      <c r="M215" s="220">
        <v>0</v>
      </c>
      <c r="N215" s="220">
        <v>0</v>
      </c>
      <c r="O215" s="220">
        <f t="shared" si="6"/>
        <v>0</v>
      </c>
      <c r="P215" s="220">
        <v>0</v>
      </c>
      <c r="Q215" s="220">
        <f t="shared" si="7"/>
        <v>0</v>
      </c>
      <c r="R215" s="220">
        <v>0</v>
      </c>
      <c r="S215" s="220">
        <f t="shared" si="8"/>
        <v>0</v>
      </c>
      <c r="T215" s="220">
        <v>0</v>
      </c>
      <c r="U215" s="220">
        <v>0</v>
      </c>
      <c r="V215" s="220">
        <v>0</v>
      </c>
      <c r="W215" s="220">
        <f t="shared" si="9"/>
        <v>0</v>
      </c>
      <c r="X215" s="220">
        <v>0</v>
      </c>
      <c r="Y215" s="220">
        <f t="shared" si="10"/>
        <v>0</v>
      </c>
      <c r="Z215" s="220">
        <v>0</v>
      </c>
      <c r="AA215" s="220">
        <f t="shared" si="11"/>
        <v>0</v>
      </c>
      <c r="AB215" s="200">
        <f t="shared" si="12"/>
        <v>0</v>
      </c>
      <c r="AC215" s="221">
        <f t="shared" ref="AC215:AD215" si="225">G215+O215+W215</f>
        <v>0</v>
      </c>
      <c r="AD215" s="221">
        <f t="shared" si="225"/>
        <v>0</v>
      </c>
      <c r="AE215" s="222">
        <f t="shared" si="14"/>
        <v>0</v>
      </c>
      <c r="AF215" s="227">
        <f t="shared" si="63"/>
        <v>0</v>
      </c>
      <c r="AG215" s="227" t="b">
        <f t="shared" si="19"/>
        <v>1</v>
      </c>
      <c r="AH215" t="s">
        <v>688</v>
      </c>
      <c r="AI215" s="224">
        <v>0</v>
      </c>
      <c r="AJ215" s="224">
        <v>0</v>
      </c>
      <c r="AK215" s="224">
        <f t="shared" si="15"/>
        <v>0</v>
      </c>
      <c r="AL215" s="224"/>
      <c r="AM215" s="137">
        <v>0</v>
      </c>
      <c r="AN215" s="137">
        <f t="shared" si="16"/>
        <v>0</v>
      </c>
      <c r="AO215" s="137"/>
      <c r="AP215" s="137"/>
      <c r="AQ215" s="137"/>
      <c r="AR215" s="137"/>
      <c r="AS215" s="137"/>
      <c r="AT215" s="137"/>
      <c r="AU215" s="137"/>
      <c r="AV215" s="137"/>
      <c r="AW215" s="137"/>
      <c r="AX215" s="137"/>
      <c r="AY215" s="137"/>
      <c r="AZ215" s="137"/>
      <c r="BA215" s="137"/>
      <c r="BB215" s="137"/>
    </row>
    <row r="216" spans="1:54" ht="18.75" customHeight="1">
      <c r="A216" s="137"/>
      <c r="B216" s="219">
        <v>3811</v>
      </c>
      <c r="C216" s="220" t="s">
        <v>701</v>
      </c>
      <c r="D216" s="220">
        <v>0</v>
      </c>
      <c r="E216" s="220">
        <v>0</v>
      </c>
      <c r="F216" s="220">
        <v>0</v>
      </c>
      <c r="G216" s="220">
        <f t="shared" si="3"/>
        <v>0</v>
      </c>
      <c r="H216" s="220">
        <v>0</v>
      </c>
      <c r="I216" s="220">
        <f t="shared" si="4"/>
        <v>0</v>
      </c>
      <c r="J216" s="220">
        <v>0</v>
      </c>
      <c r="K216" s="220">
        <f t="shared" si="5"/>
        <v>0</v>
      </c>
      <c r="L216" s="220">
        <v>0</v>
      </c>
      <c r="M216" s="220">
        <v>0</v>
      </c>
      <c r="N216" s="220">
        <v>0</v>
      </c>
      <c r="O216" s="220">
        <f t="shared" si="6"/>
        <v>0</v>
      </c>
      <c r="P216" s="220">
        <v>0</v>
      </c>
      <c r="Q216" s="220">
        <f t="shared" si="7"/>
        <v>0</v>
      </c>
      <c r="R216" s="220">
        <v>0</v>
      </c>
      <c r="S216" s="220">
        <f t="shared" si="8"/>
        <v>0</v>
      </c>
      <c r="T216" s="220">
        <v>0</v>
      </c>
      <c r="U216" s="220">
        <v>0</v>
      </c>
      <c r="V216" s="220">
        <v>0</v>
      </c>
      <c r="W216" s="220">
        <f t="shared" si="9"/>
        <v>0</v>
      </c>
      <c r="X216" s="220">
        <v>0</v>
      </c>
      <c r="Y216" s="220">
        <f t="shared" si="10"/>
        <v>0</v>
      </c>
      <c r="Z216" s="220">
        <v>0</v>
      </c>
      <c r="AA216" s="220">
        <f t="shared" si="11"/>
        <v>0</v>
      </c>
      <c r="AB216" s="200">
        <f t="shared" si="12"/>
        <v>0</v>
      </c>
      <c r="AC216" s="221">
        <f t="shared" ref="AC216:AD216" si="226">G216+O216+W216</f>
        <v>0</v>
      </c>
      <c r="AD216" s="221">
        <f t="shared" si="226"/>
        <v>0</v>
      </c>
      <c r="AE216" s="222">
        <f t="shared" si="14"/>
        <v>0</v>
      </c>
      <c r="AF216" s="227">
        <f t="shared" si="63"/>
        <v>0</v>
      </c>
      <c r="AG216" s="227" t="b">
        <f t="shared" si="19"/>
        <v>1</v>
      </c>
      <c r="AH216" t="s">
        <v>702</v>
      </c>
      <c r="AI216" s="224">
        <v>0</v>
      </c>
      <c r="AJ216" s="224">
        <v>0</v>
      </c>
      <c r="AK216" s="224">
        <f t="shared" si="15"/>
        <v>0</v>
      </c>
      <c r="AL216" s="224"/>
      <c r="AM216" s="137">
        <v>0</v>
      </c>
      <c r="AN216" s="137">
        <f t="shared" si="16"/>
        <v>0</v>
      </c>
      <c r="AO216" s="137"/>
      <c r="AP216" s="137"/>
      <c r="AQ216" s="137"/>
      <c r="AR216" s="137"/>
      <c r="AS216" s="137"/>
      <c r="AT216" s="137"/>
      <c r="AU216" s="137"/>
      <c r="AV216" s="137"/>
      <c r="AW216" s="137"/>
      <c r="AX216" s="137"/>
      <c r="AY216" s="137"/>
      <c r="AZ216" s="137"/>
      <c r="BA216" s="137"/>
      <c r="BB216" s="137"/>
    </row>
    <row r="217" spans="1:54" ht="18.75" customHeight="1">
      <c r="A217" s="137"/>
      <c r="B217" s="219">
        <v>3821</v>
      </c>
      <c r="C217" s="220" t="s">
        <v>703</v>
      </c>
      <c r="D217" s="220">
        <v>0</v>
      </c>
      <c r="E217" s="220">
        <v>0</v>
      </c>
      <c r="F217" s="220">
        <v>0</v>
      </c>
      <c r="G217" s="220">
        <f t="shared" si="3"/>
        <v>0</v>
      </c>
      <c r="H217" s="220">
        <v>0</v>
      </c>
      <c r="I217" s="220">
        <f t="shared" si="4"/>
        <v>0</v>
      </c>
      <c r="J217" s="220">
        <v>0</v>
      </c>
      <c r="K217" s="220">
        <f t="shared" si="5"/>
        <v>0</v>
      </c>
      <c r="L217" s="220">
        <v>0</v>
      </c>
      <c r="M217" s="220">
        <v>0</v>
      </c>
      <c r="N217" s="220">
        <v>0</v>
      </c>
      <c r="O217" s="220">
        <f t="shared" si="6"/>
        <v>0</v>
      </c>
      <c r="P217" s="220">
        <v>0</v>
      </c>
      <c r="Q217" s="220">
        <f t="shared" si="7"/>
        <v>0</v>
      </c>
      <c r="R217" s="220">
        <v>0</v>
      </c>
      <c r="S217" s="220">
        <f t="shared" si="8"/>
        <v>0</v>
      </c>
      <c r="T217" s="220">
        <v>0</v>
      </c>
      <c r="U217" s="220">
        <v>0</v>
      </c>
      <c r="V217" s="220">
        <v>0</v>
      </c>
      <c r="W217" s="220">
        <f t="shared" si="9"/>
        <v>0</v>
      </c>
      <c r="X217" s="220">
        <v>0</v>
      </c>
      <c r="Y217" s="220">
        <f t="shared" si="10"/>
        <v>0</v>
      </c>
      <c r="Z217" s="220">
        <v>0</v>
      </c>
      <c r="AA217" s="220">
        <f t="shared" si="11"/>
        <v>0</v>
      </c>
      <c r="AB217" s="200">
        <f t="shared" si="12"/>
        <v>0</v>
      </c>
      <c r="AC217" s="221">
        <f t="shared" ref="AC217:AD217" si="227">G217+O217+W217</f>
        <v>0</v>
      </c>
      <c r="AD217" s="221">
        <f t="shared" si="227"/>
        <v>0</v>
      </c>
      <c r="AE217" s="222">
        <f t="shared" si="14"/>
        <v>0</v>
      </c>
      <c r="AF217" s="227">
        <f t="shared" si="63"/>
        <v>0</v>
      </c>
      <c r="AG217" s="227" t="b">
        <f t="shared" si="19"/>
        <v>1</v>
      </c>
      <c r="AH217" t="s">
        <v>702</v>
      </c>
      <c r="AI217" s="224">
        <v>0</v>
      </c>
      <c r="AJ217" s="224">
        <v>0</v>
      </c>
      <c r="AK217" s="224">
        <f t="shared" si="15"/>
        <v>0</v>
      </c>
      <c r="AL217" s="224"/>
      <c r="AM217" s="137">
        <v>0</v>
      </c>
      <c r="AN217" s="137">
        <f t="shared" si="16"/>
        <v>0</v>
      </c>
      <c r="AO217" s="137"/>
      <c r="AP217" s="137"/>
      <c r="AQ217" s="137"/>
      <c r="AR217" s="137"/>
      <c r="AS217" s="137"/>
      <c r="AT217" s="137"/>
      <c r="AU217" s="137"/>
      <c r="AV217" s="137"/>
      <c r="AW217" s="137"/>
      <c r="AX217" s="137"/>
      <c r="AY217" s="137"/>
      <c r="AZ217" s="137"/>
      <c r="BA217" s="137"/>
      <c r="BB217" s="137"/>
    </row>
    <row r="218" spans="1:54" ht="18.75" customHeight="1">
      <c r="A218" s="137"/>
      <c r="B218" s="219">
        <v>3822</v>
      </c>
      <c r="C218" s="220" t="s">
        <v>704</v>
      </c>
      <c r="D218" s="220">
        <v>0</v>
      </c>
      <c r="E218" s="220">
        <v>0</v>
      </c>
      <c r="F218" s="220">
        <v>0</v>
      </c>
      <c r="G218" s="220">
        <f t="shared" si="3"/>
        <v>0</v>
      </c>
      <c r="H218" s="220">
        <v>0</v>
      </c>
      <c r="I218" s="220">
        <f t="shared" si="4"/>
        <v>0</v>
      </c>
      <c r="J218" s="220">
        <v>0</v>
      </c>
      <c r="K218" s="220">
        <f t="shared" si="5"/>
        <v>0</v>
      </c>
      <c r="L218" s="220">
        <v>0</v>
      </c>
      <c r="M218" s="220">
        <v>0</v>
      </c>
      <c r="N218" s="220">
        <v>0</v>
      </c>
      <c r="O218" s="220">
        <f t="shared" si="6"/>
        <v>0</v>
      </c>
      <c r="P218" s="220">
        <v>0</v>
      </c>
      <c r="Q218" s="220">
        <f t="shared" si="7"/>
        <v>0</v>
      </c>
      <c r="R218" s="220">
        <v>0</v>
      </c>
      <c r="S218" s="220">
        <f t="shared" si="8"/>
        <v>0</v>
      </c>
      <c r="T218" s="220">
        <v>0</v>
      </c>
      <c r="U218" s="220">
        <v>0</v>
      </c>
      <c r="V218" s="220">
        <v>0</v>
      </c>
      <c r="W218" s="220">
        <f t="shared" si="9"/>
        <v>0</v>
      </c>
      <c r="X218" s="220">
        <v>0</v>
      </c>
      <c r="Y218" s="220">
        <f t="shared" si="10"/>
        <v>0</v>
      </c>
      <c r="Z218" s="220">
        <v>0</v>
      </c>
      <c r="AA218" s="220">
        <f t="shared" si="11"/>
        <v>0</v>
      </c>
      <c r="AB218" s="200">
        <f t="shared" si="12"/>
        <v>0</v>
      </c>
      <c r="AC218" s="221">
        <f t="shared" ref="AC218:AD218" si="228">G218+O218+W218</f>
        <v>0</v>
      </c>
      <c r="AD218" s="221">
        <f t="shared" si="228"/>
        <v>0</v>
      </c>
      <c r="AE218" s="222">
        <f t="shared" si="14"/>
        <v>0</v>
      </c>
      <c r="AF218" s="227">
        <f t="shared" si="63"/>
        <v>0</v>
      </c>
      <c r="AG218" s="227" t="b">
        <f t="shared" si="19"/>
        <v>1</v>
      </c>
      <c r="AH218" t="s">
        <v>702</v>
      </c>
      <c r="AI218" s="224">
        <v>0</v>
      </c>
      <c r="AJ218" s="224">
        <v>0</v>
      </c>
      <c r="AK218" s="224">
        <f t="shared" si="15"/>
        <v>0</v>
      </c>
      <c r="AL218" s="224"/>
      <c r="AM218" s="137">
        <v>0</v>
      </c>
      <c r="AN218" s="137">
        <f t="shared" si="16"/>
        <v>0</v>
      </c>
      <c r="AO218" s="137"/>
      <c r="AP218" s="137"/>
      <c r="AQ218" s="137"/>
      <c r="AR218" s="137"/>
      <c r="AS218" s="137"/>
      <c r="AT218" s="137"/>
      <c r="AU218" s="137"/>
      <c r="AV218" s="137"/>
      <c r="AW218" s="137"/>
      <c r="AX218" s="137"/>
      <c r="AY218" s="137"/>
      <c r="AZ218" s="137"/>
      <c r="BA218" s="137"/>
      <c r="BB218" s="137"/>
    </row>
    <row r="219" spans="1:54" ht="18.75" customHeight="1">
      <c r="A219" s="137"/>
      <c r="B219" s="219">
        <v>3831</v>
      </c>
      <c r="C219" s="220" t="s">
        <v>705</v>
      </c>
      <c r="D219" s="220">
        <v>0</v>
      </c>
      <c r="E219" s="220">
        <v>0</v>
      </c>
      <c r="F219" s="220">
        <v>0</v>
      </c>
      <c r="G219" s="220">
        <f t="shared" si="3"/>
        <v>0</v>
      </c>
      <c r="H219" s="220">
        <v>0</v>
      </c>
      <c r="I219" s="220">
        <f t="shared" si="4"/>
        <v>0</v>
      </c>
      <c r="J219" s="220">
        <v>0</v>
      </c>
      <c r="K219" s="220">
        <f t="shared" si="5"/>
        <v>0</v>
      </c>
      <c r="L219" s="220">
        <v>0</v>
      </c>
      <c r="M219" s="220">
        <v>0</v>
      </c>
      <c r="N219" s="220">
        <v>0</v>
      </c>
      <c r="O219" s="220">
        <f t="shared" si="6"/>
        <v>0</v>
      </c>
      <c r="P219" s="220">
        <v>0</v>
      </c>
      <c r="Q219" s="220">
        <f t="shared" si="7"/>
        <v>0</v>
      </c>
      <c r="R219" s="220">
        <v>0</v>
      </c>
      <c r="S219" s="220">
        <f t="shared" si="8"/>
        <v>0</v>
      </c>
      <c r="T219" s="220">
        <v>0</v>
      </c>
      <c r="U219" s="220">
        <v>0</v>
      </c>
      <c r="V219" s="220">
        <v>0</v>
      </c>
      <c r="W219" s="220">
        <f t="shared" si="9"/>
        <v>0</v>
      </c>
      <c r="X219" s="220">
        <v>0</v>
      </c>
      <c r="Y219" s="220">
        <f t="shared" si="10"/>
        <v>0</v>
      </c>
      <c r="Z219" s="220">
        <v>0</v>
      </c>
      <c r="AA219" s="220">
        <f t="shared" si="11"/>
        <v>0</v>
      </c>
      <c r="AB219" s="200">
        <f t="shared" si="12"/>
        <v>0</v>
      </c>
      <c r="AC219" s="221">
        <f t="shared" ref="AC219:AD219" si="229">G219+O219+W219</f>
        <v>0</v>
      </c>
      <c r="AD219" s="221">
        <f t="shared" si="229"/>
        <v>0</v>
      </c>
      <c r="AE219" s="222">
        <f t="shared" si="14"/>
        <v>0</v>
      </c>
      <c r="AF219" s="227">
        <f t="shared" si="63"/>
        <v>0</v>
      </c>
      <c r="AG219" s="227" t="b">
        <f t="shared" si="19"/>
        <v>1</v>
      </c>
      <c r="AH219" t="s">
        <v>702</v>
      </c>
      <c r="AI219" s="224">
        <v>0</v>
      </c>
      <c r="AJ219" s="224">
        <v>0</v>
      </c>
      <c r="AK219" s="224">
        <f t="shared" si="15"/>
        <v>0</v>
      </c>
      <c r="AL219" s="224"/>
      <c r="AM219" s="137">
        <v>0</v>
      </c>
      <c r="AN219" s="137">
        <f t="shared" si="16"/>
        <v>0</v>
      </c>
      <c r="AO219" s="137"/>
      <c r="AP219" s="137"/>
      <c r="AQ219" s="137"/>
      <c r="AR219" s="137"/>
      <c r="AS219" s="137"/>
      <c r="AT219" s="137"/>
      <c r="AU219" s="137"/>
      <c r="AV219" s="137"/>
      <c r="AW219" s="137"/>
      <c r="AX219" s="137"/>
      <c r="AY219" s="137"/>
      <c r="AZ219" s="137"/>
      <c r="BA219" s="137"/>
      <c r="BB219" s="137"/>
    </row>
    <row r="220" spans="1:54" ht="18.75" customHeight="1">
      <c r="A220" s="137"/>
      <c r="B220" s="219">
        <v>3841</v>
      </c>
      <c r="C220" s="220" t="s">
        <v>706</v>
      </c>
      <c r="D220" s="220">
        <v>0</v>
      </c>
      <c r="E220" s="220">
        <v>0</v>
      </c>
      <c r="F220" s="220">
        <v>0</v>
      </c>
      <c r="G220" s="220">
        <f t="shared" si="3"/>
        <v>0</v>
      </c>
      <c r="H220" s="220">
        <v>0</v>
      </c>
      <c r="I220" s="220">
        <f t="shared" si="4"/>
        <v>0</v>
      </c>
      <c r="J220" s="220">
        <v>0</v>
      </c>
      <c r="K220" s="220">
        <f t="shared" si="5"/>
        <v>0</v>
      </c>
      <c r="L220" s="220">
        <v>0</v>
      </c>
      <c r="M220" s="220">
        <v>0</v>
      </c>
      <c r="N220" s="220">
        <v>0</v>
      </c>
      <c r="O220" s="220">
        <f t="shared" si="6"/>
        <v>0</v>
      </c>
      <c r="P220" s="220">
        <v>0</v>
      </c>
      <c r="Q220" s="220">
        <f t="shared" si="7"/>
        <v>0</v>
      </c>
      <c r="R220" s="220">
        <v>0</v>
      </c>
      <c r="S220" s="220">
        <f t="shared" si="8"/>
        <v>0</v>
      </c>
      <c r="T220" s="220">
        <v>0</v>
      </c>
      <c r="U220" s="220">
        <v>0</v>
      </c>
      <c r="V220" s="220">
        <v>0</v>
      </c>
      <c r="W220" s="220">
        <f t="shared" si="9"/>
        <v>0</v>
      </c>
      <c r="X220" s="220">
        <v>0</v>
      </c>
      <c r="Y220" s="220">
        <f t="shared" si="10"/>
        <v>0</v>
      </c>
      <c r="Z220" s="220">
        <v>0</v>
      </c>
      <c r="AA220" s="220">
        <f t="shared" si="11"/>
        <v>0</v>
      </c>
      <c r="AB220" s="200">
        <f t="shared" si="12"/>
        <v>0</v>
      </c>
      <c r="AC220" s="221">
        <f t="shared" ref="AC220:AD220" si="230">G220+O220+W220</f>
        <v>0</v>
      </c>
      <c r="AD220" s="221">
        <f t="shared" si="230"/>
        <v>0</v>
      </c>
      <c r="AE220" s="222">
        <f t="shared" si="14"/>
        <v>0</v>
      </c>
      <c r="AF220" s="227">
        <f t="shared" si="63"/>
        <v>0</v>
      </c>
      <c r="AG220" s="227" t="b">
        <f t="shared" si="19"/>
        <v>1</v>
      </c>
      <c r="AH220" t="s">
        <v>702</v>
      </c>
      <c r="AI220" s="224">
        <v>0</v>
      </c>
      <c r="AJ220" s="224">
        <v>0</v>
      </c>
      <c r="AK220" s="224">
        <f t="shared" si="15"/>
        <v>0</v>
      </c>
      <c r="AL220" s="224"/>
      <c r="AM220" s="137">
        <v>0</v>
      </c>
      <c r="AN220" s="137">
        <f t="shared" si="16"/>
        <v>0</v>
      </c>
      <c r="AO220" s="137"/>
      <c r="AP220" s="137"/>
      <c r="AQ220" s="137"/>
      <c r="AR220" s="137"/>
      <c r="AS220" s="137"/>
      <c r="AT220" s="137"/>
      <c r="AU220" s="137"/>
      <c r="AV220" s="137"/>
      <c r="AW220" s="137"/>
      <c r="AX220" s="137"/>
      <c r="AY220" s="137"/>
      <c r="AZ220" s="137"/>
      <c r="BA220" s="137"/>
      <c r="BB220" s="137"/>
    </row>
    <row r="221" spans="1:54" ht="18.75" customHeight="1">
      <c r="A221" s="137"/>
      <c r="B221" s="219">
        <v>3851</v>
      </c>
      <c r="C221" s="220" t="s">
        <v>707</v>
      </c>
      <c r="D221" s="220">
        <v>0</v>
      </c>
      <c r="E221" s="220">
        <v>0</v>
      </c>
      <c r="F221" s="220">
        <v>0</v>
      </c>
      <c r="G221" s="220">
        <f t="shared" si="3"/>
        <v>0</v>
      </c>
      <c r="H221" s="220">
        <v>0</v>
      </c>
      <c r="I221" s="220">
        <f t="shared" si="4"/>
        <v>0</v>
      </c>
      <c r="J221" s="220">
        <v>0</v>
      </c>
      <c r="K221" s="220">
        <f t="shared" si="5"/>
        <v>0</v>
      </c>
      <c r="L221" s="220">
        <v>0</v>
      </c>
      <c r="M221" s="220">
        <v>0</v>
      </c>
      <c r="N221" s="220">
        <v>0</v>
      </c>
      <c r="O221" s="220">
        <f t="shared" si="6"/>
        <v>0</v>
      </c>
      <c r="P221" s="220">
        <v>0</v>
      </c>
      <c r="Q221" s="220">
        <f t="shared" si="7"/>
        <v>0</v>
      </c>
      <c r="R221" s="220">
        <v>0</v>
      </c>
      <c r="S221" s="220">
        <f t="shared" si="8"/>
        <v>0</v>
      </c>
      <c r="T221" s="220">
        <v>0</v>
      </c>
      <c r="U221" s="220">
        <v>0</v>
      </c>
      <c r="V221" s="220">
        <v>0</v>
      </c>
      <c r="W221" s="220">
        <f t="shared" si="9"/>
        <v>0</v>
      </c>
      <c r="X221" s="220">
        <v>0</v>
      </c>
      <c r="Y221" s="220">
        <f t="shared" si="10"/>
        <v>0</v>
      </c>
      <c r="Z221" s="220">
        <v>0</v>
      </c>
      <c r="AA221" s="220">
        <f t="shared" si="11"/>
        <v>0</v>
      </c>
      <c r="AB221" s="200">
        <f t="shared" si="12"/>
        <v>0</v>
      </c>
      <c r="AC221" s="221">
        <f t="shared" ref="AC221:AD221" si="231">G221+O221+W221</f>
        <v>0</v>
      </c>
      <c r="AD221" s="221">
        <f t="shared" si="231"/>
        <v>0</v>
      </c>
      <c r="AE221" s="222">
        <f t="shared" si="14"/>
        <v>0</v>
      </c>
      <c r="AF221" s="227">
        <f t="shared" si="63"/>
        <v>0</v>
      </c>
      <c r="AG221" s="227" t="b">
        <f t="shared" si="19"/>
        <v>1</v>
      </c>
      <c r="AH221" t="s">
        <v>702</v>
      </c>
      <c r="AI221" s="224">
        <v>0</v>
      </c>
      <c r="AJ221" s="224">
        <v>0</v>
      </c>
      <c r="AK221" s="224">
        <f t="shared" si="15"/>
        <v>0</v>
      </c>
      <c r="AL221" s="224"/>
      <c r="AM221" s="137">
        <v>0</v>
      </c>
      <c r="AN221" s="137">
        <f t="shared" si="16"/>
        <v>0</v>
      </c>
      <c r="AO221" s="137"/>
      <c r="AP221" s="137"/>
      <c r="AQ221" s="137"/>
      <c r="AR221" s="137"/>
      <c r="AS221" s="137"/>
      <c r="AT221" s="137"/>
      <c r="AU221" s="137"/>
      <c r="AV221" s="137"/>
      <c r="AW221" s="137"/>
      <c r="AX221" s="137"/>
      <c r="AY221" s="137"/>
      <c r="AZ221" s="137"/>
      <c r="BA221" s="137"/>
      <c r="BB221" s="137"/>
    </row>
    <row r="222" spans="1:54" ht="18.75" customHeight="1">
      <c r="A222" s="137"/>
      <c r="B222" s="219">
        <v>3911</v>
      </c>
      <c r="C222" s="220" t="s">
        <v>708</v>
      </c>
      <c r="D222" s="220">
        <v>0</v>
      </c>
      <c r="E222" s="220">
        <v>0</v>
      </c>
      <c r="F222" s="220">
        <v>0</v>
      </c>
      <c r="G222" s="220">
        <f t="shared" si="3"/>
        <v>0</v>
      </c>
      <c r="H222" s="220">
        <v>0</v>
      </c>
      <c r="I222" s="220">
        <f t="shared" si="4"/>
        <v>0</v>
      </c>
      <c r="J222" s="220">
        <v>0</v>
      </c>
      <c r="K222" s="220">
        <f t="shared" si="5"/>
        <v>0</v>
      </c>
      <c r="L222" s="220">
        <v>0</v>
      </c>
      <c r="M222" s="220">
        <v>0</v>
      </c>
      <c r="N222" s="220">
        <v>0</v>
      </c>
      <c r="O222" s="220">
        <f t="shared" si="6"/>
        <v>0</v>
      </c>
      <c r="P222" s="220">
        <v>0</v>
      </c>
      <c r="Q222" s="220">
        <f t="shared" si="7"/>
        <v>0</v>
      </c>
      <c r="R222" s="220">
        <v>0</v>
      </c>
      <c r="S222" s="220">
        <f t="shared" si="8"/>
        <v>0</v>
      </c>
      <c r="T222" s="220">
        <v>0</v>
      </c>
      <c r="U222" s="220">
        <v>0</v>
      </c>
      <c r="V222" s="220">
        <v>0</v>
      </c>
      <c r="W222" s="220">
        <f t="shared" si="9"/>
        <v>0</v>
      </c>
      <c r="X222" s="220">
        <v>0</v>
      </c>
      <c r="Y222" s="220">
        <f t="shared" si="10"/>
        <v>0</v>
      </c>
      <c r="Z222" s="220">
        <v>0</v>
      </c>
      <c r="AA222" s="220">
        <f t="shared" si="11"/>
        <v>0</v>
      </c>
      <c r="AB222" s="200">
        <f t="shared" si="12"/>
        <v>0</v>
      </c>
      <c r="AC222" s="221">
        <f t="shared" ref="AC222:AD222" si="232">G222+O222+W222</f>
        <v>0</v>
      </c>
      <c r="AD222" s="221">
        <f t="shared" si="232"/>
        <v>0</v>
      </c>
      <c r="AE222" s="222">
        <f t="shared" si="14"/>
        <v>0</v>
      </c>
      <c r="AF222" s="227">
        <f t="shared" si="63"/>
        <v>0</v>
      </c>
      <c r="AG222" s="227" t="b">
        <f t="shared" si="19"/>
        <v>1</v>
      </c>
      <c r="AH222" t="s">
        <v>709</v>
      </c>
      <c r="AI222" s="224">
        <v>0</v>
      </c>
      <c r="AJ222" s="224">
        <v>0</v>
      </c>
      <c r="AK222" s="224">
        <f t="shared" si="15"/>
        <v>0</v>
      </c>
      <c r="AL222" s="224"/>
      <c r="AM222" s="137">
        <v>0</v>
      </c>
      <c r="AN222" s="137">
        <f t="shared" si="16"/>
        <v>0</v>
      </c>
      <c r="AO222" s="137"/>
      <c r="AP222" s="137"/>
      <c r="AQ222" s="137"/>
      <c r="AR222" s="137"/>
      <c r="AS222" s="137"/>
      <c r="AT222" s="137"/>
      <c r="AU222" s="137"/>
      <c r="AV222" s="137"/>
      <c r="AW222" s="137"/>
      <c r="AX222" s="137"/>
      <c r="AY222" s="137"/>
      <c r="AZ222" s="137"/>
      <c r="BA222" s="137"/>
      <c r="BB222" s="137"/>
    </row>
    <row r="223" spans="1:54" ht="18.75" customHeight="1">
      <c r="A223" s="137"/>
      <c r="B223" s="230">
        <v>3921</v>
      </c>
      <c r="C223" s="220" t="s">
        <v>710</v>
      </c>
      <c r="D223" s="220">
        <v>0</v>
      </c>
      <c r="E223" s="220">
        <v>0</v>
      </c>
      <c r="F223" s="220">
        <v>0</v>
      </c>
      <c r="G223" s="220">
        <f t="shared" si="3"/>
        <v>0</v>
      </c>
      <c r="H223" s="220">
        <v>0</v>
      </c>
      <c r="I223" s="220">
        <f t="shared" si="4"/>
        <v>0</v>
      </c>
      <c r="J223" s="220">
        <v>0</v>
      </c>
      <c r="K223" s="220">
        <f t="shared" si="5"/>
        <v>0</v>
      </c>
      <c r="L223" s="220">
        <v>0</v>
      </c>
      <c r="M223" s="220">
        <v>0</v>
      </c>
      <c r="N223" s="220">
        <v>0</v>
      </c>
      <c r="O223" s="220">
        <f t="shared" si="6"/>
        <v>0</v>
      </c>
      <c r="P223" s="220">
        <v>0</v>
      </c>
      <c r="Q223" s="220">
        <f t="shared" si="7"/>
        <v>0</v>
      </c>
      <c r="R223" s="220">
        <v>0</v>
      </c>
      <c r="S223" s="220">
        <f t="shared" si="8"/>
        <v>0</v>
      </c>
      <c r="T223" s="220">
        <v>0</v>
      </c>
      <c r="U223" s="220">
        <v>0</v>
      </c>
      <c r="V223" s="220">
        <v>0</v>
      </c>
      <c r="W223" s="220">
        <f t="shared" si="9"/>
        <v>0</v>
      </c>
      <c r="X223" s="220">
        <v>0</v>
      </c>
      <c r="Y223" s="220">
        <f t="shared" si="10"/>
        <v>0</v>
      </c>
      <c r="Z223" s="220">
        <v>0</v>
      </c>
      <c r="AA223" s="220">
        <f t="shared" si="11"/>
        <v>0</v>
      </c>
      <c r="AB223" s="200">
        <f t="shared" si="12"/>
        <v>0</v>
      </c>
      <c r="AC223" s="221">
        <f t="shared" ref="AC223:AD223" si="233">G223+O223+W223</f>
        <v>0</v>
      </c>
      <c r="AD223" s="221">
        <f t="shared" si="233"/>
        <v>0</v>
      </c>
      <c r="AE223" s="222">
        <f t="shared" si="14"/>
        <v>0</v>
      </c>
      <c r="AF223" s="227">
        <f t="shared" si="63"/>
        <v>0</v>
      </c>
      <c r="AG223" s="227" t="b">
        <f t="shared" si="19"/>
        <v>1</v>
      </c>
      <c r="AH223" t="s">
        <v>709</v>
      </c>
      <c r="AI223" s="224">
        <v>0</v>
      </c>
      <c r="AJ223" s="224">
        <v>0</v>
      </c>
      <c r="AK223" s="224">
        <f t="shared" si="15"/>
        <v>0</v>
      </c>
      <c r="AL223" s="224"/>
      <c r="AM223" s="137">
        <v>0</v>
      </c>
      <c r="AN223" s="137">
        <f t="shared" si="16"/>
        <v>0</v>
      </c>
      <c r="AO223" s="137"/>
      <c r="AP223" s="137"/>
      <c r="AQ223" s="137"/>
      <c r="AR223" s="137"/>
      <c r="AS223" s="137"/>
      <c r="AT223" s="137"/>
      <c r="AU223" s="137"/>
      <c r="AV223" s="137"/>
      <c r="AW223" s="137"/>
      <c r="AX223" s="137"/>
      <c r="AY223" s="137"/>
      <c r="AZ223" s="137"/>
      <c r="BA223" s="137"/>
      <c r="BB223" s="137"/>
    </row>
    <row r="224" spans="1:54" ht="18.75" customHeight="1">
      <c r="A224" s="137"/>
      <c r="B224" s="219">
        <v>3922</v>
      </c>
      <c r="C224" s="220" t="s">
        <v>711</v>
      </c>
      <c r="D224" s="220">
        <v>0</v>
      </c>
      <c r="E224" s="220">
        <v>0</v>
      </c>
      <c r="F224" s="220">
        <v>0</v>
      </c>
      <c r="G224" s="220">
        <f t="shared" si="3"/>
        <v>0</v>
      </c>
      <c r="H224" s="220">
        <v>0</v>
      </c>
      <c r="I224" s="220">
        <f t="shared" si="4"/>
        <v>0</v>
      </c>
      <c r="J224" s="220">
        <v>0</v>
      </c>
      <c r="K224" s="220">
        <f t="shared" si="5"/>
        <v>0</v>
      </c>
      <c r="L224" s="220">
        <v>0</v>
      </c>
      <c r="M224" s="220">
        <v>0</v>
      </c>
      <c r="N224" s="220">
        <v>0</v>
      </c>
      <c r="O224" s="220">
        <f t="shared" si="6"/>
        <v>0</v>
      </c>
      <c r="P224" s="220">
        <v>0</v>
      </c>
      <c r="Q224" s="220">
        <f t="shared" si="7"/>
        <v>0</v>
      </c>
      <c r="R224" s="220">
        <v>0</v>
      </c>
      <c r="S224" s="220">
        <f t="shared" si="8"/>
        <v>0</v>
      </c>
      <c r="T224" s="220">
        <v>0</v>
      </c>
      <c r="U224" s="220">
        <v>0</v>
      </c>
      <c r="V224" s="220">
        <v>0</v>
      </c>
      <c r="W224" s="220">
        <f t="shared" si="9"/>
        <v>0</v>
      </c>
      <c r="X224" s="220">
        <v>0</v>
      </c>
      <c r="Y224" s="220">
        <f t="shared" si="10"/>
        <v>0</v>
      </c>
      <c r="Z224" s="220">
        <v>0</v>
      </c>
      <c r="AA224" s="220">
        <f t="shared" si="11"/>
        <v>0</v>
      </c>
      <c r="AB224" s="200">
        <f t="shared" si="12"/>
        <v>0</v>
      </c>
      <c r="AC224" s="221">
        <f t="shared" ref="AC224:AD224" si="234">G224+O224+W224</f>
        <v>0</v>
      </c>
      <c r="AD224" s="221">
        <f t="shared" si="234"/>
        <v>0</v>
      </c>
      <c r="AE224" s="222">
        <f t="shared" si="14"/>
        <v>0</v>
      </c>
      <c r="AF224" s="227">
        <f t="shared" si="63"/>
        <v>0</v>
      </c>
      <c r="AG224" s="227" t="b">
        <f t="shared" si="19"/>
        <v>1</v>
      </c>
      <c r="AH224" t="s">
        <v>709</v>
      </c>
      <c r="AI224" s="224">
        <v>0</v>
      </c>
      <c r="AJ224" s="224">
        <v>0</v>
      </c>
      <c r="AK224" s="224">
        <f t="shared" si="15"/>
        <v>0</v>
      </c>
      <c r="AL224" s="224"/>
      <c r="AM224" s="137">
        <v>0</v>
      </c>
      <c r="AN224" s="137">
        <f t="shared" si="16"/>
        <v>0</v>
      </c>
      <c r="AO224" s="137"/>
      <c r="AP224" s="137"/>
      <c r="AQ224" s="137"/>
      <c r="AR224" s="137"/>
      <c r="AS224" s="137"/>
      <c r="AT224" s="137"/>
      <c r="AU224" s="137"/>
      <c r="AV224" s="137"/>
      <c r="AW224" s="137"/>
      <c r="AX224" s="137"/>
      <c r="AY224" s="137"/>
      <c r="AZ224" s="137"/>
      <c r="BA224" s="137"/>
      <c r="BB224" s="137"/>
    </row>
    <row r="225" spans="1:54" ht="18.75" customHeight="1">
      <c r="A225" s="137"/>
      <c r="B225" s="219">
        <v>3931</v>
      </c>
      <c r="C225" s="220" t="s">
        <v>712</v>
      </c>
      <c r="D225" s="220">
        <v>0</v>
      </c>
      <c r="E225" s="220">
        <v>0</v>
      </c>
      <c r="F225" s="220">
        <v>0</v>
      </c>
      <c r="G225" s="220">
        <f t="shared" si="3"/>
        <v>0</v>
      </c>
      <c r="H225" s="220">
        <v>0</v>
      </c>
      <c r="I225" s="220">
        <f t="shared" si="4"/>
        <v>0</v>
      </c>
      <c r="J225" s="220">
        <v>0</v>
      </c>
      <c r="K225" s="220">
        <f t="shared" si="5"/>
        <v>0</v>
      </c>
      <c r="L225" s="220">
        <v>0</v>
      </c>
      <c r="M225" s="220">
        <v>0</v>
      </c>
      <c r="N225" s="220">
        <v>0</v>
      </c>
      <c r="O225" s="220">
        <f t="shared" si="6"/>
        <v>0</v>
      </c>
      <c r="P225" s="220">
        <v>0</v>
      </c>
      <c r="Q225" s="220">
        <f t="shared" si="7"/>
        <v>0</v>
      </c>
      <c r="R225" s="220">
        <v>0</v>
      </c>
      <c r="S225" s="220">
        <f t="shared" si="8"/>
        <v>0</v>
      </c>
      <c r="T225" s="220">
        <v>0</v>
      </c>
      <c r="U225" s="220">
        <v>0</v>
      </c>
      <c r="V225" s="220">
        <v>0</v>
      </c>
      <c r="W225" s="220">
        <f t="shared" si="9"/>
        <v>0</v>
      </c>
      <c r="X225" s="220">
        <v>0</v>
      </c>
      <c r="Y225" s="220">
        <f t="shared" si="10"/>
        <v>0</v>
      </c>
      <c r="Z225" s="220">
        <v>0</v>
      </c>
      <c r="AA225" s="220">
        <f t="shared" si="11"/>
        <v>0</v>
      </c>
      <c r="AB225" s="200">
        <f t="shared" si="12"/>
        <v>0</v>
      </c>
      <c r="AC225" s="221">
        <f t="shared" ref="AC225:AD225" si="235">G225+O225+W225</f>
        <v>0</v>
      </c>
      <c r="AD225" s="221">
        <f t="shared" si="235"/>
        <v>0</v>
      </c>
      <c r="AE225" s="222">
        <f t="shared" si="14"/>
        <v>0</v>
      </c>
      <c r="AF225" s="227">
        <f t="shared" si="63"/>
        <v>0</v>
      </c>
      <c r="AG225" s="227" t="b">
        <f t="shared" si="19"/>
        <v>1</v>
      </c>
      <c r="AH225" t="s">
        <v>709</v>
      </c>
      <c r="AI225" s="224">
        <v>0</v>
      </c>
      <c r="AJ225" s="224">
        <v>0</v>
      </c>
      <c r="AK225" s="224">
        <f t="shared" si="15"/>
        <v>0</v>
      </c>
      <c r="AL225" s="224"/>
      <c r="AM225" s="137">
        <v>0</v>
      </c>
      <c r="AN225" s="137">
        <f t="shared" si="16"/>
        <v>0</v>
      </c>
      <c r="AO225" s="137"/>
      <c r="AP225" s="137"/>
      <c r="AQ225" s="137"/>
      <c r="AR225" s="137"/>
      <c r="AS225" s="137"/>
      <c r="AT225" s="137"/>
      <c r="AU225" s="137"/>
      <c r="AV225" s="137"/>
      <c r="AW225" s="137"/>
      <c r="AX225" s="137"/>
      <c r="AY225" s="137"/>
      <c r="AZ225" s="137"/>
      <c r="BA225" s="137"/>
      <c r="BB225" s="137"/>
    </row>
    <row r="226" spans="1:54" ht="18.75" customHeight="1">
      <c r="A226" s="137"/>
      <c r="B226" s="219">
        <v>3941</v>
      </c>
      <c r="C226" s="220" t="s">
        <v>713</v>
      </c>
      <c r="D226" s="220">
        <v>0</v>
      </c>
      <c r="E226" s="220">
        <v>0</v>
      </c>
      <c r="F226" s="220">
        <v>0</v>
      </c>
      <c r="G226" s="220">
        <f t="shared" si="3"/>
        <v>0</v>
      </c>
      <c r="H226" s="220">
        <v>0</v>
      </c>
      <c r="I226" s="220">
        <f t="shared" si="4"/>
        <v>0</v>
      </c>
      <c r="J226" s="220">
        <v>0</v>
      </c>
      <c r="K226" s="220">
        <f t="shared" si="5"/>
        <v>0</v>
      </c>
      <c r="L226" s="220">
        <v>0</v>
      </c>
      <c r="M226" s="220">
        <v>0</v>
      </c>
      <c r="N226" s="220">
        <v>0</v>
      </c>
      <c r="O226" s="220">
        <f t="shared" si="6"/>
        <v>0</v>
      </c>
      <c r="P226" s="220">
        <v>0</v>
      </c>
      <c r="Q226" s="220">
        <f t="shared" si="7"/>
        <v>0</v>
      </c>
      <c r="R226" s="220">
        <v>0</v>
      </c>
      <c r="S226" s="220">
        <f t="shared" si="8"/>
        <v>0</v>
      </c>
      <c r="T226" s="220">
        <v>0</v>
      </c>
      <c r="U226" s="220">
        <v>0</v>
      </c>
      <c r="V226" s="220">
        <v>0</v>
      </c>
      <c r="W226" s="220">
        <f t="shared" si="9"/>
        <v>0</v>
      </c>
      <c r="X226" s="220">
        <v>0</v>
      </c>
      <c r="Y226" s="220">
        <f t="shared" si="10"/>
        <v>0</v>
      </c>
      <c r="Z226" s="220">
        <v>0</v>
      </c>
      <c r="AA226" s="220">
        <f t="shared" si="11"/>
        <v>0</v>
      </c>
      <c r="AB226" s="200">
        <f t="shared" si="12"/>
        <v>0</v>
      </c>
      <c r="AC226" s="221">
        <f t="shared" ref="AC226:AD226" si="236">G226+O226+W226</f>
        <v>0</v>
      </c>
      <c r="AD226" s="221">
        <f t="shared" si="236"/>
        <v>0</v>
      </c>
      <c r="AE226" s="222">
        <f t="shared" si="14"/>
        <v>0</v>
      </c>
      <c r="AF226" s="227">
        <f t="shared" si="63"/>
        <v>0</v>
      </c>
      <c r="AG226" s="227" t="b">
        <f t="shared" si="19"/>
        <v>1</v>
      </c>
      <c r="AH226" t="s">
        <v>709</v>
      </c>
      <c r="AI226" s="224">
        <v>0</v>
      </c>
      <c r="AJ226" s="224">
        <v>0</v>
      </c>
      <c r="AK226" s="224">
        <f t="shared" si="15"/>
        <v>0</v>
      </c>
      <c r="AL226" s="224"/>
      <c r="AM226" s="137">
        <v>0</v>
      </c>
      <c r="AN226" s="137">
        <f t="shared" si="16"/>
        <v>0</v>
      </c>
      <c r="AO226" s="137"/>
      <c r="AP226" s="137"/>
      <c r="AQ226" s="137"/>
      <c r="AR226" s="137"/>
      <c r="AS226" s="137"/>
      <c r="AT226" s="137"/>
      <c r="AU226" s="137"/>
      <c r="AV226" s="137"/>
      <c r="AW226" s="137"/>
      <c r="AX226" s="137"/>
      <c r="AY226" s="137"/>
      <c r="AZ226" s="137"/>
      <c r="BA226" s="137"/>
      <c r="BB226" s="137"/>
    </row>
    <row r="227" spans="1:54" ht="18.75" customHeight="1">
      <c r="A227" s="137"/>
      <c r="B227" s="219">
        <v>3942</v>
      </c>
      <c r="C227" s="220" t="s">
        <v>714</v>
      </c>
      <c r="D227" s="220">
        <v>0</v>
      </c>
      <c r="E227" s="220">
        <v>0</v>
      </c>
      <c r="F227" s="220">
        <v>0</v>
      </c>
      <c r="G227" s="220">
        <f t="shared" si="3"/>
        <v>0</v>
      </c>
      <c r="H227" s="220">
        <v>0</v>
      </c>
      <c r="I227" s="220">
        <f t="shared" si="4"/>
        <v>0</v>
      </c>
      <c r="J227" s="220">
        <v>0</v>
      </c>
      <c r="K227" s="220">
        <f t="shared" si="5"/>
        <v>0</v>
      </c>
      <c r="L227" s="220">
        <v>0</v>
      </c>
      <c r="M227" s="220">
        <v>0</v>
      </c>
      <c r="N227" s="220">
        <v>0</v>
      </c>
      <c r="O227" s="220">
        <f t="shared" si="6"/>
        <v>0</v>
      </c>
      <c r="P227" s="220">
        <v>0</v>
      </c>
      <c r="Q227" s="220">
        <f t="shared" si="7"/>
        <v>0</v>
      </c>
      <c r="R227" s="220">
        <v>0</v>
      </c>
      <c r="S227" s="220">
        <f t="shared" si="8"/>
        <v>0</v>
      </c>
      <c r="T227" s="220">
        <v>0</v>
      </c>
      <c r="U227" s="220">
        <v>0</v>
      </c>
      <c r="V227" s="220">
        <v>0</v>
      </c>
      <c r="W227" s="220">
        <f t="shared" si="9"/>
        <v>0</v>
      </c>
      <c r="X227" s="220">
        <v>0</v>
      </c>
      <c r="Y227" s="220">
        <f t="shared" si="10"/>
        <v>0</v>
      </c>
      <c r="Z227" s="220">
        <v>0</v>
      </c>
      <c r="AA227" s="220">
        <f t="shared" si="11"/>
        <v>0</v>
      </c>
      <c r="AB227" s="200">
        <f t="shared" si="12"/>
        <v>0</v>
      </c>
      <c r="AC227" s="221">
        <f t="shared" ref="AC227:AD227" si="237">G227+O227+W227</f>
        <v>0</v>
      </c>
      <c r="AD227" s="221">
        <f t="shared" si="237"/>
        <v>0</v>
      </c>
      <c r="AE227" s="222">
        <f t="shared" si="14"/>
        <v>0</v>
      </c>
      <c r="AF227" s="227">
        <f t="shared" si="63"/>
        <v>0</v>
      </c>
      <c r="AG227" s="227" t="b">
        <f t="shared" si="19"/>
        <v>1</v>
      </c>
      <c r="AH227" t="s">
        <v>709</v>
      </c>
      <c r="AI227" s="224">
        <v>0</v>
      </c>
      <c r="AJ227" s="224">
        <v>0</v>
      </c>
      <c r="AK227" s="224">
        <f t="shared" si="15"/>
        <v>0</v>
      </c>
      <c r="AL227" s="224"/>
      <c r="AM227" s="137">
        <v>0</v>
      </c>
      <c r="AN227" s="137">
        <f t="shared" si="16"/>
        <v>0</v>
      </c>
      <c r="AO227" s="137"/>
      <c r="AP227" s="137"/>
      <c r="AQ227" s="137"/>
      <c r="AR227" s="137"/>
      <c r="AS227" s="137"/>
      <c r="AT227" s="137"/>
      <c r="AU227" s="137"/>
      <c r="AV227" s="137"/>
      <c r="AW227" s="137"/>
      <c r="AX227" s="137"/>
      <c r="AY227" s="137"/>
      <c r="AZ227" s="137"/>
      <c r="BA227" s="137"/>
      <c r="BB227" s="137"/>
    </row>
    <row r="228" spans="1:54" ht="18.75" customHeight="1">
      <c r="A228" s="137"/>
      <c r="B228" s="219">
        <v>3943</v>
      </c>
      <c r="C228" s="220" t="s">
        <v>715</v>
      </c>
      <c r="D228" s="220">
        <v>0</v>
      </c>
      <c r="E228" s="220">
        <v>0</v>
      </c>
      <c r="F228" s="220">
        <v>0</v>
      </c>
      <c r="G228" s="220">
        <f t="shared" si="3"/>
        <v>0</v>
      </c>
      <c r="H228" s="220">
        <v>0</v>
      </c>
      <c r="I228" s="220">
        <f t="shared" si="4"/>
        <v>0</v>
      </c>
      <c r="J228" s="220">
        <v>0</v>
      </c>
      <c r="K228" s="220">
        <f t="shared" si="5"/>
        <v>0</v>
      </c>
      <c r="L228" s="220">
        <v>0</v>
      </c>
      <c r="M228" s="220">
        <v>0</v>
      </c>
      <c r="N228" s="220">
        <v>0</v>
      </c>
      <c r="O228" s="220">
        <f t="shared" si="6"/>
        <v>0</v>
      </c>
      <c r="P228" s="220">
        <v>0</v>
      </c>
      <c r="Q228" s="220">
        <f t="shared" si="7"/>
        <v>0</v>
      </c>
      <c r="R228" s="220">
        <v>0</v>
      </c>
      <c r="S228" s="220">
        <f t="shared" si="8"/>
        <v>0</v>
      </c>
      <c r="T228" s="220">
        <v>0</v>
      </c>
      <c r="U228" s="220">
        <v>0</v>
      </c>
      <c r="V228" s="220">
        <v>0</v>
      </c>
      <c r="W228" s="220">
        <f t="shared" si="9"/>
        <v>0</v>
      </c>
      <c r="X228" s="220">
        <v>0</v>
      </c>
      <c r="Y228" s="220">
        <f t="shared" si="10"/>
        <v>0</v>
      </c>
      <c r="Z228" s="220">
        <v>0</v>
      </c>
      <c r="AA228" s="220">
        <f t="shared" si="11"/>
        <v>0</v>
      </c>
      <c r="AB228" s="200">
        <f t="shared" si="12"/>
        <v>0</v>
      </c>
      <c r="AC228" s="221">
        <f t="shared" ref="AC228:AD228" si="238">G228+O228+W228</f>
        <v>0</v>
      </c>
      <c r="AD228" s="221">
        <f t="shared" si="238"/>
        <v>0</v>
      </c>
      <c r="AE228" s="222">
        <f t="shared" si="14"/>
        <v>0</v>
      </c>
      <c r="AF228" s="227">
        <f t="shared" si="63"/>
        <v>0</v>
      </c>
      <c r="AG228" s="227" t="b">
        <f t="shared" si="19"/>
        <v>1</v>
      </c>
      <c r="AH228" t="s">
        <v>709</v>
      </c>
      <c r="AI228" s="224">
        <v>0</v>
      </c>
      <c r="AJ228" s="224">
        <v>0</v>
      </c>
      <c r="AK228" s="224">
        <f t="shared" si="15"/>
        <v>0</v>
      </c>
      <c r="AL228" s="224"/>
      <c r="AM228" s="137">
        <v>0</v>
      </c>
      <c r="AN228" s="137">
        <f t="shared" si="16"/>
        <v>0</v>
      </c>
      <c r="AO228" s="137"/>
      <c r="AP228" s="137"/>
      <c r="AQ228" s="137"/>
      <c r="AR228" s="137"/>
      <c r="AS228" s="137"/>
      <c r="AT228" s="137"/>
      <c r="AU228" s="137"/>
      <c r="AV228" s="137"/>
      <c r="AW228" s="137"/>
      <c r="AX228" s="137"/>
      <c r="AY228" s="137"/>
      <c r="AZ228" s="137"/>
      <c r="BA228" s="137"/>
      <c r="BB228" s="137"/>
    </row>
    <row r="229" spans="1:54" ht="18.75" customHeight="1">
      <c r="A229" s="229"/>
      <c r="B229" s="219">
        <v>3944</v>
      </c>
      <c r="C229" s="220" t="s">
        <v>716</v>
      </c>
      <c r="D229" s="220">
        <v>0</v>
      </c>
      <c r="E229" s="220">
        <v>0</v>
      </c>
      <c r="F229" s="220">
        <v>0</v>
      </c>
      <c r="G229" s="220">
        <f t="shared" si="3"/>
        <v>0</v>
      </c>
      <c r="H229" s="220">
        <v>0</v>
      </c>
      <c r="I229" s="220">
        <f t="shared" si="4"/>
        <v>0</v>
      </c>
      <c r="J229" s="220">
        <v>0</v>
      </c>
      <c r="K229" s="220">
        <f t="shared" si="5"/>
        <v>0</v>
      </c>
      <c r="L229" s="220">
        <v>0</v>
      </c>
      <c r="M229" s="220">
        <v>0</v>
      </c>
      <c r="N229" s="220">
        <v>0</v>
      </c>
      <c r="O229" s="220">
        <f t="shared" si="6"/>
        <v>0</v>
      </c>
      <c r="P229" s="220">
        <v>0</v>
      </c>
      <c r="Q229" s="220">
        <f t="shared" si="7"/>
        <v>0</v>
      </c>
      <c r="R229" s="220">
        <v>0</v>
      </c>
      <c r="S229" s="220">
        <f t="shared" si="8"/>
        <v>0</v>
      </c>
      <c r="T229" s="220">
        <v>0</v>
      </c>
      <c r="U229" s="220">
        <v>0</v>
      </c>
      <c r="V229" s="220">
        <v>0</v>
      </c>
      <c r="W229" s="220">
        <f t="shared" si="9"/>
        <v>0</v>
      </c>
      <c r="X229" s="220">
        <v>0</v>
      </c>
      <c r="Y229" s="220">
        <f t="shared" si="10"/>
        <v>0</v>
      </c>
      <c r="Z229" s="220">
        <v>0</v>
      </c>
      <c r="AA229" s="220">
        <f t="shared" si="11"/>
        <v>0</v>
      </c>
      <c r="AB229" s="200">
        <f t="shared" si="12"/>
        <v>0</v>
      </c>
      <c r="AC229" s="221">
        <f t="shared" ref="AC229:AD229" si="239">G229+O229+W229</f>
        <v>0</v>
      </c>
      <c r="AD229" s="221">
        <f t="shared" si="239"/>
        <v>0</v>
      </c>
      <c r="AE229" s="222">
        <f t="shared" si="14"/>
        <v>0</v>
      </c>
      <c r="AF229" s="227">
        <f t="shared" si="63"/>
        <v>0</v>
      </c>
      <c r="AG229" s="227" t="b">
        <f t="shared" si="19"/>
        <v>1</v>
      </c>
      <c r="AH229" t="s">
        <v>709</v>
      </c>
      <c r="AI229" s="224">
        <v>0</v>
      </c>
      <c r="AJ229" s="224">
        <v>0</v>
      </c>
      <c r="AK229" s="224">
        <f t="shared" si="15"/>
        <v>0</v>
      </c>
      <c r="AL229" s="224">
        <v>0</v>
      </c>
      <c r="AM229" s="137">
        <v>0</v>
      </c>
      <c r="AN229" s="137">
        <f t="shared" si="16"/>
        <v>0</v>
      </c>
      <c r="AO229" s="229" t="s">
        <v>424</v>
      </c>
      <c r="AP229" s="229"/>
      <c r="AQ229" s="229"/>
      <c r="AR229" s="229"/>
      <c r="AS229" s="229"/>
      <c r="AT229" s="229"/>
      <c r="AU229" s="229"/>
      <c r="AV229" s="229"/>
      <c r="AW229" s="229"/>
      <c r="AX229" s="229"/>
      <c r="AY229" s="229"/>
      <c r="AZ229" s="229"/>
      <c r="BA229" s="229"/>
      <c r="BB229" s="229"/>
    </row>
    <row r="230" spans="1:54" ht="18.75" customHeight="1">
      <c r="A230" s="137"/>
      <c r="B230" s="219">
        <v>3951</v>
      </c>
      <c r="C230" s="220" t="s">
        <v>717</v>
      </c>
      <c r="D230" s="220">
        <v>0</v>
      </c>
      <c r="E230" s="220">
        <v>0</v>
      </c>
      <c r="F230" s="220">
        <v>0</v>
      </c>
      <c r="G230" s="220">
        <f t="shared" si="3"/>
        <v>0</v>
      </c>
      <c r="H230" s="220">
        <v>0</v>
      </c>
      <c r="I230" s="220">
        <f t="shared" si="4"/>
        <v>0</v>
      </c>
      <c r="J230" s="220">
        <v>0</v>
      </c>
      <c r="K230" s="220">
        <f t="shared" si="5"/>
        <v>0</v>
      </c>
      <c r="L230" s="220">
        <v>0</v>
      </c>
      <c r="M230" s="220">
        <v>0</v>
      </c>
      <c r="N230" s="220">
        <v>0</v>
      </c>
      <c r="O230" s="220">
        <f t="shared" si="6"/>
        <v>0</v>
      </c>
      <c r="P230" s="220">
        <v>0</v>
      </c>
      <c r="Q230" s="220">
        <f t="shared" si="7"/>
        <v>0</v>
      </c>
      <c r="R230" s="220">
        <v>0</v>
      </c>
      <c r="S230" s="220">
        <f t="shared" si="8"/>
        <v>0</v>
      </c>
      <c r="T230" s="220">
        <v>0</v>
      </c>
      <c r="U230" s="220">
        <v>0</v>
      </c>
      <c r="V230" s="220">
        <v>0</v>
      </c>
      <c r="W230" s="220">
        <f t="shared" si="9"/>
        <v>0</v>
      </c>
      <c r="X230" s="220">
        <v>0</v>
      </c>
      <c r="Y230" s="220">
        <f t="shared" si="10"/>
        <v>0</v>
      </c>
      <c r="Z230" s="220">
        <v>0</v>
      </c>
      <c r="AA230" s="220">
        <f t="shared" si="11"/>
        <v>0</v>
      </c>
      <c r="AB230" s="200">
        <f t="shared" si="12"/>
        <v>0</v>
      </c>
      <c r="AC230" s="221">
        <f t="shared" ref="AC230:AD230" si="240">G230+O230+W230</f>
        <v>0</v>
      </c>
      <c r="AD230" s="221">
        <f t="shared" si="240"/>
        <v>0</v>
      </c>
      <c r="AE230" s="222">
        <f t="shared" si="14"/>
        <v>0</v>
      </c>
      <c r="AF230" s="227">
        <f t="shared" si="63"/>
        <v>0</v>
      </c>
      <c r="AG230" s="227" t="b">
        <f t="shared" si="19"/>
        <v>1</v>
      </c>
      <c r="AH230" t="s">
        <v>709</v>
      </c>
      <c r="AI230" s="224">
        <v>0</v>
      </c>
      <c r="AJ230" s="224">
        <v>0</v>
      </c>
      <c r="AK230" s="224">
        <f t="shared" si="15"/>
        <v>0</v>
      </c>
      <c r="AL230" s="224"/>
      <c r="AM230" s="137">
        <v>0</v>
      </c>
      <c r="AN230" s="137">
        <f t="shared" si="16"/>
        <v>0</v>
      </c>
      <c r="AO230" s="137"/>
      <c r="AP230" s="137"/>
      <c r="AQ230" s="137"/>
      <c r="AR230" s="137"/>
      <c r="AS230" s="137"/>
      <c r="AT230" s="137"/>
      <c r="AU230" s="137"/>
      <c r="AV230" s="137"/>
      <c r="AW230" s="137"/>
      <c r="AX230" s="137"/>
      <c r="AY230" s="137"/>
      <c r="AZ230" s="137"/>
      <c r="BA230" s="137"/>
      <c r="BB230" s="137"/>
    </row>
    <row r="231" spans="1:54" ht="18.75" customHeight="1">
      <c r="A231" s="137"/>
      <c r="B231" s="219">
        <v>3961</v>
      </c>
      <c r="C231" s="220" t="s">
        <v>718</v>
      </c>
      <c r="D231" s="220">
        <v>0</v>
      </c>
      <c r="E231" s="220">
        <v>0</v>
      </c>
      <c r="F231" s="220">
        <v>0</v>
      </c>
      <c r="G231" s="220">
        <f t="shared" si="3"/>
        <v>0</v>
      </c>
      <c r="H231" s="220">
        <v>0</v>
      </c>
      <c r="I231" s="220">
        <f t="shared" si="4"/>
        <v>0</v>
      </c>
      <c r="J231" s="220">
        <v>0</v>
      </c>
      <c r="K231" s="220">
        <f t="shared" si="5"/>
        <v>0</v>
      </c>
      <c r="L231" s="220">
        <v>0</v>
      </c>
      <c r="M231" s="220">
        <v>0</v>
      </c>
      <c r="N231" s="220">
        <v>0</v>
      </c>
      <c r="O231" s="220">
        <f t="shared" si="6"/>
        <v>0</v>
      </c>
      <c r="P231" s="220">
        <v>0</v>
      </c>
      <c r="Q231" s="220">
        <f t="shared" si="7"/>
        <v>0</v>
      </c>
      <c r="R231" s="220">
        <v>0</v>
      </c>
      <c r="S231" s="220">
        <f t="shared" si="8"/>
        <v>0</v>
      </c>
      <c r="T231" s="220">
        <v>0</v>
      </c>
      <c r="U231" s="220">
        <v>0</v>
      </c>
      <c r="V231" s="220">
        <v>0</v>
      </c>
      <c r="W231" s="220">
        <f t="shared" si="9"/>
        <v>0</v>
      </c>
      <c r="X231" s="220">
        <v>0</v>
      </c>
      <c r="Y231" s="220">
        <f t="shared" si="10"/>
        <v>0</v>
      </c>
      <c r="Z231" s="220">
        <v>0</v>
      </c>
      <c r="AA231" s="220">
        <f t="shared" si="11"/>
        <v>0</v>
      </c>
      <c r="AB231" s="200">
        <f t="shared" si="12"/>
        <v>0</v>
      </c>
      <c r="AC231" s="221">
        <f t="shared" ref="AC231:AD231" si="241">G231+O231+W231</f>
        <v>0</v>
      </c>
      <c r="AD231" s="221">
        <f t="shared" si="241"/>
        <v>0</v>
      </c>
      <c r="AE231" s="222">
        <f t="shared" si="14"/>
        <v>0</v>
      </c>
      <c r="AF231" s="227">
        <f t="shared" si="63"/>
        <v>0</v>
      </c>
      <c r="AG231" s="227" t="b">
        <f t="shared" si="19"/>
        <v>1</v>
      </c>
      <c r="AH231" t="s">
        <v>709</v>
      </c>
      <c r="AI231" s="224">
        <v>0</v>
      </c>
      <c r="AJ231" s="224">
        <v>0</v>
      </c>
      <c r="AK231" s="224">
        <f t="shared" si="15"/>
        <v>0</v>
      </c>
      <c r="AL231" s="224"/>
      <c r="AM231" s="137">
        <v>0</v>
      </c>
      <c r="AN231" s="137">
        <f t="shared" si="16"/>
        <v>0</v>
      </c>
      <c r="AO231" s="137"/>
      <c r="AP231" s="137"/>
      <c r="AQ231" s="137"/>
      <c r="AR231" s="137"/>
      <c r="AS231" s="137"/>
      <c r="AT231" s="137"/>
      <c r="AU231" s="137"/>
      <c r="AV231" s="137"/>
      <c r="AW231" s="137"/>
      <c r="AX231" s="137"/>
      <c r="AY231" s="137"/>
      <c r="AZ231" s="137"/>
      <c r="BA231" s="137"/>
      <c r="BB231" s="137"/>
    </row>
    <row r="232" spans="1:54" ht="18.75" customHeight="1">
      <c r="A232" s="137"/>
      <c r="B232" s="219">
        <v>3962</v>
      </c>
      <c r="C232" s="220" t="s">
        <v>719</v>
      </c>
      <c r="D232" s="220">
        <v>0</v>
      </c>
      <c r="E232" s="220">
        <v>0</v>
      </c>
      <c r="F232" s="220">
        <v>0</v>
      </c>
      <c r="G232" s="220">
        <f t="shared" si="3"/>
        <v>0</v>
      </c>
      <c r="H232" s="220">
        <v>0</v>
      </c>
      <c r="I232" s="220">
        <f t="shared" si="4"/>
        <v>0</v>
      </c>
      <c r="J232" s="220">
        <v>0</v>
      </c>
      <c r="K232" s="220">
        <f t="shared" si="5"/>
        <v>0</v>
      </c>
      <c r="L232" s="220">
        <v>0</v>
      </c>
      <c r="M232" s="220">
        <v>0</v>
      </c>
      <c r="N232" s="220">
        <v>0</v>
      </c>
      <c r="O232" s="220">
        <f t="shared" si="6"/>
        <v>0</v>
      </c>
      <c r="P232" s="220">
        <v>0</v>
      </c>
      <c r="Q232" s="220">
        <f t="shared" si="7"/>
        <v>0</v>
      </c>
      <c r="R232" s="220">
        <v>0</v>
      </c>
      <c r="S232" s="220">
        <f t="shared" si="8"/>
        <v>0</v>
      </c>
      <c r="T232" s="220">
        <v>0</v>
      </c>
      <c r="U232" s="220">
        <v>0</v>
      </c>
      <c r="V232" s="220">
        <v>0</v>
      </c>
      <c r="W232" s="220">
        <f t="shared" si="9"/>
        <v>0</v>
      </c>
      <c r="X232" s="220">
        <v>0</v>
      </c>
      <c r="Y232" s="220">
        <f t="shared" si="10"/>
        <v>0</v>
      </c>
      <c r="Z232" s="220">
        <v>0</v>
      </c>
      <c r="AA232" s="220">
        <f t="shared" si="11"/>
        <v>0</v>
      </c>
      <c r="AB232" s="200">
        <f t="shared" si="12"/>
        <v>0</v>
      </c>
      <c r="AC232" s="221">
        <f t="shared" ref="AC232:AD232" si="242">G232+O232+W232</f>
        <v>0</v>
      </c>
      <c r="AD232" s="221">
        <f t="shared" si="242"/>
        <v>0</v>
      </c>
      <c r="AE232" s="222">
        <f t="shared" si="14"/>
        <v>0</v>
      </c>
      <c r="AF232" s="227">
        <f t="shared" si="63"/>
        <v>0</v>
      </c>
      <c r="AG232" s="227" t="b">
        <f t="shared" si="19"/>
        <v>1</v>
      </c>
      <c r="AH232" t="s">
        <v>709</v>
      </c>
      <c r="AI232" s="224">
        <v>0</v>
      </c>
      <c r="AJ232" s="224">
        <v>0</v>
      </c>
      <c r="AK232" s="224">
        <f t="shared" si="15"/>
        <v>0</v>
      </c>
      <c r="AL232" s="224"/>
      <c r="AM232" s="137">
        <v>0</v>
      </c>
      <c r="AN232" s="137">
        <f t="shared" si="16"/>
        <v>0</v>
      </c>
      <c r="AO232" s="137"/>
      <c r="AP232" s="137"/>
      <c r="AQ232" s="137"/>
      <c r="AR232" s="137"/>
      <c r="AS232" s="137"/>
      <c r="AT232" s="137"/>
      <c r="AU232" s="137"/>
      <c r="AV232" s="137"/>
      <c r="AW232" s="137"/>
      <c r="AX232" s="137"/>
      <c r="AY232" s="137"/>
      <c r="AZ232" s="137"/>
      <c r="BA232" s="137"/>
      <c r="BB232" s="137"/>
    </row>
    <row r="233" spans="1:54" ht="18.75" customHeight="1">
      <c r="A233" s="137"/>
      <c r="B233" s="219">
        <v>3981</v>
      </c>
      <c r="C233" s="220" t="s">
        <v>720</v>
      </c>
      <c r="D233" s="220">
        <v>0</v>
      </c>
      <c r="E233" s="220">
        <v>0</v>
      </c>
      <c r="F233" s="220">
        <v>0</v>
      </c>
      <c r="G233" s="220">
        <f t="shared" si="3"/>
        <v>0</v>
      </c>
      <c r="H233" s="220">
        <v>0</v>
      </c>
      <c r="I233" s="220">
        <f t="shared" si="4"/>
        <v>0</v>
      </c>
      <c r="J233" s="220">
        <v>0</v>
      </c>
      <c r="K233" s="220">
        <f t="shared" si="5"/>
        <v>0</v>
      </c>
      <c r="L233" s="220">
        <v>0</v>
      </c>
      <c r="M233" s="220">
        <v>0</v>
      </c>
      <c r="N233" s="220">
        <v>0</v>
      </c>
      <c r="O233" s="220">
        <f t="shared" si="6"/>
        <v>0</v>
      </c>
      <c r="P233" s="220">
        <v>0</v>
      </c>
      <c r="Q233" s="220">
        <f t="shared" si="7"/>
        <v>0</v>
      </c>
      <c r="R233" s="220">
        <v>0</v>
      </c>
      <c r="S233" s="220">
        <f t="shared" si="8"/>
        <v>0</v>
      </c>
      <c r="T233" s="220">
        <v>0</v>
      </c>
      <c r="U233" s="220">
        <v>0</v>
      </c>
      <c r="V233" s="220">
        <v>0</v>
      </c>
      <c r="W233" s="220">
        <f t="shared" si="9"/>
        <v>0</v>
      </c>
      <c r="X233" s="220">
        <v>0</v>
      </c>
      <c r="Y233" s="220">
        <f t="shared" si="10"/>
        <v>0</v>
      </c>
      <c r="Z233" s="220">
        <v>0</v>
      </c>
      <c r="AA233" s="220">
        <f t="shared" si="11"/>
        <v>0</v>
      </c>
      <c r="AB233" s="200">
        <f t="shared" si="12"/>
        <v>0</v>
      </c>
      <c r="AC233" s="221">
        <f t="shared" ref="AC233:AD233" si="243">G233+O233+W233</f>
        <v>0</v>
      </c>
      <c r="AD233" s="221">
        <f t="shared" si="243"/>
        <v>0</v>
      </c>
      <c r="AE233" s="222">
        <f t="shared" si="14"/>
        <v>0</v>
      </c>
      <c r="AF233" s="227">
        <f t="shared" si="63"/>
        <v>0</v>
      </c>
      <c r="AG233" s="227" t="b">
        <f t="shared" si="19"/>
        <v>1</v>
      </c>
      <c r="AH233" t="s">
        <v>709</v>
      </c>
      <c r="AI233" s="224">
        <v>0</v>
      </c>
      <c r="AJ233" s="224">
        <v>0</v>
      </c>
      <c r="AK233" s="224">
        <f t="shared" si="15"/>
        <v>0</v>
      </c>
      <c r="AL233" s="224"/>
      <c r="AM233" s="137">
        <v>0</v>
      </c>
      <c r="AN233" s="137">
        <f t="shared" si="16"/>
        <v>0</v>
      </c>
      <c r="AO233" s="137"/>
      <c r="AP233" s="137"/>
      <c r="AQ233" s="137"/>
      <c r="AR233" s="137"/>
      <c r="AS233" s="137"/>
      <c r="AT233" s="137"/>
      <c r="AU233" s="137"/>
      <c r="AV233" s="137"/>
      <c r="AW233" s="137"/>
      <c r="AX233" s="137"/>
      <c r="AY233" s="137"/>
      <c r="AZ233" s="137"/>
      <c r="BA233" s="137"/>
      <c r="BB233" s="137"/>
    </row>
    <row r="234" spans="1:54" ht="18.75" customHeight="1">
      <c r="A234" s="137"/>
      <c r="B234" s="219">
        <v>3991</v>
      </c>
      <c r="C234" s="220" t="s">
        <v>721</v>
      </c>
      <c r="D234" s="220">
        <v>0</v>
      </c>
      <c r="E234" s="220">
        <v>0</v>
      </c>
      <c r="F234" s="220">
        <v>0</v>
      </c>
      <c r="G234" s="220">
        <f t="shared" si="3"/>
        <v>0</v>
      </c>
      <c r="H234" s="220">
        <v>0</v>
      </c>
      <c r="I234" s="220">
        <f t="shared" si="4"/>
        <v>0</v>
      </c>
      <c r="J234" s="220">
        <v>0</v>
      </c>
      <c r="K234" s="220">
        <f t="shared" si="5"/>
        <v>0</v>
      </c>
      <c r="L234" s="220">
        <v>0</v>
      </c>
      <c r="M234" s="220">
        <v>0</v>
      </c>
      <c r="N234" s="220">
        <v>0</v>
      </c>
      <c r="O234" s="220">
        <f t="shared" si="6"/>
        <v>0</v>
      </c>
      <c r="P234" s="220">
        <v>0</v>
      </c>
      <c r="Q234" s="220">
        <f t="shared" si="7"/>
        <v>0</v>
      </c>
      <c r="R234" s="220">
        <v>0</v>
      </c>
      <c r="S234" s="220">
        <f t="shared" si="8"/>
        <v>0</v>
      </c>
      <c r="T234" s="220">
        <v>0</v>
      </c>
      <c r="U234" s="220">
        <v>0</v>
      </c>
      <c r="V234" s="220">
        <v>0</v>
      </c>
      <c r="W234" s="220">
        <f t="shared" si="9"/>
        <v>0</v>
      </c>
      <c r="X234" s="220">
        <v>0</v>
      </c>
      <c r="Y234" s="220">
        <f t="shared" si="10"/>
        <v>0</v>
      </c>
      <c r="Z234" s="220">
        <v>0</v>
      </c>
      <c r="AA234" s="220">
        <f t="shared" si="11"/>
        <v>0</v>
      </c>
      <c r="AB234" s="200">
        <f t="shared" si="12"/>
        <v>0</v>
      </c>
      <c r="AC234" s="221">
        <f t="shared" ref="AC234:AD234" si="244">G234+O234+W234</f>
        <v>0</v>
      </c>
      <c r="AD234" s="221">
        <f t="shared" si="244"/>
        <v>0</v>
      </c>
      <c r="AE234" s="222">
        <f t="shared" si="14"/>
        <v>0</v>
      </c>
      <c r="AF234" s="227">
        <f t="shared" si="63"/>
        <v>0</v>
      </c>
      <c r="AG234" s="227" t="b">
        <f t="shared" si="19"/>
        <v>1</v>
      </c>
      <c r="AH234" t="s">
        <v>709</v>
      </c>
      <c r="AI234" s="224">
        <v>0</v>
      </c>
      <c r="AJ234" s="224">
        <v>0</v>
      </c>
      <c r="AK234" s="224">
        <f t="shared" si="15"/>
        <v>0</v>
      </c>
      <c r="AL234" s="224"/>
      <c r="AM234" s="137">
        <v>0</v>
      </c>
      <c r="AN234" s="137">
        <f t="shared" si="16"/>
        <v>0</v>
      </c>
      <c r="AO234" s="137"/>
      <c r="AP234" s="137"/>
      <c r="AQ234" s="137"/>
      <c r="AR234" s="137"/>
      <c r="AS234" s="137"/>
      <c r="AT234" s="137"/>
      <c r="AU234" s="137"/>
      <c r="AV234" s="137"/>
      <c r="AW234" s="137"/>
      <c r="AX234" s="137"/>
      <c r="AY234" s="137"/>
      <c r="AZ234" s="137"/>
      <c r="BA234" s="137"/>
      <c r="BB234" s="137"/>
    </row>
    <row r="235" spans="1:54" ht="18.75" customHeight="1">
      <c r="A235" s="137"/>
      <c r="B235" s="219">
        <v>3992</v>
      </c>
      <c r="C235" s="220" t="s">
        <v>722</v>
      </c>
      <c r="D235" s="220">
        <v>0</v>
      </c>
      <c r="E235" s="220">
        <v>0</v>
      </c>
      <c r="F235" s="220">
        <v>0</v>
      </c>
      <c r="G235" s="220">
        <f t="shared" si="3"/>
        <v>0</v>
      </c>
      <c r="H235" s="220">
        <v>0</v>
      </c>
      <c r="I235" s="220">
        <f t="shared" si="4"/>
        <v>0</v>
      </c>
      <c r="J235" s="220">
        <v>0</v>
      </c>
      <c r="K235" s="220">
        <f t="shared" si="5"/>
        <v>0</v>
      </c>
      <c r="L235" s="220">
        <v>0</v>
      </c>
      <c r="M235" s="220">
        <v>0</v>
      </c>
      <c r="N235" s="220">
        <v>0</v>
      </c>
      <c r="O235" s="220">
        <f t="shared" si="6"/>
        <v>0</v>
      </c>
      <c r="P235" s="220">
        <v>0</v>
      </c>
      <c r="Q235" s="220">
        <f t="shared" si="7"/>
        <v>0</v>
      </c>
      <c r="R235" s="220">
        <v>0</v>
      </c>
      <c r="S235" s="220">
        <f t="shared" si="8"/>
        <v>0</v>
      </c>
      <c r="T235" s="220">
        <v>0</v>
      </c>
      <c r="U235" s="220">
        <v>0</v>
      </c>
      <c r="V235" s="220">
        <v>0</v>
      </c>
      <c r="W235" s="220">
        <f t="shared" si="9"/>
        <v>0</v>
      </c>
      <c r="X235" s="220">
        <v>0</v>
      </c>
      <c r="Y235" s="220">
        <f t="shared" si="10"/>
        <v>0</v>
      </c>
      <c r="Z235" s="220">
        <v>0</v>
      </c>
      <c r="AA235" s="220">
        <f t="shared" si="11"/>
        <v>0</v>
      </c>
      <c r="AB235" s="200">
        <f t="shared" si="12"/>
        <v>0</v>
      </c>
      <c r="AC235" s="221">
        <f t="shared" ref="AC235:AD235" si="245">G235+O235+W235</f>
        <v>0</v>
      </c>
      <c r="AD235" s="221">
        <f t="shared" si="245"/>
        <v>0</v>
      </c>
      <c r="AE235" s="222">
        <f t="shared" si="14"/>
        <v>0</v>
      </c>
      <c r="AF235" s="227">
        <f t="shared" si="63"/>
        <v>0</v>
      </c>
      <c r="AG235" s="227" t="b">
        <f t="shared" si="19"/>
        <v>1</v>
      </c>
      <c r="AH235" t="s">
        <v>709</v>
      </c>
      <c r="AI235" s="224">
        <v>0</v>
      </c>
      <c r="AJ235" s="224">
        <v>0</v>
      </c>
      <c r="AK235" s="224">
        <f t="shared" si="15"/>
        <v>0</v>
      </c>
      <c r="AL235" s="224"/>
      <c r="AM235" s="137">
        <v>0</v>
      </c>
      <c r="AN235" s="137">
        <f t="shared" si="16"/>
        <v>0</v>
      </c>
      <c r="AO235" s="137"/>
      <c r="AP235" s="137"/>
      <c r="AQ235" s="137"/>
      <c r="AR235" s="137"/>
      <c r="AS235" s="137"/>
      <c r="AT235" s="137"/>
      <c r="AU235" s="137"/>
      <c r="AV235" s="137"/>
      <c r="AW235" s="137"/>
      <c r="AX235" s="137"/>
      <c r="AY235" s="137"/>
      <c r="AZ235" s="137"/>
      <c r="BA235" s="137"/>
      <c r="BB235" s="137"/>
    </row>
    <row r="236" spans="1:54" ht="18.75" customHeight="1">
      <c r="A236" s="137"/>
      <c r="B236" s="219">
        <v>3993</v>
      </c>
      <c r="C236" s="220" t="s">
        <v>723</v>
      </c>
      <c r="D236" s="220">
        <v>0</v>
      </c>
      <c r="E236" s="220">
        <v>0</v>
      </c>
      <c r="F236" s="220">
        <v>0</v>
      </c>
      <c r="G236" s="220">
        <f t="shared" si="3"/>
        <v>0</v>
      </c>
      <c r="H236" s="220">
        <v>0</v>
      </c>
      <c r="I236" s="220">
        <f t="shared" si="4"/>
        <v>0</v>
      </c>
      <c r="J236" s="220">
        <v>0</v>
      </c>
      <c r="K236" s="220">
        <f t="shared" si="5"/>
        <v>0</v>
      </c>
      <c r="L236" s="220">
        <v>0</v>
      </c>
      <c r="M236" s="220">
        <v>0</v>
      </c>
      <c r="N236" s="220">
        <v>0</v>
      </c>
      <c r="O236" s="220">
        <f t="shared" si="6"/>
        <v>0</v>
      </c>
      <c r="P236" s="220">
        <v>0</v>
      </c>
      <c r="Q236" s="220">
        <f t="shared" si="7"/>
        <v>0</v>
      </c>
      <c r="R236" s="220">
        <v>0</v>
      </c>
      <c r="S236" s="220">
        <f t="shared" si="8"/>
        <v>0</v>
      </c>
      <c r="T236" s="220">
        <v>0</v>
      </c>
      <c r="U236" s="220">
        <v>0</v>
      </c>
      <c r="V236" s="220">
        <v>0</v>
      </c>
      <c r="W236" s="220">
        <f t="shared" si="9"/>
        <v>0</v>
      </c>
      <c r="X236" s="220">
        <v>0</v>
      </c>
      <c r="Y236" s="220">
        <f t="shared" si="10"/>
        <v>0</v>
      </c>
      <c r="Z236" s="220">
        <v>0</v>
      </c>
      <c r="AA236" s="220">
        <f t="shared" si="11"/>
        <v>0</v>
      </c>
      <c r="AB236" s="200">
        <f t="shared" si="12"/>
        <v>0</v>
      </c>
      <c r="AC236" s="221">
        <f t="shared" ref="AC236:AD236" si="246">G236+O236+W236</f>
        <v>0</v>
      </c>
      <c r="AD236" s="221">
        <f t="shared" si="246"/>
        <v>0</v>
      </c>
      <c r="AE236" s="222">
        <f t="shared" si="14"/>
        <v>0</v>
      </c>
      <c r="AF236" s="227">
        <f t="shared" si="63"/>
        <v>0</v>
      </c>
      <c r="AG236" s="227" t="b">
        <f t="shared" si="19"/>
        <v>1</v>
      </c>
      <c r="AH236" t="s">
        <v>709</v>
      </c>
      <c r="AI236" s="224">
        <v>0</v>
      </c>
      <c r="AJ236" s="224">
        <v>0</v>
      </c>
      <c r="AK236" s="224">
        <f t="shared" si="15"/>
        <v>0</v>
      </c>
      <c r="AL236" s="224"/>
      <c r="AM236" s="137">
        <v>0</v>
      </c>
      <c r="AN236" s="137">
        <f t="shared" si="16"/>
        <v>0</v>
      </c>
      <c r="AO236" s="137"/>
      <c r="AP236" s="137"/>
      <c r="AQ236" s="137"/>
      <c r="AR236" s="137"/>
      <c r="AS236" s="137"/>
      <c r="AT236" s="137"/>
      <c r="AU236" s="137"/>
      <c r="AV236" s="137"/>
      <c r="AW236" s="137"/>
      <c r="AX236" s="137"/>
      <c r="AY236" s="137"/>
      <c r="AZ236" s="137"/>
      <c r="BA236" s="137"/>
      <c r="BB236" s="137"/>
    </row>
    <row r="237" spans="1:54" ht="18.75" customHeight="1">
      <c r="A237" s="137"/>
      <c r="B237" s="219">
        <v>3994</v>
      </c>
      <c r="C237" s="220" t="s">
        <v>724</v>
      </c>
      <c r="D237" s="220">
        <v>0</v>
      </c>
      <c r="E237" s="220">
        <v>0</v>
      </c>
      <c r="F237" s="220">
        <v>0</v>
      </c>
      <c r="G237" s="220">
        <f t="shared" si="3"/>
        <v>0</v>
      </c>
      <c r="H237" s="220">
        <v>0</v>
      </c>
      <c r="I237" s="220">
        <f t="shared" si="4"/>
        <v>0</v>
      </c>
      <c r="J237" s="220">
        <v>0</v>
      </c>
      <c r="K237" s="220">
        <f t="shared" si="5"/>
        <v>0</v>
      </c>
      <c r="L237" s="220">
        <v>0</v>
      </c>
      <c r="M237" s="220">
        <v>0</v>
      </c>
      <c r="N237" s="220">
        <v>0</v>
      </c>
      <c r="O237" s="220">
        <f t="shared" si="6"/>
        <v>0</v>
      </c>
      <c r="P237" s="220">
        <v>0</v>
      </c>
      <c r="Q237" s="220">
        <f t="shared" si="7"/>
        <v>0</v>
      </c>
      <c r="R237" s="220">
        <v>0</v>
      </c>
      <c r="S237" s="220">
        <f t="shared" si="8"/>
        <v>0</v>
      </c>
      <c r="T237" s="220">
        <v>0</v>
      </c>
      <c r="U237" s="220">
        <v>0</v>
      </c>
      <c r="V237" s="220">
        <v>0</v>
      </c>
      <c r="W237" s="220">
        <f t="shared" si="9"/>
        <v>0</v>
      </c>
      <c r="X237" s="220">
        <v>0</v>
      </c>
      <c r="Y237" s="220">
        <f t="shared" si="10"/>
        <v>0</v>
      </c>
      <c r="Z237" s="220">
        <v>0</v>
      </c>
      <c r="AA237" s="220">
        <f t="shared" si="11"/>
        <v>0</v>
      </c>
      <c r="AB237" s="200">
        <f t="shared" si="12"/>
        <v>0</v>
      </c>
      <c r="AC237" s="221">
        <f t="shared" ref="AC237:AD237" si="247">G237+O237+W237</f>
        <v>0</v>
      </c>
      <c r="AD237" s="221">
        <f t="shared" si="247"/>
        <v>0</v>
      </c>
      <c r="AE237" s="222">
        <f t="shared" si="14"/>
        <v>0</v>
      </c>
      <c r="AF237" s="227">
        <f t="shared" si="63"/>
        <v>0</v>
      </c>
      <c r="AG237" s="227" t="b">
        <f t="shared" si="19"/>
        <v>1</v>
      </c>
      <c r="AH237" t="s">
        <v>709</v>
      </c>
      <c r="AI237" s="224">
        <v>0</v>
      </c>
      <c r="AJ237" s="224">
        <v>0</v>
      </c>
      <c r="AK237" s="224">
        <f t="shared" si="15"/>
        <v>0</v>
      </c>
      <c r="AL237" s="224"/>
      <c r="AM237" s="137">
        <v>0</v>
      </c>
      <c r="AN237" s="137">
        <f t="shared" si="16"/>
        <v>0</v>
      </c>
      <c r="AO237" s="137"/>
      <c r="AP237" s="137"/>
      <c r="AQ237" s="137"/>
      <c r="AR237" s="137"/>
      <c r="AS237" s="137"/>
      <c r="AT237" s="137"/>
      <c r="AU237" s="137"/>
      <c r="AV237" s="137"/>
      <c r="AW237" s="137"/>
      <c r="AX237" s="137"/>
      <c r="AY237" s="137"/>
      <c r="AZ237" s="137"/>
      <c r="BA237" s="137"/>
      <c r="BB237" s="137"/>
    </row>
    <row r="238" spans="1:54" ht="18.75" customHeight="1">
      <c r="A238" s="137"/>
      <c r="B238" s="219">
        <v>3995</v>
      </c>
      <c r="C238" s="220" t="s">
        <v>725</v>
      </c>
      <c r="D238" s="220">
        <v>0</v>
      </c>
      <c r="E238" s="220">
        <v>0</v>
      </c>
      <c r="F238" s="220">
        <v>0</v>
      </c>
      <c r="G238" s="220">
        <f t="shared" si="3"/>
        <v>0</v>
      </c>
      <c r="H238" s="220">
        <v>0</v>
      </c>
      <c r="I238" s="220">
        <f t="shared" si="4"/>
        <v>0</v>
      </c>
      <c r="J238" s="220">
        <v>0</v>
      </c>
      <c r="K238" s="220">
        <f t="shared" si="5"/>
        <v>0</v>
      </c>
      <c r="L238" s="220">
        <v>0</v>
      </c>
      <c r="M238" s="220">
        <v>0</v>
      </c>
      <c r="N238" s="220">
        <v>0</v>
      </c>
      <c r="O238" s="220">
        <f t="shared" si="6"/>
        <v>0</v>
      </c>
      <c r="P238" s="220">
        <v>0</v>
      </c>
      <c r="Q238" s="220">
        <f t="shared" si="7"/>
        <v>0</v>
      </c>
      <c r="R238" s="220">
        <v>0</v>
      </c>
      <c r="S238" s="220">
        <f t="shared" si="8"/>
        <v>0</v>
      </c>
      <c r="T238" s="220">
        <v>0</v>
      </c>
      <c r="U238" s="220">
        <v>0</v>
      </c>
      <c r="V238" s="220">
        <v>0</v>
      </c>
      <c r="W238" s="220">
        <f t="shared" si="9"/>
        <v>0</v>
      </c>
      <c r="X238" s="220">
        <v>0</v>
      </c>
      <c r="Y238" s="220">
        <f t="shared" si="10"/>
        <v>0</v>
      </c>
      <c r="Z238" s="220">
        <v>0</v>
      </c>
      <c r="AA238" s="220">
        <f t="shared" si="11"/>
        <v>0</v>
      </c>
      <c r="AB238" s="200">
        <f t="shared" si="12"/>
        <v>0</v>
      </c>
      <c r="AC238" s="221">
        <f t="shared" ref="AC238:AD238" si="248">G238+O238+W238</f>
        <v>0</v>
      </c>
      <c r="AD238" s="221">
        <f t="shared" si="248"/>
        <v>0</v>
      </c>
      <c r="AE238" s="222">
        <f t="shared" si="14"/>
        <v>0</v>
      </c>
      <c r="AF238" s="227">
        <f t="shared" si="63"/>
        <v>0</v>
      </c>
      <c r="AG238" s="227" t="b">
        <f t="shared" si="19"/>
        <v>1</v>
      </c>
      <c r="AH238" t="s">
        <v>709</v>
      </c>
      <c r="AI238" s="224">
        <v>0</v>
      </c>
      <c r="AJ238" s="224">
        <v>0</v>
      </c>
      <c r="AK238" s="224">
        <f t="shared" si="15"/>
        <v>0</v>
      </c>
      <c r="AL238" s="224"/>
      <c r="AM238" s="137">
        <v>0</v>
      </c>
      <c r="AN238" s="137">
        <f t="shared" si="16"/>
        <v>0</v>
      </c>
      <c r="AO238" s="137"/>
      <c r="AP238" s="137"/>
      <c r="AQ238" s="137"/>
      <c r="AR238" s="137"/>
      <c r="AS238" s="137"/>
      <c r="AT238" s="137"/>
      <c r="AU238" s="137"/>
      <c r="AV238" s="137"/>
      <c r="AW238" s="137"/>
      <c r="AX238" s="137"/>
      <c r="AY238" s="137"/>
      <c r="AZ238" s="137"/>
      <c r="BA238" s="137"/>
      <c r="BB238" s="137"/>
    </row>
    <row r="239" spans="1:54" ht="18.75" customHeight="1">
      <c r="A239" s="137"/>
      <c r="B239" s="219">
        <v>3996</v>
      </c>
      <c r="C239" s="220" t="s">
        <v>726</v>
      </c>
      <c r="D239" s="220">
        <v>0</v>
      </c>
      <c r="E239" s="220">
        <v>0</v>
      </c>
      <c r="F239" s="220">
        <v>0</v>
      </c>
      <c r="G239" s="220">
        <f t="shared" si="3"/>
        <v>0</v>
      </c>
      <c r="H239" s="220">
        <v>0</v>
      </c>
      <c r="I239" s="220">
        <f t="shared" si="4"/>
        <v>0</v>
      </c>
      <c r="J239" s="220">
        <v>0</v>
      </c>
      <c r="K239" s="220">
        <f t="shared" si="5"/>
        <v>0</v>
      </c>
      <c r="L239" s="220">
        <v>0</v>
      </c>
      <c r="M239" s="220">
        <v>0</v>
      </c>
      <c r="N239" s="220">
        <v>0</v>
      </c>
      <c r="O239" s="220">
        <f t="shared" si="6"/>
        <v>0</v>
      </c>
      <c r="P239" s="220">
        <v>0</v>
      </c>
      <c r="Q239" s="220">
        <f t="shared" si="7"/>
        <v>0</v>
      </c>
      <c r="R239" s="220">
        <v>0</v>
      </c>
      <c r="S239" s="220">
        <f t="shared" si="8"/>
        <v>0</v>
      </c>
      <c r="T239" s="220">
        <v>0</v>
      </c>
      <c r="U239" s="220">
        <v>0</v>
      </c>
      <c r="V239" s="220">
        <v>0</v>
      </c>
      <c r="W239" s="220">
        <f t="shared" si="9"/>
        <v>0</v>
      </c>
      <c r="X239" s="220">
        <v>0</v>
      </c>
      <c r="Y239" s="220">
        <f t="shared" si="10"/>
        <v>0</v>
      </c>
      <c r="Z239" s="220">
        <v>0</v>
      </c>
      <c r="AA239" s="220">
        <f t="shared" si="11"/>
        <v>0</v>
      </c>
      <c r="AB239" s="200">
        <f t="shared" si="12"/>
        <v>0</v>
      </c>
      <c r="AC239" s="221">
        <f t="shared" ref="AC239:AD239" si="249">G239+O239+W239</f>
        <v>0</v>
      </c>
      <c r="AD239" s="221">
        <f t="shared" si="249"/>
        <v>0</v>
      </c>
      <c r="AE239" s="222">
        <f t="shared" si="14"/>
        <v>0</v>
      </c>
      <c r="AF239" s="227">
        <f t="shared" si="63"/>
        <v>0</v>
      </c>
      <c r="AG239" s="227" t="b">
        <f t="shared" si="19"/>
        <v>1</v>
      </c>
      <c r="AH239" t="s">
        <v>709</v>
      </c>
      <c r="AI239" s="224">
        <v>0</v>
      </c>
      <c r="AJ239" s="224">
        <v>0</v>
      </c>
      <c r="AK239" s="224">
        <f t="shared" si="15"/>
        <v>0</v>
      </c>
      <c r="AL239" s="224"/>
      <c r="AM239" s="137">
        <v>0</v>
      </c>
      <c r="AN239" s="137">
        <f t="shared" si="16"/>
        <v>0</v>
      </c>
      <c r="AO239" s="137"/>
      <c r="AP239" s="137"/>
      <c r="AQ239" s="137"/>
      <c r="AR239" s="137"/>
      <c r="AS239" s="137"/>
      <c r="AT239" s="137"/>
      <c r="AU239" s="137"/>
      <c r="AV239" s="137"/>
      <c r="AW239" s="137"/>
      <c r="AX239" s="137"/>
      <c r="AY239" s="137"/>
      <c r="AZ239" s="137"/>
      <c r="BA239" s="137"/>
      <c r="BB239" s="137"/>
    </row>
    <row r="240" spans="1:54" ht="18.75" customHeight="1">
      <c r="A240" s="137"/>
      <c r="B240" s="219">
        <v>4412</v>
      </c>
      <c r="C240" s="220" t="s">
        <v>727</v>
      </c>
      <c r="D240" s="220">
        <v>0</v>
      </c>
      <c r="E240" s="220">
        <v>0</v>
      </c>
      <c r="F240" s="220">
        <v>0</v>
      </c>
      <c r="G240" s="220">
        <f t="shared" si="3"/>
        <v>0</v>
      </c>
      <c r="H240" s="220">
        <v>0</v>
      </c>
      <c r="I240" s="220">
        <f t="shared" si="4"/>
        <v>0</v>
      </c>
      <c r="J240" s="220">
        <v>0</v>
      </c>
      <c r="K240" s="220">
        <f t="shared" si="5"/>
        <v>0</v>
      </c>
      <c r="L240" s="220">
        <v>0</v>
      </c>
      <c r="M240" s="220">
        <v>0</v>
      </c>
      <c r="N240" s="220">
        <v>0</v>
      </c>
      <c r="O240" s="220">
        <f t="shared" si="6"/>
        <v>0</v>
      </c>
      <c r="P240" s="220">
        <v>0</v>
      </c>
      <c r="Q240" s="220">
        <f t="shared" si="7"/>
        <v>0</v>
      </c>
      <c r="R240" s="220">
        <v>0</v>
      </c>
      <c r="S240" s="220">
        <f t="shared" si="8"/>
        <v>0</v>
      </c>
      <c r="T240" s="220">
        <v>0</v>
      </c>
      <c r="U240" s="220">
        <v>0</v>
      </c>
      <c r="V240" s="220">
        <v>0</v>
      </c>
      <c r="W240" s="220">
        <f t="shared" si="9"/>
        <v>0</v>
      </c>
      <c r="X240" s="220">
        <v>0</v>
      </c>
      <c r="Y240" s="220">
        <f t="shared" si="10"/>
        <v>0</v>
      </c>
      <c r="Z240" s="220">
        <v>0</v>
      </c>
      <c r="AA240" s="220">
        <f t="shared" si="11"/>
        <v>0</v>
      </c>
      <c r="AB240" s="200">
        <v>0</v>
      </c>
      <c r="AC240" s="221">
        <f t="shared" ref="AC240:AD240" si="250">G240+O240+W240</f>
        <v>0</v>
      </c>
      <c r="AD240" s="221">
        <f t="shared" si="250"/>
        <v>0</v>
      </c>
      <c r="AE240" s="222">
        <f t="shared" si="14"/>
        <v>0</v>
      </c>
      <c r="AF240" s="227">
        <f t="shared" si="63"/>
        <v>0</v>
      </c>
      <c r="AG240" s="227" t="b">
        <f t="shared" si="19"/>
        <v>1</v>
      </c>
      <c r="AH240" t="s">
        <v>51</v>
      </c>
      <c r="AI240" s="224">
        <v>0</v>
      </c>
      <c r="AJ240" s="224">
        <v>0</v>
      </c>
      <c r="AK240" s="224">
        <f t="shared" si="15"/>
        <v>0</v>
      </c>
      <c r="AL240" s="224"/>
      <c r="AM240" s="137">
        <v>0</v>
      </c>
      <c r="AN240" s="137">
        <f t="shared" si="16"/>
        <v>0</v>
      </c>
      <c r="AO240" s="137"/>
      <c r="AP240" s="137"/>
      <c r="AQ240" s="137"/>
      <c r="AR240" s="137"/>
      <c r="AS240" s="137"/>
      <c r="AT240" s="137"/>
      <c r="AU240" s="137"/>
      <c r="AV240" s="137"/>
      <c r="AW240" s="137"/>
      <c r="AX240" s="137"/>
      <c r="AY240" s="137"/>
      <c r="AZ240" s="137"/>
      <c r="BA240" s="137"/>
      <c r="BB240" s="137"/>
    </row>
    <row r="241" spans="1:54" ht="18.75" customHeight="1">
      <c r="A241" s="137"/>
      <c r="B241" s="219">
        <v>4421</v>
      </c>
      <c r="C241" s="220" t="s">
        <v>728</v>
      </c>
      <c r="D241" s="220">
        <v>0</v>
      </c>
      <c r="E241" s="220">
        <v>0</v>
      </c>
      <c r="F241" s="220">
        <v>0</v>
      </c>
      <c r="G241" s="220">
        <f t="shared" si="3"/>
        <v>0</v>
      </c>
      <c r="H241" s="220">
        <v>0</v>
      </c>
      <c r="I241" s="220">
        <f t="shared" si="4"/>
        <v>0</v>
      </c>
      <c r="J241" s="220">
        <v>0</v>
      </c>
      <c r="K241" s="220">
        <f t="shared" si="5"/>
        <v>0</v>
      </c>
      <c r="L241" s="220">
        <v>0</v>
      </c>
      <c r="M241" s="220">
        <v>0</v>
      </c>
      <c r="N241" s="220">
        <v>0</v>
      </c>
      <c r="O241" s="220">
        <f t="shared" si="6"/>
        <v>0</v>
      </c>
      <c r="P241" s="220">
        <v>0</v>
      </c>
      <c r="Q241" s="220">
        <f t="shared" si="7"/>
        <v>0</v>
      </c>
      <c r="R241" s="220">
        <v>0</v>
      </c>
      <c r="S241" s="220">
        <f t="shared" si="8"/>
        <v>0</v>
      </c>
      <c r="T241" s="220">
        <v>0</v>
      </c>
      <c r="U241" s="220">
        <v>0</v>
      </c>
      <c r="V241" s="220">
        <v>0</v>
      </c>
      <c r="W241" s="220">
        <f t="shared" si="9"/>
        <v>0</v>
      </c>
      <c r="X241" s="220">
        <v>0</v>
      </c>
      <c r="Y241" s="220">
        <f t="shared" si="10"/>
        <v>0</v>
      </c>
      <c r="Z241" s="220">
        <v>0</v>
      </c>
      <c r="AA241" s="220">
        <f t="shared" si="11"/>
        <v>0</v>
      </c>
      <c r="AB241" s="200">
        <v>0</v>
      </c>
      <c r="AC241" s="221">
        <f t="shared" ref="AC241:AD241" si="251">G241+O241+W241</f>
        <v>0</v>
      </c>
      <c r="AD241" s="221">
        <f t="shared" si="251"/>
        <v>0</v>
      </c>
      <c r="AE241" s="222">
        <f t="shared" si="14"/>
        <v>0</v>
      </c>
      <c r="AF241" s="227">
        <f t="shared" si="63"/>
        <v>0</v>
      </c>
      <c r="AG241" s="227" t="b">
        <f t="shared" si="19"/>
        <v>1</v>
      </c>
      <c r="AH241" t="s">
        <v>51</v>
      </c>
      <c r="AI241" s="224">
        <v>0</v>
      </c>
      <c r="AJ241" s="224">
        <v>0</v>
      </c>
      <c r="AK241" s="224">
        <f t="shared" si="15"/>
        <v>0</v>
      </c>
      <c r="AL241" s="224"/>
      <c r="AM241" s="137">
        <v>0</v>
      </c>
      <c r="AN241" s="137">
        <f t="shared" si="16"/>
        <v>0</v>
      </c>
      <c r="AO241" s="137"/>
      <c r="AP241" s="137"/>
      <c r="AQ241" s="137"/>
      <c r="AR241" s="137"/>
      <c r="AS241" s="137"/>
      <c r="AT241" s="137"/>
      <c r="AU241" s="137"/>
      <c r="AV241" s="137"/>
      <c r="AW241" s="137"/>
      <c r="AX241" s="137"/>
      <c r="AY241" s="137"/>
      <c r="AZ241" s="137"/>
      <c r="BA241" s="137"/>
      <c r="BB241" s="137"/>
    </row>
    <row r="242" spans="1:54" ht="18.75" customHeight="1">
      <c r="A242" s="137"/>
      <c r="B242" s="219">
        <v>4422</v>
      </c>
      <c r="C242" s="220" t="s">
        <v>729</v>
      </c>
      <c r="D242" s="220">
        <v>0</v>
      </c>
      <c r="E242" s="220">
        <v>0</v>
      </c>
      <c r="F242" s="220">
        <v>0</v>
      </c>
      <c r="G242" s="220">
        <f t="shared" si="3"/>
        <v>0</v>
      </c>
      <c r="H242" s="220">
        <v>0</v>
      </c>
      <c r="I242" s="220">
        <f t="shared" si="4"/>
        <v>0</v>
      </c>
      <c r="J242" s="220">
        <v>0</v>
      </c>
      <c r="K242" s="220">
        <f t="shared" si="5"/>
        <v>0</v>
      </c>
      <c r="L242" s="220">
        <v>0</v>
      </c>
      <c r="M242" s="220">
        <v>0</v>
      </c>
      <c r="N242" s="220">
        <v>0</v>
      </c>
      <c r="O242" s="220">
        <f t="shared" si="6"/>
        <v>0</v>
      </c>
      <c r="P242" s="220">
        <v>0</v>
      </c>
      <c r="Q242" s="220">
        <f t="shared" si="7"/>
        <v>0</v>
      </c>
      <c r="R242" s="220">
        <v>0</v>
      </c>
      <c r="S242" s="220">
        <f t="shared" si="8"/>
        <v>0</v>
      </c>
      <c r="T242" s="220">
        <v>0</v>
      </c>
      <c r="U242" s="220">
        <v>0</v>
      </c>
      <c r="V242" s="220">
        <v>0</v>
      </c>
      <c r="W242" s="220">
        <f t="shared" si="9"/>
        <v>0</v>
      </c>
      <c r="X242" s="220">
        <v>0</v>
      </c>
      <c r="Y242" s="220">
        <f t="shared" si="10"/>
        <v>0</v>
      </c>
      <c r="Z242" s="220">
        <v>0</v>
      </c>
      <c r="AA242" s="220">
        <f t="shared" si="11"/>
        <v>0</v>
      </c>
      <c r="AB242" s="200">
        <v>0</v>
      </c>
      <c r="AC242" s="221">
        <f t="shared" ref="AC242:AD242" si="252">G242+O242+W242</f>
        <v>0</v>
      </c>
      <c r="AD242" s="221">
        <f t="shared" si="252"/>
        <v>0</v>
      </c>
      <c r="AE242" s="222">
        <f t="shared" si="14"/>
        <v>0</v>
      </c>
      <c r="AF242" s="227">
        <f t="shared" si="63"/>
        <v>0</v>
      </c>
      <c r="AG242" s="227" t="b">
        <f t="shared" si="19"/>
        <v>1</v>
      </c>
      <c r="AH242" t="s">
        <v>51</v>
      </c>
      <c r="AI242" s="224">
        <v>0</v>
      </c>
      <c r="AJ242" s="224">
        <v>0</v>
      </c>
      <c r="AK242" s="224">
        <f t="shared" si="15"/>
        <v>0</v>
      </c>
      <c r="AL242" s="224"/>
      <c r="AM242" s="137">
        <v>0</v>
      </c>
      <c r="AN242" s="137">
        <f t="shared" si="16"/>
        <v>0</v>
      </c>
      <c r="AO242" s="137"/>
      <c r="AP242" s="137"/>
      <c r="AQ242" s="137"/>
      <c r="AR242" s="137"/>
      <c r="AS242" s="137"/>
      <c r="AT242" s="137"/>
      <c r="AU242" s="137"/>
      <c r="AV242" s="137"/>
      <c r="AW242" s="137"/>
      <c r="AX242" s="137"/>
      <c r="AY242" s="137"/>
      <c r="AZ242" s="137"/>
      <c r="BA242" s="137"/>
      <c r="BB242" s="137"/>
    </row>
    <row r="243" spans="1:54" ht="18.75" customHeight="1">
      <c r="A243" s="137"/>
      <c r="B243" s="219">
        <v>4424</v>
      </c>
      <c r="C243" s="220" t="s">
        <v>730</v>
      </c>
      <c r="D243" s="220">
        <v>0</v>
      </c>
      <c r="E243" s="220">
        <v>0</v>
      </c>
      <c r="F243" s="220">
        <v>0</v>
      </c>
      <c r="G243" s="220">
        <f t="shared" si="3"/>
        <v>0</v>
      </c>
      <c r="H243" s="220">
        <v>0</v>
      </c>
      <c r="I243" s="220">
        <f t="shared" si="4"/>
        <v>0</v>
      </c>
      <c r="J243" s="220">
        <v>0</v>
      </c>
      <c r="K243" s="220">
        <f t="shared" si="5"/>
        <v>0</v>
      </c>
      <c r="L243" s="220">
        <v>0</v>
      </c>
      <c r="M243" s="220">
        <v>0</v>
      </c>
      <c r="N243" s="220">
        <v>0</v>
      </c>
      <c r="O243" s="220">
        <f t="shared" si="6"/>
        <v>0</v>
      </c>
      <c r="P243" s="220">
        <v>0</v>
      </c>
      <c r="Q243" s="220">
        <f t="shared" si="7"/>
        <v>0</v>
      </c>
      <c r="R243" s="220">
        <v>0</v>
      </c>
      <c r="S243" s="220">
        <f t="shared" si="8"/>
        <v>0</v>
      </c>
      <c r="T243" s="220">
        <v>0</v>
      </c>
      <c r="U243" s="220">
        <v>0</v>
      </c>
      <c r="V243" s="220">
        <v>0</v>
      </c>
      <c r="W243" s="220">
        <f t="shared" si="9"/>
        <v>0</v>
      </c>
      <c r="X243" s="220">
        <v>0</v>
      </c>
      <c r="Y243" s="220">
        <f t="shared" si="10"/>
        <v>0</v>
      </c>
      <c r="Z243" s="220">
        <v>0</v>
      </c>
      <c r="AA243" s="220">
        <f t="shared" si="11"/>
        <v>0</v>
      </c>
      <c r="AB243" s="200">
        <v>0</v>
      </c>
      <c r="AC243" s="221">
        <f t="shared" ref="AC243:AD243" si="253">G243+O243+W243</f>
        <v>0</v>
      </c>
      <c r="AD243" s="221">
        <f t="shared" si="253"/>
        <v>0</v>
      </c>
      <c r="AE243" s="222">
        <f t="shared" si="14"/>
        <v>0</v>
      </c>
      <c r="AF243" s="227">
        <f t="shared" si="63"/>
        <v>0</v>
      </c>
      <c r="AG243" s="227" t="b">
        <f t="shared" si="19"/>
        <v>1</v>
      </c>
      <c r="AH243" t="s">
        <v>51</v>
      </c>
      <c r="AI243" s="224">
        <v>0</v>
      </c>
      <c r="AJ243" s="224">
        <v>0</v>
      </c>
      <c r="AK243" s="224">
        <f t="shared" si="15"/>
        <v>0</v>
      </c>
      <c r="AL243" s="224"/>
      <c r="AM243" s="137">
        <v>0</v>
      </c>
      <c r="AN243" s="137">
        <f t="shared" si="16"/>
        <v>0</v>
      </c>
      <c r="AO243" s="137"/>
      <c r="AP243" s="137"/>
      <c r="AQ243" s="137"/>
      <c r="AR243" s="137"/>
      <c r="AS243" s="137"/>
      <c r="AT243" s="137"/>
      <c r="AU243" s="137"/>
      <c r="AV243" s="137"/>
      <c r="AW243" s="137"/>
      <c r="AX243" s="137"/>
      <c r="AY243" s="137"/>
      <c r="AZ243" s="137"/>
      <c r="BA243" s="137"/>
      <c r="BB243" s="137"/>
    </row>
    <row r="244" spans="1:54" ht="18.75" customHeight="1">
      <c r="A244" s="137"/>
      <c r="B244" s="219">
        <v>4451</v>
      </c>
      <c r="C244" s="220" t="s">
        <v>731</v>
      </c>
      <c r="D244" s="220">
        <v>0</v>
      </c>
      <c r="E244" s="220">
        <v>0</v>
      </c>
      <c r="F244" s="220">
        <v>0</v>
      </c>
      <c r="G244" s="220">
        <f t="shared" si="3"/>
        <v>0</v>
      </c>
      <c r="H244" s="220">
        <v>0</v>
      </c>
      <c r="I244" s="220">
        <f t="shared" si="4"/>
        <v>0</v>
      </c>
      <c r="J244" s="220">
        <v>0</v>
      </c>
      <c r="K244" s="220">
        <f t="shared" si="5"/>
        <v>0</v>
      </c>
      <c r="L244" s="220">
        <v>0</v>
      </c>
      <c r="M244" s="220">
        <v>0</v>
      </c>
      <c r="N244" s="220">
        <v>0</v>
      </c>
      <c r="O244" s="220">
        <f t="shared" si="6"/>
        <v>0</v>
      </c>
      <c r="P244" s="220">
        <v>0</v>
      </c>
      <c r="Q244" s="220">
        <f t="shared" si="7"/>
        <v>0</v>
      </c>
      <c r="R244" s="220">
        <v>0</v>
      </c>
      <c r="S244" s="220">
        <f t="shared" si="8"/>
        <v>0</v>
      </c>
      <c r="T244" s="220">
        <v>0</v>
      </c>
      <c r="U244" s="220">
        <v>0</v>
      </c>
      <c r="V244" s="220">
        <v>0</v>
      </c>
      <c r="W244" s="220">
        <f t="shared" si="9"/>
        <v>0</v>
      </c>
      <c r="X244" s="220">
        <v>0</v>
      </c>
      <c r="Y244" s="220">
        <f t="shared" si="10"/>
        <v>0</v>
      </c>
      <c r="Z244" s="220">
        <v>0</v>
      </c>
      <c r="AA244" s="220">
        <f t="shared" si="11"/>
        <v>0</v>
      </c>
      <c r="AB244" s="200">
        <v>0</v>
      </c>
      <c r="AC244" s="221">
        <f t="shared" ref="AC244:AD244" si="254">G244+O244+W244</f>
        <v>0</v>
      </c>
      <c r="AD244" s="221">
        <f t="shared" si="254"/>
        <v>0</v>
      </c>
      <c r="AE244" s="222">
        <f t="shared" si="14"/>
        <v>0</v>
      </c>
      <c r="AF244" s="227">
        <f t="shared" si="63"/>
        <v>0</v>
      </c>
      <c r="AG244" s="227" t="b">
        <f t="shared" si="19"/>
        <v>1</v>
      </c>
      <c r="AH244" t="s">
        <v>51</v>
      </c>
      <c r="AI244" s="224">
        <v>0</v>
      </c>
      <c r="AJ244" s="224">
        <v>0</v>
      </c>
      <c r="AK244" s="224">
        <f t="shared" si="15"/>
        <v>0</v>
      </c>
      <c r="AL244" s="224"/>
      <c r="AM244" s="137">
        <v>0</v>
      </c>
      <c r="AN244" s="137">
        <f t="shared" si="16"/>
        <v>0</v>
      </c>
      <c r="AO244" s="137"/>
      <c r="AP244" s="137"/>
      <c r="AQ244" s="137"/>
      <c r="AR244" s="137"/>
      <c r="AS244" s="137"/>
      <c r="AT244" s="137"/>
      <c r="AU244" s="137"/>
      <c r="AV244" s="137"/>
      <c r="AW244" s="137"/>
      <c r="AX244" s="137"/>
      <c r="AY244" s="137"/>
      <c r="AZ244" s="137"/>
      <c r="BA244" s="137"/>
      <c r="BB244" s="137"/>
    </row>
    <row r="245" spans="1:54" ht="18.75" customHeight="1">
      <c r="A245" s="137"/>
      <c r="B245" s="219">
        <v>5111</v>
      </c>
      <c r="C245" s="220" t="s">
        <v>732</v>
      </c>
      <c r="D245" s="220">
        <v>0</v>
      </c>
      <c r="E245" s="220">
        <v>0</v>
      </c>
      <c r="F245" s="220">
        <v>0</v>
      </c>
      <c r="G245" s="220">
        <f t="shared" si="3"/>
        <v>0</v>
      </c>
      <c r="H245" s="220">
        <v>0</v>
      </c>
      <c r="I245" s="220">
        <f t="shared" si="4"/>
        <v>0</v>
      </c>
      <c r="J245" s="220">
        <v>0</v>
      </c>
      <c r="K245" s="220">
        <f t="shared" si="5"/>
        <v>0</v>
      </c>
      <c r="L245" s="220">
        <v>0</v>
      </c>
      <c r="M245" s="220">
        <v>0</v>
      </c>
      <c r="N245" s="220">
        <v>0</v>
      </c>
      <c r="O245" s="220">
        <f t="shared" si="6"/>
        <v>0</v>
      </c>
      <c r="P245" s="220">
        <v>0</v>
      </c>
      <c r="Q245" s="220">
        <f t="shared" si="7"/>
        <v>0</v>
      </c>
      <c r="R245" s="220">
        <v>0</v>
      </c>
      <c r="S245" s="220">
        <f t="shared" si="8"/>
        <v>0</v>
      </c>
      <c r="T245" s="220">
        <v>0</v>
      </c>
      <c r="U245" s="220">
        <v>0</v>
      </c>
      <c r="V245" s="220">
        <v>0</v>
      </c>
      <c r="W245" s="220">
        <f t="shared" si="9"/>
        <v>0</v>
      </c>
      <c r="X245" s="220">
        <v>0</v>
      </c>
      <c r="Y245" s="220">
        <f t="shared" si="10"/>
        <v>0</v>
      </c>
      <c r="Z245" s="220">
        <v>0</v>
      </c>
      <c r="AA245" s="220">
        <f t="shared" si="11"/>
        <v>0</v>
      </c>
      <c r="AB245" s="200">
        <f t="shared" ref="AB245:AB305" si="255">D245+L245+T245</f>
        <v>0</v>
      </c>
      <c r="AC245" s="221">
        <f t="shared" ref="AC245:AD245" si="256">G245+O245+W245</f>
        <v>0</v>
      </c>
      <c r="AD245" s="221">
        <f t="shared" si="256"/>
        <v>0</v>
      </c>
      <c r="AE245" s="222">
        <f t="shared" si="14"/>
        <v>0</v>
      </c>
      <c r="AF245" s="227">
        <f t="shared" si="63"/>
        <v>0</v>
      </c>
      <c r="AG245" s="227" t="b">
        <f t="shared" si="19"/>
        <v>1</v>
      </c>
      <c r="AH245" t="s">
        <v>733</v>
      </c>
      <c r="AI245" s="224">
        <v>0</v>
      </c>
      <c r="AJ245" s="224">
        <v>0</v>
      </c>
      <c r="AK245" s="224">
        <f t="shared" si="15"/>
        <v>0</v>
      </c>
      <c r="AL245" s="224"/>
      <c r="AM245" s="137">
        <v>0</v>
      </c>
      <c r="AN245" s="137">
        <f t="shared" si="16"/>
        <v>0</v>
      </c>
      <c r="AO245" s="137"/>
      <c r="AP245" s="137"/>
      <c r="AQ245" s="137"/>
      <c r="AR245" s="137"/>
      <c r="AS245" s="137"/>
      <c r="AT245" s="137"/>
      <c r="AU245" s="137"/>
      <c r="AV245" s="137"/>
      <c r="AW245" s="137"/>
      <c r="AX245" s="137"/>
      <c r="AY245" s="137"/>
      <c r="AZ245" s="137"/>
      <c r="BA245" s="137"/>
      <c r="BB245" s="137"/>
    </row>
    <row r="246" spans="1:54" ht="18.75" customHeight="1">
      <c r="A246" s="137"/>
      <c r="B246" s="219">
        <v>5121</v>
      </c>
      <c r="C246" s="220" t="s">
        <v>734</v>
      </c>
      <c r="D246" s="220">
        <v>0</v>
      </c>
      <c r="E246" s="220">
        <v>0</v>
      </c>
      <c r="F246" s="220">
        <v>0</v>
      </c>
      <c r="G246" s="220">
        <f t="shared" si="3"/>
        <v>0</v>
      </c>
      <c r="H246" s="220">
        <v>0</v>
      </c>
      <c r="I246" s="220">
        <f t="shared" si="4"/>
        <v>0</v>
      </c>
      <c r="J246" s="220">
        <v>0</v>
      </c>
      <c r="K246" s="220">
        <f t="shared" si="5"/>
        <v>0</v>
      </c>
      <c r="L246" s="220">
        <v>0</v>
      </c>
      <c r="M246" s="220">
        <v>0</v>
      </c>
      <c r="N246" s="220">
        <v>0</v>
      </c>
      <c r="O246" s="220">
        <f t="shared" si="6"/>
        <v>0</v>
      </c>
      <c r="P246" s="220">
        <v>0</v>
      </c>
      <c r="Q246" s="220">
        <f t="shared" si="7"/>
        <v>0</v>
      </c>
      <c r="R246" s="220">
        <v>0</v>
      </c>
      <c r="S246" s="220">
        <f t="shared" si="8"/>
        <v>0</v>
      </c>
      <c r="T246" s="220">
        <v>0</v>
      </c>
      <c r="U246" s="220">
        <v>0</v>
      </c>
      <c r="V246" s="220">
        <v>0</v>
      </c>
      <c r="W246" s="220">
        <f t="shared" si="9"/>
        <v>0</v>
      </c>
      <c r="X246" s="220">
        <v>0</v>
      </c>
      <c r="Y246" s="220">
        <f t="shared" si="10"/>
        <v>0</v>
      </c>
      <c r="Z246" s="220">
        <v>0</v>
      </c>
      <c r="AA246" s="220">
        <f t="shared" si="11"/>
        <v>0</v>
      </c>
      <c r="AB246" s="200">
        <f t="shared" si="255"/>
        <v>0</v>
      </c>
      <c r="AC246" s="221">
        <f t="shared" ref="AC246:AD246" si="257">G246+O246+W246</f>
        <v>0</v>
      </c>
      <c r="AD246" s="221">
        <f t="shared" si="257"/>
        <v>0</v>
      </c>
      <c r="AE246" s="222">
        <f t="shared" si="14"/>
        <v>0</v>
      </c>
      <c r="AF246" s="227">
        <f t="shared" si="63"/>
        <v>0</v>
      </c>
      <c r="AG246" s="227" t="b">
        <f t="shared" si="19"/>
        <v>1</v>
      </c>
      <c r="AH246" t="s">
        <v>733</v>
      </c>
      <c r="AI246" s="224">
        <v>0</v>
      </c>
      <c r="AJ246" s="224">
        <v>0</v>
      </c>
      <c r="AK246" s="224">
        <f t="shared" si="15"/>
        <v>0</v>
      </c>
      <c r="AL246" s="224"/>
      <c r="AM246" s="137">
        <v>0</v>
      </c>
      <c r="AN246" s="137">
        <f t="shared" si="16"/>
        <v>0</v>
      </c>
      <c r="AO246" s="137"/>
      <c r="AP246" s="137"/>
      <c r="AQ246" s="137"/>
      <c r="AR246" s="137"/>
      <c r="AS246" s="137"/>
      <c r="AT246" s="137"/>
      <c r="AU246" s="137"/>
      <c r="AV246" s="137"/>
      <c r="AW246" s="137"/>
      <c r="AX246" s="137"/>
      <c r="AY246" s="137"/>
      <c r="AZ246" s="137"/>
      <c r="BA246" s="137"/>
      <c r="BB246" s="137"/>
    </row>
    <row r="247" spans="1:54" ht="18.75" customHeight="1">
      <c r="A247" s="137"/>
      <c r="B247" s="219">
        <v>5131</v>
      </c>
      <c r="C247" s="220" t="s">
        <v>735</v>
      </c>
      <c r="D247" s="220">
        <v>0</v>
      </c>
      <c r="E247" s="220">
        <v>0</v>
      </c>
      <c r="F247" s="220">
        <v>0</v>
      </c>
      <c r="G247" s="220">
        <f t="shared" si="3"/>
        <v>0</v>
      </c>
      <c r="H247" s="220">
        <v>0</v>
      </c>
      <c r="I247" s="220">
        <f t="shared" si="4"/>
        <v>0</v>
      </c>
      <c r="J247" s="220">
        <v>0</v>
      </c>
      <c r="K247" s="220">
        <f t="shared" si="5"/>
        <v>0</v>
      </c>
      <c r="L247" s="220">
        <v>0</v>
      </c>
      <c r="M247" s="220">
        <v>0</v>
      </c>
      <c r="N247" s="220">
        <v>0</v>
      </c>
      <c r="O247" s="220">
        <f t="shared" si="6"/>
        <v>0</v>
      </c>
      <c r="P247" s="220">
        <v>0</v>
      </c>
      <c r="Q247" s="220">
        <f t="shared" si="7"/>
        <v>0</v>
      </c>
      <c r="R247" s="220">
        <v>0</v>
      </c>
      <c r="S247" s="220">
        <f t="shared" si="8"/>
        <v>0</v>
      </c>
      <c r="T247" s="220">
        <v>0</v>
      </c>
      <c r="U247" s="220">
        <v>0</v>
      </c>
      <c r="V247" s="220">
        <v>0</v>
      </c>
      <c r="W247" s="220">
        <f t="shared" si="9"/>
        <v>0</v>
      </c>
      <c r="X247" s="220">
        <v>0</v>
      </c>
      <c r="Y247" s="220">
        <f t="shared" si="10"/>
        <v>0</v>
      </c>
      <c r="Z247" s="220">
        <v>0</v>
      </c>
      <c r="AA247" s="220">
        <f t="shared" si="11"/>
        <v>0</v>
      </c>
      <c r="AB247" s="200">
        <f t="shared" si="255"/>
        <v>0</v>
      </c>
      <c r="AC247" s="221">
        <f t="shared" ref="AC247:AD247" si="258">G247+O247+W247</f>
        <v>0</v>
      </c>
      <c r="AD247" s="221">
        <f t="shared" si="258"/>
        <v>0</v>
      </c>
      <c r="AE247" s="222">
        <f t="shared" si="14"/>
        <v>0</v>
      </c>
      <c r="AF247" s="227">
        <f t="shared" si="63"/>
        <v>0</v>
      </c>
      <c r="AG247" s="227" t="b">
        <f t="shared" si="19"/>
        <v>1</v>
      </c>
      <c r="AH247" t="s">
        <v>733</v>
      </c>
      <c r="AI247" s="224">
        <v>0</v>
      </c>
      <c r="AJ247" s="224">
        <v>0</v>
      </c>
      <c r="AK247" s="224">
        <f t="shared" si="15"/>
        <v>0</v>
      </c>
      <c r="AL247" s="224"/>
      <c r="AM247" s="137">
        <v>0</v>
      </c>
      <c r="AN247" s="137">
        <f t="shared" si="16"/>
        <v>0</v>
      </c>
      <c r="AO247" s="137"/>
      <c r="AP247" s="137"/>
      <c r="AQ247" s="137"/>
      <c r="AR247" s="137"/>
      <c r="AS247" s="137"/>
      <c r="AT247" s="137"/>
      <c r="AU247" s="137"/>
      <c r="AV247" s="137"/>
      <c r="AW247" s="137"/>
      <c r="AX247" s="137"/>
      <c r="AY247" s="137"/>
      <c r="AZ247" s="137"/>
      <c r="BA247" s="137"/>
      <c r="BB247" s="137"/>
    </row>
    <row r="248" spans="1:54" ht="18.75" customHeight="1">
      <c r="A248" s="137"/>
      <c r="B248" s="219">
        <v>5151</v>
      </c>
      <c r="C248" s="220" t="s">
        <v>736</v>
      </c>
      <c r="D248" s="220">
        <v>0</v>
      </c>
      <c r="E248" s="220">
        <v>0</v>
      </c>
      <c r="F248" s="220">
        <v>0</v>
      </c>
      <c r="G248" s="220">
        <f t="shared" si="3"/>
        <v>0</v>
      </c>
      <c r="H248" s="220">
        <v>0</v>
      </c>
      <c r="I248" s="220">
        <f t="shared" si="4"/>
        <v>0</v>
      </c>
      <c r="J248" s="220">
        <v>0</v>
      </c>
      <c r="K248" s="220">
        <f t="shared" si="5"/>
        <v>0</v>
      </c>
      <c r="L248" s="220">
        <v>0</v>
      </c>
      <c r="M248" s="220">
        <v>0</v>
      </c>
      <c r="N248" s="220">
        <v>0</v>
      </c>
      <c r="O248" s="220">
        <f t="shared" si="6"/>
        <v>0</v>
      </c>
      <c r="P248" s="220">
        <v>0</v>
      </c>
      <c r="Q248" s="220">
        <f t="shared" si="7"/>
        <v>0</v>
      </c>
      <c r="R248" s="220">
        <v>0</v>
      </c>
      <c r="S248" s="220">
        <f t="shared" si="8"/>
        <v>0</v>
      </c>
      <c r="T248" s="220">
        <v>0</v>
      </c>
      <c r="U248" s="220">
        <v>0</v>
      </c>
      <c r="V248" s="220">
        <v>0</v>
      </c>
      <c r="W248" s="220">
        <f t="shared" si="9"/>
        <v>0</v>
      </c>
      <c r="X248" s="220">
        <v>0</v>
      </c>
      <c r="Y248" s="220">
        <f t="shared" si="10"/>
        <v>0</v>
      </c>
      <c r="Z248" s="220">
        <v>0</v>
      </c>
      <c r="AA248" s="220">
        <f t="shared" si="11"/>
        <v>0</v>
      </c>
      <c r="AB248" s="200">
        <f t="shared" si="255"/>
        <v>0</v>
      </c>
      <c r="AC248" s="221">
        <f t="shared" ref="AC248:AD248" si="259">G248+O248+W248</f>
        <v>0</v>
      </c>
      <c r="AD248" s="221">
        <f t="shared" si="259"/>
        <v>0</v>
      </c>
      <c r="AE248" s="222">
        <f t="shared" si="14"/>
        <v>0</v>
      </c>
      <c r="AF248" s="227">
        <f t="shared" si="63"/>
        <v>0</v>
      </c>
      <c r="AG248" s="227" t="b">
        <f t="shared" si="19"/>
        <v>1</v>
      </c>
      <c r="AH248" t="s">
        <v>733</v>
      </c>
      <c r="AI248" s="224">
        <v>0</v>
      </c>
      <c r="AJ248" s="224">
        <v>0</v>
      </c>
      <c r="AK248" s="224">
        <f t="shared" si="15"/>
        <v>0</v>
      </c>
      <c r="AL248" s="224"/>
      <c r="AM248" s="137">
        <v>0</v>
      </c>
      <c r="AN248" s="137">
        <f t="shared" si="16"/>
        <v>0</v>
      </c>
      <c r="AO248" s="137"/>
      <c r="AP248" s="137"/>
      <c r="AQ248" s="137"/>
      <c r="AR248" s="137"/>
      <c r="AS248" s="137"/>
      <c r="AT248" s="137"/>
      <c r="AU248" s="137"/>
      <c r="AV248" s="137"/>
      <c r="AW248" s="137"/>
      <c r="AX248" s="137"/>
      <c r="AY248" s="137"/>
      <c r="AZ248" s="137"/>
      <c r="BA248" s="137"/>
      <c r="BB248" s="137"/>
    </row>
    <row r="249" spans="1:54" ht="18.75" customHeight="1">
      <c r="A249" s="137"/>
      <c r="B249" s="219">
        <v>5191</v>
      </c>
      <c r="C249" s="220" t="s">
        <v>737</v>
      </c>
      <c r="D249" s="220">
        <v>0</v>
      </c>
      <c r="E249" s="220">
        <v>0</v>
      </c>
      <c r="F249" s="220">
        <v>0</v>
      </c>
      <c r="G249" s="220">
        <f t="shared" si="3"/>
        <v>0</v>
      </c>
      <c r="H249" s="220">
        <v>0</v>
      </c>
      <c r="I249" s="220">
        <f t="shared" si="4"/>
        <v>0</v>
      </c>
      <c r="J249" s="220">
        <v>0</v>
      </c>
      <c r="K249" s="220">
        <f t="shared" si="5"/>
        <v>0</v>
      </c>
      <c r="L249" s="220">
        <v>0</v>
      </c>
      <c r="M249" s="220">
        <v>0</v>
      </c>
      <c r="N249" s="220">
        <v>0</v>
      </c>
      <c r="O249" s="220">
        <f t="shared" si="6"/>
        <v>0</v>
      </c>
      <c r="P249" s="220">
        <v>0</v>
      </c>
      <c r="Q249" s="220">
        <f t="shared" si="7"/>
        <v>0</v>
      </c>
      <c r="R249" s="220">
        <v>0</v>
      </c>
      <c r="S249" s="220">
        <f t="shared" si="8"/>
        <v>0</v>
      </c>
      <c r="T249" s="220">
        <v>0</v>
      </c>
      <c r="U249" s="220">
        <v>0</v>
      </c>
      <c r="V249" s="220">
        <v>0</v>
      </c>
      <c r="W249" s="220">
        <f t="shared" si="9"/>
        <v>0</v>
      </c>
      <c r="X249" s="220">
        <v>0</v>
      </c>
      <c r="Y249" s="220">
        <f t="shared" si="10"/>
        <v>0</v>
      </c>
      <c r="Z249" s="220">
        <v>0</v>
      </c>
      <c r="AA249" s="220">
        <f t="shared" si="11"/>
        <v>0</v>
      </c>
      <c r="AB249" s="200">
        <f t="shared" si="255"/>
        <v>0</v>
      </c>
      <c r="AC249" s="221">
        <f t="shared" ref="AC249:AD249" si="260">G249+O249+W249</f>
        <v>0</v>
      </c>
      <c r="AD249" s="221">
        <f t="shared" si="260"/>
        <v>0</v>
      </c>
      <c r="AE249" s="222">
        <f t="shared" si="14"/>
        <v>0</v>
      </c>
      <c r="AF249" s="227">
        <f t="shared" si="63"/>
        <v>0</v>
      </c>
      <c r="AG249" s="227" t="b">
        <f t="shared" si="19"/>
        <v>1</v>
      </c>
      <c r="AH249" t="s">
        <v>733</v>
      </c>
      <c r="AI249" s="224">
        <v>0</v>
      </c>
      <c r="AJ249" s="224">
        <v>0</v>
      </c>
      <c r="AK249" s="224">
        <f t="shared" si="15"/>
        <v>0</v>
      </c>
      <c r="AL249" s="224"/>
      <c r="AM249" s="137">
        <v>0</v>
      </c>
      <c r="AN249" s="137">
        <f t="shared" si="16"/>
        <v>0</v>
      </c>
      <c r="AO249" s="137"/>
      <c r="AP249" s="137"/>
      <c r="AQ249" s="137"/>
      <c r="AR249" s="137"/>
      <c r="AS249" s="137"/>
      <c r="AT249" s="137"/>
      <c r="AU249" s="137"/>
      <c r="AV249" s="137"/>
      <c r="AW249" s="137"/>
      <c r="AX249" s="137"/>
      <c r="AY249" s="137"/>
      <c r="AZ249" s="137"/>
      <c r="BA249" s="137"/>
      <c r="BB249" s="137"/>
    </row>
    <row r="250" spans="1:54" ht="18.75" customHeight="1">
      <c r="A250" s="137"/>
      <c r="B250" s="219">
        <v>5192</v>
      </c>
      <c r="C250" s="220" t="s">
        <v>738</v>
      </c>
      <c r="D250" s="220">
        <v>0</v>
      </c>
      <c r="E250" s="220">
        <v>0</v>
      </c>
      <c r="F250" s="220">
        <v>0</v>
      </c>
      <c r="G250" s="220">
        <f t="shared" si="3"/>
        <v>0</v>
      </c>
      <c r="H250" s="220">
        <v>0</v>
      </c>
      <c r="I250" s="220">
        <f t="shared" si="4"/>
        <v>0</v>
      </c>
      <c r="J250" s="220">
        <v>0</v>
      </c>
      <c r="K250" s="220">
        <f t="shared" si="5"/>
        <v>0</v>
      </c>
      <c r="L250" s="220">
        <v>0</v>
      </c>
      <c r="M250" s="220">
        <v>0</v>
      </c>
      <c r="N250" s="220">
        <v>0</v>
      </c>
      <c r="O250" s="220">
        <f t="shared" si="6"/>
        <v>0</v>
      </c>
      <c r="P250" s="220">
        <v>0</v>
      </c>
      <c r="Q250" s="220">
        <f t="shared" si="7"/>
        <v>0</v>
      </c>
      <c r="R250" s="220">
        <v>0</v>
      </c>
      <c r="S250" s="220">
        <f t="shared" si="8"/>
        <v>0</v>
      </c>
      <c r="T250" s="220">
        <v>0</v>
      </c>
      <c r="U250" s="220">
        <v>0</v>
      </c>
      <c r="V250" s="220">
        <v>0</v>
      </c>
      <c r="W250" s="220">
        <f t="shared" si="9"/>
        <v>0</v>
      </c>
      <c r="X250" s="220">
        <v>0</v>
      </c>
      <c r="Y250" s="220">
        <f t="shared" si="10"/>
        <v>0</v>
      </c>
      <c r="Z250" s="220">
        <v>0</v>
      </c>
      <c r="AA250" s="220">
        <f t="shared" si="11"/>
        <v>0</v>
      </c>
      <c r="AB250" s="200">
        <f t="shared" si="255"/>
        <v>0</v>
      </c>
      <c r="AC250" s="221">
        <f t="shared" ref="AC250:AD250" si="261">G250+O250+W250</f>
        <v>0</v>
      </c>
      <c r="AD250" s="221">
        <f t="shared" si="261"/>
        <v>0</v>
      </c>
      <c r="AE250" s="222">
        <f t="shared" si="14"/>
        <v>0</v>
      </c>
      <c r="AF250" s="227">
        <f t="shared" si="63"/>
        <v>0</v>
      </c>
      <c r="AG250" s="227" t="b">
        <f t="shared" si="19"/>
        <v>1</v>
      </c>
      <c r="AH250" t="s">
        <v>733</v>
      </c>
      <c r="AI250" s="224">
        <v>0</v>
      </c>
      <c r="AJ250" s="224">
        <v>0</v>
      </c>
      <c r="AK250" s="224">
        <f t="shared" si="15"/>
        <v>0</v>
      </c>
      <c r="AL250" s="224"/>
      <c r="AM250" s="137">
        <v>0</v>
      </c>
      <c r="AN250" s="137">
        <f t="shared" si="16"/>
        <v>0</v>
      </c>
      <c r="AO250" s="137"/>
      <c r="AP250" s="137"/>
      <c r="AQ250" s="137"/>
      <c r="AR250" s="137"/>
      <c r="AS250" s="137"/>
      <c r="AT250" s="137"/>
      <c r="AU250" s="137"/>
      <c r="AV250" s="137"/>
      <c r="AW250" s="137"/>
      <c r="AX250" s="137"/>
      <c r="AY250" s="137"/>
      <c r="AZ250" s="137"/>
      <c r="BA250" s="137"/>
      <c r="BB250" s="137"/>
    </row>
    <row r="251" spans="1:54" ht="12.75" customHeight="1">
      <c r="A251" s="137"/>
      <c r="B251" s="219">
        <v>5211</v>
      </c>
      <c r="C251" s="220" t="s">
        <v>739</v>
      </c>
      <c r="D251" s="220">
        <v>0</v>
      </c>
      <c r="E251" s="220">
        <v>0</v>
      </c>
      <c r="F251" s="220">
        <v>0</v>
      </c>
      <c r="G251" s="220">
        <f t="shared" si="3"/>
        <v>0</v>
      </c>
      <c r="H251" s="220">
        <v>0</v>
      </c>
      <c r="I251" s="220">
        <f t="shared" si="4"/>
        <v>0</v>
      </c>
      <c r="J251" s="220">
        <v>0</v>
      </c>
      <c r="K251" s="220">
        <f t="shared" si="5"/>
        <v>0</v>
      </c>
      <c r="L251" s="220">
        <v>0</v>
      </c>
      <c r="M251" s="220">
        <v>0</v>
      </c>
      <c r="N251" s="220">
        <v>0</v>
      </c>
      <c r="O251" s="220">
        <f t="shared" si="6"/>
        <v>0</v>
      </c>
      <c r="P251" s="220">
        <v>0</v>
      </c>
      <c r="Q251" s="220">
        <f t="shared" si="7"/>
        <v>0</v>
      </c>
      <c r="R251" s="220">
        <v>0</v>
      </c>
      <c r="S251" s="220">
        <f t="shared" si="8"/>
        <v>0</v>
      </c>
      <c r="T251" s="220">
        <v>0</v>
      </c>
      <c r="U251" s="220">
        <v>0</v>
      </c>
      <c r="V251" s="220">
        <v>0</v>
      </c>
      <c r="W251" s="220">
        <f t="shared" si="9"/>
        <v>0</v>
      </c>
      <c r="X251" s="220">
        <v>0</v>
      </c>
      <c r="Y251" s="220">
        <f t="shared" si="10"/>
        <v>0</v>
      </c>
      <c r="Z251" s="220">
        <v>0</v>
      </c>
      <c r="AA251" s="220">
        <f t="shared" si="11"/>
        <v>0</v>
      </c>
      <c r="AB251" s="200">
        <f t="shared" si="255"/>
        <v>0</v>
      </c>
      <c r="AC251" s="221">
        <f t="shared" ref="AC251:AD251" si="262">G251+O251+W251</f>
        <v>0</v>
      </c>
      <c r="AD251" s="221">
        <f t="shared" si="262"/>
        <v>0</v>
      </c>
      <c r="AE251" s="222">
        <f t="shared" si="14"/>
        <v>0</v>
      </c>
      <c r="AF251" s="227">
        <f t="shared" si="63"/>
        <v>0</v>
      </c>
      <c r="AG251" s="227" t="b">
        <f t="shared" si="19"/>
        <v>1</v>
      </c>
      <c r="AH251" t="s">
        <v>740</v>
      </c>
      <c r="AI251" s="224">
        <v>0</v>
      </c>
      <c r="AJ251" s="224">
        <v>0</v>
      </c>
      <c r="AK251" s="224">
        <f t="shared" si="15"/>
        <v>0</v>
      </c>
      <c r="AL251" s="224"/>
      <c r="AM251" s="137">
        <v>0</v>
      </c>
      <c r="AN251" s="137">
        <f t="shared" si="16"/>
        <v>0</v>
      </c>
      <c r="AO251" s="137"/>
      <c r="AP251" s="137"/>
      <c r="AQ251" s="137"/>
      <c r="AR251" s="137"/>
      <c r="AS251" s="137"/>
      <c r="AT251" s="137"/>
      <c r="AU251" s="137"/>
      <c r="AV251" s="137"/>
      <c r="AW251" s="137"/>
      <c r="AX251" s="137"/>
      <c r="AY251" s="137"/>
      <c r="AZ251" s="137"/>
      <c r="BA251" s="137"/>
      <c r="BB251" s="137"/>
    </row>
    <row r="252" spans="1:54" ht="16.5" customHeight="1">
      <c r="A252" s="137"/>
      <c r="B252" s="219">
        <v>5221</v>
      </c>
      <c r="C252" s="220" t="s">
        <v>741</v>
      </c>
      <c r="D252" s="220">
        <v>0</v>
      </c>
      <c r="E252" s="220">
        <v>0</v>
      </c>
      <c r="F252" s="220">
        <v>0</v>
      </c>
      <c r="G252" s="220">
        <f t="shared" si="3"/>
        <v>0</v>
      </c>
      <c r="H252" s="220">
        <v>0</v>
      </c>
      <c r="I252" s="220">
        <f t="shared" si="4"/>
        <v>0</v>
      </c>
      <c r="J252" s="220">
        <v>0</v>
      </c>
      <c r="K252" s="220">
        <f t="shared" si="5"/>
        <v>0</v>
      </c>
      <c r="L252" s="220">
        <v>0</v>
      </c>
      <c r="M252" s="220">
        <v>0</v>
      </c>
      <c r="N252" s="220">
        <v>0</v>
      </c>
      <c r="O252" s="220">
        <f t="shared" si="6"/>
        <v>0</v>
      </c>
      <c r="P252" s="220">
        <v>0</v>
      </c>
      <c r="Q252" s="220">
        <f t="shared" si="7"/>
        <v>0</v>
      </c>
      <c r="R252" s="220">
        <v>0</v>
      </c>
      <c r="S252" s="220">
        <f t="shared" si="8"/>
        <v>0</v>
      </c>
      <c r="T252" s="220">
        <v>0</v>
      </c>
      <c r="U252" s="220">
        <v>0</v>
      </c>
      <c r="V252" s="220">
        <v>0</v>
      </c>
      <c r="W252" s="220">
        <f t="shared" si="9"/>
        <v>0</v>
      </c>
      <c r="X252" s="220">
        <v>0</v>
      </c>
      <c r="Y252" s="220">
        <f t="shared" si="10"/>
        <v>0</v>
      </c>
      <c r="Z252" s="220">
        <v>0</v>
      </c>
      <c r="AA252" s="220">
        <f t="shared" si="11"/>
        <v>0</v>
      </c>
      <c r="AB252" s="200">
        <f t="shared" si="255"/>
        <v>0</v>
      </c>
      <c r="AC252" s="221">
        <f t="shared" ref="AC252:AD252" si="263">G252+O252+W252</f>
        <v>0</v>
      </c>
      <c r="AD252" s="221">
        <f t="shared" si="263"/>
        <v>0</v>
      </c>
      <c r="AE252" s="222">
        <f t="shared" si="14"/>
        <v>0</v>
      </c>
      <c r="AF252" s="227">
        <f t="shared" si="63"/>
        <v>0</v>
      </c>
      <c r="AG252" s="227" t="b">
        <f t="shared" si="19"/>
        <v>1</v>
      </c>
      <c r="AH252" t="s">
        <v>740</v>
      </c>
      <c r="AI252" s="224">
        <v>0</v>
      </c>
      <c r="AJ252" s="224">
        <v>0</v>
      </c>
      <c r="AK252" s="224">
        <f t="shared" si="15"/>
        <v>0</v>
      </c>
      <c r="AL252" s="224"/>
      <c r="AM252" s="137">
        <v>0</v>
      </c>
      <c r="AN252" s="137">
        <f t="shared" si="16"/>
        <v>0</v>
      </c>
      <c r="AO252" s="137"/>
      <c r="AP252" s="137"/>
      <c r="AQ252" s="137"/>
      <c r="AR252" s="137"/>
      <c r="AS252" s="137"/>
      <c r="AT252" s="137"/>
      <c r="AU252" s="137"/>
      <c r="AV252" s="137"/>
      <c r="AW252" s="137"/>
      <c r="AX252" s="137"/>
      <c r="AY252" s="137"/>
      <c r="AZ252" s="137"/>
      <c r="BA252" s="137"/>
      <c r="BB252" s="137"/>
    </row>
    <row r="253" spans="1:54" ht="16.5" customHeight="1">
      <c r="A253" s="137"/>
      <c r="B253" s="219">
        <v>5231</v>
      </c>
      <c r="C253" s="220" t="s">
        <v>742</v>
      </c>
      <c r="D253" s="220">
        <v>0</v>
      </c>
      <c r="E253" s="220">
        <v>0</v>
      </c>
      <c r="F253" s="220">
        <v>0</v>
      </c>
      <c r="G253" s="220">
        <f t="shared" si="3"/>
        <v>0</v>
      </c>
      <c r="H253" s="220">
        <v>0</v>
      </c>
      <c r="I253" s="220">
        <f t="shared" si="4"/>
        <v>0</v>
      </c>
      <c r="J253" s="220">
        <v>0</v>
      </c>
      <c r="K253" s="220">
        <f t="shared" si="5"/>
        <v>0</v>
      </c>
      <c r="L253" s="220">
        <v>0</v>
      </c>
      <c r="M253" s="220">
        <v>0</v>
      </c>
      <c r="N253" s="220">
        <v>0</v>
      </c>
      <c r="O253" s="220">
        <f t="shared" si="6"/>
        <v>0</v>
      </c>
      <c r="P253" s="220">
        <v>0</v>
      </c>
      <c r="Q253" s="220">
        <f t="shared" si="7"/>
        <v>0</v>
      </c>
      <c r="R253" s="220">
        <v>0</v>
      </c>
      <c r="S253" s="220">
        <f t="shared" si="8"/>
        <v>0</v>
      </c>
      <c r="T253" s="220">
        <v>0</v>
      </c>
      <c r="U253" s="220">
        <v>0</v>
      </c>
      <c r="V253" s="220">
        <v>0</v>
      </c>
      <c r="W253" s="220">
        <f t="shared" si="9"/>
        <v>0</v>
      </c>
      <c r="X253" s="220">
        <v>0</v>
      </c>
      <c r="Y253" s="220">
        <f t="shared" si="10"/>
        <v>0</v>
      </c>
      <c r="Z253" s="220">
        <v>0</v>
      </c>
      <c r="AA253" s="220">
        <f t="shared" si="11"/>
        <v>0</v>
      </c>
      <c r="AB253" s="200">
        <f t="shared" si="255"/>
        <v>0</v>
      </c>
      <c r="AC253" s="221">
        <f t="shared" ref="AC253:AD253" si="264">G253+O253+W253</f>
        <v>0</v>
      </c>
      <c r="AD253" s="221">
        <f t="shared" si="264"/>
        <v>0</v>
      </c>
      <c r="AE253" s="222">
        <f t="shared" si="14"/>
        <v>0</v>
      </c>
      <c r="AF253" s="227">
        <f t="shared" si="63"/>
        <v>0</v>
      </c>
      <c r="AG253" s="227" t="b">
        <f t="shared" si="19"/>
        <v>1</v>
      </c>
      <c r="AH253" t="s">
        <v>740</v>
      </c>
      <c r="AI253" s="224">
        <v>0</v>
      </c>
      <c r="AJ253" s="224">
        <v>0</v>
      </c>
      <c r="AK253" s="224">
        <f t="shared" si="15"/>
        <v>0</v>
      </c>
      <c r="AL253" s="224"/>
      <c r="AM253" s="137">
        <v>0</v>
      </c>
      <c r="AN253" s="137">
        <f t="shared" si="16"/>
        <v>0</v>
      </c>
      <c r="AO253" s="137"/>
      <c r="AP253" s="137"/>
      <c r="AQ253" s="137"/>
      <c r="AR253" s="137"/>
      <c r="AS253" s="137"/>
      <c r="AT253" s="137"/>
      <c r="AU253" s="137"/>
      <c r="AV253" s="137"/>
      <c r="AW253" s="137"/>
      <c r="AX253" s="137"/>
      <c r="AY253" s="137"/>
      <c r="AZ253" s="137"/>
      <c r="BA253" s="137"/>
      <c r="BB253" s="137"/>
    </row>
    <row r="254" spans="1:54" ht="16.5" customHeight="1">
      <c r="A254" s="137"/>
      <c r="B254" s="219">
        <v>5291</v>
      </c>
      <c r="C254" s="220" t="s">
        <v>743</v>
      </c>
      <c r="D254" s="220">
        <v>0</v>
      </c>
      <c r="E254" s="220">
        <v>0</v>
      </c>
      <c r="F254" s="220">
        <v>0</v>
      </c>
      <c r="G254" s="220">
        <f t="shared" si="3"/>
        <v>0</v>
      </c>
      <c r="H254" s="220">
        <v>0</v>
      </c>
      <c r="I254" s="220">
        <f t="shared" si="4"/>
        <v>0</v>
      </c>
      <c r="J254" s="220">
        <v>0</v>
      </c>
      <c r="K254" s="220">
        <f t="shared" si="5"/>
        <v>0</v>
      </c>
      <c r="L254" s="220">
        <v>0</v>
      </c>
      <c r="M254" s="220">
        <v>0</v>
      </c>
      <c r="N254" s="220">
        <v>0</v>
      </c>
      <c r="O254" s="220">
        <f t="shared" si="6"/>
        <v>0</v>
      </c>
      <c r="P254" s="220">
        <v>0</v>
      </c>
      <c r="Q254" s="220">
        <f t="shared" si="7"/>
        <v>0</v>
      </c>
      <c r="R254" s="220">
        <v>0</v>
      </c>
      <c r="S254" s="220">
        <f t="shared" si="8"/>
        <v>0</v>
      </c>
      <c r="T254" s="220">
        <v>0</v>
      </c>
      <c r="U254" s="220">
        <v>0</v>
      </c>
      <c r="V254" s="220">
        <v>0</v>
      </c>
      <c r="W254" s="220">
        <f t="shared" si="9"/>
        <v>0</v>
      </c>
      <c r="X254" s="220">
        <v>0</v>
      </c>
      <c r="Y254" s="220">
        <f t="shared" si="10"/>
        <v>0</v>
      </c>
      <c r="Z254" s="220">
        <v>0</v>
      </c>
      <c r="AA254" s="220">
        <f t="shared" si="11"/>
        <v>0</v>
      </c>
      <c r="AB254" s="200">
        <f t="shared" si="255"/>
        <v>0</v>
      </c>
      <c r="AC254" s="221">
        <f t="shared" ref="AC254:AD254" si="265">G254+O254+W254</f>
        <v>0</v>
      </c>
      <c r="AD254" s="221">
        <f t="shared" si="265"/>
        <v>0</v>
      </c>
      <c r="AE254" s="222">
        <f t="shared" si="14"/>
        <v>0</v>
      </c>
      <c r="AF254" s="227">
        <f t="shared" si="63"/>
        <v>0</v>
      </c>
      <c r="AG254" s="227" t="b">
        <f t="shared" si="19"/>
        <v>1</v>
      </c>
      <c r="AH254" t="s">
        <v>740</v>
      </c>
      <c r="AI254" s="224">
        <v>0</v>
      </c>
      <c r="AJ254" s="224">
        <v>0</v>
      </c>
      <c r="AK254" s="224">
        <f t="shared" si="15"/>
        <v>0</v>
      </c>
      <c r="AL254" s="224"/>
      <c r="AM254" s="137">
        <v>0</v>
      </c>
      <c r="AN254" s="137">
        <f t="shared" si="16"/>
        <v>0</v>
      </c>
      <c r="AO254" s="137"/>
      <c r="AP254" s="137"/>
      <c r="AQ254" s="137"/>
      <c r="AR254" s="137"/>
      <c r="AS254" s="137"/>
      <c r="AT254" s="137"/>
      <c r="AU254" s="137"/>
      <c r="AV254" s="137"/>
      <c r="AW254" s="137"/>
      <c r="AX254" s="137"/>
      <c r="AY254" s="137"/>
      <c r="AZ254" s="137"/>
      <c r="BA254" s="137"/>
      <c r="BB254" s="137"/>
    </row>
    <row r="255" spans="1:54" ht="16.5" customHeight="1">
      <c r="A255" s="137"/>
      <c r="B255" s="219">
        <v>5311</v>
      </c>
      <c r="C255" s="220" t="s">
        <v>744</v>
      </c>
      <c r="D255" s="220">
        <v>0</v>
      </c>
      <c r="E255" s="220">
        <v>0</v>
      </c>
      <c r="F255" s="220">
        <v>0</v>
      </c>
      <c r="G255" s="220">
        <f t="shared" si="3"/>
        <v>0</v>
      </c>
      <c r="H255" s="220">
        <v>0</v>
      </c>
      <c r="I255" s="220">
        <f t="shared" si="4"/>
        <v>0</v>
      </c>
      <c r="J255" s="220">
        <v>0</v>
      </c>
      <c r="K255" s="220">
        <f t="shared" si="5"/>
        <v>0</v>
      </c>
      <c r="L255" s="220">
        <v>0</v>
      </c>
      <c r="M255" s="220">
        <v>0</v>
      </c>
      <c r="N255" s="220">
        <v>0</v>
      </c>
      <c r="O255" s="220">
        <f t="shared" si="6"/>
        <v>0</v>
      </c>
      <c r="P255" s="220">
        <v>0</v>
      </c>
      <c r="Q255" s="220">
        <f t="shared" si="7"/>
        <v>0</v>
      </c>
      <c r="R255" s="220">
        <v>0</v>
      </c>
      <c r="S255" s="220">
        <f t="shared" si="8"/>
        <v>0</v>
      </c>
      <c r="T255" s="220">
        <v>0</v>
      </c>
      <c r="U255" s="220">
        <v>0</v>
      </c>
      <c r="V255" s="220">
        <v>0</v>
      </c>
      <c r="W255" s="220">
        <f t="shared" si="9"/>
        <v>0</v>
      </c>
      <c r="X255" s="220">
        <v>0</v>
      </c>
      <c r="Y255" s="220">
        <f t="shared" si="10"/>
        <v>0</v>
      </c>
      <c r="Z255" s="220">
        <v>0</v>
      </c>
      <c r="AA255" s="220">
        <f t="shared" si="11"/>
        <v>0</v>
      </c>
      <c r="AB255" s="200">
        <f t="shared" si="255"/>
        <v>0</v>
      </c>
      <c r="AC255" s="221">
        <f t="shared" ref="AC255:AD255" si="266">G255+O255+W255</f>
        <v>0</v>
      </c>
      <c r="AD255" s="221">
        <f t="shared" si="266"/>
        <v>0</v>
      </c>
      <c r="AE255" s="222">
        <f t="shared" si="14"/>
        <v>0</v>
      </c>
      <c r="AF255" s="227">
        <f t="shared" si="63"/>
        <v>0</v>
      </c>
      <c r="AG255" s="227" t="b">
        <f t="shared" si="19"/>
        <v>1</v>
      </c>
      <c r="AH255" t="s">
        <v>745</v>
      </c>
      <c r="AI255" s="224">
        <v>0</v>
      </c>
      <c r="AJ255" s="224">
        <v>0</v>
      </c>
      <c r="AK255" s="224">
        <f t="shared" si="15"/>
        <v>0</v>
      </c>
      <c r="AL255" s="224"/>
      <c r="AM255" s="137">
        <v>0</v>
      </c>
      <c r="AN255" s="137">
        <f t="shared" si="16"/>
        <v>0</v>
      </c>
      <c r="AO255" s="137"/>
      <c r="AP255" s="137"/>
      <c r="AQ255" s="137"/>
      <c r="AR255" s="137"/>
      <c r="AS255" s="137"/>
      <c r="AT255" s="137"/>
      <c r="AU255" s="137"/>
      <c r="AV255" s="137"/>
      <c r="AW255" s="137"/>
      <c r="AX255" s="137"/>
      <c r="AY255" s="137"/>
      <c r="AZ255" s="137"/>
      <c r="BA255" s="137"/>
      <c r="BB255" s="137"/>
    </row>
    <row r="256" spans="1:54" ht="16.5" customHeight="1">
      <c r="A256" s="137"/>
      <c r="B256" s="219">
        <v>5321</v>
      </c>
      <c r="C256" s="220" t="s">
        <v>746</v>
      </c>
      <c r="D256" s="220">
        <v>0</v>
      </c>
      <c r="E256" s="220">
        <v>0</v>
      </c>
      <c r="F256" s="220">
        <v>0</v>
      </c>
      <c r="G256" s="220">
        <f t="shared" si="3"/>
        <v>0</v>
      </c>
      <c r="H256" s="220">
        <v>0</v>
      </c>
      <c r="I256" s="220">
        <f t="shared" si="4"/>
        <v>0</v>
      </c>
      <c r="J256" s="220">
        <v>0</v>
      </c>
      <c r="K256" s="220">
        <f t="shared" si="5"/>
        <v>0</v>
      </c>
      <c r="L256" s="220">
        <v>0</v>
      </c>
      <c r="M256" s="220">
        <v>0</v>
      </c>
      <c r="N256" s="220">
        <v>0</v>
      </c>
      <c r="O256" s="220">
        <f t="shared" si="6"/>
        <v>0</v>
      </c>
      <c r="P256" s="220">
        <v>0</v>
      </c>
      <c r="Q256" s="220">
        <f t="shared" si="7"/>
        <v>0</v>
      </c>
      <c r="R256" s="220">
        <v>0</v>
      </c>
      <c r="S256" s="220">
        <f t="shared" si="8"/>
        <v>0</v>
      </c>
      <c r="T256" s="220">
        <v>0</v>
      </c>
      <c r="U256" s="220">
        <v>0</v>
      </c>
      <c r="V256" s="220">
        <v>0</v>
      </c>
      <c r="W256" s="220">
        <f t="shared" si="9"/>
        <v>0</v>
      </c>
      <c r="X256" s="220">
        <v>0</v>
      </c>
      <c r="Y256" s="220">
        <f t="shared" si="10"/>
        <v>0</v>
      </c>
      <c r="Z256" s="220">
        <v>0</v>
      </c>
      <c r="AA256" s="220">
        <f t="shared" si="11"/>
        <v>0</v>
      </c>
      <c r="AB256" s="200">
        <f t="shared" si="255"/>
        <v>0</v>
      </c>
      <c r="AC256" s="221">
        <f t="shared" ref="AC256:AD256" si="267">G256+O256+W256</f>
        <v>0</v>
      </c>
      <c r="AD256" s="221">
        <f t="shared" si="267"/>
        <v>0</v>
      </c>
      <c r="AE256" s="222">
        <f t="shared" si="14"/>
        <v>0</v>
      </c>
      <c r="AF256" s="227">
        <f t="shared" si="63"/>
        <v>0</v>
      </c>
      <c r="AG256" s="227" t="b">
        <f t="shared" si="19"/>
        <v>1</v>
      </c>
      <c r="AH256" t="s">
        <v>745</v>
      </c>
      <c r="AI256" s="224">
        <v>0</v>
      </c>
      <c r="AJ256" s="224">
        <v>0</v>
      </c>
      <c r="AK256" s="224">
        <f t="shared" si="15"/>
        <v>0</v>
      </c>
      <c r="AL256" s="224"/>
      <c r="AM256" s="137">
        <v>0</v>
      </c>
      <c r="AN256" s="137">
        <f t="shared" si="16"/>
        <v>0</v>
      </c>
      <c r="AO256" s="137"/>
      <c r="AP256" s="137"/>
      <c r="AQ256" s="137"/>
      <c r="AR256" s="137"/>
      <c r="AS256" s="137"/>
      <c r="AT256" s="137"/>
      <c r="AU256" s="137"/>
      <c r="AV256" s="137"/>
      <c r="AW256" s="137"/>
      <c r="AX256" s="137"/>
      <c r="AY256" s="137"/>
      <c r="AZ256" s="137"/>
      <c r="BA256" s="137"/>
      <c r="BB256" s="137"/>
    </row>
    <row r="257" spans="1:54" ht="16.5" customHeight="1">
      <c r="A257" s="137"/>
      <c r="B257" s="219">
        <v>5411</v>
      </c>
      <c r="C257" s="220" t="s">
        <v>747</v>
      </c>
      <c r="D257" s="220">
        <v>0</v>
      </c>
      <c r="E257" s="220">
        <v>0</v>
      </c>
      <c r="F257" s="220">
        <v>0</v>
      </c>
      <c r="G257" s="220">
        <f t="shared" si="3"/>
        <v>0</v>
      </c>
      <c r="H257" s="220">
        <v>0</v>
      </c>
      <c r="I257" s="220">
        <f t="shared" si="4"/>
        <v>0</v>
      </c>
      <c r="J257" s="220">
        <v>0</v>
      </c>
      <c r="K257" s="220">
        <f t="shared" si="5"/>
        <v>0</v>
      </c>
      <c r="L257" s="220">
        <v>0</v>
      </c>
      <c r="M257" s="220">
        <v>0</v>
      </c>
      <c r="N257" s="220">
        <v>0</v>
      </c>
      <c r="O257" s="220">
        <f t="shared" si="6"/>
        <v>0</v>
      </c>
      <c r="P257" s="220">
        <v>0</v>
      </c>
      <c r="Q257" s="220">
        <f t="shared" si="7"/>
        <v>0</v>
      </c>
      <c r="R257" s="220">
        <v>0</v>
      </c>
      <c r="S257" s="220">
        <f t="shared" si="8"/>
        <v>0</v>
      </c>
      <c r="T257" s="220">
        <v>0</v>
      </c>
      <c r="U257" s="220">
        <v>0</v>
      </c>
      <c r="V257" s="220">
        <v>0</v>
      </c>
      <c r="W257" s="220">
        <f t="shared" si="9"/>
        <v>0</v>
      </c>
      <c r="X257" s="220">
        <v>0</v>
      </c>
      <c r="Y257" s="220">
        <f t="shared" si="10"/>
        <v>0</v>
      </c>
      <c r="Z257" s="220">
        <v>0</v>
      </c>
      <c r="AA257" s="220">
        <f t="shared" si="11"/>
        <v>0</v>
      </c>
      <c r="AB257" s="200">
        <f t="shared" si="255"/>
        <v>0</v>
      </c>
      <c r="AC257" s="221">
        <f t="shared" ref="AC257:AD257" si="268">G257+O257+W257</f>
        <v>0</v>
      </c>
      <c r="AD257" s="221">
        <f t="shared" si="268"/>
        <v>0</v>
      </c>
      <c r="AE257" s="222">
        <f t="shared" si="14"/>
        <v>0</v>
      </c>
      <c r="AF257" s="227">
        <f t="shared" si="63"/>
        <v>0</v>
      </c>
      <c r="AG257" s="227" t="b">
        <f t="shared" si="19"/>
        <v>1</v>
      </c>
      <c r="AH257" t="s">
        <v>748</v>
      </c>
      <c r="AI257" s="224">
        <v>0</v>
      </c>
      <c r="AJ257" s="224">
        <v>0</v>
      </c>
      <c r="AK257" s="224">
        <f t="shared" si="15"/>
        <v>0</v>
      </c>
      <c r="AL257" s="224"/>
      <c r="AM257" s="137">
        <v>0</v>
      </c>
      <c r="AN257" s="137">
        <f t="shared" si="16"/>
        <v>0</v>
      </c>
      <c r="AO257" s="137"/>
      <c r="AP257" s="137"/>
      <c r="AQ257" s="137"/>
      <c r="AR257" s="137"/>
      <c r="AS257" s="137"/>
      <c r="AT257" s="137"/>
      <c r="AU257" s="137"/>
      <c r="AV257" s="137"/>
      <c r="AW257" s="137"/>
      <c r="AX257" s="137"/>
      <c r="AY257" s="137"/>
      <c r="AZ257" s="137"/>
      <c r="BA257" s="137"/>
      <c r="BB257" s="137"/>
    </row>
    <row r="258" spans="1:54" ht="16.5" customHeight="1">
      <c r="A258" s="137"/>
      <c r="B258" s="219">
        <v>5412</v>
      </c>
      <c r="C258" s="220" t="s">
        <v>749</v>
      </c>
      <c r="D258" s="220">
        <v>0</v>
      </c>
      <c r="E258" s="220">
        <v>0</v>
      </c>
      <c r="F258" s="220">
        <v>0</v>
      </c>
      <c r="G258" s="220">
        <f t="shared" si="3"/>
        <v>0</v>
      </c>
      <c r="H258" s="220">
        <v>0</v>
      </c>
      <c r="I258" s="220">
        <f t="shared" si="4"/>
        <v>0</v>
      </c>
      <c r="J258" s="220">
        <v>0</v>
      </c>
      <c r="K258" s="220">
        <f t="shared" si="5"/>
        <v>0</v>
      </c>
      <c r="L258" s="220">
        <v>0</v>
      </c>
      <c r="M258" s="220">
        <v>0</v>
      </c>
      <c r="N258" s="220">
        <v>0</v>
      </c>
      <c r="O258" s="220">
        <f t="shared" si="6"/>
        <v>0</v>
      </c>
      <c r="P258" s="220">
        <v>0</v>
      </c>
      <c r="Q258" s="220">
        <f t="shared" si="7"/>
        <v>0</v>
      </c>
      <c r="R258" s="220">
        <v>0</v>
      </c>
      <c r="S258" s="220">
        <f t="shared" si="8"/>
        <v>0</v>
      </c>
      <c r="T258" s="220">
        <v>0</v>
      </c>
      <c r="U258" s="220">
        <v>0</v>
      </c>
      <c r="V258" s="220">
        <v>0</v>
      </c>
      <c r="W258" s="220">
        <f t="shared" si="9"/>
        <v>0</v>
      </c>
      <c r="X258" s="220">
        <v>0</v>
      </c>
      <c r="Y258" s="220">
        <f t="shared" si="10"/>
        <v>0</v>
      </c>
      <c r="Z258" s="220">
        <v>0</v>
      </c>
      <c r="AA258" s="220">
        <f t="shared" si="11"/>
        <v>0</v>
      </c>
      <c r="AB258" s="200">
        <f t="shared" si="255"/>
        <v>0</v>
      </c>
      <c r="AC258" s="221">
        <f t="shared" ref="AC258:AD258" si="269">G258+O258+W258</f>
        <v>0</v>
      </c>
      <c r="AD258" s="221">
        <f t="shared" si="269"/>
        <v>0</v>
      </c>
      <c r="AE258" s="222">
        <f t="shared" si="14"/>
        <v>0</v>
      </c>
      <c r="AF258" s="227">
        <f t="shared" si="63"/>
        <v>0</v>
      </c>
      <c r="AG258" s="227" t="b">
        <f t="shared" si="19"/>
        <v>1</v>
      </c>
      <c r="AH258" t="s">
        <v>748</v>
      </c>
      <c r="AI258" s="224">
        <v>0</v>
      </c>
      <c r="AJ258" s="224">
        <v>0</v>
      </c>
      <c r="AK258" s="224">
        <f t="shared" si="15"/>
        <v>0</v>
      </c>
      <c r="AL258" s="224"/>
      <c r="AM258" s="137">
        <v>0</v>
      </c>
      <c r="AN258" s="137">
        <f t="shared" si="16"/>
        <v>0</v>
      </c>
      <c r="AO258" s="137"/>
      <c r="AP258" s="137"/>
      <c r="AQ258" s="137"/>
      <c r="AR258" s="137"/>
      <c r="AS258" s="137"/>
      <c r="AT258" s="137"/>
      <c r="AU258" s="137"/>
      <c r="AV258" s="137"/>
      <c r="AW258" s="137"/>
      <c r="AX258" s="137"/>
      <c r="AY258" s="137"/>
      <c r="AZ258" s="137"/>
      <c r="BA258" s="137"/>
      <c r="BB258" s="137"/>
    </row>
    <row r="259" spans="1:54" ht="16.5" customHeight="1">
      <c r="A259" s="137"/>
      <c r="B259" s="219">
        <v>5413</v>
      </c>
      <c r="C259" s="220" t="s">
        <v>750</v>
      </c>
      <c r="D259" s="220">
        <v>0</v>
      </c>
      <c r="E259" s="220">
        <v>0</v>
      </c>
      <c r="F259" s="220">
        <v>0</v>
      </c>
      <c r="G259" s="220">
        <f t="shared" si="3"/>
        <v>0</v>
      </c>
      <c r="H259" s="220">
        <v>0</v>
      </c>
      <c r="I259" s="220">
        <f t="shared" si="4"/>
        <v>0</v>
      </c>
      <c r="J259" s="220">
        <v>0</v>
      </c>
      <c r="K259" s="220">
        <f t="shared" si="5"/>
        <v>0</v>
      </c>
      <c r="L259" s="220">
        <v>0</v>
      </c>
      <c r="M259" s="220">
        <v>0</v>
      </c>
      <c r="N259" s="220">
        <v>0</v>
      </c>
      <c r="O259" s="220">
        <f t="shared" si="6"/>
        <v>0</v>
      </c>
      <c r="P259" s="220">
        <v>0</v>
      </c>
      <c r="Q259" s="220">
        <f t="shared" si="7"/>
        <v>0</v>
      </c>
      <c r="R259" s="220">
        <v>0</v>
      </c>
      <c r="S259" s="220">
        <f t="shared" si="8"/>
        <v>0</v>
      </c>
      <c r="T259" s="220">
        <v>0</v>
      </c>
      <c r="U259" s="220">
        <v>0</v>
      </c>
      <c r="V259" s="220">
        <v>0</v>
      </c>
      <c r="W259" s="220">
        <f t="shared" si="9"/>
        <v>0</v>
      </c>
      <c r="X259" s="220">
        <v>0</v>
      </c>
      <c r="Y259" s="220">
        <f t="shared" si="10"/>
        <v>0</v>
      </c>
      <c r="Z259" s="220">
        <v>0</v>
      </c>
      <c r="AA259" s="220">
        <f t="shared" si="11"/>
        <v>0</v>
      </c>
      <c r="AB259" s="200">
        <f t="shared" si="255"/>
        <v>0</v>
      </c>
      <c r="AC259" s="221">
        <f t="shared" ref="AC259:AD259" si="270">G259+O259+W259</f>
        <v>0</v>
      </c>
      <c r="AD259" s="221">
        <f t="shared" si="270"/>
        <v>0</v>
      </c>
      <c r="AE259" s="222">
        <f t="shared" si="14"/>
        <v>0</v>
      </c>
      <c r="AF259" s="227">
        <f t="shared" si="63"/>
        <v>0</v>
      </c>
      <c r="AG259" s="227" t="b">
        <f t="shared" si="19"/>
        <v>1</v>
      </c>
      <c r="AH259" t="s">
        <v>748</v>
      </c>
      <c r="AI259" s="224">
        <v>0</v>
      </c>
      <c r="AJ259" s="224">
        <v>0</v>
      </c>
      <c r="AK259" s="224">
        <f t="shared" si="15"/>
        <v>0</v>
      </c>
      <c r="AL259" s="224"/>
      <c r="AM259" s="137">
        <v>0</v>
      </c>
      <c r="AN259" s="137">
        <f t="shared" si="16"/>
        <v>0</v>
      </c>
      <c r="AO259" s="137"/>
      <c r="AP259" s="137"/>
      <c r="AQ259" s="137"/>
      <c r="AR259" s="137"/>
      <c r="AS259" s="137"/>
      <c r="AT259" s="137"/>
      <c r="AU259" s="137"/>
      <c r="AV259" s="137"/>
      <c r="AW259" s="137"/>
      <c r="AX259" s="137"/>
      <c r="AY259" s="137"/>
      <c r="AZ259" s="137"/>
      <c r="BA259" s="137"/>
      <c r="BB259" s="137"/>
    </row>
    <row r="260" spans="1:54" ht="16.5" customHeight="1">
      <c r="A260" s="137"/>
      <c r="B260" s="219">
        <v>5414</v>
      </c>
      <c r="C260" s="220" t="s">
        <v>751</v>
      </c>
      <c r="D260" s="220">
        <v>0</v>
      </c>
      <c r="E260" s="220">
        <v>0</v>
      </c>
      <c r="F260" s="220">
        <v>0</v>
      </c>
      <c r="G260" s="220">
        <f t="shared" si="3"/>
        <v>0</v>
      </c>
      <c r="H260" s="220">
        <v>0</v>
      </c>
      <c r="I260" s="220">
        <f t="shared" si="4"/>
        <v>0</v>
      </c>
      <c r="J260" s="220">
        <v>0</v>
      </c>
      <c r="K260" s="220">
        <f t="shared" si="5"/>
        <v>0</v>
      </c>
      <c r="L260" s="220">
        <v>0</v>
      </c>
      <c r="M260" s="220">
        <v>0</v>
      </c>
      <c r="N260" s="220">
        <v>0</v>
      </c>
      <c r="O260" s="220">
        <f t="shared" si="6"/>
        <v>0</v>
      </c>
      <c r="P260" s="220">
        <v>0</v>
      </c>
      <c r="Q260" s="220">
        <f t="shared" si="7"/>
        <v>0</v>
      </c>
      <c r="R260" s="220">
        <v>0</v>
      </c>
      <c r="S260" s="220">
        <f t="shared" si="8"/>
        <v>0</v>
      </c>
      <c r="T260" s="220">
        <v>0</v>
      </c>
      <c r="U260" s="220">
        <v>0</v>
      </c>
      <c r="V260" s="220">
        <v>0</v>
      </c>
      <c r="W260" s="220">
        <f t="shared" si="9"/>
        <v>0</v>
      </c>
      <c r="X260" s="220">
        <v>0</v>
      </c>
      <c r="Y260" s="220">
        <f t="shared" si="10"/>
        <v>0</v>
      </c>
      <c r="Z260" s="220">
        <v>0</v>
      </c>
      <c r="AA260" s="220">
        <f t="shared" si="11"/>
        <v>0</v>
      </c>
      <c r="AB260" s="200">
        <f t="shared" si="255"/>
        <v>0</v>
      </c>
      <c r="AC260" s="221">
        <f t="shared" ref="AC260:AD260" si="271">G260+O260+W260</f>
        <v>0</v>
      </c>
      <c r="AD260" s="221">
        <f t="shared" si="271"/>
        <v>0</v>
      </c>
      <c r="AE260" s="222">
        <f t="shared" si="14"/>
        <v>0</v>
      </c>
      <c r="AF260" s="227">
        <f t="shared" si="63"/>
        <v>0</v>
      </c>
      <c r="AG260" s="227" t="b">
        <f t="shared" si="19"/>
        <v>1</v>
      </c>
      <c r="AH260" t="s">
        <v>748</v>
      </c>
      <c r="AI260" s="224">
        <v>0</v>
      </c>
      <c r="AJ260" s="224">
        <v>0</v>
      </c>
      <c r="AK260" s="224">
        <f t="shared" si="15"/>
        <v>0</v>
      </c>
      <c r="AL260" s="224"/>
      <c r="AM260" s="137">
        <v>0</v>
      </c>
      <c r="AN260" s="137">
        <f t="shared" si="16"/>
        <v>0</v>
      </c>
      <c r="AO260" s="137"/>
      <c r="AP260" s="137"/>
      <c r="AQ260" s="137"/>
      <c r="AR260" s="137"/>
      <c r="AS260" s="137"/>
      <c r="AT260" s="137"/>
      <c r="AU260" s="137"/>
      <c r="AV260" s="137"/>
      <c r="AW260" s="137"/>
      <c r="AX260" s="137"/>
      <c r="AY260" s="137"/>
      <c r="AZ260" s="137"/>
      <c r="BA260" s="137"/>
      <c r="BB260" s="137"/>
    </row>
    <row r="261" spans="1:54" ht="16.5" customHeight="1">
      <c r="A261" s="137"/>
      <c r="B261" s="219">
        <v>5421</v>
      </c>
      <c r="C261" s="220" t="s">
        <v>752</v>
      </c>
      <c r="D261" s="220">
        <v>0</v>
      </c>
      <c r="E261" s="220">
        <v>0</v>
      </c>
      <c r="F261" s="220">
        <v>0</v>
      </c>
      <c r="G261" s="220">
        <f t="shared" si="3"/>
        <v>0</v>
      </c>
      <c r="H261" s="220">
        <v>0</v>
      </c>
      <c r="I261" s="220">
        <f t="shared" si="4"/>
        <v>0</v>
      </c>
      <c r="J261" s="220">
        <v>0</v>
      </c>
      <c r="K261" s="220">
        <f t="shared" si="5"/>
        <v>0</v>
      </c>
      <c r="L261" s="220">
        <v>0</v>
      </c>
      <c r="M261" s="220">
        <v>0</v>
      </c>
      <c r="N261" s="220">
        <v>0</v>
      </c>
      <c r="O261" s="220">
        <f t="shared" si="6"/>
        <v>0</v>
      </c>
      <c r="P261" s="220">
        <v>0</v>
      </c>
      <c r="Q261" s="220">
        <f t="shared" si="7"/>
        <v>0</v>
      </c>
      <c r="R261" s="220">
        <v>0</v>
      </c>
      <c r="S261" s="220">
        <f t="shared" si="8"/>
        <v>0</v>
      </c>
      <c r="T261" s="220">
        <v>0</v>
      </c>
      <c r="U261" s="220">
        <v>0</v>
      </c>
      <c r="V261" s="220">
        <v>0</v>
      </c>
      <c r="W261" s="220">
        <f t="shared" si="9"/>
        <v>0</v>
      </c>
      <c r="X261" s="220">
        <v>0</v>
      </c>
      <c r="Y261" s="220">
        <f t="shared" si="10"/>
        <v>0</v>
      </c>
      <c r="Z261" s="220">
        <v>0</v>
      </c>
      <c r="AA261" s="220">
        <f t="shared" si="11"/>
        <v>0</v>
      </c>
      <c r="AB261" s="200">
        <f t="shared" si="255"/>
        <v>0</v>
      </c>
      <c r="AC261" s="221">
        <f t="shared" ref="AC261:AD261" si="272">G261+O261+W261</f>
        <v>0</v>
      </c>
      <c r="AD261" s="221">
        <f t="shared" si="272"/>
        <v>0</v>
      </c>
      <c r="AE261" s="222">
        <f t="shared" si="14"/>
        <v>0</v>
      </c>
      <c r="AF261" s="227">
        <f t="shared" si="63"/>
        <v>0</v>
      </c>
      <c r="AG261" s="227" t="b">
        <f t="shared" si="19"/>
        <v>1</v>
      </c>
      <c r="AH261" t="s">
        <v>748</v>
      </c>
      <c r="AI261" s="224">
        <v>0</v>
      </c>
      <c r="AJ261" s="224">
        <v>0</v>
      </c>
      <c r="AK261" s="224">
        <f t="shared" si="15"/>
        <v>0</v>
      </c>
      <c r="AL261" s="224"/>
      <c r="AM261" s="137">
        <v>0</v>
      </c>
      <c r="AN261" s="137">
        <f t="shared" si="16"/>
        <v>0</v>
      </c>
      <c r="AO261" s="137"/>
      <c r="AP261" s="137"/>
      <c r="AQ261" s="137"/>
      <c r="AR261" s="137"/>
      <c r="AS261" s="137"/>
      <c r="AT261" s="137"/>
      <c r="AU261" s="137"/>
      <c r="AV261" s="137"/>
      <c r="AW261" s="137"/>
      <c r="AX261" s="137"/>
      <c r="AY261" s="137"/>
      <c r="AZ261" s="137"/>
      <c r="BA261" s="137"/>
      <c r="BB261" s="137"/>
    </row>
    <row r="262" spans="1:54" ht="16.5" customHeight="1">
      <c r="A262" s="137"/>
      <c r="B262" s="219">
        <v>5431</v>
      </c>
      <c r="C262" s="220" t="s">
        <v>753</v>
      </c>
      <c r="D262" s="220">
        <v>0</v>
      </c>
      <c r="E262" s="220">
        <v>0</v>
      </c>
      <c r="F262" s="220">
        <v>0</v>
      </c>
      <c r="G262" s="220">
        <f t="shared" si="3"/>
        <v>0</v>
      </c>
      <c r="H262" s="220">
        <v>0</v>
      </c>
      <c r="I262" s="220">
        <f t="shared" si="4"/>
        <v>0</v>
      </c>
      <c r="J262" s="220">
        <v>0</v>
      </c>
      <c r="K262" s="220">
        <f t="shared" si="5"/>
        <v>0</v>
      </c>
      <c r="L262" s="220">
        <v>0</v>
      </c>
      <c r="M262" s="220">
        <v>0</v>
      </c>
      <c r="N262" s="220">
        <v>0</v>
      </c>
      <c r="O262" s="220">
        <f t="shared" si="6"/>
        <v>0</v>
      </c>
      <c r="P262" s="220">
        <v>0</v>
      </c>
      <c r="Q262" s="220">
        <f t="shared" si="7"/>
        <v>0</v>
      </c>
      <c r="R262" s="220">
        <v>0</v>
      </c>
      <c r="S262" s="220">
        <f t="shared" si="8"/>
        <v>0</v>
      </c>
      <c r="T262" s="220">
        <v>0</v>
      </c>
      <c r="U262" s="220">
        <v>0</v>
      </c>
      <c r="V262" s="220">
        <v>0</v>
      </c>
      <c r="W262" s="220">
        <f t="shared" si="9"/>
        <v>0</v>
      </c>
      <c r="X262" s="220">
        <v>0</v>
      </c>
      <c r="Y262" s="220">
        <f t="shared" si="10"/>
        <v>0</v>
      </c>
      <c r="Z262" s="220">
        <v>0</v>
      </c>
      <c r="AA262" s="220">
        <f t="shared" si="11"/>
        <v>0</v>
      </c>
      <c r="AB262" s="200">
        <f t="shared" si="255"/>
        <v>0</v>
      </c>
      <c r="AC262" s="221">
        <f t="shared" ref="AC262:AD262" si="273">G262+O262+W262</f>
        <v>0</v>
      </c>
      <c r="AD262" s="221">
        <f t="shared" si="273"/>
        <v>0</v>
      </c>
      <c r="AE262" s="222">
        <f t="shared" si="14"/>
        <v>0</v>
      </c>
      <c r="AF262" s="227">
        <f t="shared" si="63"/>
        <v>0</v>
      </c>
      <c r="AG262" s="227" t="b">
        <f t="shared" si="19"/>
        <v>1</v>
      </c>
      <c r="AH262" t="s">
        <v>748</v>
      </c>
      <c r="AI262" s="224">
        <v>0</v>
      </c>
      <c r="AJ262" s="224">
        <v>0</v>
      </c>
      <c r="AK262" s="224">
        <f t="shared" si="15"/>
        <v>0</v>
      </c>
      <c r="AL262" s="224"/>
      <c r="AM262" s="137">
        <v>0</v>
      </c>
      <c r="AN262" s="137">
        <f t="shared" si="16"/>
        <v>0</v>
      </c>
      <c r="AO262" s="137"/>
      <c r="AP262" s="137"/>
      <c r="AQ262" s="137"/>
      <c r="AR262" s="137"/>
      <c r="AS262" s="137"/>
      <c r="AT262" s="137"/>
      <c r="AU262" s="137"/>
      <c r="AV262" s="137"/>
      <c r="AW262" s="137"/>
      <c r="AX262" s="137"/>
      <c r="AY262" s="137"/>
      <c r="AZ262" s="137"/>
      <c r="BA262" s="137"/>
      <c r="BB262" s="137"/>
    </row>
    <row r="263" spans="1:54" ht="16.5" customHeight="1">
      <c r="A263" s="137"/>
      <c r="B263" s="219">
        <v>5432</v>
      </c>
      <c r="C263" s="220" t="s">
        <v>754</v>
      </c>
      <c r="D263" s="220">
        <v>0</v>
      </c>
      <c r="E263" s="220">
        <v>0</v>
      </c>
      <c r="F263" s="220">
        <v>0</v>
      </c>
      <c r="G263" s="220">
        <f t="shared" si="3"/>
        <v>0</v>
      </c>
      <c r="H263" s="220">
        <v>0</v>
      </c>
      <c r="I263" s="220">
        <f t="shared" si="4"/>
        <v>0</v>
      </c>
      <c r="J263" s="220">
        <v>0</v>
      </c>
      <c r="K263" s="220">
        <f t="shared" si="5"/>
        <v>0</v>
      </c>
      <c r="L263" s="220">
        <v>0</v>
      </c>
      <c r="M263" s="220">
        <v>0</v>
      </c>
      <c r="N263" s="220">
        <v>0</v>
      </c>
      <c r="O263" s="220">
        <f t="shared" si="6"/>
        <v>0</v>
      </c>
      <c r="P263" s="220">
        <v>0</v>
      </c>
      <c r="Q263" s="220">
        <f t="shared" si="7"/>
        <v>0</v>
      </c>
      <c r="R263" s="220">
        <v>0</v>
      </c>
      <c r="S263" s="220">
        <f t="shared" si="8"/>
        <v>0</v>
      </c>
      <c r="T263" s="220">
        <v>0</v>
      </c>
      <c r="U263" s="220">
        <v>0</v>
      </c>
      <c r="V263" s="220">
        <v>0</v>
      </c>
      <c r="W263" s="220">
        <f t="shared" si="9"/>
        <v>0</v>
      </c>
      <c r="X263" s="220">
        <v>0</v>
      </c>
      <c r="Y263" s="220">
        <f t="shared" si="10"/>
        <v>0</v>
      </c>
      <c r="Z263" s="220">
        <v>0</v>
      </c>
      <c r="AA263" s="220">
        <f t="shared" si="11"/>
        <v>0</v>
      </c>
      <c r="AB263" s="200">
        <f t="shared" si="255"/>
        <v>0</v>
      </c>
      <c r="AC263" s="221">
        <f t="shared" ref="AC263:AD263" si="274">G263+O263+W263</f>
        <v>0</v>
      </c>
      <c r="AD263" s="221">
        <f t="shared" si="274"/>
        <v>0</v>
      </c>
      <c r="AE263" s="222">
        <f t="shared" si="14"/>
        <v>0</v>
      </c>
      <c r="AF263" s="227">
        <f t="shared" si="63"/>
        <v>0</v>
      </c>
      <c r="AG263" s="227" t="b">
        <f t="shared" si="19"/>
        <v>1</v>
      </c>
      <c r="AH263" t="s">
        <v>748</v>
      </c>
      <c r="AI263" s="224">
        <v>0</v>
      </c>
      <c r="AJ263" s="224">
        <v>0</v>
      </c>
      <c r="AK263" s="224">
        <f t="shared" si="15"/>
        <v>0</v>
      </c>
      <c r="AL263" s="224"/>
      <c r="AM263" s="137">
        <v>0</v>
      </c>
      <c r="AN263" s="137">
        <f t="shared" si="16"/>
        <v>0</v>
      </c>
      <c r="AO263" s="137"/>
      <c r="AP263" s="137"/>
      <c r="AQ263" s="137"/>
      <c r="AR263" s="137"/>
      <c r="AS263" s="137"/>
      <c r="AT263" s="137"/>
      <c r="AU263" s="137"/>
      <c r="AV263" s="137"/>
      <c r="AW263" s="137"/>
      <c r="AX263" s="137"/>
      <c r="AY263" s="137"/>
      <c r="AZ263" s="137"/>
      <c r="BA263" s="137"/>
      <c r="BB263" s="137"/>
    </row>
    <row r="264" spans="1:54" ht="16.5" customHeight="1">
      <c r="A264" s="137"/>
      <c r="B264" s="219">
        <v>5441</v>
      </c>
      <c r="C264" s="220" t="s">
        <v>755</v>
      </c>
      <c r="D264" s="220">
        <v>0</v>
      </c>
      <c r="E264" s="220">
        <v>0</v>
      </c>
      <c r="F264" s="220">
        <v>0</v>
      </c>
      <c r="G264" s="220">
        <f t="shared" si="3"/>
        <v>0</v>
      </c>
      <c r="H264" s="220">
        <v>0</v>
      </c>
      <c r="I264" s="220">
        <f t="shared" si="4"/>
        <v>0</v>
      </c>
      <c r="J264" s="220">
        <v>0</v>
      </c>
      <c r="K264" s="220">
        <f t="shared" si="5"/>
        <v>0</v>
      </c>
      <c r="L264" s="220">
        <v>0</v>
      </c>
      <c r="M264" s="220">
        <v>0</v>
      </c>
      <c r="N264" s="220">
        <v>0</v>
      </c>
      <c r="O264" s="220">
        <f t="shared" si="6"/>
        <v>0</v>
      </c>
      <c r="P264" s="220">
        <v>0</v>
      </c>
      <c r="Q264" s="220">
        <f t="shared" si="7"/>
        <v>0</v>
      </c>
      <c r="R264" s="220">
        <v>0</v>
      </c>
      <c r="S264" s="220">
        <f t="shared" si="8"/>
        <v>0</v>
      </c>
      <c r="T264" s="220">
        <v>0</v>
      </c>
      <c r="U264" s="220">
        <v>0</v>
      </c>
      <c r="V264" s="220">
        <v>0</v>
      </c>
      <c r="W264" s="220">
        <f t="shared" si="9"/>
        <v>0</v>
      </c>
      <c r="X264" s="220">
        <v>0</v>
      </c>
      <c r="Y264" s="220">
        <f t="shared" si="10"/>
        <v>0</v>
      </c>
      <c r="Z264" s="220">
        <v>0</v>
      </c>
      <c r="AA264" s="220">
        <f t="shared" si="11"/>
        <v>0</v>
      </c>
      <c r="AB264" s="200">
        <f t="shared" si="255"/>
        <v>0</v>
      </c>
      <c r="AC264" s="221">
        <f t="shared" ref="AC264:AD264" si="275">G264+O264+W264</f>
        <v>0</v>
      </c>
      <c r="AD264" s="221">
        <f t="shared" si="275"/>
        <v>0</v>
      </c>
      <c r="AE264" s="222">
        <f t="shared" si="14"/>
        <v>0</v>
      </c>
      <c r="AF264" s="227">
        <f t="shared" si="63"/>
        <v>0</v>
      </c>
      <c r="AG264" s="227" t="b">
        <f t="shared" si="19"/>
        <v>1</v>
      </c>
      <c r="AH264" t="s">
        <v>748</v>
      </c>
      <c r="AI264" s="224">
        <v>0</v>
      </c>
      <c r="AJ264" s="224">
        <v>0</v>
      </c>
      <c r="AK264" s="224">
        <f t="shared" si="15"/>
        <v>0</v>
      </c>
      <c r="AL264" s="224"/>
      <c r="AM264" s="137">
        <v>0</v>
      </c>
      <c r="AN264" s="137">
        <f t="shared" si="16"/>
        <v>0</v>
      </c>
      <c r="AO264" s="137"/>
      <c r="AP264" s="137"/>
      <c r="AQ264" s="137"/>
      <c r="AR264" s="137"/>
      <c r="AS264" s="137"/>
      <c r="AT264" s="137"/>
      <c r="AU264" s="137"/>
      <c r="AV264" s="137"/>
      <c r="AW264" s="137"/>
      <c r="AX264" s="137"/>
      <c r="AY264" s="137"/>
      <c r="AZ264" s="137"/>
      <c r="BA264" s="137"/>
      <c r="BB264" s="137"/>
    </row>
    <row r="265" spans="1:54" ht="16.5" customHeight="1">
      <c r="A265" s="137"/>
      <c r="B265" s="219">
        <v>5451</v>
      </c>
      <c r="C265" s="220" t="s">
        <v>756</v>
      </c>
      <c r="D265" s="220">
        <v>0</v>
      </c>
      <c r="E265" s="220">
        <v>0</v>
      </c>
      <c r="F265" s="220">
        <v>0</v>
      </c>
      <c r="G265" s="220">
        <f t="shared" si="3"/>
        <v>0</v>
      </c>
      <c r="H265" s="220">
        <v>0</v>
      </c>
      <c r="I265" s="220">
        <f t="shared" si="4"/>
        <v>0</v>
      </c>
      <c r="J265" s="220">
        <v>0</v>
      </c>
      <c r="K265" s="220">
        <f t="shared" si="5"/>
        <v>0</v>
      </c>
      <c r="L265" s="220">
        <v>0</v>
      </c>
      <c r="M265" s="220">
        <v>0</v>
      </c>
      <c r="N265" s="220">
        <v>0</v>
      </c>
      <c r="O265" s="220">
        <f t="shared" si="6"/>
        <v>0</v>
      </c>
      <c r="P265" s="220">
        <v>0</v>
      </c>
      <c r="Q265" s="220">
        <f t="shared" si="7"/>
        <v>0</v>
      </c>
      <c r="R265" s="220">
        <v>0</v>
      </c>
      <c r="S265" s="220">
        <f t="shared" si="8"/>
        <v>0</v>
      </c>
      <c r="T265" s="220">
        <v>0</v>
      </c>
      <c r="U265" s="220">
        <v>0</v>
      </c>
      <c r="V265" s="220">
        <v>0</v>
      </c>
      <c r="W265" s="220">
        <f t="shared" si="9"/>
        <v>0</v>
      </c>
      <c r="X265" s="220">
        <v>0</v>
      </c>
      <c r="Y265" s="220">
        <f t="shared" si="10"/>
        <v>0</v>
      </c>
      <c r="Z265" s="220">
        <v>0</v>
      </c>
      <c r="AA265" s="220">
        <f t="shared" si="11"/>
        <v>0</v>
      </c>
      <c r="AB265" s="200">
        <f t="shared" si="255"/>
        <v>0</v>
      </c>
      <c r="AC265" s="221">
        <f t="shared" ref="AC265:AD265" si="276">G265+O265+W265</f>
        <v>0</v>
      </c>
      <c r="AD265" s="221">
        <f t="shared" si="276"/>
        <v>0</v>
      </c>
      <c r="AE265" s="222">
        <f t="shared" si="14"/>
        <v>0</v>
      </c>
      <c r="AF265" s="227">
        <f t="shared" si="63"/>
        <v>0</v>
      </c>
      <c r="AG265" s="227" t="b">
        <f t="shared" si="19"/>
        <v>1</v>
      </c>
      <c r="AH265" t="s">
        <v>748</v>
      </c>
      <c r="AI265" s="224">
        <v>0</v>
      </c>
      <c r="AJ265" s="224">
        <v>0</v>
      </c>
      <c r="AK265" s="224">
        <f t="shared" si="15"/>
        <v>0</v>
      </c>
      <c r="AL265" s="224"/>
      <c r="AM265" s="137">
        <v>0</v>
      </c>
      <c r="AN265" s="137">
        <f t="shared" si="16"/>
        <v>0</v>
      </c>
      <c r="AO265" s="137"/>
      <c r="AP265" s="137"/>
      <c r="AQ265" s="137"/>
      <c r="AR265" s="137"/>
      <c r="AS265" s="137"/>
      <c r="AT265" s="137"/>
      <c r="AU265" s="137"/>
      <c r="AV265" s="137"/>
      <c r="AW265" s="137"/>
      <c r="AX265" s="137"/>
      <c r="AY265" s="137"/>
      <c r="AZ265" s="137"/>
      <c r="BA265" s="137"/>
      <c r="BB265" s="137"/>
    </row>
    <row r="266" spans="1:54" ht="16.5" customHeight="1">
      <c r="A266" s="137"/>
      <c r="B266" s="219">
        <v>5452</v>
      </c>
      <c r="C266" s="220" t="s">
        <v>757</v>
      </c>
      <c r="D266" s="220">
        <v>0</v>
      </c>
      <c r="E266" s="220">
        <v>0</v>
      </c>
      <c r="F266" s="220">
        <v>0</v>
      </c>
      <c r="G266" s="220">
        <f t="shared" si="3"/>
        <v>0</v>
      </c>
      <c r="H266" s="220">
        <v>0</v>
      </c>
      <c r="I266" s="220">
        <f t="shared" si="4"/>
        <v>0</v>
      </c>
      <c r="J266" s="220">
        <v>0</v>
      </c>
      <c r="K266" s="220">
        <f t="shared" si="5"/>
        <v>0</v>
      </c>
      <c r="L266" s="220">
        <v>0</v>
      </c>
      <c r="M266" s="220">
        <v>0</v>
      </c>
      <c r="N266" s="220">
        <v>0</v>
      </c>
      <c r="O266" s="220">
        <f t="shared" si="6"/>
        <v>0</v>
      </c>
      <c r="P266" s="220">
        <v>0</v>
      </c>
      <c r="Q266" s="220">
        <f t="shared" si="7"/>
        <v>0</v>
      </c>
      <c r="R266" s="220">
        <v>0</v>
      </c>
      <c r="S266" s="220">
        <f t="shared" si="8"/>
        <v>0</v>
      </c>
      <c r="T266" s="220">
        <v>0</v>
      </c>
      <c r="U266" s="220">
        <v>0</v>
      </c>
      <c r="V266" s="220">
        <v>0</v>
      </c>
      <c r="W266" s="220">
        <f t="shared" si="9"/>
        <v>0</v>
      </c>
      <c r="X266" s="220">
        <v>0</v>
      </c>
      <c r="Y266" s="220">
        <f t="shared" si="10"/>
        <v>0</v>
      </c>
      <c r="Z266" s="220">
        <v>0</v>
      </c>
      <c r="AA266" s="220">
        <f t="shared" si="11"/>
        <v>0</v>
      </c>
      <c r="AB266" s="200">
        <f t="shared" si="255"/>
        <v>0</v>
      </c>
      <c r="AC266" s="221">
        <f t="shared" ref="AC266:AD266" si="277">G266+O266+W266</f>
        <v>0</v>
      </c>
      <c r="AD266" s="221">
        <f t="shared" si="277"/>
        <v>0</v>
      </c>
      <c r="AE266" s="222">
        <f t="shared" si="14"/>
        <v>0</v>
      </c>
      <c r="AF266" s="227">
        <f t="shared" si="63"/>
        <v>0</v>
      </c>
      <c r="AG266" s="227" t="b">
        <f t="shared" si="19"/>
        <v>1</v>
      </c>
      <c r="AH266" t="s">
        <v>748</v>
      </c>
      <c r="AI266" s="224">
        <v>0</v>
      </c>
      <c r="AJ266" s="224">
        <v>0</v>
      </c>
      <c r="AK266" s="224">
        <f t="shared" si="15"/>
        <v>0</v>
      </c>
      <c r="AL266" s="224"/>
      <c r="AM266" s="137">
        <v>0</v>
      </c>
      <c r="AN266" s="137">
        <f t="shared" si="16"/>
        <v>0</v>
      </c>
      <c r="AO266" s="137"/>
      <c r="AP266" s="137"/>
      <c r="AQ266" s="137"/>
      <c r="AR266" s="137"/>
      <c r="AS266" s="137"/>
      <c r="AT266" s="137"/>
      <c r="AU266" s="137"/>
      <c r="AV266" s="137"/>
      <c r="AW266" s="137"/>
      <c r="AX266" s="137"/>
      <c r="AY266" s="137"/>
      <c r="AZ266" s="137"/>
      <c r="BA266" s="137"/>
      <c r="BB266" s="137"/>
    </row>
    <row r="267" spans="1:54" ht="16.5" customHeight="1">
      <c r="A267" s="137"/>
      <c r="B267" s="219">
        <v>5491</v>
      </c>
      <c r="C267" s="220" t="s">
        <v>758</v>
      </c>
      <c r="D267" s="220">
        <v>0</v>
      </c>
      <c r="E267" s="220">
        <v>0</v>
      </c>
      <c r="F267" s="220">
        <v>0</v>
      </c>
      <c r="G267" s="220">
        <f t="shared" si="3"/>
        <v>0</v>
      </c>
      <c r="H267" s="220">
        <v>0</v>
      </c>
      <c r="I267" s="220">
        <f t="shared" si="4"/>
        <v>0</v>
      </c>
      <c r="J267" s="220">
        <v>0</v>
      </c>
      <c r="K267" s="220">
        <f t="shared" si="5"/>
        <v>0</v>
      </c>
      <c r="L267" s="220">
        <v>0</v>
      </c>
      <c r="M267" s="220">
        <v>0</v>
      </c>
      <c r="N267" s="220">
        <v>0</v>
      </c>
      <c r="O267" s="220">
        <f t="shared" si="6"/>
        <v>0</v>
      </c>
      <c r="P267" s="220">
        <v>0</v>
      </c>
      <c r="Q267" s="220">
        <f t="shared" si="7"/>
        <v>0</v>
      </c>
      <c r="R267" s="220">
        <v>0</v>
      </c>
      <c r="S267" s="220">
        <f t="shared" si="8"/>
        <v>0</v>
      </c>
      <c r="T267" s="220">
        <v>0</v>
      </c>
      <c r="U267" s="220">
        <v>0</v>
      </c>
      <c r="V267" s="220">
        <v>0</v>
      </c>
      <c r="W267" s="220">
        <f t="shared" si="9"/>
        <v>0</v>
      </c>
      <c r="X267" s="220">
        <v>0</v>
      </c>
      <c r="Y267" s="220">
        <f t="shared" si="10"/>
        <v>0</v>
      </c>
      <c r="Z267" s="220">
        <v>0</v>
      </c>
      <c r="AA267" s="220">
        <f t="shared" si="11"/>
        <v>0</v>
      </c>
      <c r="AB267" s="200">
        <f t="shared" si="255"/>
        <v>0</v>
      </c>
      <c r="AC267" s="221">
        <f t="shared" ref="AC267:AD267" si="278">G267+O267+W267</f>
        <v>0</v>
      </c>
      <c r="AD267" s="221">
        <f t="shared" si="278"/>
        <v>0</v>
      </c>
      <c r="AE267" s="222">
        <f t="shared" si="14"/>
        <v>0</v>
      </c>
      <c r="AF267" s="227">
        <f t="shared" si="63"/>
        <v>0</v>
      </c>
      <c r="AG267" s="227" t="b">
        <f t="shared" si="19"/>
        <v>1</v>
      </c>
      <c r="AH267" t="s">
        <v>748</v>
      </c>
      <c r="AI267" s="224">
        <v>0</v>
      </c>
      <c r="AJ267" s="224">
        <v>0</v>
      </c>
      <c r="AK267" s="224">
        <f t="shared" si="15"/>
        <v>0</v>
      </c>
      <c r="AL267" s="224"/>
      <c r="AM267" s="137">
        <v>0</v>
      </c>
      <c r="AN267" s="137">
        <f t="shared" si="16"/>
        <v>0</v>
      </c>
      <c r="AO267" s="137"/>
      <c r="AP267" s="137"/>
      <c r="AQ267" s="137"/>
      <c r="AR267" s="137"/>
      <c r="AS267" s="137"/>
      <c r="AT267" s="137"/>
      <c r="AU267" s="137"/>
      <c r="AV267" s="137"/>
      <c r="AW267" s="137"/>
      <c r="AX267" s="137"/>
      <c r="AY267" s="137"/>
      <c r="AZ267" s="137"/>
      <c r="BA267" s="137"/>
      <c r="BB267" s="137"/>
    </row>
    <row r="268" spans="1:54" ht="16.5" customHeight="1">
      <c r="A268" s="137"/>
      <c r="B268" s="219">
        <v>5511</v>
      </c>
      <c r="C268" s="220" t="s">
        <v>759</v>
      </c>
      <c r="D268" s="220">
        <v>0</v>
      </c>
      <c r="E268" s="220">
        <v>0</v>
      </c>
      <c r="F268" s="220">
        <v>0</v>
      </c>
      <c r="G268" s="220">
        <f t="shared" si="3"/>
        <v>0</v>
      </c>
      <c r="H268" s="220">
        <v>0</v>
      </c>
      <c r="I268" s="220">
        <f t="shared" si="4"/>
        <v>0</v>
      </c>
      <c r="J268" s="220">
        <v>0</v>
      </c>
      <c r="K268" s="220">
        <f t="shared" si="5"/>
        <v>0</v>
      </c>
      <c r="L268" s="220">
        <v>0</v>
      </c>
      <c r="M268" s="220">
        <v>0</v>
      </c>
      <c r="N268" s="220">
        <v>0</v>
      </c>
      <c r="O268" s="220">
        <f t="shared" si="6"/>
        <v>0</v>
      </c>
      <c r="P268" s="220">
        <v>0</v>
      </c>
      <c r="Q268" s="220">
        <f t="shared" si="7"/>
        <v>0</v>
      </c>
      <c r="R268" s="220">
        <v>0</v>
      </c>
      <c r="S268" s="220">
        <f t="shared" si="8"/>
        <v>0</v>
      </c>
      <c r="T268" s="220">
        <v>0</v>
      </c>
      <c r="U268" s="220">
        <v>0</v>
      </c>
      <c r="V268" s="220">
        <v>0</v>
      </c>
      <c r="W268" s="220">
        <f t="shared" si="9"/>
        <v>0</v>
      </c>
      <c r="X268" s="220">
        <v>0</v>
      </c>
      <c r="Y268" s="220">
        <f t="shared" si="10"/>
        <v>0</v>
      </c>
      <c r="Z268" s="220">
        <v>0</v>
      </c>
      <c r="AA268" s="220">
        <f t="shared" si="11"/>
        <v>0</v>
      </c>
      <c r="AB268" s="200">
        <f t="shared" si="255"/>
        <v>0</v>
      </c>
      <c r="AC268" s="221">
        <f t="shared" ref="AC268:AD268" si="279">G268+O268+W268</f>
        <v>0</v>
      </c>
      <c r="AD268" s="221">
        <f t="shared" si="279"/>
        <v>0</v>
      </c>
      <c r="AE268" s="222">
        <f t="shared" si="14"/>
        <v>0</v>
      </c>
      <c r="AF268" s="227">
        <f t="shared" si="63"/>
        <v>0</v>
      </c>
      <c r="AG268" s="227" t="b">
        <f t="shared" si="19"/>
        <v>1</v>
      </c>
      <c r="AH268" t="s">
        <v>760</v>
      </c>
      <c r="AI268" s="224">
        <v>0</v>
      </c>
      <c r="AJ268" s="224">
        <v>0</v>
      </c>
      <c r="AK268" s="224">
        <f t="shared" si="15"/>
        <v>0</v>
      </c>
      <c r="AL268" s="224"/>
      <c r="AM268" s="137">
        <v>0</v>
      </c>
      <c r="AN268" s="137">
        <f t="shared" si="16"/>
        <v>0</v>
      </c>
      <c r="AO268" s="137"/>
      <c r="AP268" s="137"/>
      <c r="AQ268" s="137"/>
      <c r="AR268" s="137"/>
      <c r="AS268" s="137"/>
      <c r="AT268" s="137"/>
      <c r="AU268" s="137"/>
      <c r="AV268" s="137"/>
      <c r="AW268" s="137"/>
      <c r="AX268" s="137"/>
      <c r="AY268" s="137"/>
      <c r="AZ268" s="137"/>
      <c r="BA268" s="137"/>
      <c r="BB268" s="137"/>
    </row>
    <row r="269" spans="1:54" ht="16.5" customHeight="1">
      <c r="A269" s="137"/>
      <c r="B269" s="219">
        <v>5611</v>
      </c>
      <c r="C269" s="220" t="s">
        <v>761</v>
      </c>
      <c r="D269" s="220">
        <v>0</v>
      </c>
      <c r="E269" s="220">
        <v>0</v>
      </c>
      <c r="F269" s="220">
        <v>0</v>
      </c>
      <c r="G269" s="220">
        <f t="shared" si="3"/>
        <v>0</v>
      </c>
      <c r="H269" s="220">
        <v>0</v>
      </c>
      <c r="I269" s="220">
        <f t="shared" si="4"/>
        <v>0</v>
      </c>
      <c r="J269" s="220">
        <v>0</v>
      </c>
      <c r="K269" s="220">
        <f t="shared" si="5"/>
        <v>0</v>
      </c>
      <c r="L269" s="220">
        <v>0</v>
      </c>
      <c r="M269" s="220">
        <v>0</v>
      </c>
      <c r="N269" s="220">
        <v>0</v>
      </c>
      <c r="O269" s="220">
        <f t="shared" si="6"/>
        <v>0</v>
      </c>
      <c r="P269" s="220">
        <v>0</v>
      </c>
      <c r="Q269" s="220">
        <f t="shared" si="7"/>
        <v>0</v>
      </c>
      <c r="R269" s="220">
        <v>0</v>
      </c>
      <c r="S269" s="220">
        <f t="shared" si="8"/>
        <v>0</v>
      </c>
      <c r="T269" s="220">
        <v>0</v>
      </c>
      <c r="U269" s="220">
        <v>0</v>
      </c>
      <c r="V269" s="220">
        <v>0</v>
      </c>
      <c r="W269" s="220">
        <f t="shared" si="9"/>
        <v>0</v>
      </c>
      <c r="X269" s="220">
        <v>0</v>
      </c>
      <c r="Y269" s="220">
        <f t="shared" si="10"/>
        <v>0</v>
      </c>
      <c r="Z269" s="220">
        <v>0</v>
      </c>
      <c r="AA269" s="220">
        <f t="shared" si="11"/>
        <v>0</v>
      </c>
      <c r="AB269" s="200">
        <f t="shared" si="255"/>
        <v>0</v>
      </c>
      <c r="AC269" s="221">
        <f t="shared" ref="AC269:AD269" si="280">G269+O269+W269</f>
        <v>0</v>
      </c>
      <c r="AD269" s="221">
        <f t="shared" si="280"/>
        <v>0</v>
      </c>
      <c r="AE269" s="222">
        <f t="shared" si="14"/>
        <v>0</v>
      </c>
      <c r="AF269" s="227">
        <f t="shared" si="63"/>
        <v>0</v>
      </c>
      <c r="AG269" s="227" t="b">
        <f t="shared" si="19"/>
        <v>1</v>
      </c>
      <c r="AH269" t="s">
        <v>762</v>
      </c>
      <c r="AI269" s="224">
        <v>0</v>
      </c>
      <c r="AJ269" s="224">
        <v>0</v>
      </c>
      <c r="AK269" s="224">
        <f t="shared" si="15"/>
        <v>0</v>
      </c>
      <c r="AL269" s="224"/>
      <c r="AM269" s="137">
        <v>0</v>
      </c>
      <c r="AN269" s="137">
        <f t="shared" si="16"/>
        <v>0</v>
      </c>
      <c r="AO269" s="137"/>
      <c r="AP269" s="137"/>
      <c r="AQ269" s="137"/>
      <c r="AR269" s="137"/>
      <c r="AS269" s="137"/>
      <c r="AT269" s="137"/>
      <c r="AU269" s="137"/>
      <c r="AV269" s="137"/>
      <c r="AW269" s="137"/>
      <c r="AX269" s="137"/>
      <c r="AY269" s="137"/>
      <c r="AZ269" s="137"/>
      <c r="BA269" s="137"/>
      <c r="BB269" s="137"/>
    </row>
    <row r="270" spans="1:54" ht="16.5" customHeight="1">
      <c r="A270" s="137"/>
      <c r="B270" s="219">
        <v>5621</v>
      </c>
      <c r="C270" s="220" t="s">
        <v>763</v>
      </c>
      <c r="D270" s="220">
        <v>0</v>
      </c>
      <c r="E270" s="220">
        <v>0</v>
      </c>
      <c r="F270" s="220">
        <v>0</v>
      </c>
      <c r="G270" s="220">
        <f t="shared" si="3"/>
        <v>0</v>
      </c>
      <c r="H270" s="220">
        <v>0</v>
      </c>
      <c r="I270" s="220">
        <f t="shared" si="4"/>
        <v>0</v>
      </c>
      <c r="J270" s="220">
        <v>0</v>
      </c>
      <c r="K270" s="220">
        <f t="shared" si="5"/>
        <v>0</v>
      </c>
      <c r="L270" s="220">
        <v>0</v>
      </c>
      <c r="M270" s="220">
        <v>0</v>
      </c>
      <c r="N270" s="220">
        <v>0</v>
      </c>
      <c r="O270" s="220">
        <f t="shared" si="6"/>
        <v>0</v>
      </c>
      <c r="P270" s="220">
        <v>0</v>
      </c>
      <c r="Q270" s="220">
        <f t="shared" si="7"/>
        <v>0</v>
      </c>
      <c r="R270" s="220">
        <v>0</v>
      </c>
      <c r="S270" s="220">
        <f t="shared" si="8"/>
        <v>0</v>
      </c>
      <c r="T270" s="220">
        <v>0</v>
      </c>
      <c r="U270" s="220">
        <v>0</v>
      </c>
      <c r="V270" s="220">
        <v>0</v>
      </c>
      <c r="W270" s="220">
        <f t="shared" si="9"/>
        <v>0</v>
      </c>
      <c r="X270" s="220">
        <v>0</v>
      </c>
      <c r="Y270" s="220">
        <f t="shared" si="10"/>
        <v>0</v>
      </c>
      <c r="Z270" s="220">
        <v>0</v>
      </c>
      <c r="AA270" s="220">
        <f t="shared" si="11"/>
        <v>0</v>
      </c>
      <c r="AB270" s="200">
        <f t="shared" si="255"/>
        <v>0</v>
      </c>
      <c r="AC270" s="221">
        <f t="shared" ref="AC270:AD270" si="281">G270+O270+W270</f>
        <v>0</v>
      </c>
      <c r="AD270" s="221">
        <f t="shared" si="281"/>
        <v>0</v>
      </c>
      <c r="AE270" s="222">
        <f t="shared" si="14"/>
        <v>0</v>
      </c>
      <c r="AF270" s="227">
        <f t="shared" si="63"/>
        <v>0</v>
      </c>
      <c r="AG270" s="227" t="b">
        <f t="shared" si="19"/>
        <v>1</v>
      </c>
      <c r="AH270" t="s">
        <v>762</v>
      </c>
      <c r="AI270" s="224">
        <v>0</v>
      </c>
      <c r="AJ270" s="224">
        <v>0</v>
      </c>
      <c r="AK270" s="224">
        <f t="shared" si="15"/>
        <v>0</v>
      </c>
      <c r="AL270" s="224"/>
      <c r="AM270" s="137">
        <v>0</v>
      </c>
      <c r="AN270" s="137">
        <f t="shared" si="16"/>
        <v>0</v>
      </c>
      <c r="AO270" s="137"/>
      <c r="AP270" s="137"/>
      <c r="AQ270" s="137"/>
      <c r="AR270" s="137"/>
      <c r="AS270" s="137"/>
      <c r="AT270" s="137"/>
      <c r="AU270" s="137"/>
      <c r="AV270" s="137"/>
      <c r="AW270" s="137"/>
      <c r="AX270" s="137"/>
      <c r="AY270" s="137"/>
      <c r="AZ270" s="137"/>
      <c r="BA270" s="137"/>
      <c r="BB270" s="137"/>
    </row>
    <row r="271" spans="1:54" ht="16.5" customHeight="1">
      <c r="A271" s="137"/>
      <c r="B271" s="219">
        <v>5631</v>
      </c>
      <c r="C271" s="220" t="s">
        <v>764</v>
      </c>
      <c r="D271" s="220">
        <v>0</v>
      </c>
      <c r="E271" s="220">
        <v>0</v>
      </c>
      <c r="F271" s="220">
        <v>0</v>
      </c>
      <c r="G271" s="220">
        <f t="shared" si="3"/>
        <v>0</v>
      </c>
      <c r="H271" s="220">
        <v>0</v>
      </c>
      <c r="I271" s="220">
        <f t="shared" si="4"/>
        <v>0</v>
      </c>
      <c r="J271" s="220">
        <v>0</v>
      </c>
      <c r="K271" s="220">
        <f t="shared" si="5"/>
        <v>0</v>
      </c>
      <c r="L271" s="220">
        <v>0</v>
      </c>
      <c r="M271" s="220">
        <v>0</v>
      </c>
      <c r="N271" s="220">
        <v>0</v>
      </c>
      <c r="O271" s="220">
        <f t="shared" si="6"/>
        <v>0</v>
      </c>
      <c r="P271" s="220">
        <v>0</v>
      </c>
      <c r="Q271" s="220">
        <f t="shared" si="7"/>
        <v>0</v>
      </c>
      <c r="R271" s="220">
        <v>0</v>
      </c>
      <c r="S271" s="220">
        <f t="shared" si="8"/>
        <v>0</v>
      </c>
      <c r="T271" s="220">
        <v>0</v>
      </c>
      <c r="U271" s="220">
        <v>0</v>
      </c>
      <c r="V271" s="220">
        <v>0</v>
      </c>
      <c r="W271" s="220">
        <f t="shared" si="9"/>
        <v>0</v>
      </c>
      <c r="X271" s="220">
        <v>0</v>
      </c>
      <c r="Y271" s="220">
        <f t="shared" si="10"/>
        <v>0</v>
      </c>
      <c r="Z271" s="220">
        <v>0</v>
      </c>
      <c r="AA271" s="220">
        <f t="shared" si="11"/>
        <v>0</v>
      </c>
      <c r="AB271" s="200">
        <f t="shared" si="255"/>
        <v>0</v>
      </c>
      <c r="AC271" s="221">
        <f t="shared" ref="AC271:AD271" si="282">G271+O271+W271</f>
        <v>0</v>
      </c>
      <c r="AD271" s="221">
        <f t="shared" si="282"/>
        <v>0</v>
      </c>
      <c r="AE271" s="222">
        <f t="shared" si="14"/>
        <v>0</v>
      </c>
      <c r="AF271" s="227">
        <f t="shared" si="63"/>
        <v>0</v>
      </c>
      <c r="AG271" s="227" t="b">
        <f t="shared" si="19"/>
        <v>1</v>
      </c>
      <c r="AH271" t="s">
        <v>762</v>
      </c>
      <c r="AI271" s="224">
        <v>0</v>
      </c>
      <c r="AJ271" s="224">
        <v>0</v>
      </c>
      <c r="AK271" s="224">
        <f t="shared" si="15"/>
        <v>0</v>
      </c>
      <c r="AL271" s="224"/>
      <c r="AM271" s="137">
        <v>0</v>
      </c>
      <c r="AN271" s="137">
        <f t="shared" si="16"/>
        <v>0</v>
      </c>
      <c r="AO271" s="137"/>
      <c r="AP271" s="137"/>
      <c r="AQ271" s="137"/>
      <c r="AR271" s="137"/>
      <c r="AS271" s="137"/>
      <c r="AT271" s="137"/>
      <c r="AU271" s="137"/>
      <c r="AV271" s="137"/>
      <c r="AW271" s="137"/>
      <c r="AX271" s="137"/>
      <c r="AY271" s="137"/>
      <c r="AZ271" s="137"/>
      <c r="BA271" s="137"/>
      <c r="BB271" s="137"/>
    </row>
    <row r="272" spans="1:54" ht="16.5" customHeight="1">
      <c r="A272" s="137"/>
      <c r="B272" s="219">
        <v>5641</v>
      </c>
      <c r="C272" s="220" t="s">
        <v>765</v>
      </c>
      <c r="D272" s="220">
        <v>0</v>
      </c>
      <c r="E272" s="220">
        <v>0</v>
      </c>
      <c r="F272" s="220">
        <v>0</v>
      </c>
      <c r="G272" s="220">
        <f t="shared" si="3"/>
        <v>0</v>
      </c>
      <c r="H272" s="220">
        <v>0</v>
      </c>
      <c r="I272" s="220">
        <f t="shared" si="4"/>
        <v>0</v>
      </c>
      <c r="J272" s="220">
        <v>0</v>
      </c>
      <c r="K272" s="220">
        <f t="shared" si="5"/>
        <v>0</v>
      </c>
      <c r="L272" s="220">
        <v>0</v>
      </c>
      <c r="M272" s="220">
        <v>0</v>
      </c>
      <c r="N272" s="220">
        <v>0</v>
      </c>
      <c r="O272" s="220">
        <f t="shared" si="6"/>
        <v>0</v>
      </c>
      <c r="P272" s="220">
        <v>0</v>
      </c>
      <c r="Q272" s="220">
        <f t="shared" si="7"/>
        <v>0</v>
      </c>
      <c r="R272" s="220">
        <v>0</v>
      </c>
      <c r="S272" s="220">
        <f t="shared" si="8"/>
        <v>0</v>
      </c>
      <c r="T272" s="220">
        <v>0</v>
      </c>
      <c r="U272" s="220">
        <v>0</v>
      </c>
      <c r="V272" s="220">
        <v>0</v>
      </c>
      <c r="W272" s="220">
        <f t="shared" si="9"/>
        <v>0</v>
      </c>
      <c r="X272" s="220">
        <v>0</v>
      </c>
      <c r="Y272" s="220">
        <f t="shared" si="10"/>
        <v>0</v>
      </c>
      <c r="Z272" s="220">
        <v>0</v>
      </c>
      <c r="AA272" s="220">
        <f t="shared" si="11"/>
        <v>0</v>
      </c>
      <c r="AB272" s="200">
        <f t="shared" si="255"/>
        <v>0</v>
      </c>
      <c r="AC272" s="221">
        <f t="shared" ref="AC272:AD272" si="283">G272+O272+W272</f>
        <v>0</v>
      </c>
      <c r="AD272" s="221">
        <f t="shared" si="283"/>
        <v>0</v>
      </c>
      <c r="AE272" s="222">
        <f t="shared" si="14"/>
        <v>0</v>
      </c>
      <c r="AF272" s="227">
        <f t="shared" si="63"/>
        <v>0</v>
      </c>
      <c r="AG272" s="227" t="b">
        <f t="shared" si="19"/>
        <v>1</v>
      </c>
      <c r="AH272" t="s">
        <v>762</v>
      </c>
      <c r="AI272" s="224">
        <v>0</v>
      </c>
      <c r="AJ272" s="224">
        <v>0</v>
      </c>
      <c r="AK272" s="224">
        <f t="shared" si="15"/>
        <v>0</v>
      </c>
      <c r="AL272" s="224"/>
      <c r="AM272" s="137">
        <v>0</v>
      </c>
      <c r="AN272" s="137">
        <f t="shared" si="16"/>
        <v>0</v>
      </c>
      <c r="AO272" s="137"/>
      <c r="AP272" s="137"/>
      <c r="AQ272" s="137"/>
      <c r="AR272" s="137"/>
      <c r="AS272" s="137"/>
      <c r="AT272" s="137"/>
      <c r="AU272" s="137"/>
      <c r="AV272" s="137"/>
      <c r="AW272" s="137"/>
      <c r="AX272" s="137"/>
      <c r="AY272" s="137"/>
      <c r="AZ272" s="137"/>
      <c r="BA272" s="137"/>
      <c r="BB272" s="137"/>
    </row>
    <row r="273" spans="1:54" ht="16.5" customHeight="1">
      <c r="A273" s="137"/>
      <c r="B273" s="219">
        <v>5651</v>
      </c>
      <c r="C273" s="220" t="s">
        <v>766</v>
      </c>
      <c r="D273" s="220">
        <v>0</v>
      </c>
      <c r="E273" s="220">
        <v>0</v>
      </c>
      <c r="F273" s="220">
        <v>0</v>
      </c>
      <c r="G273" s="220">
        <f t="shared" si="3"/>
        <v>0</v>
      </c>
      <c r="H273" s="220">
        <v>0</v>
      </c>
      <c r="I273" s="220">
        <f t="shared" si="4"/>
        <v>0</v>
      </c>
      <c r="J273" s="220">
        <v>0</v>
      </c>
      <c r="K273" s="220">
        <f t="shared" si="5"/>
        <v>0</v>
      </c>
      <c r="L273" s="220">
        <v>0</v>
      </c>
      <c r="M273" s="220">
        <v>0</v>
      </c>
      <c r="N273" s="220">
        <v>0</v>
      </c>
      <c r="O273" s="220">
        <f t="shared" si="6"/>
        <v>0</v>
      </c>
      <c r="P273" s="220">
        <v>0</v>
      </c>
      <c r="Q273" s="220">
        <f t="shared" si="7"/>
        <v>0</v>
      </c>
      <c r="R273" s="220">
        <v>0</v>
      </c>
      <c r="S273" s="220">
        <f t="shared" si="8"/>
        <v>0</v>
      </c>
      <c r="T273" s="220">
        <v>0</v>
      </c>
      <c r="U273" s="220">
        <v>0</v>
      </c>
      <c r="V273" s="220">
        <v>0</v>
      </c>
      <c r="W273" s="220">
        <f t="shared" si="9"/>
        <v>0</v>
      </c>
      <c r="X273" s="220">
        <v>0</v>
      </c>
      <c r="Y273" s="220">
        <f t="shared" si="10"/>
        <v>0</v>
      </c>
      <c r="Z273" s="220">
        <v>0</v>
      </c>
      <c r="AA273" s="220">
        <f t="shared" si="11"/>
        <v>0</v>
      </c>
      <c r="AB273" s="200">
        <f t="shared" si="255"/>
        <v>0</v>
      </c>
      <c r="AC273" s="221">
        <f t="shared" ref="AC273:AD273" si="284">G273+O273+W273</f>
        <v>0</v>
      </c>
      <c r="AD273" s="221">
        <f t="shared" si="284"/>
        <v>0</v>
      </c>
      <c r="AE273" s="222">
        <f t="shared" si="14"/>
        <v>0</v>
      </c>
      <c r="AF273" s="227">
        <f t="shared" si="63"/>
        <v>0</v>
      </c>
      <c r="AG273" s="227" t="b">
        <f t="shared" si="19"/>
        <v>1</v>
      </c>
      <c r="AH273" t="s">
        <v>762</v>
      </c>
      <c r="AI273" s="224">
        <v>0</v>
      </c>
      <c r="AJ273" s="224">
        <v>0</v>
      </c>
      <c r="AK273" s="224">
        <f t="shared" si="15"/>
        <v>0</v>
      </c>
      <c r="AL273" s="224"/>
      <c r="AM273" s="137">
        <v>0</v>
      </c>
      <c r="AN273" s="137">
        <f t="shared" si="16"/>
        <v>0</v>
      </c>
      <c r="AO273" s="137"/>
      <c r="AP273" s="137"/>
      <c r="AQ273" s="137"/>
      <c r="AR273" s="137"/>
      <c r="AS273" s="137"/>
      <c r="AT273" s="137"/>
      <c r="AU273" s="137"/>
      <c r="AV273" s="137"/>
      <c r="AW273" s="137"/>
      <c r="AX273" s="137"/>
      <c r="AY273" s="137"/>
      <c r="AZ273" s="137"/>
      <c r="BA273" s="137"/>
      <c r="BB273" s="137"/>
    </row>
    <row r="274" spans="1:54" ht="16.5" customHeight="1">
      <c r="A274" s="137"/>
      <c r="B274" s="219">
        <v>5661</v>
      </c>
      <c r="C274" s="220" t="s">
        <v>767</v>
      </c>
      <c r="D274" s="220">
        <v>0</v>
      </c>
      <c r="E274" s="220">
        <v>0</v>
      </c>
      <c r="F274" s="220">
        <v>0</v>
      </c>
      <c r="G274" s="220">
        <f t="shared" si="3"/>
        <v>0</v>
      </c>
      <c r="H274" s="220">
        <v>0</v>
      </c>
      <c r="I274" s="220">
        <f t="shared" si="4"/>
        <v>0</v>
      </c>
      <c r="J274" s="220">
        <v>0</v>
      </c>
      <c r="K274" s="220">
        <f t="shared" si="5"/>
        <v>0</v>
      </c>
      <c r="L274" s="220">
        <v>0</v>
      </c>
      <c r="M274" s="220">
        <v>0</v>
      </c>
      <c r="N274" s="220">
        <v>0</v>
      </c>
      <c r="O274" s="220">
        <f t="shared" si="6"/>
        <v>0</v>
      </c>
      <c r="P274" s="220">
        <v>0</v>
      </c>
      <c r="Q274" s="220">
        <f t="shared" si="7"/>
        <v>0</v>
      </c>
      <c r="R274" s="220">
        <v>0</v>
      </c>
      <c r="S274" s="220">
        <f t="shared" si="8"/>
        <v>0</v>
      </c>
      <c r="T274" s="220">
        <v>0</v>
      </c>
      <c r="U274" s="220">
        <v>0</v>
      </c>
      <c r="V274" s="220">
        <v>0</v>
      </c>
      <c r="W274" s="220">
        <f t="shared" si="9"/>
        <v>0</v>
      </c>
      <c r="X274" s="220">
        <v>0</v>
      </c>
      <c r="Y274" s="220">
        <f t="shared" si="10"/>
        <v>0</v>
      </c>
      <c r="Z274" s="220">
        <v>0</v>
      </c>
      <c r="AA274" s="220">
        <f t="shared" si="11"/>
        <v>0</v>
      </c>
      <c r="AB274" s="200">
        <f t="shared" si="255"/>
        <v>0</v>
      </c>
      <c r="AC274" s="221">
        <f t="shared" ref="AC274:AD274" si="285">G274+O274+W274</f>
        <v>0</v>
      </c>
      <c r="AD274" s="221">
        <f t="shared" si="285"/>
        <v>0</v>
      </c>
      <c r="AE274" s="222">
        <f t="shared" si="14"/>
        <v>0</v>
      </c>
      <c r="AF274" s="227">
        <f t="shared" si="63"/>
        <v>0</v>
      </c>
      <c r="AG274" s="227" t="b">
        <f t="shared" si="19"/>
        <v>1</v>
      </c>
      <c r="AH274" t="s">
        <v>762</v>
      </c>
      <c r="AI274" s="224">
        <v>0</v>
      </c>
      <c r="AJ274" s="224">
        <v>0</v>
      </c>
      <c r="AK274" s="224">
        <f t="shared" si="15"/>
        <v>0</v>
      </c>
      <c r="AL274" s="224"/>
      <c r="AM274" s="137">
        <v>0</v>
      </c>
      <c r="AN274" s="137">
        <f t="shared" si="16"/>
        <v>0</v>
      </c>
      <c r="AO274" s="137"/>
      <c r="AP274" s="137"/>
      <c r="AQ274" s="137"/>
      <c r="AR274" s="137"/>
      <c r="AS274" s="137"/>
      <c r="AT274" s="137"/>
      <c r="AU274" s="137"/>
      <c r="AV274" s="137"/>
      <c r="AW274" s="137"/>
      <c r="AX274" s="137"/>
      <c r="AY274" s="137"/>
      <c r="AZ274" s="137"/>
      <c r="BA274" s="137"/>
      <c r="BB274" s="137"/>
    </row>
    <row r="275" spans="1:54" ht="16.5" customHeight="1">
      <c r="A275" s="137"/>
      <c r="B275" s="219">
        <v>5671</v>
      </c>
      <c r="C275" s="220" t="s">
        <v>768</v>
      </c>
      <c r="D275" s="220">
        <v>0</v>
      </c>
      <c r="E275" s="220">
        <v>0</v>
      </c>
      <c r="F275" s="220">
        <v>0</v>
      </c>
      <c r="G275" s="220">
        <f t="shared" si="3"/>
        <v>0</v>
      </c>
      <c r="H275" s="220">
        <v>0</v>
      </c>
      <c r="I275" s="220">
        <f t="shared" si="4"/>
        <v>0</v>
      </c>
      <c r="J275" s="220">
        <v>0</v>
      </c>
      <c r="K275" s="220">
        <f t="shared" si="5"/>
        <v>0</v>
      </c>
      <c r="L275" s="220">
        <v>0</v>
      </c>
      <c r="M275" s="220">
        <v>0</v>
      </c>
      <c r="N275" s="220">
        <v>0</v>
      </c>
      <c r="O275" s="220">
        <f t="shared" si="6"/>
        <v>0</v>
      </c>
      <c r="P275" s="220">
        <v>0</v>
      </c>
      <c r="Q275" s="220">
        <f t="shared" si="7"/>
        <v>0</v>
      </c>
      <c r="R275" s="220">
        <v>0</v>
      </c>
      <c r="S275" s="220">
        <f t="shared" si="8"/>
        <v>0</v>
      </c>
      <c r="T275" s="220">
        <v>0</v>
      </c>
      <c r="U275" s="220">
        <v>0</v>
      </c>
      <c r="V275" s="220">
        <v>0</v>
      </c>
      <c r="W275" s="220">
        <f t="shared" si="9"/>
        <v>0</v>
      </c>
      <c r="X275" s="220">
        <v>0</v>
      </c>
      <c r="Y275" s="220">
        <f t="shared" si="10"/>
        <v>0</v>
      </c>
      <c r="Z275" s="220">
        <v>0</v>
      </c>
      <c r="AA275" s="220">
        <f t="shared" si="11"/>
        <v>0</v>
      </c>
      <c r="AB275" s="200">
        <f t="shared" si="255"/>
        <v>0</v>
      </c>
      <c r="AC275" s="221">
        <f t="shared" ref="AC275:AD275" si="286">G275+O275+W275</f>
        <v>0</v>
      </c>
      <c r="AD275" s="221">
        <f t="shared" si="286"/>
        <v>0</v>
      </c>
      <c r="AE275" s="222">
        <f t="shared" si="14"/>
        <v>0</v>
      </c>
      <c r="AF275" s="227">
        <f t="shared" si="63"/>
        <v>0</v>
      </c>
      <c r="AG275" s="227" t="b">
        <f t="shared" si="19"/>
        <v>1</v>
      </c>
      <c r="AH275" t="s">
        <v>762</v>
      </c>
      <c r="AI275" s="224">
        <v>0</v>
      </c>
      <c r="AJ275" s="224">
        <v>0</v>
      </c>
      <c r="AK275" s="224">
        <f t="shared" si="15"/>
        <v>0</v>
      </c>
      <c r="AL275" s="224"/>
      <c r="AM275" s="137">
        <v>0</v>
      </c>
      <c r="AN275" s="137">
        <f t="shared" si="16"/>
        <v>0</v>
      </c>
      <c r="AO275" s="137"/>
      <c r="AP275" s="137"/>
      <c r="AQ275" s="137"/>
      <c r="AR275" s="137"/>
      <c r="AS275" s="137"/>
      <c r="AT275" s="137"/>
      <c r="AU275" s="137"/>
      <c r="AV275" s="137"/>
      <c r="AW275" s="137"/>
      <c r="AX275" s="137"/>
      <c r="AY275" s="137"/>
      <c r="AZ275" s="137"/>
      <c r="BA275" s="137"/>
      <c r="BB275" s="137"/>
    </row>
    <row r="276" spans="1:54" ht="16.5" customHeight="1">
      <c r="A276" s="137"/>
      <c r="B276" s="219">
        <v>5672</v>
      </c>
      <c r="C276" s="220" t="s">
        <v>769</v>
      </c>
      <c r="D276" s="220">
        <v>0</v>
      </c>
      <c r="E276" s="220">
        <v>0</v>
      </c>
      <c r="F276" s="220">
        <v>0</v>
      </c>
      <c r="G276" s="220">
        <f t="shared" si="3"/>
        <v>0</v>
      </c>
      <c r="H276" s="220">
        <v>0</v>
      </c>
      <c r="I276" s="220">
        <f t="shared" si="4"/>
        <v>0</v>
      </c>
      <c r="J276" s="220">
        <v>0</v>
      </c>
      <c r="K276" s="220">
        <f t="shared" si="5"/>
        <v>0</v>
      </c>
      <c r="L276" s="220">
        <v>0</v>
      </c>
      <c r="M276" s="220">
        <v>0</v>
      </c>
      <c r="N276" s="220">
        <v>0</v>
      </c>
      <c r="O276" s="220">
        <f t="shared" si="6"/>
        <v>0</v>
      </c>
      <c r="P276" s="220">
        <v>0</v>
      </c>
      <c r="Q276" s="220">
        <f t="shared" si="7"/>
        <v>0</v>
      </c>
      <c r="R276" s="220">
        <v>0</v>
      </c>
      <c r="S276" s="220">
        <f t="shared" si="8"/>
        <v>0</v>
      </c>
      <c r="T276" s="220">
        <v>0</v>
      </c>
      <c r="U276" s="220">
        <v>0</v>
      </c>
      <c r="V276" s="220">
        <v>0</v>
      </c>
      <c r="W276" s="220">
        <f t="shared" si="9"/>
        <v>0</v>
      </c>
      <c r="X276" s="220">
        <v>0</v>
      </c>
      <c r="Y276" s="220">
        <f t="shared" si="10"/>
        <v>0</v>
      </c>
      <c r="Z276" s="220">
        <v>0</v>
      </c>
      <c r="AA276" s="220">
        <f t="shared" si="11"/>
        <v>0</v>
      </c>
      <c r="AB276" s="200">
        <f t="shared" si="255"/>
        <v>0</v>
      </c>
      <c r="AC276" s="221">
        <f t="shared" ref="AC276:AD276" si="287">G276+O276+W276</f>
        <v>0</v>
      </c>
      <c r="AD276" s="221">
        <f t="shared" si="287"/>
        <v>0</v>
      </c>
      <c r="AE276" s="222">
        <f t="shared" si="14"/>
        <v>0</v>
      </c>
      <c r="AF276" s="227">
        <f t="shared" si="63"/>
        <v>0</v>
      </c>
      <c r="AG276" s="227" t="b">
        <f t="shared" si="19"/>
        <v>1</v>
      </c>
      <c r="AH276" t="s">
        <v>762</v>
      </c>
      <c r="AI276" s="224">
        <v>0</v>
      </c>
      <c r="AJ276" s="224">
        <v>0</v>
      </c>
      <c r="AK276" s="224">
        <f t="shared" si="15"/>
        <v>0</v>
      </c>
      <c r="AL276" s="224"/>
      <c r="AM276" s="137">
        <v>0</v>
      </c>
      <c r="AN276" s="137">
        <f t="shared" si="16"/>
        <v>0</v>
      </c>
      <c r="AO276" s="137"/>
      <c r="AP276" s="137"/>
      <c r="AQ276" s="137"/>
      <c r="AR276" s="137"/>
      <c r="AS276" s="137"/>
      <c r="AT276" s="137"/>
      <c r="AU276" s="137"/>
      <c r="AV276" s="137"/>
      <c r="AW276" s="137"/>
      <c r="AX276" s="137"/>
      <c r="AY276" s="137"/>
      <c r="AZ276" s="137"/>
      <c r="BA276" s="137"/>
      <c r="BB276" s="137"/>
    </row>
    <row r="277" spans="1:54" ht="16.5" customHeight="1">
      <c r="A277" s="137"/>
      <c r="B277" s="219">
        <v>5691</v>
      </c>
      <c r="C277" s="220" t="s">
        <v>770</v>
      </c>
      <c r="D277" s="220">
        <v>0</v>
      </c>
      <c r="E277" s="220">
        <v>0</v>
      </c>
      <c r="F277" s="220">
        <v>0</v>
      </c>
      <c r="G277" s="220">
        <f t="shared" si="3"/>
        <v>0</v>
      </c>
      <c r="H277" s="220">
        <v>0</v>
      </c>
      <c r="I277" s="220">
        <f t="shared" si="4"/>
        <v>0</v>
      </c>
      <c r="J277" s="220">
        <v>0</v>
      </c>
      <c r="K277" s="220">
        <f t="shared" si="5"/>
        <v>0</v>
      </c>
      <c r="L277" s="220">
        <v>0</v>
      </c>
      <c r="M277" s="220">
        <v>0</v>
      </c>
      <c r="N277" s="220">
        <v>0</v>
      </c>
      <c r="O277" s="220">
        <f t="shared" si="6"/>
        <v>0</v>
      </c>
      <c r="P277" s="220">
        <v>0</v>
      </c>
      <c r="Q277" s="220">
        <f t="shared" si="7"/>
        <v>0</v>
      </c>
      <c r="R277" s="220">
        <v>0</v>
      </c>
      <c r="S277" s="220">
        <f t="shared" si="8"/>
        <v>0</v>
      </c>
      <c r="T277" s="220">
        <v>0</v>
      </c>
      <c r="U277" s="220">
        <v>0</v>
      </c>
      <c r="V277" s="220">
        <v>0</v>
      </c>
      <c r="W277" s="220">
        <f t="shared" si="9"/>
        <v>0</v>
      </c>
      <c r="X277" s="220">
        <v>0</v>
      </c>
      <c r="Y277" s="220">
        <f t="shared" si="10"/>
        <v>0</v>
      </c>
      <c r="Z277" s="220">
        <v>0</v>
      </c>
      <c r="AA277" s="220">
        <f t="shared" si="11"/>
        <v>0</v>
      </c>
      <c r="AB277" s="200">
        <f t="shared" si="255"/>
        <v>0</v>
      </c>
      <c r="AC277" s="221">
        <f t="shared" ref="AC277:AD277" si="288">G277+O277+W277</f>
        <v>0</v>
      </c>
      <c r="AD277" s="221">
        <f t="shared" si="288"/>
        <v>0</v>
      </c>
      <c r="AE277" s="222">
        <f t="shared" si="14"/>
        <v>0</v>
      </c>
      <c r="AF277" s="227">
        <f t="shared" si="63"/>
        <v>0</v>
      </c>
      <c r="AG277" s="227" t="b">
        <f t="shared" si="19"/>
        <v>1</v>
      </c>
      <c r="AH277" t="s">
        <v>762</v>
      </c>
      <c r="AI277" s="224">
        <v>0</v>
      </c>
      <c r="AJ277" s="224">
        <v>0</v>
      </c>
      <c r="AK277" s="224">
        <f t="shared" si="15"/>
        <v>0</v>
      </c>
      <c r="AL277" s="224"/>
      <c r="AM277" s="137">
        <v>0</v>
      </c>
      <c r="AN277" s="137">
        <f t="shared" si="16"/>
        <v>0</v>
      </c>
      <c r="AO277" s="137"/>
      <c r="AP277" s="137"/>
      <c r="AQ277" s="137"/>
      <c r="AR277" s="137"/>
      <c r="AS277" s="137"/>
      <c r="AT277" s="137"/>
      <c r="AU277" s="137"/>
      <c r="AV277" s="137"/>
      <c r="AW277" s="137"/>
      <c r="AX277" s="137"/>
      <c r="AY277" s="137"/>
      <c r="AZ277" s="137"/>
      <c r="BA277" s="137"/>
      <c r="BB277" s="137"/>
    </row>
    <row r="278" spans="1:54" ht="16.5" customHeight="1">
      <c r="A278" s="137"/>
      <c r="B278" s="219">
        <v>5692</v>
      </c>
      <c r="C278" s="220" t="s">
        <v>771</v>
      </c>
      <c r="D278" s="220">
        <v>0</v>
      </c>
      <c r="E278" s="220">
        <v>0</v>
      </c>
      <c r="F278" s="220">
        <v>0</v>
      </c>
      <c r="G278" s="220">
        <f t="shared" si="3"/>
        <v>0</v>
      </c>
      <c r="H278" s="220">
        <v>0</v>
      </c>
      <c r="I278" s="220">
        <f t="shared" si="4"/>
        <v>0</v>
      </c>
      <c r="J278" s="220">
        <v>0</v>
      </c>
      <c r="K278" s="220">
        <f t="shared" si="5"/>
        <v>0</v>
      </c>
      <c r="L278" s="220">
        <v>0</v>
      </c>
      <c r="M278" s="220">
        <v>0</v>
      </c>
      <c r="N278" s="220">
        <v>0</v>
      </c>
      <c r="O278" s="220">
        <f t="shared" si="6"/>
        <v>0</v>
      </c>
      <c r="P278" s="220">
        <v>0</v>
      </c>
      <c r="Q278" s="220">
        <f t="shared" si="7"/>
        <v>0</v>
      </c>
      <c r="R278" s="220">
        <v>0</v>
      </c>
      <c r="S278" s="220">
        <f t="shared" si="8"/>
        <v>0</v>
      </c>
      <c r="T278" s="220">
        <v>0</v>
      </c>
      <c r="U278" s="220">
        <v>0</v>
      </c>
      <c r="V278" s="220">
        <v>0</v>
      </c>
      <c r="W278" s="220">
        <f t="shared" si="9"/>
        <v>0</v>
      </c>
      <c r="X278" s="220">
        <v>0</v>
      </c>
      <c r="Y278" s="220">
        <f t="shared" si="10"/>
        <v>0</v>
      </c>
      <c r="Z278" s="220">
        <v>0</v>
      </c>
      <c r="AA278" s="220">
        <f t="shared" si="11"/>
        <v>0</v>
      </c>
      <c r="AB278" s="200">
        <f t="shared" si="255"/>
        <v>0</v>
      </c>
      <c r="AC278" s="221">
        <f t="shared" ref="AC278:AD278" si="289">G278+O278+W278</f>
        <v>0</v>
      </c>
      <c r="AD278" s="221">
        <f t="shared" si="289"/>
        <v>0</v>
      </c>
      <c r="AE278" s="222">
        <f t="shared" si="14"/>
        <v>0</v>
      </c>
      <c r="AF278" s="227">
        <f t="shared" si="63"/>
        <v>0</v>
      </c>
      <c r="AG278" s="227" t="b">
        <f t="shared" si="19"/>
        <v>1</v>
      </c>
      <c r="AH278" t="s">
        <v>762</v>
      </c>
      <c r="AI278" s="224">
        <v>0</v>
      </c>
      <c r="AJ278" s="224">
        <v>0</v>
      </c>
      <c r="AK278" s="224">
        <f t="shared" si="15"/>
        <v>0</v>
      </c>
      <c r="AL278" s="224"/>
      <c r="AM278" s="137">
        <v>0</v>
      </c>
      <c r="AN278" s="137">
        <f t="shared" si="16"/>
        <v>0</v>
      </c>
      <c r="AO278" s="137"/>
      <c r="AP278" s="137"/>
      <c r="AQ278" s="137"/>
      <c r="AR278" s="137"/>
      <c r="AS278" s="137"/>
      <c r="AT278" s="137"/>
      <c r="AU278" s="137"/>
      <c r="AV278" s="137"/>
      <c r="AW278" s="137"/>
      <c r="AX278" s="137"/>
      <c r="AY278" s="137"/>
      <c r="AZ278" s="137"/>
      <c r="BA278" s="137"/>
      <c r="BB278" s="137"/>
    </row>
    <row r="279" spans="1:54" ht="16.5" customHeight="1">
      <c r="A279" s="137"/>
      <c r="B279" s="219">
        <v>5693</v>
      </c>
      <c r="C279" s="220" t="s">
        <v>772</v>
      </c>
      <c r="D279" s="220">
        <v>0</v>
      </c>
      <c r="E279" s="220">
        <v>0</v>
      </c>
      <c r="F279" s="220">
        <v>0</v>
      </c>
      <c r="G279" s="220">
        <f t="shared" si="3"/>
        <v>0</v>
      </c>
      <c r="H279" s="220">
        <v>0</v>
      </c>
      <c r="I279" s="220">
        <f t="shared" si="4"/>
        <v>0</v>
      </c>
      <c r="J279" s="220">
        <v>0</v>
      </c>
      <c r="K279" s="220">
        <f t="shared" si="5"/>
        <v>0</v>
      </c>
      <c r="L279" s="220">
        <v>0</v>
      </c>
      <c r="M279" s="220">
        <v>0</v>
      </c>
      <c r="N279" s="220">
        <v>0</v>
      </c>
      <c r="O279" s="220">
        <f t="shared" si="6"/>
        <v>0</v>
      </c>
      <c r="P279" s="220">
        <v>0</v>
      </c>
      <c r="Q279" s="220">
        <f t="shared" si="7"/>
        <v>0</v>
      </c>
      <c r="R279" s="220">
        <v>0</v>
      </c>
      <c r="S279" s="220">
        <f t="shared" si="8"/>
        <v>0</v>
      </c>
      <c r="T279" s="220">
        <v>0</v>
      </c>
      <c r="U279" s="220">
        <v>0</v>
      </c>
      <c r="V279" s="220">
        <v>0</v>
      </c>
      <c r="W279" s="220">
        <f t="shared" si="9"/>
        <v>0</v>
      </c>
      <c r="X279" s="220">
        <v>0</v>
      </c>
      <c r="Y279" s="220">
        <f t="shared" si="10"/>
        <v>0</v>
      </c>
      <c r="Z279" s="220">
        <v>0</v>
      </c>
      <c r="AA279" s="220">
        <f t="shared" si="11"/>
        <v>0</v>
      </c>
      <c r="AB279" s="200">
        <f t="shared" si="255"/>
        <v>0</v>
      </c>
      <c r="AC279" s="221">
        <f t="shared" ref="AC279:AD279" si="290">G279+O279+W279</f>
        <v>0</v>
      </c>
      <c r="AD279" s="221">
        <f t="shared" si="290"/>
        <v>0</v>
      </c>
      <c r="AE279" s="222">
        <f t="shared" si="14"/>
        <v>0</v>
      </c>
      <c r="AF279" s="227">
        <f t="shared" si="63"/>
        <v>0</v>
      </c>
      <c r="AG279" s="227" t="b">
        <f t="shared" si="19"/>
        <v>1</v>
      </c>
      <c r="AH279" t="s">
        <v>762</v>
      </c>
      <c r="AI279" s="224">
        <v>0</v>
      </c>
      <c r="AJ279" s="224">
        <v>0</v>
      </c>
      <c r="AK279" s="224">
        <f t="shared" si="15"/>
        <v>0</v>
      </c>
      <c r="AL279" s="224"/>
      <c r="AM279" s="137">
        <v>0</v>
      </c>
      <c r="AN279" s="137">
        <f t="shared" si="16"/>
        <v>0</v>
      </c>
      <c r="AO279" s="137"/>
      <c r="AP279" s="137"/>
      <c r="AQ279" s="137"/>
      <c r="AR279" s="137"/>
      <c r="AS279" s="137"/>
      <c r="AT279" s="137"/>
      <c r="AU279" s="137"/>
      <c r="AV279" s="137"/>
      <c r="AW279" s="137"/>
      <c r="AX279" s="137"/>
      <c r="AY279" s="137"/>
      <c r="AZ279" s="137"/>
      <c r="BA279" s="137"/>
      <c r="BB279" s="137"/>
    </row>
    <row r="280" spans="1:54" ht="15.75" customHeight="1">
      <c r="A280" s="137"/>
      <c r="B280" s="219">
        <v>5694</v>
      </c>
      <c r="C280" s="220" t="s">
        <v>773</v>
      </c>
      <c r="D280" s="220">
        <v>0</v>
      </c>
      <c r="E280" s="220">
        <v>0</v>
      </c>
      <c r="F280" s="220">
        <v>0</v>
      </c>
      <c r="G280" s="220">
        <f t="shared" si="3"/>
        <v>0</v>
      </c>
      <c r="H280" s="220">
        <v>0</v>
      </c>
      <c r="I280" s="220">
        <f t="shared" si="4"/>
        <v>0</v>
      </c>
      <c r="J280" s="220">
        <v>0</v>
      </c>
      <c r="K280" s="220">
        <f t="shared" si="5"/>
        <v>0</v>
      </c>
      <c r="L280" s="220">
        <v>0</v>
      </c>
      <c r="M280" s="220">
        <v>0</v>
      </c>
      <c r="N280" s="220">
        <v>0</v>
      </c>
      <c r="O280" s="220">
        <f t="shared" si="6"/>
        <v>0</v>
      </c>
      <c r="P280" s="220">
        <v>0</v>
      </c>
      <c r="Q280" s="220">
        <f t="shared" si="7"/>
        <v>0</v>
      </c>
      <c r="R280" s="220">
        <v>0</v>
      </c>
      <c r="S280" s="220">
        <f t="shared" si="8"/>
        <v>0</v>
      </c>
      <c r="T280" s="220">
        <v>0</v>
      </c>
      <c r="U280" s="220">
        <v>0</v>
      </c>
      <c r="V280" s="220">
        <v>0</v>
      </c>
      <c r="W280" s="220">
        <f t="shared" si="9"/>
        <v>0</v>
      </c>
      <c r="X280" s="220">
        <v>0</v>
      </c>
      <c r="Y280" s="220">
        <f t="shared" si="10"/>
        <v>0</v>
      </c>
      <c r="Z280" s="220">
        <v>0</v>
      </c>
      <c r="AA280" s="220">
        <f t="shared" si="11"/>
        <v>0</v>
      </c>
      <c r="AB280" s="200">
        <f t="shared" si="255"/>
        <v>0</v>
      </c>
      <c r="AC280" s="221">
        <f t="shared" ref="AC280:AD280" si="291">G280+O280+W280</f>
        <v>0</v>
      </c>
      <c r="AD280" s="221">
        <f t="shared" si="291"/>
        <v>0</v>
      </c>
      <c r="AE280" s="222">
        <f t="shared" si="14"/>
        <v>0</v>
      </c>
      <c r="AF280" s="227">
        <f t="shared" si="63"/>
        <v>0</v>
      </c>
      <c r="AG280" s="227" t="b">
        <f t="shared" si="19"/>
        <v>1</v>
      </c>
      <c r="AH280" t="s">
        <v>762</v>
      </c>
      <c r="AI280" s="224">
        <v>0</v>
      </c>
      <c r="AJ280" s="224">
        <v>0</v>
      </c>
      <c r="AK280" s="224">
        <f t="shared" si="15"/>
        <v>0</v>
      </c>
      <c r="AL280" s="224"/>
      <c r="AM280" s="137">
        <v>0</v>
      </c>
      <c r="AN280" s="137">
        <f t="shared" si="16"/>
        <v>0</v>
      </c>
      <c r="AO280" s="137"/>
      <c r="AP280" s="137"/>
      <c r="AQ280" s="137"/>
      <c r="AR280" s="137"/>
      <c r="AS280" s="137"/>
      <c r="AT280" s="137"/>
      <c r="AU280" s="137"/>
      <c r="AV280" s="137"/>
      <c r="AW280" s="137"/>
      <c r="AX280" s="137"/>
      <c r="AY280" s="137"/>
      <c r="AZ280" s="137"/>
      <c r="BA280" s="137"/>
      <c r="BB280" s="137"/>
    </row>
    <row r="281" spans="1:54" ht="12.75" customHeight="1">
      <c r="A281" s="137"/>
      <c r="B281" s="219">
        <v>5711</v>
      </c>
      <c r="C281" s="220" t="s">
        <v>774</v>
      </c>
      <c r="D281" s="220">
        <v>0</v>
      </c>
      <c r="E281" s="220">
        <v>0</v>
      </c>
      <c r="F281" s="220">
        <v>0</v>
      </c>
      <c r="G281" s="220">
        <f t="shared" si="3"/>
        <v>0</v>
      </c>
      <c r="H281" s="220">
        <v>0</v>
      </c>
      <c r="I281" s="220">
        <f t="shared" si="4"/>
        <v>0</v>
      </c>
      <c r="J281" s="220">
        <v>0</v>
      </c>
      <c r="K281" s="220">
        <f t="shared" si="5"/>
        <v>0</v>
      </c>
      <c r="L281" s="220">
        <v>0</v>
      </c>
      <c r="M281" s="220">
        <v>0</v>
      </c>
      <c r="N281" s="220">
        <v>0</v>
      </c>
      <c r="O281" s="220">
        <f t="shared" si="6"/>
        <v>0</v>
      </c>
      <c r="P281" s="220">
        <v>0</v>
      </c>
      <c r="Q281" s="220">
        <f t="shared" si="7"/>
        <v>0</v>
      </c>
      <c r="R281" s="220">
        <v>0</v>
      </c>
      <c r="S281" s="220">
        <f t="shared" si="8"/>
        <v>0</v>
      </c>
      <c r="T281" s="220">
        <v>0</v>
      </c>
      <c r="U281" s="220">
        <v>0</v>
      </c>
      <c r="V281" s="220">
        <v>0</v>
      </c>
      <c r="W281" s="220">
        <f t="shared" si="9"/>
        <v>0</v>
      </c>
      <c r="X281" s="220">
        <v>0</v>
      </c>
      <c r="Y281" s="220">
        <f t="shared" si="10"/>
        <v>0</v>
      </c>
      <c r="Z281" s="220">
        <v>0</v>
      </c>
      <c r="AA281" s="220">
        <f t="shared" si="11"/>
        <v>0</v>
      </c>
      <c r="AB281" s="200">
        <f t="shared" si="255"/>
        <v>0</v>
      </c>
      <c r="AC281" s="221">
        <f t="shared" ref="AC281:AD281" si="292">G281+O281+W281</f>
        <v>0</v>
      </c>
      <c r="AD281" s="221">
        <f t="shared" si="292"/>
        <v>0</v>
      </c>
      <c r="AE281" s="222">
        <f t="shared" si="14"/>
        <v>0</v>
      </c>
      <c r="AF281" s="227">
        <f t="shared" si="63"/>
        <v>0</v>
      </c>
      <c r="AG281" s="227" t="b">
        <f t="shared" si="19"/>
        <v>1</v>
      </c>
      <c r="AH281" t="s">
        <v>775</v>
      </c>
      <c r="AI281" s="224">
        <v>0</v>
      </c>
      <c r="AJ281" s="224">
        <v>0</v>
      </c>
      <c r="AK281" s="224">
        <f t="shared" si="15"/>
        <v>0</v>
      </c>
      <c r="AL281" s="224"/>
      <c r="AM281" s="137">
        <v>0</v>
      </c>
      <c r="AN281" s="137">
        <f t="shared" si="16"/>
        <v>0</v>
      </c>
      <c r="AO281" s="137"/>
      <c r="AP281" s="137"/>
      <c r="AQ281" s="137"/>
      <c r="AR281" s="137"/>
      <c r="AS281" s="137"/>
      <c r="AT281" s="137"/>
      <c r="AU281" s="137"/>
      <c r="AV281" s="137"/>
      <c r="AW281" s="137"/>
      <c r="AX281" s="137"/>
      <c r="AY281" s="137"/>
      <c r="AZ281" s="137"/>
      <c r="BA281" s="137"/>
      <c r="BB281" s="137"/>
    </row>
    <row r="282" spans="1:54" ht="19.5" customHeight="1">
      <c r="A282" s="137"/>
      <c r="B282" s="219">
        <v>5721</v>
      </c>
      <c r="C282" s="220" t="s">
        <v>776</v>
      </c>
      <c r="D282" s="220">
        <v>0</v>
      </c>
      <c r="E282" s="220">
        <v>0</v>
      </c>
      <c r="F282" s="220">
        <v>0</v>
      </c>
      <c r="G282" s="220">
        <f t="shared" si="3"/>
        <v>0</v>
      </c>
      <c r="H282" s="220">
        <v>0</v>
      </c>
      <c r="I282" s="220">
        <f t="shared" si="4"/>
        <v>0</v>
      </c>
      <c r="J282" s="220">
        <v>0</v>
      </c>
      <c r="K282" s="220">
        <f t="shared" si="5"/>
        <v>0</v>
      </c>
      <c r="L282" s="220">
        <v>0</v>
      </c>
      <c r="M282" s="220">
        <v>0</v>
      </c>
      <c r="N282" s="220">
        <v>0</v>
      </c>
      <c r="O282" s="220">
        <f t="shared" si="6"/>
        <v>0</v>
      </c>
      <c r="P282" s="220">
        <v>0</v>
      </c>
      <c r="Q282" s="220">
        <f t="shared" si="7"/>
        <v>0</v>
      </c>
      <c r="R282" s="220">
        <v>0</v>
      </c>
      <c r="S282" s="220">
        <f t="shared" si="8"/>
        <v>0</v>
      </c>
      <c r="T282" s="220">
        <v>0</v>
      </c>
      <c r="U282" s="220">
        <v>0</v>
      </c>
      <c r="V282" s="220">
        <v>0</v>
      </c>
      <c r="W282" s="220">
        <f t="shared" si="9"/>
        <v>0</v>
      </c>
      <c r="X282" s="220">
        <v>0</v>
      </c>
      <c r="Y282" s="220">
        <f t="shared" si="10"/>
        <v>0</v>
      </c>
      <c r="Z282" s="220">
        <v>0</v>
      </c>
      <c r="AA282" s="220">
        <f t="shared" si="11"/>
        <v>0</v>
      </c>
      <c r="AB282" s="200">
        <f t="shared" si="255"/>
        <v>0</v>
      </c>
      <c r="AC282" s="221">
        <f t="shared" ref="AC282:AD282" si="293">G282+O282+W282</f>
        <v>0</v>
      </c>
      <c r="AD282" s="221">
        <f t="shared" si="293"/>
        <v>0</v>
      </c>
      <c r="AE282" s="222">
        <f t="shared" si="14"/>
        <v>0</v>
      </c>
      <c r="AF282" s="227">
        <f t="shared" si="63"/>
        <v>0</v>
      </c>
      <c r="AG282" s="227" t="b">
        <f t="shared" si="19"/>
        <v>1</v>
      </c>
      <c r="AH282" t="s">
        <v>775</v>
      </c>
      <c r="AI282" s="224">
        <v>0</v>
      </c>
      <c r="AJ282" s="224">
        <v>0</v>
      </c>
      <c r="AK282" s="224">
        <f t="shared" si="15"/>
        <v>0</v>
      </c>
      <c r="AL282" s="224"/>
      <c r="AM282" s="137">
        <v>0</v>
      </c>
      <c r="AN282" s="137">
        <f t="shared" si="16"/>
        <v>0</v>
      </c>
      <c r="AO282" s="137"/>
      <c r="AP282" s="137"/>
      <c r="AQ282" s="137"/>
      <c r="AR282" s="137"/>
      <c r="AS282" s="137"/>
      <c r="AT282" s="137"/>
      <c r="AU282" s="137"/>
      <c r="AV282" s="137"/>
      <c r="AW282" s="137"/>
      <c r="AX282" s="137"/>
      <c r="AY282" s="137"/>
      <c r="AZ282" s="137"/>
      <c r="BA282" s="137"/>
      <c r="BB282" s="137"/>
    </row>
    <row r="283" spans="1:54" ht="19.5" customHeight="1">
      <c r="A283" s="137"/>
      <c r="B283" s="219">
        <v>5731</v>
      </c>
      <c r="C283" s="220" t="s">
        <v>777</v>
      </c>
      <c r="D283" s="220">
        <v>0</v>
      </c>
      <c r="E283" s="220">
        <v>0</v>
      </c>
      <c r="F283" s="220">
        <v>0</v>
      </c>
      <c r="G283" s="220">
        <f t="shared" si="3"/>
        <v>0</v>
      </c>
      <c r="H283" s="220">
        <v>0</v>
      </c>
      <c r="I283" s="220">
        <f t="shared" si="4"/>
        <v>0</v>
      </c>
      <c r="J283" s="220">
        <v>0</v>
      </c>
      <c r="K283" s="220">
        <f t="shared" si="5"/>
        <v>0</v>
      </c>
      <c r="L283" s="220">
        <v>0</v>
      </c>
      <c r="M283" s="220">
        <v>0</v>
      </c>
      <c r="N283" s="220">
        <v>0</v>
      </c>
      <c r="O283" s="220">
        <f t="shared" si="6"/>
        <v>0</v>
      </c>
      <c r="P283" s="220">
        <v>0</v>
      </c>
      <c r="Q283" s="220">
        <f t="shared" si="7"/>
        <v>0</v>
      </c>
      <c r="R283" s="220">
        <v>0</v>
      </c>
      <c r="S283" s="220">
        <f t="shared" si="8"/>
        <v>0</v>
      </c>
      <c r="T283" s="220">
        <v>0</v>
      </c>
      <c r="U283" s="220">
        <v>0</v>
      </c>
      <c r="V283" s="220">
        <v>0</v>
      </c>
      <c r="W283" s="220">
        <f t="shared" si="9"/>
        <v>0</v>
      </c>
      <c r="X283" s="220">
        <v>0</v>
      </c>
      <c r="Y283" s="220">
        <f t="shared" si="10"/>
        <v>0</v>
      </c>
      <c r="Z283" s="220">
        <v>0</v>
      </c>
      <c r="AA283" s="220">
        <f t="shared" si="11"/>
        <v>0</v>
      </c>
      <c r="AB283" s="200">
        <f t="shared" si="255"/>
        <v>0</v>
      </c>
      <c r="AC283" s="221">
        <f t="shared" ref="AC283:AD283" si="294">G283+O283+W283</f>
        <v>0</v>
      </c>
      <c r="AD283" s="221">
        <f t="shared" si="294"/>
        <v>0</v>
      </c>
      <c r="AE283" s="222">
        <f t="shared" si="14"/>
        <v>0</v>
      </c>
      <c r="AF283" s="227">
        <f t="shared" si="63"/>
        <v>0</v>
      </c>
      <c r="AG283" s="227" t="b">
        <f t="shared" si="19"/>
        <v>1</v>
      </c>
      <c r="AH283" t="s">
        <v>775</v>
      </c>
      <c r="AI283" s="224">
        <v>0</v>
      </c>
      <c r="AJ283" s="224">
        <v>0</v>
      </c>
      <c r="AK283" s="224">
        <f t="shared" si="15"/>
        <v>0</v>
      </c>
      <c r="AL283" s="224"/>
      <c r="AM283" s="137">
        <v>0</v>
      </c>
      <c r="AN283" s="137">
        <f t="shared" si="16"/>
        <v>0</v>
      </c>
      <c r="AO283" s="137"/>
      <c r="AP283" s="137"/>
      <c r="AQ283" s="137"/>
      <c r="AR283" s="137"/>
      <c r="AS283" s="137"/>
      <c r="AT283" s="137"/>
      <c r="AU283" s="137"/>
      <c r="AV283" s="137"/>
      <c r="AW283" s="137"/>
      <c r="AX283" s="137"/>
      <c r="AY283" s="137"/>
      <c r="AZ283" s="137"/>
      <c r="BA283" s="137"/>
      <c r="BB283" s="137"/>
    </row>
    <row r="284" spans="1:54" ht="19.5" customHeight="1">
      <c r="A284" s="137"/>
      <c r="B284" s="219">
        <v>5741</v>
      </c>
      <c r="C284" s="220" t="s">
        <v>778</v>
      </c>
      <c r="D284" s="220">
        <v>0</v>
      </c>
      <c r="E284" s="220">
        <v>0</v>
      </c>
      <c r="F284" s="220">
        <v>0</v>
      </c>
      <c r="G284" s="220">
        <f t="shared" si="3"/>
        <v>0</v>
      </c>
      <c r="H284" s="220">
        <v>0</v>
      </c>
      <c r="I284" s="220">
        <f t="shared" si="4"/>
        <v>0</v>
      </c>
      <c r="J284" s="220">
        <v>0</v>
      </c>
      <c r="K284" s="220">
        <f t="shared" si="5"/>
        <v>0</v>
      </c>
      <c r="L284" s="220">
        <v>0</v>
      </c>
      <c r="M284" s="220">
        <v>0</v>
      </c>
      <c r="N284" s="220">
        <v>0</v>
      </c>
      <c r="O284" s="220">
        <f t="shared" si="6"/>
        <v>0</v>
      </c>
      <c r="P284" s="220">
        <v>0</v>
      </c>
      <c r="Q284" s="220">
        <f t="shared" si="7"/>
        <v>0</v>
      </c>
      <c r="R284" s="220">
        <v>0</v>
      </c>
      <c r="S284" s="220">
        <f t="shared" si="8"/>
        <v>0</v>
      </c>
      <c r="T284" s="220">
        <v>0</v>
      </c>
      <c r="U284" s="220">
        <v>0</v>
      </c>
      <c r="V284" s="220">
        <v>0</v>
      </c>
      <c r="W284" s="220">
        <f t="shared" si="9"/>
        <v>0</v>
      </c>
      <c r="X284" s="220">
        <v>0</v>
      </c>
      <c r="Y284" s="220">
        <f t="shared" si="10"/>
        <v>0</v>
      </c>
      <c r="Z284" s="220">
        <v>0</v>
      </c>
      <c r="AA284" s="220">
        <f t="shared" si="11"/>
        <v>0</v>
      </c>
      <c r="AB284" s="200">
        <f t="shared" si="255"/>
        <v>0</v>
      </c>
      <c r="AC284" s="221">
        <f t="shared" ref="AC284:AD284" si="295">G284+O284+W284</f>
        <v>0</v>
      </c>
      <c r="AD284" s="221">
        <f t="shared" si="295"/>
        <v>0</v>
      </c>
      <c r="AE284" s="222">
        <f t="shared" si="14"/>
        <v>0</v>
      </c>
      <c r="AF284" s="227">
        <f t="shared" si="63"/>
        <v>0</v>
      </c>
      <c r="AG284" s="227" t="b">
        <f t="shared" si="19"/>
        <v>1</v>
      </c>
      <c r="AH284" t="s">
        <v>775</v>
      </c>
      <c r="AI284" s="224">
        <v>0</v>
      </c>
      <c r="AJ284" s="224">
        <v>0</v>
      </c>
      <c r="AK284" s="224">
        <f t="shared" si="15"/>
        <v>0</v>
      </c>
      <c r="AL284" s="224"/>
      <c r="AM284" s="137">
        <v>0</v>
      </c>
      <c r="AN284" s="137">
        <f t="shared" si="16"/>
        <v>0</v>
      </c>
      <c r="AO284" s="137"/>
      <c r="AP284" s="137"/>
      <c r="AQ284" s="137"/>
      <c r="AR284" s="137"/>
      <c r="AS284" s="137"/>
      <c r="AT284" s="137"/>
      <c r="AU284" s="137"/>
      <c r="AV284" s="137"/>
      <c r="AW284" s="137"/>
      <c r="AX284" s="137"/>
      <c r="AY284" s="137"/>
      <c r="AZ284" s="137"/>
      <c r="BA284" s="137"/>
      <c r="BB284" s="137"/>
    </row>
    <row r="285" spans="1:54" ht="19.5" customHeight="1">
      <c r="A285" s="137"/>
      <c r="B285" s="219">
        <v>5751</v>
      </c>
      <c r="C285" s="220" t="s">
        <v>779</v>
      </c>
      <c r="D285" s="220">
        <v>0</v>
      </c>
      <c r="E285" s="220">
        <v>0</v>
      </c>
      <c r="F285" s="220">
        <v>0</v>
      </c>
      <c r="G285" s="220">
        <f t="shared" si="3"/>
        <v>0</v>
      </c>
      <c r="H285" s="220">
        <v>0</v>
      </c>
      <c r="I285" s="220">
        <f t="shared" si="4"/>
        <v>0</v>
      </c>
      <c r="J285" s="220">
        <v>0</v>
      </c>
      <c r="K285" s="220">
        <f t="shared" si="5"/>
        <v>0</v>
      </c>
      <c r="L285" s="220">
        <v>0</v>
      </c>
      <c r="M285" s="220">
        <v>0</v>
      </c>
      <c r="N285" s="220">
        <v>0</v>
      </c>
      <c r="O285" s="220">
        <f t="shared" si="6"/>
        <v>0</v>
      </c>
      <c r="P285" s="220">
        <v>0</v>
      </c>
      <c r="Q285" s="220">
        <f t="shared" si="7"/>
        <v>0</v>
      </c>
      <c r="R285" s="220">
        <v>0</v>
      </c>
      <c r="S285" s="220">
        <f t="shared" si="8"/>
        <v>0</v>
      </c>
      <c r="T285" s="220">
        <v>0</v>
      </c>
      <c r="U285" s="220">
        <v>0</v>
      </c>
      <c r="V285" s="220">
        <v>0</v>
      </c>
      <c r="W285" s="220">
        <f t="shared" si="9"/>
        <v>0</v>
      </c>
      <c r="X285" s="220">
        <v>0</v>
      </c>
      <c r="Y285" s="220">
        <f t="shared" si="10"/>
        <v>0</v>
      </c>
      <c r="Z285" s="220">
        <v>0</v>
      </c>
      <c r="AA285" s="220">
        <f t="shared" si="11"/>
        <v>0</v>
      </c>
      <c r="AB285" s="200">
        <f t="shared" si="255"/>
        <v>0</v>
      </c>
      <c r="AC285" s="221">
        <f t="shared" ref="AC285:AD285" si="296">G285+O285+W285</f>
        <v>0</v>
      </c>
      <c r="AD285" s="221">
        <f t="shared" si="296"/>
        <v>0</v>
      </c>
      <c r="AE285" s="222">
        <f t="shared" si="14"/>
        <v>0</v>
      </c>
      <c r="AF285" s="227">
        <f t="shared" si="63"/>
        <v>0</v>
      </c>
      <c r="AG285" s="227" t="b">
        <f t="shared" si="19"/>
        <v>1</v>
      </c>
      <c r="AH285" t="s">
        <v>775</v>
      </c>
      <c r="AI285" s="224">
        <v>0</v>
      </c>
      <c r="AJ285" s="224">
        <v>0</v>
      </c>
      <c r="AK285" s="224">
        <f t="shared" si="15"/>
        <v>0</v>
      </c>
      <c r="AL285" s="224"/>
      <c r="AM285" s="137">
        <v>0</v>
      </c>
      <c r="AN285" s="137">
        <f t="shared" si="16"/>
        <v>0</v>
      </c>
      <c r="AO285" s="137"/>
      <c r="AP285" s="137"/>
      <c r="AQ285" s="137"/>
      <c r="AR285" s="137"/>
      <c r="AS285" s="137"/>
      <c r="AT285" s="137"/>
      <c r="AU285" s="137"/>
      <c r="AV285" s="137"/>
      <c r="AW285" s="137"/>
      <c r="AX285" s="137"/>
      <c r="AY285" s="137"/>
      <c r="AZ285" s="137"/>
      <c r="BA285" s="137"/>
      <c r="BB285" s="137"/>
    </row>
    <row r="286" spans="1:54" ht="19.5" customHeight="1">
      <c r="A286" s="137"/>
      <c r="B286" s="219">
        <v>5761</v>
      </c>
      <c r="C286" s="220" t="s">
        <v>780</v>
      </c>
      <c r="D286" s="220">
        <v>0</v>
      </c>
      <c r="E286" s="220">
        <v>0</v>
      </c>
      <c r="F286" s="220">
        <v>0</v>
      </c>
      <c r="G286" s="220">
        <f t="shared" si="3"/>
        <v>0</v>
      </c>
      <c r="H286" s="220">
        <v>0</v>
      </c>
      <c r="I286" s="220">
        <f t="shared" si="4"/>
        <v>0</v>
      </c>
      <c r="J286" s="220">
        <v>0</v>
      </c>
      <c r="K286" s="220">
        <f t="shared" si="5"/>
        <v>0</v>
      </c>
      <c r="L286" s="220">
        <v>0</v>
      </c>
      <c r="M286" s="220">
        <v>0</v>
      </c>
      <c r="N286" s="220">
        <v>0</v>
      </c>
      <c r="O286" s="220">
        <f t="shared" si="6"/>
        <v>0</v>
      </c>
      <c r="P286" s="220">
        <v>0</v>
      </c>
      <c r="Q286" s="220">
        <f t="shared" si="7"/>
        <v>0</v>
      </c>
      <c r="R286" s="220">
        <v>0</v>
      </c>
      <c r="S286" s="220">
        <f t="shared" si="8"/>
        <v>0</v>
      </c>
      <c r="T286" s="220">
        <v>0</v>
      </c>
      <c r="U286" s="220">
        <v>0</v>
      </c>
      <c r="V286" s="220">
        <v>0</v>
      </c>
      <c r="W286" s="220">
        <f t="shared" si="9"/>
        <v>0</v>
      </c>
      <c r="X286" s="220">
        <v>0</v>
      </c>
      <c r="Y286" s="220">
        <f t="shared" si="10"/>
        <v>0</v>
      </c>
      <c r="Z286" s="220">
        <v>0</v>
      </c>
      <c r="AA286" s="220">
        <f t="shared" si="11"/>
        <v>0</v>
      </c>
      <c r="AB286" s="200">
        <f t="shared" si="255"/>
        <v>0</v>
      </c>
      <c r="AC286" s="221">
        <f t="shared" ref="AC286:AD286" si="297">G286+O286+W286</f>
        <v>0</v>
      </c>
      <c r="AD286" s="221">
        <f t="shared" si="297"/>
        <v>0</v>
      </c>
      <c r="AE286" s="222">
        <f t="shared" si="14"/>
        <v>0</v>
      </c>
      <c r="AF286" s="227">
        <f t="shared" si="63"/>
        <v>0</v>
      </c>
      <c r="AG286" s="227" t="b">
        <f t="shared" si="19"/>
        <v>1</v>
      </c>
      <c r="AH286" t="s">
        <v>775</v>
      </c>
      <c r="AI286" s="224">
        <v>0</v>
      </c>
      <c r="AJ286" s="224">
        <v>0</v>
      </c>
      <c r="AK286" s="224">
        <f t="shared" si="15"/>
        <v>0</v>
      </c>
      <c r="AL286" s="224"/>
      <c r="AM286" s="137">
        <v>0</v>
      </c>
      <c r="AN286" s="137">
        <f t="shared" si="16"/>
        <v>0</v>
      </c>
      <c r="AO286" s="137"/>
      <c r="AP286" s="137"/>
      <c r="AQ286" s="137"/>
      <c r="AR286" s="137"/>
      <c r="AS286" s="137"/>
      <c r="AT286" s="137"/>
      <c r="AU286" s="137"/>
      <c r="AV286" s="137"/>
      <c r="AW286" s="137"/>
      <c r="AX286" s="137"/>
      <c r="AY286" s="137"/>
      <c r="AZ286" s="137"/>
      <c r="BA286" s="137"/>
      <c r="BB286" s="137"/>
    </row>
    <row r="287" spans="1:54" ht="19.5" customHeight="1">
      <c r="A287" s="137"/>
      <c r="B287" s="219">
        <v>5771</v>
      </c>
      <c r="C287" s="220" t="s">
        <v>781</v>
      </c>
      <c r="D287" s="220">
        <v>0</v>
      </c>
      <c r="E287" s="220">
        <v>0</v>
      </c>
      <c r="F287" s="220">
        <v>0</v>
      </c>
      <c r="G287" s="220">
        <f t="shared" si="3"/>
        <v>0</v>
      </c>
      <c r="H287" s="220">
        <v>0</v>
      </c>
      <c r="I287" s="220">
        <f t="shared" si="4"/>
        <v>0</v>
      </c>
      <c r="J287" s="220">
        <v>0</v>
      </c>
      <c r="K287" s="220">
        <f t="shared" si="5"/>
        <v>0</v>
      </c>
      <c r="L287" s="220">
        <v>0</v>
      </c>
      <c r="M287" s="220">
        <v>0</v>
      </c>
      <c r="N287" s="220">
        <v>0</v>
      </c>
      <c r="O287" s="220">
        <f t="shared" si="6"/>
        <v>0</v>
      </c>
      <c r="P287" s="220">
        <v>0</v>
      </c>
      <c r="Q287" s="220">
        <f t="shared" si="7"/>
        <v>0</v>
      </c>
      <c r="R287" s="220">
        <v>0</v>
      </c>
      <c r="S287" s="220">
        <f t="shared" si="8"/>
        <v>0</v>
      </c>
      <c r="T287" s="220">
        <v>0</v>
      </c>
      <c r="U287" s="220">
        <v>0</v>
      </c>
      <c r="V287" s="220">
        <v>0</v>
      </c>
      <c r="W287" s="220">
        <f t="shared" si="9"/>
        <v>0</v>
      </c>
      <c r="X287" s="220">
        <v>0</v>
      </c>
      <c r="Y287" s="220">
        <f t="shared" si="10"/>
        <v>0</v>
      </c>
      <c r="Z287" s="220">
        <v>0</v>
      </c>
      <c r="AA287" s="220">
        <f t="shared" si="11"/>
        <v>0</v>
      </c>
      <c r="AB287" s="200">
        <f t="shared" si="255"/>
        <v>0</v>
      </c>
      <c r="AC287" s="221">
        <f t="shared" ref="AC287:AD287" si="298">G287+O287+W287</f>
        <v>0</v>
      </c>
      <c r="AD287" s="221">
        <f t="shared" si="298"/>
        <v>0</v>
      </c>
      <c r="AE287" s="222">
        <f t="shared" si="14"/>
        <v>0</v>
      </c>
      <c r="AF287" s="227">
        <f t="shared" si="63"/>
        <v>0</v>
      </c>
      <c r="AG287" s="227" t="b">
        <f t="shared" si="19"/>
        <v>1</v>
      </c>
      <c r="AH287" t="s">
        <v>775</v>
      </c>
      <c r="AI287" s="224">
        <v>0</v>
      </c>
      <c r="AJ287" s="224">
        <v>0</v>
      </c>
      <c r="AK287" s="224">
        <f t="shared" si="15"/>
        <v>0</v>
      </c>
      <c r="AL287" s="224"/>
      <c r="AM287" s="137">
        <v>0</v>
      </c>
      <c r="AN287" s="137">
        <f t="shared" si="16"/>
        <v>0</v>
      </c>
      <c r="AO287" s="137"/>
      <c r="AP287" s="137"/>
      <c r="AQ287" s="137"/>
      <c r="AR287" s="137"/>
      <c r="AS287" s="137"/>
      <c r="AT287" s="137"/>
      <c r="AU287" s="137"/>
      <c r="AV287" s="137"/>
      <c r="AW287" s="137"/>
      <c r="AX287" s="137"/>
      <c r="AY287" s="137"/>
      <c r="AZ287" s="137"/>
      <c r="BA287" s="137"/>
      <c r="BB287" s="137"/>
    </row>
    <row r="288" spans="1:54" ht="19.5" customHeight="1">
      <c r="A288" s="137"/>
      <c r="B288" s="219">
        <v>5781</v>
      </c>
      <c r="C288" s="220" t="s">
        <v>782</v>
      </c>
      <c r="D288" s="220">
        <v>0</v>
      </c>
      <c r="E288" s="220">
        <v>0</v>
      </c>
      <c r="F288" s="220">
        <v>0</v>
      </c>
      <c r="G288" s="220">
        <f t="shared" si="3"/>
        <v>0</v>
      </c>
      <c r="H288" s="220">
        <v>0</v>
      </c>
      <c r="I288" s="220">
        <f t="shared" si="4"/>
        <v>0</v>
      </c>
      <c r="J288" s="220">
        <v>0</v>
      </c>
      <c r="K288" s="220">
        <f t="shared" si="5"/>
        <v>0</v>
      </c>
      <c r="L288" s="220">
        <v>0</v>
      </c>
      <c r="M288" s="220">
        <v>0</v>
      </c>
      <c r="N288" s="220">
        <v>0</v>
      </c>
      <c r="O288" s="220">
        <f t="shared" si="6"/>
        <v>0</v>
      </c>
      <c r="P288" s="220">
        <v>0</v>
      </c>
      <c r="Q288" s="220">
        <f t="shared" si="7"/>
        <v>0</v>
      </c>
      <c r="R288" s="220">
        <v>0</v>
      </c>
      <c r="S288" s="220">
        <f t="shared" si="8"/>
        <v>0</v>
      </c>
      <c r="T288" s="220">
        <v>0</v>
      </c>
      <c r="U288" s="220">
        <v>0</v>
      </c>
      <c r="V288" s="220">
        <v>0</v>
      </c>
      <c r="W288" s="220">
        <f t="shared" si="9"/>
        <v>0</v>
      </c>
      <c r="X288" s="220">
        <v>0</v>
      </c>
      <c r="Y288" s="220">
        <f t="shared" si="10"/>
        <v>0</v>
      </c>
      <c r="Z288" s="220">
        <v>0</v>
      </c>
      <c r="AA288" s="220">
        <f t="shared" si="11"/>
        <v>0</v>
      </c>
      <c r="AB288" s="200">
        <f t="shared" si="255"/>
        <v>0</v>
      </c>
      <c r="AC288" s="221">
        <f t="shared" ref="AC288:AD288" si="299">G288+O288+W288</f>
        <v>0</v>
      </c>
      <c r="AD288" s="221">
        <f t="shared" si="299"/>
        <v>0</v>
      </c>
      <c r="AE288" s="222">
        <f t="shared" si="14"/>
        <v>0</v>
      </c>
      <c r="AF288" s="227">
        <f t="shared" si="63"/>
        <v>0</v>
      </c>
      <c r="AG288" s="227" t="b">
        <f t="shared" si="19"/>
        <v>1</v>
      </c>
      <c r="AH288" t="s">
        <v>775</v>
      </c>
      <c r="AI288" s="224">
        <v>0</v>
      </c>
      <c r="AJ288" s="224">
        <v>0</v>
      </c>
      <c r="AK288" s="224">
        <f t="shared" si="15"/>
        <v>0</v>
      </c>
      <c r="AL288" s="224"/>
      <c r="AM288" s="137">
        <v>0</v>
      </c>
      <c r="AN288" s="137">
        <f t="shared" si="16"/>
        <v>0</v>
      </c>
      <c r="AO288" s="137"/>
      <c r="AP288" s="137"/>
      <c r="AQ288" s="137"/>
      <c r="AR288" s="137"/>
      <c r="AS288" s="137"/>
      <c r="AT288" s="137"/>
      <c r="AU288" s="137"/>
      <c r="AV288" s="137"/>
      <c r="AW288" s="137"/>
      <c r="AX288" s="137"/>
      <c r="AY288" s="137"/>
      <c r="AZ288" s="137"/>
      <c r="BA288" s="137"/>
      <c r="BB288" s="137"/>
    </row>
    <row r="289" spans="1:54" ht="19.5" customHeight="1">
      <c r="A289" s="137"/>
      <c r="B289" s="219">
        <v>5791</v>
      </c>
      <c r="C289" s="220" t="s">
        <v>783</v>
      </c>
      <c r="D289" s="220">
        <v>0</v>
      </c>
      <c r="E289" s="220">
        <v>0</v>
      </c>
      <c r="F289" s="220">
        <v>0</v>
      </c>
      <c r="G289" s="220">
        <f t="shared" si="3"/>
        <v>0</v>
      </c>
      <c r="H289" s="220">
        <v>0</v>
      </c>
      <c r="I289" s="220">
        <f t="shared" si="4"/>
        <v>0</v>
      </c>
      <c r="J289" s="220">
        <v>0</v>
      </c>
      <c r="K289" s="220">
        <f t="shared" si="5"/>
        <v>0</v>
      </c>
      <c r="L289" s="220">
        <v>0</v>
      </c>
      <c r="M289" s="220">
        <v>0</v>
      </c>
      <c r="N289" s="220">
        <v>0</v>
      </c>
      <c r="O289" s="220">
        <f t="shared" si="6"/>
        <v>0</v>
      </c>
      <c r="P289" s="220">
        <v>0</v>
      </c>
      <c r="Q289" s="220">
        <f t="shared" si="7"/>
        <v>0</v>
      </c>
      <c r="R289" s="220">
        <v>0</v>
      </c>
      <c r="S289" s="220">
        <f t="shared" si="8"/>
        <v>0</v>
      </c>
      <c r="T289" s="220">
        <v>0</v>
      </c>
      <c r="U289" s="220">
        <v>0</v>
      </c>
      <c r="V289" s="220">
        <v>0</v>
      </c>
      <c r="W289" s="220">
        <f t="shared" si="9"/>
        <v>0</v>
      </c>
      <c r="X289" s="220">
        <v>0</v>
      </c>
      <c r="Y289" s="220">
        <f t="shared" si="10"/>
        <v>0</v>
      </c>
      <c r="Z289" s="220">
        <v>0</v>
      </c>
      <c r="AA289" s="220">
        <f t="shared" si="11"/>
        <v>0</v>
      </c>
      <c r="AB289" s="200">
        <f t="shared" si="255"/>
        <v>0</v>
      </c>
      <c r="AC289" s="221">
        <f t="shared" ref="AC289:AD289" si="300">G289+O289+W289</f>
        <v>0</v>
      </c>
      <c r="AD289" s="221">
        <f t="shared" si="300"/>
        <v>0</v>
      </c>
      <c r="AE289" s="222">
        <f t="shared" si="14"/>
        <v>0</v>
      </c>
      <c r="AF289" s="227">
        <f t="shared" si="63"/>
        <v>0</v>
      </c>
      <c r="AG289" s="227" t="b">
        <f t="shared" si="19"/>
        <v>1</v>
      </c>
      <c r="AH289" t="s">
        <v>775</v>
      </c>
      <c r="AI289" s="224">
        <v>0</v>
      </c>
      <c r="AJ289" s="224">
        <v>0</v>
      </c>
      <c r="AK289" s="224">
        <f t="shared" si="15"/>
        <v>0</v>
      </c>
      <c r="AL289" s="224"/>
      <c r="AM289" s="137">
        <v>0</v>
      </c>
      <c r="AN289" s="137">
        <f t="shared" si="16"/>
        <v>0</v>
      </c>
      <c r="AO289" s="137"/>
      <c r="AP289" s="137"/>
      <c r="AQ289" s="137"/>
      <c r="AR289" s="137"/>
      <c r="AS289" s="137"/>
      <c r="AT289" s="137"/>
      <c r="AU289" s="137"/>
      <c r="AV289" s="137"/>
      <c r="AW289" s="137"/>
      <c r="AX289" s="137"/>
      <c r="AY289" s="137"/>
      <c r="AZ289" s="137"/>
      <c r="BA289" s="137"/>
      <c r="BB289" s="137"/>
    </row>
    <row r="290" spans="1:54" ht="19.5" customHeight="1">
      <c r="A290" s="137"/>
      <c r="B290" s="219">
        <v>5811</v>
      </c>
      <c r="C290" s="220" t="s">
        <v>784</v>
      </c>
      <c r="D290" s="220">
        <v>0</v>
      </c>
      <c r="E290" s="220">
        <v>0</v>
      </c>
      <c r="F290" s="220">
        <v>0</v>
      </c>
      <c r="G290" s="220">
        <f t="shared" si="3"/>
        <v>0</v>
      </c>
      <c r="H290" s="220">
        <v>0</v>
      </c>
      <c r="I290" s="220">
        <f t="shared" si="4"/>
        <v>0</v>
      </c>
      <c r="J290" s="220">
        <v>0</v>
      </c>
      <c r="K290" s="220">
        <f t="shared" si="5"/>
        <v>0</v>
      </c>
      <c r="L290" s="220">
        <v>0</v>
      </c>
      <c r="M290" s="220">
        <v>0</v>
      </c>
      <c r="N290" s="220">
        <v>0</v>
      </c>
      <c r="O290" s="220">
        <f t="shared" si="6"/>
        <v>0</v>
      </c>
      <c r="P290" s="220">
        <v>0</v>
      </c>
      <c r="Q290" s="220">
        <f t="shared" si="7"/>
        <v>0</v>
      </c>
      <c r="R290" s="220">
        <v>0</v>
      </c>
      <c r="S290" s="220">
        <f t="shared" si="8"/>
        <v>0</v>
      </c>
      <c r="T290" s="220">
        <v>0</v>
      </c>
      <c r="U290" s="220">
        <v>0</v>
      </c>
      <c r="V290" s="220">
        <v>0</v>
      </c>
      <c r="W290" s="220">
        <f t="shared" si="9"/>
        <v>0</v>
      </c>
      <c r="X290" s="220">
        <v>0</v>
      </c>
      <c r="Y290" s="220">
        <f t="shared" si="10"/>
        <v>0</v>
      </c>
      <c r="Z290" s="220">
        <v>0</v>
      </c>
      <c r="AA290" s="220">
        <f t="shared" si="11"/>
        <v>0</v>
      </c>
      <c r="AB290" s="200">
        <f t="shared" si="255"/>
        <v>0</v>
      </c>
      <c r="AC290" s="221">
        <f t="shared" ref="AC290:AD290" si="301">G290+O290+W290</f>
        <v>0</v>
      </c>
      <c r="AD290" s="221">
        <f t="shared" si="301"/>
        <v>0</v>
      </c>
      <c r="AE290" s="222">
        <f t="shared" si="14"/>
        <v>0</v>
      </c>
      <c r="AF290" s="227">
        <f t="shared" si="63"/>
        <v>0</v>
      </c>
      <c r="AG290" s="227" t="b">
        <f t="shared" si="19"/>
        <v>1</v>
      </c>
      <c r="AH290" t="s">
        <v>785</v>
      </c>
      <c r="AI290" s="224">
        <v>0</v>
      </c>
      <c r="AJ290" s="224">
        <v>0</v>
      </c>
      <c r="AK290" s="224">
        <f t="shared" si="15"/>
        <v>0</v>
      </c>
      <c r="AL290" s="224"/>
      <c r="AM290" s="137">
        <v>0</v>
      </c>
      <c r="AN290" s="137">
        <f t="shared" si="16"/>
        <v>0</v>
      </c>
      <c r="AO290" s="137"/>
      <c r="AP290" s="137"/>
      <c r="AQ290" s="137"/>
      <c r="AR290" s="137"/>
      <c r="AS290" s="137"/>
      <c r="AT290" s="137"/>
      <c r="AU290" s="137"/>
      <c r="AV290" s="137"/>
      <c r="AW290" s="137"/>
      <c r="AX290" s="137"/>
      <c r="AY290" s="137"/>
      <c r="AZ290" s="137"/>
      <c r="BA290" s="137"/>
      <c r="BB290" s="137"/>
    </row>
    <row r="291" spans="1:54" ht="19.5" customHeight="1">
      <c r="A291" s="137"/>
      <c r="B291" s="219">
        <v>5821</v>
      </c>
      <c r="C291" s="220" t="s">
        <v>786</v>
      </c>
      <c r="D291" s="220">
        <v>0</v>
      </c>
      <c r="E291" s="220">
        <v>0</v>
      </c>
      <c r="F291" s="220">
        <v>0</v>
      </c>
      <c r="G291" s="220">
        <f t="shared" si="3"/>
        <v>0</v>
      </c>
      <c r="H291" s="220">
        <v>0</v>
      </c>
      <c r="I291" s="220">
        <f t="shared" si="4"/>
        <v>0</v>
      </c>
      <c r="J291" s="220">
        <v>0</v>
      </c>
      <c r="K291" s="220">
        <f t="shared" si="5"/>
        <v>0</v>
      </c>
      <c r="L291" s="220">
        <v>0</v>
      </c>
      <c r="M291" s="220">
        <v>0</v>
      </c>
      <c r="N291" s="220">
        <v>0</v>
      </c>
      <c r="O291" s="220">
        <f t="shared" si="6"/>
        <v>0</v>
      </c>
      <c r="P291" s="220">
        <v>0</v>
      </c>
      <c r="Q291" s="220">
        <f t="shared" si="7"/>
        <v>0</v>
      </c>
      <c r="R291" s="220">
        <v>0</v>
      </c>
      <c r="S291" s="220">
        <f t="shared" si="8"/>
        <v>0</v>
      </c>
      <c r="T291" s="220">
        <v>0</v>
      </c>
      <c r="U291" s="220">
        <v>0</v>
      </c>
      <c r="V291" s="220">
        <v>0</v>
      </c>
      <c r="W291" s="220">
        <f t="shared" si="9"/>
        <v>0</v>
      </c>
      <c r="X291" s="220">
        <v>0</v>
      </c>
      <c r="Y291" s="220">
        <f t="shared" si="10"/>
        <v>0</v>
      </c>
      <c r="Z291" s="220">
        <v>0</v>
      </c>
      <c r="AA291" s="220">
        <f t="shared" si="11"/>
        <v>0</v>
      </c>
      <c r="AB291" s="200">
        <f t="shared" si="255"/>
        <v>0</v>
      </c>
      <c r="AC291" s="221">
        <f t="shared" ref="AC291:AD291" si="302">G291+O291+W291</f>
        <v>0</v>
      </c>
      <c r="AD291" s="221">
        <f t="shared" si="302"/>
        <v>0</v>
      </c>
      <c r="AE291" s="222">
        <f t="shared" si="14"/>
        <v>0</v>
      </c>
      <c r="AF291" s="227">
        <f t="shared" si="63"/>
        <v>0</v>
      </c>
      <c r="AG291" s="227" t="b">
        <f t="shared" si="19"/>
        <v>1</v>
      </c>
      <c r="AH291" t="s">
        <v>785</v>
      </c>
      <c r="AI291" s="224">
        <v>0</v>
      </c>
      <c r="AJ291" s="224">
        <v>0</v>
      </c>
      <c r="AK291" s="224">
        <f t="shared" si="15"/>
        <v>0</v>
      </c>
      <c r="AL291" s="224"/>
      <c r="AM291" s="137">
        <v>0</v>
      </c>
      <c r="AN291" s="137">
        <f t="shared" si="16"/>
        <v>0</v>
      </c>
      <c r="AO291" s="137"/>
      <c r="AP291" s="137"/>
      <c r="AQ291" s="137"/>
      <c r="AR291" s="137"/>
      <c r="AS291" s="137"/>
      <c r="AT291" s="137"/>
      <c r="AU291" s="137"/>
      <c r="AV291" s="137"/>
      <c r="AW291" s="137"/>
      <c r="AX291" s="137"/>
      <c r="AY291" s="137"/>
      <c r="AZ291" s="137"/>
      <c r="BA291" s="137"/>
      <c r="BB291" s="137"/>
    </row>
    <row r="292" spans="1:54" ht="19.5" customHeight="1">
      <c r="A292" s="137"/>
      <c r="B292" s="219">
        <v>5831</v>
      </c>
      <c r="C292" s="220" t="s">
        <v>787</v>
      </c>
      <c r="D292" s="220">
        <v>0</v>
      </c>
      <c r="E292" s="220">
        <v>0</v>
      </c>
      <c r="F292" s="220">
        <v>0</v>
      </c>
      <c r="G292" s="220">
        <f t="shared" si="3"/>
        <v>0</v>
      </c>
      <c r="H292" s="220">
        <v>0</v>
      </c>
      <c r="I292" s="220">
        <f t="shared" si="4"/>
        <v>0</v>
      </c>
      <c r="J292" s="220">
        <v>0</v>
      </c>
      <c r="K292" s="220">
        <f t="shared" si="5"/>
        <v>0</v>
      </c>
      <c r="L292" s="220">
        <v>0</v>
      </c>
      <c r="M292" s="220">
        <v>0</v>
      </c>
      <c r="N292" s="220">
        <v>0</v>
      </c>
      <c r="O292" s="220">
        <f t="shared" si="6"/>
        <v>0</v>
      </c>
      <c r="P292" s="220">
        <v>0</v>
      </c>
      <c r="Q292" s="220">
        <f t="shared" si="7"/>
        <v>0</v>
      </c>
      <c r="R292" s="220">
        <v>0</v>
      </c>
      <c r="S292" s="220">
        <f t="shared" si="8"/>
        <v>0</v>
      </c>
      <c r="T292" s="220">
        <v>0</v>
      </c>
      <c r="U292" s="220">
        <v>0</v>
      </c>
      <c r="V292" s="220">
        <v>0</v>
      </c>
      <c r="W292" s="220">
        <f t="shared" si="9"/>
        <v>0</v>
      </c>
      <c r="X292" s="220">
        <v>0</v>
      </c>
      <c r="Y292" s="220">
        <f t="shared" si="10"/>
        <v>0</v>
      </c>
      <c r="Z292" s="220">
        <v>0</v>
      </c>
      <c r="AA292" s="220">
        <f t="shared" si="11"/>
        <v>0</v>
      </c>
      <c r="AB292" s="200">
        <f t="shared" si="255"/>
        <v>0</v>
      </c>
      <c r="AC292" s="221">
        <f t="shared" ref="AC292:AD292" si="303">G292+O292+W292</f>
        <v>0</v>
      </c>
      <c r="AD292" s="221">
        <f t="shared" si="303"/>
        <v>0</v>
      </c>
      <c r="AE292" s="222">
        <f t="shared" si="14"/>
        <v>0</v>
      </c>
      <c r="AF292" s="227">
        <f t="shared" si="63"/>
        <v>0</v>
      </c>
      <c r="AG292" s="227" t="b">
        <f t="shared" si="19"/>
        <v>1</v>
      </c>
      <c r="AH292" t="s">
        <v>785</v>
      </c>
      <c r="AI292" s="224">
        <v>0</v>
      </c>
      <c r="AJ292" s="224">
        <v>0</v>
      </c>
      <c r="AK292" s="224">
        <f t="shared" si="15"/>
        <v>0</v>
      </c>
      <c r="AL292" s="224"/>
      <c r="AM292" s="137">
        <v>0</v>
      </c>
      <c r="AN292" s="137">
        <f t="shared" si="16"/>
        <v>0</v>
      </c>
      <c r="AO292" s="137"/>
      <c r="AP292" s="137"/>
      <c r="AQ292" s="137"/>
      <c r="AR292" s="137"/>
      <c r="AS292" s="137"/>
      <c r="AT292" s="137"/>
      <c r="AU292" s="137"/>
      <c r="AV292" s="137"/>
      <c r="AW292" s="137"/>
      <c r="AX292" s="137"/>
      <c r="AY292" s="137"/>
      <c r="AZ292" s="137"/>
      <c r="BA292" s="137"/>
      <c r="BB292" s="137"/>
    </row>
    <row r="293" spans="1:54" ht="19.5" customHeight="1">
      <c r="A293" s="137"/>
      <c r="B293" s="219">
        <v>5891</v>
      </c>
      <c r="C293" s="220" t="s">
        <v>788</v>
      </c>
      <c r="D293" s="220">
        <v>0</v>
      </c>
      <c r="E293" s="220">
        <v>0</v>
      </c>
      <c r="F293" s="220">
        <v>0</v>
      </c>
      <c r="G293" s="220">
        <f t="shared" si="3"/>
        <v>0</v>
      </c>
      <c r="H293" s="220">
        <v>0</v>
      </c>
      <c r="I293" s="220">
        <f t="shared" si="4"/>
        <v>0</v>
      </c>
      <c r="J293" s="220">
        <v>0</v>
      </c>
      <c r="K293" s="220">
        <f t="shared" si="5"/>
        <v>0</v>
      </c>
      <c r="L293" s="220">
        <v>0</v>
      </c>
      <c r="M293" s="220">
        <v>0</v>
      </c>
      <c r="N293" s="220">
        <v>0</v>
      </c>
      <c r="O293" s="220">
        <f t="shared" si="6"/>
        <v>0</v>
      </c>
      <c r="P293" s="220">
        <v>0</v>
      </c>
      <c r="Q293" s="220">
        <f t="shared" si="7"/>
        <v>0</v>
      </c>
      <c r="R293" s="220">
        <v>0</v>
      </c>
      <c r="S293" s="220">
        <f t="shared" si="8"/>
        <v>0</v>
      </c>
      <c r="T293" s="220">
        <v>0</v>
      </c>
      <c r="U293" s="220">
        <v>0</v>
      </c>
      <c r="V293" s="220">
        <v>0</v>
      </c>
      <c r="W293" s="220">
        <f t="shared" si="9"/>
        <v>0</v>
      </c>
      <c r="X293" s="220">
        <v>0</v>
      </c>
      <c r="Y293" s="220">
        <f t="shared" si="10"/>
        <v>0</v>
      </c>
      <c r="Z293" s="220">
        <v>0</v>
      </c>
      <c r="AA293" s="220">
        <f t="shared" si="11"/>
        <v>0</v>
      </c>
      <c r="AB293" s="200">
        <f t="shared" si="255"/>
        <v>0</v>
      </c>
      <c r="AC293" s="221">
        <f t="shared" ref="AC293:AD293" si="304">G293+O293+W293</f>
        <v>0</v>
      </c>
      <c r="AD293" s="221">
        <f t="shared" si="304"/>
        <v>0</v>
      </c>
      <c r="AE293" s="222">
        <f t="shared" si="14"/>
        <v>0</v>
      </c>
      <c r="AF293" s="227">
        <f t="shared" si="63"/>
        <v>0</v>
      </c>
      <c r="AG293" s="227" t="b">
        <f t="shared" si="19"/>
        <v>1</v>
      </c>
      <c r="AH293" t="s">
        <v>785</v>
      </c>
      <c r="AI293" s="224">
        <v>0</v>
      </c>
      <c r="AJ293" s="224">
        <v>0</v>
      </c>
      <c r="AK293" s="224">
        <f t="shared" si="15"/>
        <v>0</v>
      </c>
      <c r="AL293" s="224"/>
      <c r="AM293" s="137">
        <v>0</v>
      </c>
      <c r="AN293" s="137">
        <f t="shared" si="16"/>
        <v>0</v>
      </c>
      <c r="AO293" s="137"/>
      <c r="AP293" s="137"/>
      <c r="AQ293" s="137"/>
      <c r="AR293" s="137"/>
      <c r="AS293" s="137"/>
      <c r="AT293" s="137"/>
      <c r="AU293" s="137"/>
      <c r="AV293" s="137"/>
      <c r="AW293" s="137"/>
      <c r="AX293" s="137"/>
      <c r="AY293" s="137"/>
      <c r="AZ293" s="137"/>
      <c r="BA293" s="137"/>
      <c r="BB293" s="137"/>
    </row>
    <row r="294" spans="1:54" ht="19.5" customHeight="1">
      <c r="A294" s="137"/>
      <c r="B294" s="219">
        <v>5892</v>
      </c>
      <c r="C294" s="220" t="s">
        <v>789</v>
      </c>
      <c r="D294" s="220">
        <v>0</v>
      </c>
      <c r="E294" s="220">
        <v>0</v>
      </c>
      <c r="F294" s="220">
        <v>0</v>
      </c>
      <c r="G294" s="220">
        <f t="shared" si="3"/>
        <v>0</v>
      </c>
      <c r="H294" s="220">
        <v>0</v>
      </c>
      <c r="I294" s="220">
        <f t="shared" si="4"/>
        <v>0</v>
      </c>
      <c r="J294" s="220">
        <v>0</v>
      </c>
      <c r="K294" s="220">
        <f t="shared" si="5"/>
        <v>0</v>
      </c>
      <c r="L294" s="220">
        <v>0</v>
      </c>
      <c r="M294" s="220">
        <v>0</v>
      </c>
      <c r="N294" s="220">
        <v>0</v>
      </c>
      <c r="O294" s="220">
        <f t="shared" si="6"/>
        <v>0</v>
      </c>
      <c r="P294" s="220">
        <v>0</v>
      </c>
      <c r="Q294" s="220">
        <f t="shared" si="7"/>
        <v>0</v>
      </c>
      <c r="R294" s="220">
        <v>0</v>
      </c>
      <c r="S294" s="220">
        <f t="shared" si="8"/>
        <v>0</v>
      </c>
      <c r="T294" s="220">
        <v>0</v>
      </c>
      <c r="U294" s="220">
        <v>0</v>
      </c>
      <c r="V294" s="220">
        <v>0</v>
      </c>
      <c r="W294" s="220">
        <f t="shared" si="9"/>
        <v>0</v>
      </c>
      <c r="X294" s="220">
        <v>0</v>
      </c>
      <c r="Y294" s="220">
        <f t="shared" si="10"/>
        <v>0</v>
      </c>
      <c r="Z294" s="220">
        <v>0</v>
      </c>
      <c r="AA294" s="220">
        <f t="shared" si="11"/>
        <v>0</v>
      </c>
      <c r="AB294" s="200">
        <f t="shared" si="255"/>
        <v>0</v>
      </c>
      <c r="AC294" s="221">
        <f t="shared" ref="AC294:AD294" si="305">G294+O294+W294</f>
        <v>0</v>
      </c>
      <c r="AD294" s="221">
        <f t="shared" si="305"/>
        <v>0</v>
      </c>
      <c r="AE294" s="222">
        <f t="shared" si="14"/>
        <v>0</v>
      </c>
      <c r="AF294" s="227">
        <f t="shared" si="63"/>
        <v>0</v>
      </c>
      <c r="AG294" s="227" t="b">
        <f t="shared" si="19"/>
        <v>1</v>
      </c>
      <c r="AH294" t="s">
        <v>785</v>
      </c>
      <c r="AI294" s="224">
        <v>0</v>
      </c>
      <c r="AJ294" s="224">
        <v>0</v>
      </c>
      <c r="AK294" s="224">
        <f t="shared" si="15"/>
        <v>0</v>
      </c>
      <c r="AL294" s="224"/>
      <c r="AM294" s="137">
        <v>0</v>
      </c>
      <c r="AN294" s="137">
        <f t="shared" si="16"/>
        <v>0</v>
      </c>
      <c r="AO294" s="137"/>
      <c r="AP294" s="137"/>
      <c r="AQ294" s="137"/>
      <c r="AR294" s="137"/>
      <c r="AS294" s="137"/>
      <c r="AT294" s="137"/>
      <c r="AU294" s="137"/>
      <c r="AV294" s="137"/>
      <c r="AW294" s="137"/>
      <c r="AX294" s="137"/>
      <c r="AY294" s="137"/>
      <c r="AZ294" s="137"/>
      <c r="BA294" s="137"/>
      <c r="BB294" s="137"/>
    </row>
    <row r="295" spans="1:54" ht="15" customHeight="1">
      <c r="A295" s="137"/>
      <c r="B295" s="219">
        <v>5893</v>
      </c>
      <c r="C295" s="220" t="s">
        <v>790</v>
      </c>
      <c r="D295" s="220">
        <v>0</v>
      </c>
      <c r="E295" s="220">
        <v>0</v>
      </c>
      <c r="F295" s="220">
        <v>0</v>
      </c>
      <c r="G295" s="220">
        <f t="shared" si="3"/>
        <v>0</v>
      </c>
      <c r="H295" s="220">
        <v>0</v>
      </c>
      <c r="I295" s="220">
        <f t="shared" si="4"/>
        <v>0</v>
      </c>
      <c r="J295" s="220">
        <v>0</v>
      </c>
      <c r="K295" s="220">
        <f t="shared" si="5"/>
        <v>0</v>
      </c>
      <c r="L295" s="220">
        <v>0</v>
      </c>
      <c r="M295" s="220">
        <v>0</v>
      </c>
      <c r="N295" s="220">
        <v>0</v>
      </c>
      <c r="O295" s="220">
        <f t="shared" si="6"/>
        <v>0</v>
      </c>
      <c r="P295" s="220">
        <v>0</v>
      </c>
      <c r="Q295" s="220">
        <f t="shared" si="7"/>
        <v>0</v>
      </c>
      <c r="R295" s="220">
        <v>0</v>
      </c>
      <c r="S295" s="220">
        <f t="shared" si="8"/>
        <v>0</v>
      </c>
      <c r="T295" s="220">
        <v>0</v>
      </c>
      <c r="U295" s="220">
        <v>0</v>
      </c>
      <c r="V295" s="220">
        <v>0</v>
      </c>
      <c r="W295" s="220">
        <f t="shared" si="9"/>
        <v>0</v>
      </c>
      <c r="X295" s="220">
        <v>0</v>
      </c>
      <c r="Y295" s="220">
        <f t="shared" si="10"/>
        <v>0</v>
      </c>
      <c r="Z295" s="220">
        <v>0</v>
      </c>
      <c r="AA295" s="220">
        <f t="shared" si="11"/>
        <v>0</v>
      </c>
      <c r="AB295" s="200">
        <f t="shared" si="255"/>
        <v>0</v>
      </c>
      <c r="AC295" s="221">
        <f t="shared" ref="AC295:AD295" si="306">G295+O295+W295</f>
        <v>0</v>
      </c>
      <c r="AD295" s="221">
        <f t="shared" si="306"/>
        <v>0</v>
      </c>
      <c r="AE295" s="222">
        <f t="shared" si="14"/>
        <v>0</v>
      </c>
      <c r="AF295" s="227">
        <f t="shared" si="63"/>
        <v>0</v>
      </c>
      <c r="AG295" s="227" t="b">
        <f t="shared" si="19"/>
        <v>1</v>
      </c>
      <c r="AH295" t="s">
        <v>785</v>
      </c>
      <c r="AI295" s="224">
        <v>0</v>
      </c>
      <c r="AJ295" s="224">
        <v>0</v>
      </c>
      <c r="AK295" s="224">
        <f t="shared" si="15"/>
        <v>0</v>
      </c>
      <c r="AL295" s="224"/>
      <c r="AM295" s="137">
        <v>0</v>
      </c>
      <c r="AN295" s="137">
        <f t="shared" si="16"/>
        <v>0</v>
      </c>
      <c r="AO295" s="137"/>
      <c r="AP295" s="137"/>
      <c r="AQ295" s="137"/>
      <c r="AR295" s="137"/>
      <c r="AS295" s="137"/>
      <c r="AT295" s="137"/>
      <c r="AU295" s="137"/>
      <c r="AV295" s="137"/>
      <c r="AW295" s="137"/>
      <c r="AX295" s="137"/>
      <c r="AY295" s="137"/>
      <c r="AZ295" s="137"/>
      <c r="BA295" s="137"/>
      <c r="BB295" s="137"/>
    </row>
    <row r="296" spans="1:54" ht="13.5" customHeight="1">
      <c r="A296" s="137"/>
      <c r="B296" s="219">
        <v>5894</v>
      </c>
      <c r="C296" s="220" t="s">
        <v>791</v>
      </c>
      <c r="D296" s="220">
        <v>0</v>
      </c>
      <c r="E296" s="220">
        <v>0</v>
      </c>
      <c r="F296" s="220">
        <v>0</v>
      </c>
      <c r="G296" s="220">
        <f t="shared" si="3"/>
        <v>0</v>
      </c>
      <c r="H296" s="220">
        <v>0</v>
      </c>
      <c r="I296" s="220">
        <f t="shared" si="4"/>
        <v>0</v>
      </c>
      <c r="J296" s="220">
        <v>0</v>
      </c>
      <c r="K296" s="220">
        <f t="shared" si="5"/>
        <v>0</v>
      </c>
      <c r="L296" s="220">
        <v>0</v>
      </c>
      <c r="M296" s="220">
        <v>0</v>
      </c>
      <c r="N296" s="220">
        <v>0</v>
      </c>
      <c r="O296" s="220">
        <f t="shared" si="6"/>
        <v>0</v>
      </c>
      <c r="P296" s="220">
        <v>0</v>
      </c>
      <c r="Q296" s="220">
        <f t="shared" si="7"/>
        <v>0</v>
      </c>
      <c r="R296" s="220">
        <v>0</v>
      </c>
      <c r="S296" s="220">
        <f t="shared" si="8"/>
        <v>0</v>
      </c>
      <c r="T296" s="220">
        <v>0</v>
      </c>
      <c r="U296" s="220">
        <v>0</v>
      </c>
      <c r="V296" s="220">
        <v>0</v>
      </c>
      <c r="W296" s="220">
        <f t="shared" si="9"/>
        <v>0</v>
      </c>
      <c r="X296" s="220">
        <v>0</v>
      </c>
      <c r="Y296" s="220">
        <f t="shared" si="10"/>
        <v>0</v>
      </c>
      <c r="Z296" s="220">
        <v>0</v>
      </c>
      <c r="AA296" s="220">
        <f t="shared" si="11"/>
        <v>0</v>
      </c>
      <c r="AB296" s="200">
        <f t="shared" si="255"/>
        <v>0</v>
      </c>
      <c r="AC296" s="221">
        <f t="shared" ref="AC296:AD296" si="307">G296+O296+W296</f>
        <v>0</v>
      </c>
      <c r="AD296" s="221">
        <f t="shared" si="307"/>
        <v>0</v>
      </c>
      <c r="AE296" s="222">
        <f t="shared" si="14"/>
        <v>0</v>
      </c>
      <c r="AF296" s="227">
        <f t="shared" si="63"/>
        <v>0</v>
      </c>
      <c r="AG296" s="227" t="b">
        <f t="shared" si="19"/>
        <v>1</v>
      </c>
      <c r="AH296" t="s">
        <v>785</v>
      </c>
      <c r="AI296" s="224">
        <v>0</v>
      </c>
      <c r="AJ296" s="224">
        <v>0</v>
      </c>
      <c r="AK296" s="224">
        <f t="shared" si="15"/>
        <v>0</v>
      </c>
      <c r="AL296" s="224"/>
      <c r="AM296" s="137">
        <v>0</v>
      </c>
      <c r="AN296" s="137">
        <f t="shared" si="16"/>
        <v>0</v>
      </c>
      <c r="AO296" s="137"/>
      <c r="AP296" s="137"/>
      <c r="AQ296" s="137"/>
      <c r="AR296" s="137"/>
      <c r="AS296" s="137"/>
      <c r="AT296" s="137"/>
      <c r="AU296" s="137"/>
      <c r="AV296" s="137"/>
      <c r="AW296" s="137"/>
      <c r="AX296" s="137"/>
      <c r="AY296" s="137"/>
      <c r="AZ296" s="137"/>
      <c r="BA296" s="137"/>
      <c r="BB296" s="137"/>
    </row>
    <row r="297" spans="1:54" ht="12.75" customHeight="1">
      <c r="A297" s="137"/>
      <c r="B297" s="219">
        <v>5911</v>
      </c>
      <c r="C297" s="220" t="s">
        <v>792</v>
      </c>
      <c r="D297" s="220">
        <v>0</v>
      </c>
      <c r="E297" s="220">
        <v>0</v>
      </c>
      <c r="F297" s="220">
        <v>0</v>
      </c>
      <c r="G297" s="220">
        <f t="shared" si="3"/>
        <v>0</v>
      </c>
      <c r="H297" s="220">
        <v>0</v>
      </c>
      <c r="I297" s="220">
        <f t="shared" si="4"/>
        <v>0</v>
      </c>
      <c r="J297" s="220">
        <v>0</v>
      </c>
      <c r="K297" s="220">
        <f t="shared" si="5"/>
        <v>0</v>
      </c>
      <c r="L297" s="220">
        <v>0</v>
      </c>
      <c r="M297" s="220">
        <v>0</v>
      </c>
      <c r="N297" s="220">
        <v>0</v>
      </c>
      <c r="O297" s="220">
        <f t="shared" si="6"/>
        <v>0</v>
      </c>
      <c r="P297" s="220">
        <v>0</v>
      </c>
      <c r="Q297" s="220">
        <f t="shared" si="7"/>
        <v>0</v>
      </c>
      <c r="R297" s="220">
        <v>0</v>
      </c>
      <c r="S297" s="220">
        <f t="shared" si="8"/>
        <v>0</v>
      </c>
      <c r="T297" s="220">
        <v>0</v>
      </c>
      <c r="U297" s="220">
        <v>0</v>
      </c>
      <c r="V297" s="220">
        <v>0</v>
      </c>
      <c r="W297" s="220">
        <f t="shared" si="9"/>
        <v>0</v>
      </c>
      <c r="X297" s="220">
        <v>0</v>
      </c>
      <c r="Y297" s="220">
        <f t="shared" si="10"/>
        <v>0</v>
      </c>
      <c r="Z297" s="220">
        <v>0</v>
      </c>
      <c r="AA297" s="220">
        <f t="shared" si="11"/>
        <v>0</v>
      </c>
      <c r="AB297" s="200">
        <f t="shared" si="255"/>
        <v>0</v>
      </c>
      <c r="AC297" s="221">
        <f t="shared" ref="AC297:AD297" si="308">G297+O297+W297</f>
        <v>0</v>
      </c>
      <c r="AD297" s="221">
        <f t="shared" si="308"/>
        <v>0</v>
      </c>
      <c r="AE297" s="222">
        <f t="shared" si="14"/>
        <v>0</v>
      </c>
      <c r="AF297" s="227">
        <f t="shared" si="63"/>
        <v>0</v>
      </c>
      <c r="AG297" s="227" t="b">
        <f t="shared" si="19"/>
        <v>1</v>
      </c>
      <c r="AH297" t="s">
        <v>793</v>
      </c>
      <c r="AI297" s="224">
        <v>0</v>
      </c>
      <c r="AJ297" s="224">
        <v>0</v>
      </c>
      <c r="AK297" s="224">
        <f t="shared" si="15"/>
        <v>0</v>
      </c>
      <c r="AL297" s="224"/>
      <c r="AM297" s="137">
        <v>0</v>
      </c>
      <c r="AN297" s="137">
        <f t="shared" si="16"/>
        <v>0</v>
      </c>
      <c r="AO297" s="137"/>
      <c r="AP297" s="137"/>
      <c r="AQ297" s="137"/>
      <c r="AR297" s="137"/>
      <c r="AS297" s="137"/>
      <c r="AT297" s="137"/>
      <c r="AU297" s="137"/>
      <c r="AV297" s="137"/>
      <c r="AW297" s="137"/>
      <c r="AX297" s="137"/>
      <c r="AY297" s="137"/>
      <c r="AZ297" s="137"/>
      <c r="BA297" s="137"/>
      <c r="BB297" s="137"/>
    </row>
    <row r="298" spans="1:54" ht="15.75" customHeight="1">
      <c r="A298" s="137"/>
      <c r="B298" s="219">
        <v>5921</v>
      </c>
      <c r="C298" s="220" t="s">
        <v>794</v>
      </c>
      <c r="D298" s="220">
        <v>0</v>
      </c>
      <c r="E298" s="220">
        <v>0</v>
      </c>
      <c r="F298" s="220">
        <v>0</v>
      </c>
      <c r="G298" s="220">
        <f t="shared" si="3"/>
        <v>0</v>
      </c>
      <c r="H298" s="220">
        <v>0</v>
      </c>
      <c r="I298" s="220">
        <f t="shared" si="4"/>
        <v>0</v>
      </c>
      <c r="J298" s="220">
        <v>0</v>
      </c>
      <c r="K298" s="220">
        <f t="shared" si="5"/>
        <v>0</v>
      </c>
      <c r="L298" s="220">
        <v>0</v>
      </c>
      <c r="M298" s="220">
        <v>0</v>
      </c>
      <c r="N298" s="220">
        <v>0</v>
      </c>
      <c r="O298" s="220">
        <f t="shared" si="6"/>
        <v>0</v>
      </c>
      <c r="P298" s="220">
        <v>0</v>
      </c>
      <c r="Q298" s="220">
        <f t="shared" si="7"/>
        <v>0</v>
      </c>
      <c r="R298" s="220">
        <v>0</v>
      </c>
      <c r="S298" s="220">
        <f t="shared" si="8"/>
        <v>0</v>
      </c>
      <c r="T298" s="220">
        <v>0</v>
      </c>
      <c r="U298" s="220">
        <v>0</v>
      </c>
      <c r="V298" s="220">
        <v>0</v>
      </c>
      <c r="W298" s="220">
        <f t="shared" si="9"/>
        <v>0</v>
      </c>
      <c r="X298" s="220">
        <v>0</v>
      </c>
      <c r="Y298" s="220">
        <f t="shared" si="10"/>
        <v>0</v>
      </c>
      <c r="Z298" s="220">
        <v>0</v>
      </c>
      <c r="AA298" s="220">
        <f t="shared" si="11"/>
        <v>0</v>
      </c>
      <c r="AB298" s="200">
        <f t="shared" si="255"/>
        <v>0</v>
      </c>
      <c r="AC298" s="221">
        <f t="shared" ref="AC298:AD298" si="309">G298+O298+W298</f>
        <v>0</v>
      </c>
      <c r="AD298" s="221">
        <f t="shared" si="309"/>
        <v>0</v>
      </c>
      <c r="AE298" s="222">
        <f t="shared" si="14"/>
        <v>0</v>
      </c>
      <c r="AF298" s="227">
        <f t="shared" si="63"/>
        <v>0</v>
      </c>
      <c r="AG298" s="227" t="b">
        <f t="shared" si="19"/>
        <v>1</v>
      </c>
      <c r="AH298" t="s">
        <v>793</v>
      </c>
      <c r="AI298" s="224">
        <v>0</v>
      </c>
      <c r="AJ298" s="224">
        <v>0</v>
      </c>
      <c r="AK298" s="224">
        <f t="shared" si="15"/>
        <v>0</v>
      </c>
      <c r="AL298" s="224"/>
      <c r="AM298" s="137">
        <v>0</v>
      </c>
      <c r="AN298" s="137">
        <f t="shared" si="16"/>
        <v>0</v>
      </c>
      <c r="AO298" s="137"/>
      <c r="AP298" s="137"/>
      <c r="AQ298" s="137"/>
      <c r="AR298" s="137"/>
      <c r="AS298" s="137"/>
      <c r="AT298" s="137"/>
      <c r="AU298" s="137"/>
      <c r="AV298" s="137"/>
      <c r="AW298" s="137"/>
      <c r="AX298" s="137"/>
      <c r="AY298" s="137"/>
      <c r="AZ298" s="137"/>
      <c r="BA298" s="137"/>
      <c r="BB298" s="137"/>
    </row>
    <row r="299" spans="1:54" ht="15.75" customHeight="1">
      <c r="A299" s="137"/>
      <c r="B299" s="219">
        <v>5931</v>
      </c>
      <c r="C299" s="220" t="s">
        <v>795</v>
      </c>
      <c r="D299" s="220">
        <v>0</v>
      </c>
      <c r="E299" s="220">
        <v>0</v>
      </c>
      <c r="F299" s="220">
        <v>0</v>
      </c>
      <c r="G299" s="220">
        <f t="shared" si="3"/>
        <v>0</v>
      </c>
      <c r="H299" s="220">
        <v>0</v>
      </c>
      <c r="I299" s="220">
        <f t="shared" si="4"/>
        <v>0</v>
      </c>
      <c r="J299" s="220">
        <v>0</v>
      </c>
      <c r="K299" s="220">
        <f t="shared" si="5"/>
        <v>0</v>
      </c>
      <c r="L299" s="220">
        <v>0</v>
      </c>
      <c r="M299" s="220">
        <v>0</v>
      </c>
      <c r="N299" s="220">
        <v>0</v>
      </c>
      <c r="O299" s="220">
        <f t="shared" si="6"/>
        <v>0</v>
      </c>
      <c r="P299" s="220">
        <v>0</v>
      </c>
      <c r="Q299" s="220">
        <f t="shared" si="7"/>
        <v>0</v>
      </c>
      <c r="R299" s="220">
        <v>0</v>
      </c>
      <c r="S299" s="220">
        <f t="shared" si="8"/>
        <v>0</v>
      </c>
      <c r="T299" s="220">
        <v>0</v>
      </c>
      <c r="U299" s="220">
        <v>0</v>
      </c>
      <c r="V299" s="220">
        <v>0</v>
      </c>
      <c r="W299" s="220">
        <f t="shared" si="9"/>
        <v>0</v>
      </c>
      <c r="X299" s="220">
        <v>0</v>
      </c>
      <c r="Y299" s="220">
        <f t="shared" si="10"/>
        <v>0</v>
      </c>
      <c r="Z299" s="220">
        <v>0</v>
      </c>
      <c r="AA299" s="220">
        <f t="shared" si="11"/>
        <v>0</v>
      </c>
      <c r="AB299" s="200">
        <f t="shared" si="255"/>
        <v>0</v>
      </c>
      <c r="AC299" s="221">
        <f t="shared" ref="AC299:AD299" si="310">G299+O299+W299</f>
        <v>0</v>
      </c>
      <c r="AD299" s="221">
        <f t="shared" si="310"/>
        <v>0</v>
      </c>
      <c r="AE299" s="222">
        <f t="shared" si="14"/>
        <v>0</v>
      </c>
      <c r="AF299" s="227">
        <f t="shared" si="63"/>
        <v>0</v>
      </c>
      <c r="AG299" s="227" t="b">
        <f t="shared" si="19"/>
        <v>1</v>
      </c>
      <c r="AH299" t="s">
        <v>793</v>
      </c>
      <c r="AI299" s="224">
        <v>0</v>
      </c>
      <c r="AJ299" s="224">
        <v>0</v>
      </c>
      <c r="AK299" s="224">
        <f t="shared" si="15"/>
        <v>0</v>
      </c>
      <c r="AL299" s="224"/>
      <c r="AM299" s="137">
        <v>0</v>
      </c>
      <c r="AN299" s="137">
        <f t="shared" si="16"/>
        <v>0</v>
      </c>
      <c r="AO299" s="137"/>
      <c r="AP299" s="137"/>
      <c r="AQ299" s="137"/>
      <c r="AR299" s="137"/>
      <c r="AS299" s="137"/>
      <c r="AT299" s="137"/>
      <c r="AU299" s="137"/>
      <c r="AV299" s="137"/>
      <c r="AW299" s="137"/>
      <c r="AX299" s="137"/>
      <c r="AY299" s="137"/>
      <c r="AZ299" s="137"/>
      <c r="BA299" s="137"/>
      <c r="BB299" s="137"/>
    </row>
    <row r="300" spans="1:54" ht="15.75" customHeight="1">
      <c r="A300" s="137"/>
      <c r="B300" s="219">
        <v>5941</v>
      </c>
      <c r="C300" s="220" t="s">
        <v>27</v>
      </c>
      <c r="D300" s="220">
        <v>0</v>
      </c>
      <c r="E300" s="220">
        <v>0</v>
      </c>
      <c r="F300" s="220">
        <v>0</v>
      </c>
      <c r="G300" s="220">
        <f t="shared" si="3"/>
        <v>0</v>
      </c>
      <c r="H300" s="220">
        <v>0</v>
      </c>
      <c r="I300" s="220">
        <f t="shared" si="4"/>
        <v>0</v>
      </c>
      <c r="J300" s="220">
        <v>0</v>
      </c>
      <c r="K300" s="220">
        <f t="shared" si="5"/>
        <v>0</v>
      </c>
      <c r="L300" s="220">
        <v>0</v>
      </c>
      <c r="M300" s="220">
        <v>0</v>
      </c>
      <c r="N300" s="220">
        <v>0</v>
      </c>
      <c r="O300" s="220">
        <f t="shared" si="6"/>
        <v>0</v>
      </c>
      <c r="P300" s="220">
        <v>0</v>
      </c>
      <c r="Q300" s="220">
        <f t="shared" si="7"/>
        <v>0</v>
      </c>
      <c r="R300" s="220">
        <v>0</v>
      </c>
      <c r="S300" s="220">
        <f t="shared" si="8"/>
        <v>0</v>
      </c>
      <c r="T300" s="220">
        <v>0</v>
      </c>
      <c r="U300" s="220">
        <v>0</v>
      </c>
      <c r="V300" s="220">
        <v>0</v>
      </c>
      <c r="W300" s="220">
        <f t="shared" si="9"/>
        <v>0</v>
      </c>
      <c r="X300" s="220">
        <v>0</v>
      </c>
      <c r="Y300" s="220">
        <f t="shared" si="10"/>
        <v>0</v>
      </c>
      <c r="Z300" s="220">
        <v>0</v>
      </c>
      <c r="AA300" s="220">
        <f t="shared" si="11"/>
        <v>0</v>
      </c>
      <c r="AB300" s="200">
        <f t="shared" si="255"/>
        <v>0</v>
      </c>
      <c r="AC300" s="221">
        <f t="shared" ref="AC300:AD300" si="311">G300+O300+W300</f>
        <v>0</v>
      </c>
      <c r="AD300" s="221">
        <f t="shared" si="311"/>
        <v>0</v>
      </c>
      <c r="AE300" s="222">
        <f t="shared" si="14"/>
        <v>0</v>
      </c>
      <c r="AF300" s="227">
        <f t="shared" si="63"/>
        <v>0</v>
      </c>
      <c r="AG300" s="227" t="b">
        <f t="shared" si="19"/>
        <v>1</v>
      </c>
      <c r="AH300" t="s">
        <v>793</v>
      </c>
      <c r="AI300" s="224">
        <v>0</v>
      </c>
      <c r="AJ300" s="224">
        <v>0</v>
      </c>
      <c r="AK300" s="224">
        <f t="shared" si="15"/>
        <v>0</v>
      </c>
      <c r="AL300" s="224"/>
      <c r="AM300" s="137">
        <v>0</v>
      </c>
      <c r="AN300" s="137">
        <f t="shared" si="16"/>
        <v>0</v>
      </c>
      <c r="AO300" s="137"/>
      <c r="AP300" s="137"/>
      <c r="AQ300" s="137"/>
      <c r="AR300" s="137"/>
      <c r="AS300" s="137"/>
      <c r="AT300" s="137"/>
      <c r="AU300" s="137"/>
      <c r="AV300" s="137"/>
      <c r="AW300" s="137"/>
      <c r="AX300" s="137"/>
      <c r="AY300" s="137"/>
      <c r="AZ300" s="137"/>
      <c r="BA300" s="137"/>
      <c r="BB300" s="137"/>
    </row>
    <row r="301" spans="1:54" ht="15.75" customHeight="1">
      <c r="A301" s="137"/>
      <c r="B301" s="219">
        <v>5951</v>
      </c>
      <c r="C301" s="220" t="s">
        <v>796</v>
      </c>
      <c r="D301" s="220">
        <v>0</v>
      </c>
      <c r="E301" s="220">
        <v>0</v>
      </c>
      <c r="F301" s="220">
        <v>0</v>
      </c>
      <c r="G301" s="220">
        <f t="shared" si="3"/>
        <v>0</v>
      </c>
      <c r="H301" s="220">
        <v>0</v>
      </c>
      <c r="I301" s="220">
        <f t="shared" si="4"/>
        <v>0</v>
      </c>
      <c r="J301" s="220">
        <v>0</v>
      </c>
      <c r="K301" s="220">
        <f t="shared" si="5"/>
        <v>0</v>
      </c>
      <c r="L301" s="220">
        <v>0</v>
      </c>
      <c r="M301" s="220">
        <v>0</v>
      </c>
      <c r="N301" s="220">
        <v>0</v>
      </c>
      <c r="O301" s="220">
        <f t="shared" si="6"/>
        <v>0</v>
      </c>
      <c r="P301" s="220">
        <v>0</v>
      </c>
      <c r="Q301" s="220">
        <f t="shared" si="7"/>
        <v>0</v>
      </c>
      <c r="R301" s="220">
        <v>0</v>
      </c>
      <c r="S301" s="220">
        <f t="shared" si="8"/>
        <v>0</v>
      </c>
      <c r="T301" s="220">
        <v>0</v>
      </c>
      <c r="U301" s="220">
        <v>0</v>
      </c>
      <c r="V301" s="220">
        <v>0</v>
      </c>
      <c r="W301" s="220">
        <f t="shared" si="9"/>
        <v>0</v>
      </c>
      <c r="X301" s="220">
        <v>0</v>
      </c>
      <c r="Y301" s="220">
        <f t="shared" si="10"/>
        <v>0</v>
      </c>
      <c r="Z301" s="220">
        <v>0</v>
      </c>
      <c r="AA301" s="220">
        <f t="shared" si="11"/>
        <v>0</v>
      </c>
      <c r="AB301" s="200">
        <f t="shared" si="255"/>
        <v>0</v>
      </c>
      <c r="AC301" s="221">
        <f t="shared" ref="AC301:AD301" si="312">G301+O301+W301</f>
        <v>0</v>
      </c>
      <c r="AD301" s="221">
        <f t="shared" si="312"/>
        <v>0</v>
      </c>
      <c r="AE301" s="222">
        <f t="shared" si="14"/>
        <v>0</v>
      </c>
      <c r="AF301" s="227">
        <f t="shared" si="63"/>
        <v>0</v>
      </c>
      <c r="AG301" s="227" t="b">
        <f t="shared" si="19"/>
        <v>1</v>
      </c>
      <c r="AH301" t="s">
        <v>793</v>
      </c>
      <c r="AI301" s="224">
        <v>0</v>
      </c>
      <c r="AJ301" s="224">
        <v>0</v>
      </c>
      <c r="AK301" s="224">
        <f t="shared" si="15"/>
        <v>0</v>
      </c>
      <c r="AL301" s="224"/>
      <c r="AM301" s="137">
        <v>0</v>
      </c>
      <c r="AN301" s="137">
        <f t="shared" si="16"/>
        <v>0</v>
      </c>
      <c r="AO301" s="137"/>
      <c r="AP301" s="137"/>
      <c r="AQ301" s="137"/>
      <c r="AR301" s="137"/>
      <c r="AS301" s="137"/>
      <c r="AT301" s="137"/>
      <c r="AU301" s="137"/>
      <c r="AV301" s="137"/>
      <c r="AW301" s="137"/>
      <c r="AX301" s="137"/>
      <c r="AY301" s="137"/>
      <c r="AZ301" s="137"/>
      <c r="BA301" s="137"/>
      <c r="BB301" s="137"/>
    </row>
    <row r="302" spans="1:54" ht="15.75" customHeight="1">
      <c r="A302" s="137"/>
      <c r="B302" s="219">
        <v>5961</v>
      </c>
      <c r="C302" s="220" t="s">
        <v>797</v>
      </c>
      <c r="D302" s="220">
        <v>0</v>
      </c>
      <c r="E302" s="220">
        <v>0</v>
      </c>
      <c r="F302" s="220">
        <v>0</v>
      </c>
      <c r="G302" s="220">
        <f t="shared" si="3"/>
        <v>0</v>
      </c>
      <c r="H302" s="220">
        <v>0</v>
      </c>
      <c r="I302" s="220">
        <f t="shared" si="4"/>
        <v>0</v>
      </c>
      <c r="J302" s="220">
        <v>0</v>
      </c>
      <c r="K302" s="220">
        <f t="shared" si="5"/>
        <v>0</v>
      </c>
      <c r="L302" s="220">
        <v>0</v>
      </c>
      <c r="M302" s="220">
        <v>0</v>
      </c>
      <c r="N302" s="220">
        <v>0</v>
      </c>
      <c r="O302" s="220">
        <f t="shared" si="6"/>
        <v>0</v>
      </c>
      <c r="P302" s="220">
        <v>0</v>
      </c>
      <c r="Q302" s="220">
        <f t="shared" si="7"/>
        <v>0</v>
      </c>
      <c r="R302" s="220">
        <v>0</v>
      </c>
      <c r="S302" s="220">
        <f t="shared" si="8"/>
        <v>0</v>
      </c>
      <c r="T302" s="220">
        <v>0</v>
      </c>
      <c r="U302" s="220">
        <v>0</v>
      </c>
      <c r="V302" s="220">
        <v>0</v>
      </c>
      <c r="W302" s="220">
        <f t="shared" si="9"/>
        <v>0</v>
      </c>
      <c r="X302" s="220">
        <v>0</v>
      </c>
      <c r="Y302" s="220">
        <f t="shared" si="10"/>
        <v>0</v>
      </c>
      <c r="Z302" s="220">
        <v>0</v>
      </c>
      <c r="AA302" s="220">
        <f t="shared" si="11"/>
        <v>0</v>
      </c>
      <c r="AB302" s="200">
        <f t="shared" si="255"/>
        <v>0</v>
      </c>
      <c r="AC302" s="221">
        <f t="shared" ref="AC302:AD302" si="313">G302+O302+W302</f>
        <v>0</v>
      </c>
      <c r="AD302" s="221">
        <f t="shared" si="313"/>
        <v>0</v>
      </c>
      <c r="AE302" s="222">
        <f t="shared" si="14"/>
        <v>0</v>
      </c>
      <c r="AF302" s="227">
        <f t="shared" si="63"/>
        <v>0</v>
      </c>
      <c r="AG302" s="227" t="b">
        <f t="shared" si="19"/>
        <v>1</v>
      </c>
      <c r="AH302" t="s">
        <v>793</v>
      </c>
      <c r="AI302" s="224">
        <v>0</v>
      </c>
      <c r="AJ302" s="224">
        <v>0</v>
      </c>
      <c r="AK302" s="224">
        <f t="shared" si="15"/>
        <v>0</v>
      </c>
      <c r="AL302" s="224"/>
      <c r="AM302" s="137">
        <v>0</v>
      </c>
      <c r="AN302" s="137">
        <f t="shared" si="16"/>
        <v>0</v>
      </c>
      <c r="AO302" s="137"/>
      <c r="AP302" s="137"/>
      <c r="AQ302" s="137"/>
      <c r="AR302" s="137"/>
      <c r="AS302" s="137"/>
      <c r="AT302" s="137"/>
      <c r="AU302" s="137"/>
      <c r="AV302" s="137"/>
      <c r="AW302" s="137"/>
      <c r="AX302" s="137"/>
      <c r="AY302" s="137"/>
      <c r="AZ302" s="137"/>
      <c r="BA302" s="137"/>
      <c r="BB302" s="137"/>
    </row>
    <row r="303" spans="1:54" ht="15.75" customHeight="1">
      <c r="A303" s="137"/>
      <c r="B303" s="219">
        <v>5971</v>
      </c>
      <c r="C303" s="220" t="s">
        <v>798</v>
      </c>
      <c r="D303" s="220">
        <v>0</v>
      </c>
      <c r="E303" s="220">
        <v>0</v>
      </c>
      <c r="F303" s="220">
        <v>0</v>
      </c>
      <c r="G303" s="220">
        <f t="shared" si="3"/>
        <v>0</v>
      </c>
      <c r="H303" s="220">
        <v>0</v>
      </c>
      <c r="I303" s="220">
        <f t="shared" si="4"/>
        <v>0</v>
      </c>
      <c r="J303" s="220">
        <v>0</v>
      </c>
      <c r="K303" s="220">
        <f t="shared" si="5"/>
        <v>0</v>
      </c>
      <c r="L303" s="220">
        <v>0</v>
      </c>
      <c r="M303" s="220">
        <v>0</v>
      </c>
      <c r="N303" s="220">
        <v>0</v>
      </c>
      <c r="O303" s="220">
        <f t="shared" si="6"/>
        <v>0</v>
      </c>
      <c r="P303" s="220">
        <v>0</v>
      </c>
      <c r="Q303" s="220">
        <f t="shared" si="7"/>
        <v>0</v>
      </c>
      <c r="R303" s="220">
        <v>0</v>
      </c>
      <c r="S303" s="220">
        <f t="shared" si="8"/>
        <v>0</v>
      </c>
      <c r="T303" s="220">
        <v>0</v>
      </c>
      <c r="U303" s="220">
        <v>0</v>
      </c>
      <c r="V303" s="220">
        <v>0</v>
      </c>
      <c r="W303" s="220">
        <f t="shared" si="9"/>
        <v>0</v>
      </c>
      <c r="X303" s="220">
        <v>0</v>
      </c>
      <c r="Y303" s="220">
        <f t="shared" si="10"/>
        <v>0</v>
      </c>
      <c r="Z303" s="220">
        <v>0</v>
      </c>
      <c r="AA303" s="220">
        <f t="shared" si="11"/>
        <v>0</v>
      </c>
      <c r="AB303" s="200">
        <f t="shared" si="255"/>
        <v>0</v>
      </c>
      <c r="AC303" s="221">
        <f t="shared" ref="AC303:AD303" si="314">G303+O303+W303</f>
        <v>0</v>
      </c>
      <c r="AD303" s="221">
        <f t="shared" si="314"/>
        <v>0</v>
      </c>
      <c r="AE303" s="222">
        <f t="shared" si="14"/>
        <v>0</v>
      </c>
      <c r="AF303" s="227">
        <f t="shared" si="63"/>
        <v>0</v>
      </c>
      <c r="AG303" s="227" t="b">
        <f t="shared" si="19"/>
        <v>1</v>
      </c>
      <c r="AH303" t="s">
        <v>793</v>
      </c>
      <c r="AI303" s="224">
        <v>0</v>
      </c>
      <c r="AJ303" s="224">
        <v>0</v>
      </c>
      <c r="AK303" s="224">
        <f t="shared" si="15"/>
        <v>0</v>
      </c>
      <c r="AL303" s="224"/>
      <c r="AM303" s="137">
        <v>0</v>
      </c>
      <c r="AN303" s="137">
        <f t="shared" si="16"/>
        <v>0</v>
      </c>
      <c r="AO303" s="137"/>
      <c r="AP303" s="137"/>
      <c r="AQ303" s="137"/>
      <c r="AR303" s="137"/>
      <c r="AS303" s="137"/>
      <c r="AT303" s="137"/>
      <c r="AU303" s="137"/>
      <c r="AV303" s="137"/>
      <c r="AW303" s="137"/>
      <c r="AX303" s="137"/>
      <c r="AY303" s="137"/>
      <c r="AZ303" s="137"/>
      <c r="BA303" s="137"/>
      <c r="BB303" s="137"/>
    </row>
    <row r="304" spans="1:54" ht="15.75" customHeight="1">
      <c r="A304" s="137"/>
      <c r="B304" s="219">
        <v>5981</v>
      </c>
      <c r="C304" s="220" t="s">
        <v>799</v>
      </c>
      <c r="D304" s="220">
        <v>0</v>
      </c>
      <c r="E304" s="220">
        <v>0</v>
      </c>
      <c r="F304" s="220">
        <v>0</v>
      </c>
      <c r="G304" s="220">
        <f t="shared" si="3"/>
        <v>0</v>
      </c>
      <c r="H304" s="220">
        <v>0</v>
      </c>
      <c r="I304" s="220">
        <f t="shared" si="4"/>
        <v>0</v>
      </c>
      <c r="J304" s="220">
        <v>0</v>
      </c>
      <c r="K304" s="220">
        <f t="shared" si="5"/>
        <v>0</v>
      </c>
      <c r="L304" s="220">
        <v>0</v>
      </c>
      <c r="M304" s="220">
        <v>0</v>
      </c>
      <c r="N304" s="220">
        <v>0</v>
      </c>
      <c r="O304" s="220">
        <f t="shared" si="6"/>
        <v>0</v>
      </c>
      <c r="P304" s="220">
        <v>0</v>
      </c>
      <c r="Q304" s="220">
        <f t="shared" si="7"/>
        <v>0</v>
      </c>
      <c r="R304" s="220">
        <v>0</v>
      </c>
      <c r="S304" s="220">
        <f t="shared" si="8"/>
        <v>0</v>
      </c>
      <c r="T304" s="220">
        <v>0</v>
      </c>
      <c r="U304" s="220">
        <v>0</v>
      </c>
      <c r="V304" s="220">
        <v>0</v>
      </c>
      <c r="W304" s="220">
        <f t="shared" si="9"/>
        <v>0</v>
      </c>
      <c r="X304" s="220">
        <v>0</v>
      </c>
      <c r="Y304" s="220">
        <f t="shared" si="10"/>
        <v>0</v>
      </c>
      <c r="Z304" s="220">
        <v>0</v>
      </c>
      <c r="AA304" s="220">
        <f t="shared" si="11"/>
        <v>0</v>
      </c>
      <c r="AB304" s="200">
        <f t="shared" si="255"/>
        <v>0</v>
      </c>
      <c r="AC304" s="221">
        <f t="shared" ref="AC304:AD304" si="315">G304+O304+W304</f>
        <v>0</v>
      </c>
      <c r="AD304" s="221">
        <f t="shared" si="315"/>
        <v>0</v>
      </c>
      <c r="AE304" s="222">
        <f t="shared" si="14"/>
        <v>0</v>
      </c>
      <c r="AF304" s="227">
        <f t="shared" si="63"/>
        <v>0</v>
      </c>
      <c r="AG304" s="227" t="b">
        <f t="shared" si="19"/>
        <v>1</v>
      </c>
      <c r="AH304" t="s">
        <v>793</v>
      </c>
      <c r="AI304" s="224">
        <v>0</v>
      </c>
      <c r="AJ304" s="224">
        <v>0</v>
      </c>
      <c r="AK304" s="224">
        <f t="shared" si="15"/>
        <v>0</v>
      </c>
      <c r="AL304" s="224"/>
      <c r="AM304" s="137">
        <v>0</v>
      </c>
      <c r="AN304" s="137">
        <f t="shared" si="16"/>
        <v>0</v>
      </c>
      <c r="AO304" s="137"/>
      <c r="AP304" s="137"/>
      <c r="AQ304" s="137"/>
      <c r="AR304" s="137"/>
      <c r="AS304" s="137"/>
      <c r="AT304" s="137"/>
      <c r="AU304" s="137"/>
      <c r="AV304" s="137"/>
      <c r="AW304" s="137"/>
      <c r="AX304" s="137"/>
      <c r="AY304" s="137"/>
      <c r="AZ304" s="137"/>
      <c r="BA304" s="137"/>
      <c r="BB304" s="137"/>
    </row>
    <row r="305" spans="1:54" ht="17.25" customHeight="1">
      <c r="A305" s="137"/>
      <c r="B305" s="219">
        <v>5991</v>
      </c>
      <c r="C305" s="220" t="s">
        <v>6</v>
      </c>
      <c r="D305" s="220">
        <v>0</v>
      </c>
      <c r="E305" s="220">
        <v>0</v>
      </c>
      <c r="F305" s="220">
        <v>0</v>
      </c>
      <c r="G305" s="220">
        <f t="shared" si="3"/>
        <v>0</v>
      </c>
      <c r="H305" s="220">
        <v>0</v>
      </c>
      <c r="I305" s="220">
        <f t="shared" si="4"/>
        <v>0</v>
      </c>
      <c r="J305" s="220">
        <v>0</v>
      </c>
      <c r="K305" s="220">
        <f t="shared" si="5"/>
        <v>0</v>
      </c>
      <c r="L305" s="220">
        <v>0</v>
      </c>
      <c r="M305" s="220">
        <v>0</v>
      </c>
      <c r="N305" s="220">
        <v>0</v>
      </c>
      <c r="O305" s="220">
        <f t="shared" si="6"/>
        <v>0</v>
      </c>
      <c r="P305" s="220">
        <v>0</v>
      </c>
      <c r="Q305" s="220">
        <f t="shared" si="7"/>
        <v>0</v>
      </c>
      <c r="R305" s="220">
        <v>0</v>
      </c>
      <c r="S305" s="220">
        <f t="shared" si="8"/>
        <v>0</v>
      </c>
      <c r="T305" s="220">
        <v>0</v>
      </c>
      <c r="U305" s="220">
        <v>0</v>
      </c>
      <c r="V305" s="220">
        <v>0</v>
      </c>
      <c r="W305" s="220">
        <f t="shared" si="9"/>
        <v>0</v>
      </c>
      <c r="X305" s="220">
        <v>0</v>
      </c>
      <c r="Y305" s="220">
        <f t="shared" si="10"/>
        <v>0</v>
      </c>
      <c r="Z305" s="220">
        <v>0</v>
      </c>
      <c r="AA305" s="220">
        <f t="shared" si="11"/>
        <v>0</v>
      </c>
      <c r="AB305" s="200">
        <f t="shared" si="255"/>
        <v>0</v>
      </c>
      <c r="AC305" s="221">
        <f t="shared" ref="AC305:AD305" si="316">G305+O305+W305</f>
        <v>0</v>
      </c>
      <c r="AD305" s="221">
        <f t="shared" si="316"/>
        <v>0</v>
      </c>
      <c r="AE305" s="222">
        <f t="shared" si="14"/>
        <v>0</v>
      </c>
      <c r="AF305" s="227">
        <f t="shared" si="63"/>
        <v>0</v>
      </c>
      <c r="AG305" s="227" t="b">
        <f t="shared" si="19"/>
        <v>1</v>
      </c>
      <c r="AH305" t="s">
        <v>793</v>
      </c>
      <c r="AI305" s="224">
        <v>0</v>
      </c>
      <c r="AJ305" s="224">
        <v>0</v>
      </c>
      <c r="AK305" s="224">
        <f t="shared" si="15"/>
        <v>0</v>
      </c>
      <c r="AL305" s="224"/>
      <c r="AM305" s="137">
        <v>0</v>
      </c>
      <c r="AN305" s="137">
        <f t="shared" si="16"/>
        <v>0</v>
      </c>
      <c r="AO305" s="137"/>
      <c r="AP305" s="137"/>
      <c r="AQ305" s="137"/>
      <c r="AR305" s="137"/>
      <c r="AS305" s="137"/>
      <c r="AT305" s="137"/>
      <c r="AU305" s="137"/>
      <c r="AV305" s="137"/>
      <c r="AW305" s="137"/>
      <c r="AX305" s="137"/>
      <c r="AY305" s="137"/>
      <c r="AZ305" s="137"/>
      <c r="BA305" s="137"/>
      <c r="BB305" s="137"/>
    </row>
    <row r="306" spans="1:54" ht="25.5" customHeight="1">
      <c r="A306" s="137"/>
      <c r="B306" s="1057" t="s">
        <v>800</v>
      </c>
      <c r="C306" s="1047"/>
      <c r="D306" s="233">
        <f t="shared" ref="D306:AD306" si="317">SUM(D9:D305)</f>
        <v>0</v>
      </c>
      <c r="E306" s="233">
        <f t="shared" si="317"/>
        <v>0</v>
      </c>
      <c r="F306" s="233">
        <f t="shared" si="317"/>
        <v>0</v>
      </c>
      <c r="G306" s="233">
        <f t="shared" si="317"/>
        <v>0</v>
      </c>
      <c r="H306" s="233">
        <f t="shared" si="317"/>
        <v>0</v>
      </c>
      <c r="I306" s="233">
        <f t="shared" si="317"/>
        <v>0</v>
      </c>
      <c r="J306" s="233">
        <f t="shared" si="317"/>
        <v>0</v>
      </c>
      <c r="K306" s="233">
        <f t="shared" si="317"/>
        <v>0</v>
      </c>
      <c r="L306" s="233">
        <f t="shared" si="317"/>
        <v>0</v>
      </c>
      <c r="M306" s="233">
        <f t="shared" si="317"/>
        <v>0</v>
      </c>
      <c r="N306" s="233">
        <f t="shared" si="317"/>
        <v>0</v>
      </c>
      <c r="O306" s="233">
        <f t="shared" si="317"/>
        <v>0</v>
      </c>
      <c r="P306" s="233">
        <f t="shared" si="317"/>
        <v>0</v>
      </c>
      <c r="Q306" s="233">
        <f t="shared" si="317"/>
        <v>0</v>
      </c>
      <c r="R306" s="233">
        <f t="shared" si="317"/>
        <v>0</v>
      </c>
      <c r="S306" s="233">
        <f t="shared" si="317"/>
        <v>0</v>
      </c>
      <c r="T306" s="233">
        <f t="shared" si="317"/>
        <v>0</v>
      </c>
      <c r="U306" s="233">
        <f t="shared" si="317"/>
        <v>0</v>
      </c>
      <c r="V306" s="233">
        <f t="shared" si="317"/>
        <v>0</v>
      </c>
      <c r="W306" s="233">
        <f t="shared" si="317"/>
        <v>0</v>
      </c>
      <c r="X306" s="233">
        <f t="shared" si="317"/>
        <v>0</v>
      </c>
      <c r="Y306" s="233">
        <f t="shared" si="317"/>
        <v>0</v>
      </c>
      <c r="Z306" s="233">
        <f t="shared" si="317"/>
        <v>0</v>
      </c>
      <c r="AA306" s="233">
        <f t="shared" si="317"/>
        <v>0</v>
      </c>
      <c r="AB306" s="233">
        <f t="shared" si="317"/>
        <v>0</v>
      </c>
      <c r="AC306" s="233">
        <f t="shared" si="317"/>
        <v>0</v>
      </c>
      <c r="AD306" s="233">
        <f t="shared" si="317"/>
        <v>0</v>
      </c>
      <c r="AE306" s="222">
        <f t="shared" si="14"/>
        <v>0</v>
      </c>
      <c r="AF306" s="227">
        <f t="shared" si="63"/>
        <v>0</v>
      </c>
      <c r="AG306" s="227" t="b">
        <f t="shared" si="19"/>
        <v>1</v>
      </c>
      <c r="AH306" t="e">
        <f t="shared" ref="AH306:AH313" si="318">LOWER(#REF!)</f>
        <v>#REF!</v>
      </c>
      <c r="AI306" s="233">
        <f t="shared" ref="AI306:AK306" si="319">SUM(AI9:AI305)</f>
        <v>0</v>
      </c>
      <c r="AJ306" s="233">
        <f t="shared" si="319"/>
        <v>0</v>
      </c>
      <c r="AK306" s="233">
        <f t="shared" si="319"/>
        <v>0</v>
      </c>
      <c r="AL306" s="233"/>
      <c r="AM306" s="137">
        <v>0</v>
      </c>
      <c r="AN306" s="137"/>
      <c r="AO306" s="137"/>
      <c r="AP306" s="137"/>
      <c r="AQ306" s="137"/>
      <c r="AR306" s="137"/>
      <c r="AS306" s="137"/>
      <c r="AT306" s="137"/>
      <c r="AU306" s="137"/>
      <c r="AV306" s="137"/>
      <c r="AW306" s="137"/>
      <c r="AX306" s="137"/>
      <c r="AY306" s="137"/>
      <c r="AZ306" s="137"/>
      <c r="BA306" s="137"/>
      <c r="BB306" s="137"/>
    </row>
    <row r="307" spans="1:54" ht="25.5" customHeight="1">
      <c r="A307" s="137"/>
      <c r="B307" s="1056" t="s">
        <v>801</v>
      </c>
      <c r="C307" s="1047"/>
      <c r="D307" s="233">
        <f t="shared" ref="D307:AD307" si="320">SUM(D9:D65)</f>
        <v>0</v>
      </c>
      <c r="E307" s="233">
        <f t="shared" si="320"/>
        <v>0</v>
      </c>
      <c r="F307" s="233">
        <f t="shared" si="320"/>
        <v>0</v>
      </c>
      <c r="G307" s="233">
        <f t="shared" si="320"/>
        <v>0</v>
      </c>
      <c r="H307" s="233">
        <f t="shared" si="320"/>
        <v>0</v>
      </c>
      <c r="I307" s="233">
        <f t="shared" si="320"/>
        <v>0</v>
      </c>
      <c r="J307" s="233">
        <f t="shared" si="320"/>
        <v>0</v>
      </c>
      <c r="K307" s="233">
        <f t="shared" si="320"/>
        <v>0</v>
      </c>
      <c r="L307" s="233">
        <f t="shared" si="320"/>
        <v>0</v>
      </c>
      <c r="M307" s="233">
        <f t="shared" si="320"/>
        <v>0</v>
      </c>
      <c r="N307" s="233">
        <f t="shared" si="320"/>
        <v>0</v>
      </c>
      <c r="O307" s="233">
        <f t="shared" si="320"/>
        <v>0</v>
      </c>
      <c r="P307" s="233">
        <f t="shared" si="320"/>
        <v>0</v>
      </c>
      <c r="Q307" s="233">
        <f t="shared" si="320"/>
        <v>0</v>
      </c>
      <c r="R307" s="233">
        <f t="shared" si="320"/>
        <v>0</v>
      </c>
      <c r="S307" s="233">
        <f t="shared" si="320"/>
        <v>0</v>
      </c>
      <c r="T307" s="233">
        <f t="shared" si="320"/>
        <v>0</v>
      </c>
      <c r="U307" s="233">
        <f t="shared" si="320"/>
        <v>0</v>
      </c>
      <c r="V307" s="233">
        <f t="shared" si="320"/>
        <v>0</v>
      </c>
      <c r="W307" s="233">
        <f t="shared" si="320"/>
        <v>0</v>
      </c>
      <c r="X307" s="233">
        <f t="shared" si="320"/>
        <v>0</v>
      </c>
      <c r="Y307" s="233">
        <f t="shared" si="320"/>
        <v>0</v>
      </c>
      <c r="Z307" s="233">
        <f t="shared" si="320"/>
        <v>0</v>
      </c>
      <c r="AA307" s="233">
        <f t="shared" si="320"/>
        <v>0</v>
      </c>
      <c r="AB307" s="233">
        <f t="shared" si="320"/>
        <v>0</v>
      </c>
      <c r="AC307" s="233">
        <f t="shared" si="320"/>
        <v>0</v>
      </c>
      <c r="AD307" s="233">
        <f t="shared" si="320"/>
        <v>0</v>
      </c>
      <c r="AE307" s="222">
        <f t="shared" si="14"/>
        <v>0</v>
      </c>
      <c r="AF307" s="227">
        <f t="shared" si="63"/>
        <v>0</v>
      </c>
      <c r="AG307" s="227" t="b">
        <f t="shared" si="19"/>
        <v>1</v>
      </c>
      <c r="AH307" t="e">
        <f t="shared" si="318"/>
        <v>#REF!</v>
      </c>
      <c r="AI307" s="233">
        <f t="shared" ref="AI307:AK307" si="321">SUM(AI9:AI65)</f>
        <v>0</v>
      </c>
      <c r="AJ307" s="233">
        <f t="shared" si="321"/>
        <v>0</v>
      </c>
      <c r="AK307" s="233">
        <f t="shared" si="321"/>
        <v>0</v>
      </c>
      <c r="AL307" s="233"/>
      <c r="AM307" s="137"/>
      <c r="AN307" s="137"/>
      <c r="AO307" s="137"/>
      <c r="AP307" s="137"/>
      <c r="AQ307" s="137"/>
      <c r="AR307" s="137"/>
      <c r="AS307" s="137"/>
      <c r="AT307" s="137"/>
      <c r="AU307" s="137"/>
      <c r="AV307" s="137"/>
      <c r="AW307" s="137"/>
      <c r="AX307" s="137"/>
      <c r="AY307" s="137"/>
      <c r="AZ307" s="137"/>
      <c r="BA307" s="137"/>
      <c r="BB307" s="137"/>
    </row>
    <row r="308" spans="1:54" ht="25.5" customHeight="1">
      <c r="A308" s="137"/>
      <c r="B308" s="1056" t="s">
        <v>802</v>
      </c>
      <c r="C308" s="1047"/>
      <c r="D308" s="233">
        <f t="shared" ref="D308:AD308" si="322">SUM(D66:D129)</f>
        <v>0</v>
      </c>
      <c r="E308" s="233">
        <f t="shared" si="322"/>
        <v>0</v>
      </c>
      <c r="F308" s="233">
        <f t="shared" si="322"/>
        <v>0</v>
      </c>
      <c r="G308" s="233">
        <f t="shared" si="322"/>
        <v>0</v>
      </c>
      <c r="H308" s="233">
        <f t="shared" si="322"/>
        <v>0</v>
      </c>
      <c r="I308" s="233">
        <f t="shared" si="322"/>
        <v>0</v>
      </c>
      <c r="J308" s="233">
        <f t="shared" si="322"/>
        <v>0</v>
      </c>
      <c r="K308" s="233">
        <f t="shared" si="322"/>
        <v>0</v>
      </c>
      <c r="L308" s="233">
        <f t="shared" si="322"/>
        <v>0</v>
      </c>
      <c r="M308" s="233">
        <f t="shared" si="322"/>
        <v>0</v>
      </c>
      <c r="N308" s="233">
        <f t="shared" si="322"/>
        <v>0</v>
      </c>
      <c r="O308" s="233">
        <f t="shared" si="322"/>
        <v>0</v>
      </c>
      <c r="P308" s="233">
        <f t="shared" si="322"/>
        <v>0</v>
      </c>
      <c r="Q308" s="233">
        <f t="shared" si="322"/>
        <v>0</v>
      </c>
      <c r="R308" s="233">
        <f t="shared" si="322"/>
        <v>0</v>
      </c>
      <c r="S308" s="233">
        <f t="shared" si="322"/>
        <v>0</v>
      </c>
      <c r="T308" s="233">
        <f t="shared" si="322"/>
        <v>0</v>
      </c>
      <c r="U308" s="233">
        <f t="shared" si="322"/>
        <v>0</v>
      </c>
      <c r="V308" s="233">
        <f t="shared" si="322"/>
        <v>0</v>
      </c>
      <c r="W308" s="233">
        <f t="shared" si="322"/>
        <v>0</v>
      </c>
      <c r="X308" s="233">
        <f t="shared" si="322"/>
        <v>0</v>
      </c>
      <c r="Y308" s="233">
        <f t="shared" si="322"/>
        <v>0</v>
      </c>
      <c r="Z308" s="233">
        <f t="shared" si="322"/>
        <v>0</v>
      </c>
      <c r="AA308" s="233">
        <f t="shared" si="322"/>
        <v>0</v>
      </c>
      <c r="AB308" s="233">
        <f t="shared" si="322"/>
        <v>0</v>
      </c>
      <c r="AC308" s="233">
        <f t="shared" si="322"/>
        <v>0</v>
      </c>
      <c r="AD308" s="233">
        <f t="shared" si="322"/>
        <v>0</v>
      </c>
      <c r="AE308" s="222">
        <f t="shared" si="14"/>
        <v>0</v>
      </c>
      <c r="AF308" s="227">
        <f t="shared" si="63"/>
        <v>0</v>
      </c>
      <c r="AG308" s="227" t="b">
        <f t="shared" si="19"/>
        <v>1</v>
      </c>
      <c r="AH308" t="e">
        <f t="shared" si="318"/>
        <v>#REF!</v>
      </c>
      <c r="AI308" s="233">
        <f t="shared" ref="AI308:AK308" si="323">SUM(AI66:AI129)</f>
        <v>0</v>
      </c>
      <c r="AJ308" s="233">
        <f t="shared" si="323"/>
        <v>0</v>
      </c>
      <c r="AK308" s="233">
        <f t="shared" si="323"/>
        <v>0</v>
      </c>
      <c r="AL308" s="233"/>
      <c r="AM308" s="137"/>
      <c r="AN308" s="137"/>
      <c r="AO308" s="137"/>
      <c r="AP308" s="137"/>
      <c r="AQ308" s="137"/>
      <c r="AR308" s="137"/>
      <c r="AS308" s="137"/>
      <c r="AT308" s="137"/>
      <c r="AU308" s="137"/>
      <c r="AV308" s="137"/>
      <c r="AW308" s="137"/>
      <c r="AX308" s="137"/>
      <c r="AY308" s="137"/>
      <c r="AZ308" s="137"/>
      <c r="BA308" s="137"/>
      <c r="BB308" s="137"/>
    </row>
    <row r="309" spans="1:54" ht="25.5" customHeight="1">
      <c r="A309" s="137"/>
      <c r="B309" s="1056" t="s">
        <v>803</v>
      </c>
      <c r="C309" s="1047"/>
      <c r="D309" s="233">
        <f t="shared" ref="D309:AD309" si="324">SUM(D130:D239)</f>
        <v>0</v>
      </c>
      <c r="E309" s="233">
        <f t="shared" si="324"/>
        <v>0</v>
      </c>
      <c r="F309" s="233">
        <f t="shared" si="324"/>
        <v>0</v>
      </c>
      <c r="G309" s="233">
        <f t="shared" si="324"/>
        <v>0</v>
      </c>
      <c r="H309" s="233">
        <f t="shared" si="324"/>
        <v>0</v>
      </c>
      <c r="I309" s="233">
        <f t="shared" si="324"/>
        <v>0</v>
      </c>
      <c r="J309" s="233">
        <f t="shared" si="324"/>
        <v>0</v>
      </c>
      <c r="K309" s="233">
        <f t="shared" si="324"/>
        <v>0</v>
      </c>
      <c r="L309" s="233">
        <f t="shared" si="324"/>
        <v>0</v>
      </c>
      <c r="M309" s="233">
        <f t="shared" si="324"/>
        <v>0</v>
      </c>
      <c r="N309" s="233">
        <f t="shared" si="324"/>
        <v>0</v>
      </c>
      <c r="O309" s="233">
        <f t="shared" si="324"/>
        <v>0</v>
      </c>
      <c r="P309" s="233">
        <f t="shared" si="324"/>
        <v>0</v>
      </c>
      <c r="Q309" s="233">
        <f t="shared" si="324"/>
        <v>0</v>
      </c>
      <c r="R309" s="233">
        <f t="shared" si="324"/>
        <v>0</v>
      </c>
      <c r="S309" s="233">
        <f t="shared" si="324"/>
        <v>0</v>
      </c>
      <c r="T309" s="233">
        <f t="shared" si="324"/>
        <v>0</v>
      </c>
      <c r="U309" s="233">
        <f t="shared" si="324"/>
        <v>0</v>
      </c>
      <c r="V309" s="233">
        <f t="shared" si="324"/>
        <v>0</v>
      </c>
      <c r="W309" s="233">
        <f t="shared" si="324"/>
        <v>0</v>
      </c>
      <c r="X309" s="233">
        <f t="shared" si="324"/>
        <v>0</v>
      </c>
      <c r="Y309" s="233">
        <f t="shared" si="324"/>
        <v>0</v>
      </c>
      <c r="Z309" s="233">
        <f t="shared" si="324"/>
        <v>0</v>
      </c>
      <c r="AA309" s="233">
        <f t="shared" si="324"/>
        <v>0</v>
      </c>
      <c r="AB309" s="233">
        <f t="shared" si="324"/>
        <v>0</v>
      </c>
      <c r="AC309" s="233">
        <f t="shared" si="324"/>
        <v>0</v>
      </c>
      <c r="AD309" s="233">
        <f t="shared" si="324"/>
        <v>0</v>
      </c>
      <c r="AE309" s="222">
        <f t="shared" si="14"/>
        <v>0</v>
      </c>
      <c r="AF309" s="227">
        <f t="shared" si="63"/>
        <v>0</v>
      </c>
      <c r="AG309" s="227" t="b">
        <f t="shared" si="19"/>
        <v>1</v>
      </c>
      <c r="AH309" t="e">
        <f t="shared" si="318"/>
        <v>#REF!</v>
      </c>
      <c r="AI309" s="233">
        <f t="shared" ref="AI309:AK309" si="325">SUM(AI130:AI239)</f>
        <v>0</v>
      </c>
      <c r="AJ309" s="233">
        <f t="shared" si="325"/>
        <v>0</v>
      </c>
      <c r="AK309" s="233">
        <f t="shared" si="325"/>
        <v>0</v>
      </c>
      <c r="AL309" s="233"/>
      <c r="AM309" s="137"/>
      <c r="AN309" s="137"/>
      <c r="AO309" s="137"/>
      <c r="AP309" s="137"/>
      <c r="AQ309" s="137"/>
      <c r="AR309" s="137"/>
      <c r="AS309" s="137"/>
      <c r="AT309" s="137"/>
      <c r="AU309" s="137"/>
      <c r="AV309" s="137"/>
      <c r="AW309" s="137"/>
      <c r="AX309" s="137"/>
      <c r="AY309" s="137"/>
      <c r="AZ309" s="137"/>
      <c r="BA309" s="137"/>
      <c r="BB309" s="137"/>
    </row>
    <row r="310" spans="1:54" ht="25.5" customHeight="1">
      <c r="A310" s="137"/>
      <c r="B310" s="1056" t="s">
        <v>804</v>
      </c>
      <c r="C310" s="1047"/>
      <c r="D310" s="233">
        <f t="shared" ref="D310:AD310" si="326">SUM(D240:D244)</f>
        <v>0</v>
      </c>
      <c r="E310" s="233">
        <f t="shared" si="326"/>
        <v>0</v>
      </c>
      <c r="F310" s="233">
        <f t="shared" si="326"/>
        <v>0</v>
      </c>
      <c r="G310" s="233">
        <f t="shared" si="326"/>
        <v>0</v>
      </c>
      <c r="H310" s="233">
        <f t="shared" si="326"/>
        <v>0</v>
      </c>
      <c r="I310" s="233">
        <f t="shared" si="326"/>
        <v>0</v>
      </c>
      <c r="J310" s="233">
        <f t="shared" si="326"/>
        <v>0</v>
      </c>
      <c r="K310" s="233">
        <f t="shared" si="326"/>
        <v>0</v>
      </c>
      <c r="L310" s="233">
        <f t="shared" si="326"/>
        <v>0</v>
      </c>
      <c r="M310" s="233">
        <f t="shared" si="326"/>
        <v>0</v>
      </c>
      <c r="N310" s="233">
        <f t="shared" si="326"/>
        <v>0</v>
      </c>
      <c r="O310" s="233">
        <f t="shared" si="326"/>
        <v>0</v>
      </c>
      <c r="P310" s="233">
        <f t="shared" si="326"/>
        <v>0</v>
      </c>
      <c r="Q310" s="233">
        <f t="shared" si="326"/>
        <v>0</v>
      </c>
      <c r="R310" s="233">
        <f t="shared" si="326"/>
        <v>0</v>
      </c>
      <c r="S310" s="233">
        <f t="shared" si="326"/>
        <v>0</v>
      </c>
      <c r="T310" s="233">
        <f t="shared" si="326"/>
        <v>0</v>
      </c>
      <c r="U310" s="233">
        <f t="shared" si="326"/>
        <v>0</v>
      </c>
      <c r="V310" s="233">
        <f t="shared" si="326"/>
        <v>0</v>
      </c>
      <c r="W310" s="233">
        <f t="shared" si="326"/>
        <v>0</v>
      </c>
      <c r="X310" s="233">
        <f t="shared" si="326"/>
        <v>0</v>
      </c>
      <c r="Y310" s="233">
        <f t="shared" si="326"/>
        <v>0</v>
      </c>
      <c r="Z310" s="233">
        <f t="shared" si="326"/>
        <v>0</v>
      </c>
      <c r="AA310" s="233">
        <f t="shared" si="326"/>
        <v>0</v>
      </c>
      <c r="AB310" s="233">
        <f t="shared" si="326"/>
        <v>0</v>
      </c>
      <c r="AC310" s="233">
        <f t="shared" si="326"/>
        <v>0</v>
      </c>
      <c r="AD310" s="233">
        <f t="shared" si="326"/>
        <v>0</v>
      </c>
      <c r="AE310" s="222">
        <f t="shared" si="14"/>
        <v>0</v>
      </c>
      <c r="AF310" s="227">
        <f t="shared" si="63"/>
        <v>0</v>
      </c>
      <c r="AG310" s="227" t="b">
        <f t="shared" si="19"/>
        <v>1</v>
      </c>
      <c r="AH310" t="e">
        <f t="shared" si="318"/>
        <v>#REF!</v>
      </c>
      <c r="AI310" s="233">
        <f t="shared" ref="AI310:AK310" si="327">SUM(AI240:AI244)</f>
        <v>0</v>
      </c>
      <c r="AJ310" s="233">
        <f t="shared" si="327"/>
        <v>0</v>
      </c>
      <c r="AK310" s="233">
        <f t="shared" si="327"/>
        <v>0</v>
      </c>
      <c r="AL310" s="233"/>
      <c r="AM310" s="137"/>
      <c r="AN310" s="137"/>
      <c r="AO310" s="137"/>
      <c r="AP310" s="137"/>
      <c r="AQ310" s="137"/>
      <c r="AR310" s="137"/>
      <c r="AS310" s="137"/>
      <c r="AT310" s="137"/>
      <c r="AU310" s="137"/>
      <c r="AV310" s="137"/>
      <c r="AW310" s="137"/>
      <c r="AX310" s="137"/>
      <c r="AY310" s="137"/>
      <c r="AZ310" s="137"/>
      <c r="BA310" s="137"/>
      <c r="BB310" s="137"/>
    </row>
    <row r="311" spans="1:54" ht="25.5" customHeight="1">
      <c r="A311" s="137"/>
      <c r="B311" s="1056" t="s">
        <v>805</v>
      </c>
      <c r="C311" s="1047"/>
      <c r="D311" s="234">
        <f t="shared" ref="D311:AD311" si="328">SUM(D245:D305)</f>
        <v>0</v>
      </c>
      <c r="E311" s="234">
        <f t="shared" si="328"/>
        <v>0</v>
      </c>
      <c r="F311" s="234">
        <f t="shared" si="328"/>
        <v>0</v>
      </c>
      <c r="G311" s="234">
        <f t="shared" si="328"/>
        <v>0</v>
      </c>
      <c r="H311" s="234">
        <f t="shared" si="328"/>
        <v>0</v>
      </c>
      <c r="I311" s="234">
        <f t="shared" si="328"/>
        <v>0</v>
      </c>
      <c r="J311" s="234">
        <f t="shared" si="328"/>
        <v>0</v>
      </c>
      <c r="K311" s="234">
        <f t="shared" si="328"/>
        <v>0</v>
      </c>
      <c r="L311" s="234">
        <f t="shared" si="328"/>
        <v>0</v>
      </c>
      <c r="M311" s="234">
        <f t="shared" si="328"/>
        <v>0</v>
      </c>
      <c r="N311" s="234">
        <f t="shared" si="328"/>
        <v>0</v>
      </c>
      <c r="O311" s="234">
        <f t="shared" si="328"/>
        <v>0</v>
      </c>
      <c r="P311" s="234">
        <f t="shared" si="328"/>
        <v>0</v>
      </c>
      <c r="Q311" s="234">
        <f t="shared" si="328"/>
        <v>0</v>
      </c>
      <c r="R311" s="234">
        <f t="shared" si="328"/>
        <v>0</v>
      </c>
      <c r="S311" s="234">
        <f t="shared" si="328"/>
        <v>0</v>
      </c>
      <c r="T311" s="234">
        <f t="shared" si="328"/>
        <v>0</v>
      </c>
      <c r="U311" s="234">
        <f t="shared" si="328"/>
        <v>0</v>
      </c>
      <c r="V311" s="234">
        <f t="shared" si="328"/>
        <v>0</v>
      </c>
      <c r="W311" s="234">
        <f t="shared" si="328"/>
        <v>0</v>
      </c>
      <c r="X311" s="234">
        <f t="shared" si="328"/>
        <v>0</v>
      </c>
      <c r="Y311" s="234">
        <f t="shared" si="328"/>
        <v>0</v>
      </c>
      <c r="Z311" s="234">
        <f t="shared" si="328"/>
        <v>0</v>
      </c>
      <c r="AA311" s="234">
        <f t="shared" si="328"/>
        <v>0</v>
      </c>
      <c r="AB311" s="234">
        <f t="shared" si="328"/>
        <v>0</v>
      </c>
      <c r="AC311" s="234">
        <f t="shared" si="328"/>
        <v>0</v>
      </c>
      <c r="AD311" s="234">
        <f t="shared" si="328"/>
        <v>0</v>
      </c>
      <c r="AE311" s="222">
        <f t="shared" si="14"/>
        <v>0</v>
      </c>
      <c r="AF311" s="227">
        <f t="shared" si="63"/>
        <v>0</v>
      </c>
      <c r="AG311" s="227" t="b">
        <f t="shared" si="19"/>
        <v>1</v>
      </c>
      <c r="AH311" t="e">
        <f t="shared" si="318"/>
        <v>#REF!</v>
      </c>
      <c r="AI311" s="234">
        <f t="shared" ref="AI311:AK311" si="329">SUM(AI245:AI305)</f>
        <v>0</v>
      </c>
      <c r="AJ311" s="234">
        <f t="shared" si="329"/>
        <v>0</v>
      </c>
      <c r="AK311" s="234">
        <f t="shared" si="329"/>
        <v>0</v>
      </c>
      <c r="AL311" s="234"/>
      <c r="AM311" s="137"/>
      <c r="AN311" s="137"/>
      <c r="AO311" s="137"/>
      <c r="AP311" s="137"/>
      <c r="AQ311" s="137"/>
      <c r="AR311" s="137"/>
      <c r="AS311" s="137"/>
      <c r="AT311" s="137"/>
      <c r="AU311" s="137"/>
      <c r="AV311" s="137"/>
      <c r="AW311" s="137"/>
      <c r="AX311" s="137"/>
      <c r="AY311" s="137"/>
      <c r="AZ311" s="137"/>
      <c r="BA311" s="137"/>
      <c r="BB311" s="137"/>
    </row>
    <row r="312" spans="1:54" ht="25.5" customHeight="1">
      <c r="A312" s="137"/>
      <c r="B312" s="198"/>
      <c r="C312" s="199"/>
      <c r="D312" s="199"/>
      <c r="E312" s="199"/>
      <c r="F312" s="199"/>
      <c r="G312" s="199"/>
      <c r="H312" s="199"/>
      <c r="I312" s="199"/>
      <c r="J312" s="199"/>
      <c r="K312" s="199">
        <f>SUM(K59:K229)</f>
        <v>0</v>
      </c>
      <c r="L312" s="199"/>
      <c r="M312" s="199"/>
      <c r="N312" s="199"/>
      <c r="O312" s="199"/>
      <c r="P312" s="199"/>
      <c r="Q312" s="199"/>
      <c r="R312" s="199"/>
      <c r="S312" s="199"/>
      <c r="T312" s="199"/>
      <c r="U312" s="199"/>
      <c r="V312" s="199"/>
      <c r="W312" s="199"/>
      <c r="X312" s="199"/>
      <c r="Y312" s="199"/>
      <c r="Z312" s="199"/>
      <c r="AA312" s="199"/>
      <c r="AB312" s="199"/>
      <c r="AC312" s="201"/>
      <c r="AD312" s="201"/>
      <c r="AE312" s="222">
        <f t="shared" si="14"/>
        <v>0</v>
      </c>
      <c r="AF312" s="227">
        <f t="shared" si="63"/>
        <v>0</v>
      </c>
      <c r="AG312" s="227" t="b">
        <f t="shared" si="19"/>
        <v>1</v>
      </c>
      <c r="AH312" t="e">
        <f t="shared" si="318"/>
        <v>#REF!</v>
      </c>
      <c r="AI312" s="201"/>
      <c r="AJ312" s="201"/>
      <c r="AK312" s="201"/>
      <c r="AL312" s="201"/>
      <c r="AM312" s="137"/>
      <c r="AN312" s="137"/>
      <c r="AO312" s="137"/>
      <c r="AP312" s="137"/>
      <c r="AQ312" s="137"/>
      <c r="AR312" s="137"/>
      <c r="AS312" s="137"/>
      <c r="AT312" s="137"/>
      <c r="AU312" s="137"/>
      <c r="AV312" s="137"/>
      <c r="AW312" s="137"/>
      <c r="AX312" s="137"/>
      <c r="AY312" s="137"/>
      <c r="AZ312" s="137"/>
      <c r="BA312" s="137"/>
      <c r="BB312" s="137"/>
    </row>
    <row r="313" spans="1:54" ht="25.5" customHeight="1">
      <c r="A313" s="137"/>
      <c r="B313" s="198"/>
      <c r="C313" s="199"/>
      <c r="D313" s="199"/>
      <c r="E313" s="199"/>
      <c r="F313" s="199"/>
      <c r="G313" s="199"/>
      <c r="H313" s="199"/>
      <c r="I313" s="199"/>
      <c r="J313" s="199"/>
      <c r="K313" s="199">
        <v>791894.20500099706</v>
      </c>
      <c r="L313" s="199"/>
      <c r="M313" s="199"/>
      <c r="N313" s="199"/>
      <c r="O313" s="199"/>
      <c r="P313" s="199"/>
      <c r="Q313" s="199"/>
      <c r="R313" s="199"/>
      <c r="S313" s="199"/>
      <c r="T313" s="199"/>
      <c r="U313" s="199"/>
      <c r="V313" s="199"/>
      <c r="W313" s="199"/>
      <c r="X313" s="199"/>
      <c r="Y313" s="199"/>
      <c r="Z313" s="199"/>
      <c r="AA313" s="199"/>
      <c r="AB313" s="199"/>
      <c r="AC313" s="201"/>
      <c r="AD313" s="201"/>
      <c r="AE313" s="222">
        <f t="shared" si="14"/>
        <v>0</v>
      </c>
      <c r="AF313" s="227">
        <f t="shared" si="63"/>
        <v>0</v>
      </c>
      <c r="AG313" s="227" t="b">
        <f t="shared" si="19"/>
        <v>1</v>
      </c>
      <c r="AH313" t="e">
        <f t="shared" si="318"/>
        <v>#REF!</v>
      </c>
      <c r="AI313" s="201"/>
      <c r="AJ313" s="201"/>
      <c r="AK313" s="201"/>
      <c r="AL313" s="201"/>
      <c r="AM313" s="137"/>
      <c r="AN313" s="137"/>
      <c r="AO313" s="137"/>
      <c r="AP313" s="137"/>
      <c r="AQ313" s="137"/>
      <c r="AR313" s="137"/>
      <c r="AS313" s="137"/>
      <c r="AT313" s="137"/>
      <c r="AU313" s="137"/>
      <c r="AV313" s="137"/>
      <c r="AW313" s="137"/>
      <c r="AX313" s="137"/>
      <c r="AY313" s="137"/>
      <c r="AZ313" s="137"/>
      <c r="BA313" s="137"/>
      <c r="BB313" s="137"/>
    </row>
    <row r="314" spans="1:54" ht="25.5" customHeight="1">
      <c r="A314" s="137"/>
      <c r="B314" s="198"/>
      <c r="C314" s="199"/>
      <c r="D314" s="199"/>
      <c r="E314" s="199"/>
      <c r="F314" s="199"/>
      <c r="G314" s="199"/>
      <c r="H314" s="199"/>
      <c r="I314" s="199"/>
      <c r="J314" s="199"/>
      <c r="K314" s="199"/>
      <c r="L314" s="199"/>
      <c r="M314" s="199"/>
      <c r="N314" s="199"/>
      <c r="O314" s="199"/>
      <c r="P314" s="199"/>
      <c r="Q314" s="199"/>
      <c r="R314" s="199"/>
      <c r="S314" s="199"/>
      <c r="T314" s="199"/>
      <c r="U314" s="199"/>
      <c r="V314" s="199"/>
      <c r="W314" s="199"/>
      <c r="X314" s="199"/>
      <c r="Y314" s="199"/>
      <c r="Z314" s="199"/>
      <c r="AA314" s="199"/>
      <c r="AB314" s="199"/>
      <c r="AC314" s="201"/>
      <c r="AD314" s="201"/>
      <c r="AE314" s="201"/>
      <c r="AF314" s="201"/>
      <c r="AG314" s="201"/>
      <c r="AH314" s="201"/>
      <c r="AI314" s="201"/>
      <c r="AJ314" s="201"/>
      <c r="AK314" s="201"/>
      <c r="AL314" s="201"/>
      <c r="AM314" s="137"/>
      <c r="AN314" s="137"/>
      <c r="AO314" s="137"/>
      <c r="AP314" s="137"/>
      <c r="AQ314" s="137"/>
      <c r="AR314" s="137"/>
      <c r="AS314" s="137"/>
      <c r="AT314" s="137"/>
      <c r="AU314" s="137"/>
      <c r="AV314" s="137"/>
      <c r="AW314" s="137"/>
      <c r="AX314" s="137"/>
      <c r="AY314" s="137"/>
      <c r="AZ314" s="137"/>
      <c r="BA314" s="137"/>
      <c r="BB314" s="137"/>
    </row>
    <row r="315" spans="1:54" ht="25.5" customHeight="1">
      <c r="A315" s="137"/>
      <c r="B315" s="198"/>
      <c r="C315" s="199"/>
      <c r="D315" s="199"/>
      <c r="E315" s="199"/>
      <c r="F315" s="199"/>
      <c r="G315" s="199"/>
      <c r="H315" s="199"/>
      <c r="I315" s="199"/>
      <c r="J315" s="199"/>
      <c r="K315" s="199"/>
      <c r="L315" s="199"/>
      <c r="M315" s="199"/>
      <c r="N315" s="199"/>
      <c r="O315" s="199"/>
      <c r="P315" s="199"/>
      <c r="Q315" s="199"/>
      <c r="R315" s="199"/>
      <c r="S315" s="199"/>
      <c r="T315" s="199"/>
      <c r="U315" s="199"/>
      <c r="V315" s="199"/>
      <c r="W315" s="199"/>
      <c r="X315" s="199"/>
      <c r="Y315" s="199"/>
      <c r="Z315" s="199"/>
      <c r="AA315" s="199"/>
      <c r="AB315" s="199"/>
      <c r="AC315" s="201"/>
      <c r="AD315" s="201"/>
      <c r="AE315" s="201"/>
      <c r="AF315" s="201"/>
      <c r="AG315" s="201"/>
      <c r="AH315" s="201"/>
      <c r="AI315" s="201"/>
      <c r="AJ315" s="201"/>
      <c r="AK315" s="201"/>
      <c r="AL315" s="201"/>
      <c r="AM315" s="137"/>
      <c r="AN315" s="137"/>
      <c r="AO315" s="137"/>
      <c r="AP315" s="137"/>
      <c r="AQ315" s="137"/>
      <c r="AR315" s="137"/>
      <c r="AS315" s="137"/>
      <c r="AT315" s="137"/>
      <c r="AU315" s="137"/>
      <c r="AV315" s="137"/>
      <c r="AW315" s="137"/>
      <c r="AX315" s="137"/>
      <c r="AY315" s="137"/>
      <c r="AZ315" s="137"/>
      <c r="BA315" s="137"/>
      <c r="BB315" s="137"/>
    </row>
    <row r="316" spans="1:54" ht="25.5" customHeight="1">
      <c r="A316" s="137"/>
      <c r="B316" s="198"/>
      <c r="C316" s="199"/>
      <c r="D316" s="199"/>
      <c r="E316" s="199"/>
      <c r="F316" s="199"/>
      <c r="G316" s="199"/>
      <c r="H316" s="199"/>
      <c r="I316" s="199"/>
      <c r="J316" s="199"/>
      <c r="K316" s="199"/>
      <c r="L316" s="199"/>
      <c r="M316" s="199"/>
      <c r="N316" s="199"/>
      <c r="O316" s="199"/>
      <c r="P316" s="199"/>
      <c r="Q316" s="199"/>
      <c r="R316" s="199"/>
      <c r="S316" s="199"/>
      <c r="T316" s="199"/>
      <c r="U316" s="199"/>
      <c r="V316" s="199"/>
      <c r="W316" s="199"/>
      <c r="X316" s="199"/>
      <c r="Y316" s="199"/>
      <c r="Z316" s="199"/>
      <c r="AA316" s="199"/>
      <c r="AB316" s="199"/>
      <c r="AC316" s="201"/>
      <c r="AD316" s="201"/>
      <c r="AE316" s="201"/>
      <c r="AF316" s="201"/>
      <c r="AG316" s="201"/>
      <c r="AH316" s="201"/>
      <c r="AI316" s="201"/>
      <c r="AJ316" s="201"/>
      <c r="AK316" s="201"/>
      <c r="AL316" s="201"/>
      <c r="AM316" s="137"/>
      <c r="AN316" s="137"/>
      <c r="AO316" s="137"/>
      <c r="AP316" s="137"/>
      <c r="AQ316" s="137"/>
      <c r="AR316" s="137"/>
      <c r="AS316" s="137"/>
      <c r="AT316" s="137"/>
      <c r="AU316" s="137"/>
      <c r="AV316" s="137"/>
      <c r="AW316" s="137"/>
      <c r="AX316" s="137"/>
      <c r="AY316" s="137"/>
      <c r="AZ316" s="137"/>
      <c r="BA316" s="137"/>
      <c r="BB316" s="137"/>
    </row>
    <row r="317" spans="1:54" ht="25.5" customHeight="1">
      <c r="A317" s="137"/>
      <c r="B317" s="198"/>
      <c r="C317" s="199"/>
      <c r="D317" s="199"/>
      <c r="E317" s="199"/>
      <c r="F317" s="199"/>
      <c r="G317" s="199"/>
      <c r="H317" s="199"/>
      <c r="I317" s="199"/>
      <c r="J317" s="199"/>
      <c r="K317" s="199"/>
      <c r="L317" s="199"/>
      <c r="M317" s="199"/>
      <c r="N317" s="199"/>
      <c r="O317" s="199"/>
      <c r="P317" s="199"/>
      <c r="Q317" s="199"/>
      <c r="R317" s="199"/>
      <c r="S317" s="199"/>
      <c r="T317" s="199"/>
      <c r="U317" s="199"/>
      <c r="V317" s="199"/>
      <c r="W317" s="199"/>
      <c r="X317" s="199"/>
      <c r="Y317" s="199"/>
      <c r="Z317" s="199"/>
      <c r="AA317" s="199"/>
      <c r="AB317" s="199"/>
      <c r="AC317" s="201"/>
      <c r="AD317" s="201"/>
      <c r="AE317" s="201"/>
      <c r="AF317" s="201"/>
      <c r="AG317" s="201"/>
      <c r="AH317" s="201"/>
      <c r="AI317" s="201"/>
      <c r="AJ317" s="201"/>
      <c r="AK317" s="201"/>
      <c r="AL317" s="201"/>
      <c r="AM317" s="137"/>
      <c r="AN317" s="137"/>
      <c r="AO317" s="137"/>
      <c r="AP317" s="137"/>
      <c r="AQ317" s="137"/>
      <c r="AR317" s="137"/>
      <c r="AS317" s="137"/>
      <c r="AT317" s="137"/>
      <c r="AU317" s="137"/>
      <c r="AV317" s="137"/>
      <c r="AW317" s="137"/>
      <c r="AX317" s="137"/>
      <c r="AY317" s="137"/>
      <c r="AZ317" s="137"/>
      <c r="BA317" s="137"/>
      <c r="BB317" s="137"/>
    </row>
    <row r="318" spans="1:54" ht="25.5" customHeight="1">
      <c r="A318" s="137"/>
      <c r="B318" s="198"/>
      <c r="C318" s="199"/>
      <c r="D318" s="199"/>
      <c r="E318" s="199"/>
      <c r="F318" s="199"/>
      <c r="G318" s="199"/>
      <c r="H318" s="199"/>
      <c r="I318" s="199"/>
      <c r="J318" s="199"/>
      <c r="K318" s="199"/>
      <c r="L318" s="199"/>
      <c r="M318" s="199"/>
      <c r="N318" s="199"/>
      <c r="O318" s="199"/>
      <c r="P318" s="199"/>
      <c r="Q318" s="199"/>
      <c r="R318" s="199"/>
      <c r="S318" s="199"/>
      <c r="T318" s="199"/>
      <c r="U318" s="199"/>
      <c r="V318" s="199"/>
      <c r="W318" s="199"/>
      <c r="X318" s="199"/>
      <c r="Y318" s="199"/>
      <c r="Z318" s="199"/>
      <c r="AA318" s="199"/>
      <c r="AB318" s="199"/>
      <c r="AC318" s="201"/>
      <c r="AD318" s="201"/>
      <c r="AE318" s="201"/>
      <c r="AF318" s="201"/>
      <c r="AG318" s="201"/>
      <c r="AH318" s="201"/>
      <c r="AI318" s="201"/>
      <c r="AJ318" s="201"/>
      <c r="AK318" s="201"/>
      <c r="AL318" s="201"/>
      <c r="AM318" s="137"/>
      <c r="AN318" s="137"/>
      <c r="AO318" s="137"/>
      <c r="AP318" s="137"/>
      <c r="AQ318" s="137"/>
      <c r="AR318" s="137"/>
      <c r="AS318" s="137"/>
      <c r="AT318" s="137"/>
      <c r="AU318" s="137"/>
      <c r="AV318" s="137"/>
      <c r="AW318" s="137"/>
      <c r="AX318" s="137"/>
      <c r="AY318" s="137"/>
      <c r="AZ318" s="137"/>
      <c r="BA318" s="137"/>
      <c r="BB318" s="137"/>
    </row>
    <row r="319" spans="1:54" ht="25.5" customHeight="1">
      <c r="A319" s="137"/>
      <c r="B319" s="198"/>
      <c r="C319" s="199"/>
      <c r="D319" s="199"/>
      <c r="E319" s="199"/>
      <c r="F319" s="199"/>
      <c r="G319" s="199"/>
      <c r="H319" s="199"/>
      <c r="I319" s="199"/>
      <c r="J319" s="199"/>
      <c r="K319" s="199"/>
      <c r="L319" s="199"/>
      <c r="M319" s="199"/>
      <c r="N319" s="199"/>
      <c r="O319" s="199"/>
      <c r="P319" s="199"/>
      <c r="Q319" s="199"/>
      <c r="R319" s="199"/>
      <c r="S319" s="199"/>
      <c r="T319" s="199"/>
      <c r="U319" s="199"/>
      <c r="V319" s="199"/>
      <c r="W319" s="199"/>
      <c r="X319" s="199"/>
      <c r="Y319" s="199"/>
      <c r="Z319" s="199"/>
      <c r="AA319" s="199"/>
      <c r="AB319" s="199"/>
      <c r="AC319" s="201"/>
      <c r="AD319" s="201"/>
      <c r="AE319" s="201"/>
      <c r="AF319" s="201"/>
      <c r="AG319" s="201"/>
      <c r="AH319" s="201"/>
      <c r="AI319" s="201"/>
      <c r="AJ319" s="201"/>
      <c r="AK319" s="201"/>
      <c r="AL319" s="201"/>
      <c r="AM319" s="137"/>
      <c r="AN319" s="137"/>
      <c r="AO319" s="137"/>
      <c r="AP319" s="137"/>
      <c r="AQ319" s="137"/>
      <c r="AR319" s="137"/>
      <c r="AS319" s="137"/>
      <c r="AT319" s="137"/>
      <c r="AU319" s="137"/>
      <c r="AV319" s="137"/>
      <c r="AW319" s="137"/>
      <c r="AX319" s="137"/>
      <c r="AY319" s="137"/>
      <c r="AZ319" s="137"/>
      <c r="BA319" s="137"/>
      <c r="BB319" s="137"/>
    </row>
    <row r="320" spans="1:54" ht="25.5" customHeight="1">
      <c r="A320" s="137"/>
      <c r="B320" s="198"/>
      <c r="C320" s="199"/>
      <c r="D320" s="199"/>
      <c r="E320" s="199"/>
      <c r="F320" s="199"/>
      <c r="G320" s="199"/>
      <c r="H320" s="199"/>
      <c r="I320" s="199"/>
      <c r="J320" s="199"/>
      <c r="K320" s="199"/>
      <c r="L320" s="199"/>
      <c r="M320" s="199"/>
      <c r="N320" s="199"/>
      <c r="O320" s="199"/>
      <c r="P320" s="199"/>
      <c r="Q320" s="199"/>
      <c r="R320" s="199"/>
      <c r="S320" s="199"/>
      <c r="T320" s="199"/>
      <c r="U320" s="199"/>
      <c r="V320" s="199"/>
      <c r="W320" s="199"/>
      <c r="X320" s="199"/>
      <c r="Y320" s="199"/>
      <c r="Z320" s="199"/>
      <c r="AA320" s="199"/>
      <c r="AB320" s="199"/>
      <c r="AC320" s="201"/>
      <c r="AD320" s="201"/>
      <c r="AE320" s="201"/>
      <c r="AF320" s="201"/>
      <c r="AG320" s="201"/>
      <c r="AH320" s="201"/>
      <c r="AI320" s="201"/>
      <c r="AJ320" s="201"/>
      <c r="AK320" s="201"/>
      <c r="AL320" s="201"/>
      <c r="AM320" s="137"/>
      <c r="AN320" s="137"/>
      <c r="AO320" s="137"/>
      <c r="AP320" s="137"/>
      <c r="AQ320" s="137"/>
      <c r="AR320" s="137"/>
      <c r="AS320" s="137"/>
      <c r="AT320" s="137"/>
      <c r="AU320" s="137"/>
      <c r="AV320" s="137"/>
      <c r="AW320" s="137"/>
      <c r="AX320" s="137"/>
      <c r="AY320" s="137"/>
      <c r="AZ320" s="137"/>
      <c r="BA320" s="137"/>
      <c r="BB320" s="137"/>
    </row>
    <row r="321" spans="1:54" ht="25.5" customHeight="1">
      <c r="A321" s="137"/>
      <c r="B321" s="198"/>
      <c r="C321" s="199"/>
      <c r="D321" s="199"/>
      <c r="E321" s="199"/>
      <c r="F321" s="199"/>
      <c r="G321" s="199"/>
      <c r="H321" s="199"/>
      <c r="I321" s="199"/>
      <c r="J321" s="199"/>
      <c r="K321" s="199"/>
      <c r="L321" s="199"/>
      <c r="M321" s="199"/>
      <c r="N321" s="199"/>
      <c r="O321" s="199"/>
      <c r="P321" s="199"/>
      <c r="Q321" s="199"/>
      <c r="R321" s="199"/>
      <c r="S321" s="199"/>
      <c r="T321" s="199"/>
      <c r="U321" s="199"/>
      <c r="V321" s="199"/>
      <c r="W321" s="199"/>
      <c r="X321" s="199"/>
      <c r="Y321" s="199"/>
      <c r="Z321" s="199"/>
      <c r="AA321" s="199"/>
      <c r="AB321" s="199"/>
      <c r="AC321" s="201"/>
      <c r="AD321" s="201"/>
      <c r="AE321" s="201"/>
      <c r="AF321" s="201"/>
      <c r="AG321" s="201"/>
      <c r="AH321" s="201"/>
      <c r="AI321" s="201"/>
      <c r="AJ321" s="201"/>
      <c r="AK321" s="201"/>
      <c r="AL321" s="201"/>
      <c r="AM321" s="137"/>
      <c r="AN321" s="137"/>
      <c r="AO321" s="137"/>
      <c r="AP321" s="137"/>
      <c r="AQ321" s="137"/>
      <c r="AR321" s="137"/>
      <c r="AS321" s="137"/>
      <c r="AT321" s="137"/>
      <c r="AU321" s="137"/>
      <c r="AV321" s="137"/>
      <c r="AW321" s="137"/>
      <c r="AX321" s="137"/>
      <c r="AY321" s="137"/>
      <c r="AZ321" s="137"/>
      <c r="BA321" s="137"/>
      <c r="BB321" s="137"/>
    </row>
    <row r="322" spans="1:54" ht="25.5" customHeight="1">
      <c r="A322" s="137"/>
      <c r="B322" s="198"/>
      <c r="C322" s="199"/>
      <c r="D322" s="199"/>
      <c r="E322" s="199"/>
      <c r="F322" s="199"/>
      <c r="G322" s="199"/>
      <c r="H322" s="199"/>
      <c r="I322" s="199"/>
      <c r="J322" s="199"/>
      <c r="K322" s="199"/>
      <c r="L322" s="199"/>
      <c r="M322" s="199"/>
      <c r="N322" s="199"/>
      <c r="O322" s="199"/>
      <c r="P322" s="199"/>
      <c r="Q322" s="199"/>
      <c r="R322" s="199"/>
      <c r="S322" s="199"/>
      <c r="T322" s="199"/>
      <c r="U322" s="199"/>
      <c r="V322" s="199"/>
      <c r="W322" s="199"/>
      <c r="X322" s="199"/>
      <c r="Y322" s="199"/>
      <c r="Z322" s="199"/>
      <c r="AA322" s="199"/>
      <c r="AB322" s="199"/>
      <c r="AC322" s="201"/>
      <c r="AD322" s="201"/>
      <c r="AE322" s="201"/>
      <c r="AF322" s="201"/>
      <c r="AG322" s="201"/>
      <c r="AH322" s="201"/>
      <c r="AI322" s="201"/>
      <c r="AJ322" s="201"/>
      <c r="AK322" s="201"/>
      <c r="AL322" s="201"/>
      <c r="AM322" s="137"/>
      <c r="AN322" s="137"/>
      <c r="AO322" s="137"/>
      <c r="AP322" s="137"/>
      <c r="AQ322" s="137"/>
      <c r="AR322" s="137"/>
      <c r="AS322" s="137"/>
      <c r="AT322" s="137"/>
      <c r="AU322" s="137"/>
      <c r="AV322" s="137"/>
      <c r="AW322" s="137"/>
      <c r="AX322" s="137"/>
      <c r="AY322" s="137"/>
      <c r="AZ322" s="137"/>
      <c r="BA322" s="137"/>
      <c r="BB322" s="137"/>
    </row>
    <row r="323" spans="1:54" ht="25.5" customHeight="1">
      <c r="A323" s="137"/>
      <c r="B323" s="198"/>
      <c r="C323" s="199"/>
      <c r="D323" s="199"/>
      <c r="E323" s="199"/>
      <c r="F323" s="199"/>
      <c r="G323" s="199"/>
      <c r="H323" s="199"/>
      <c r="I323" s="199"/>
      <c r="J323" s="199"/>
      <c r="K323" s="199"/>
      <c r="L323" s="199"/>
      <c r="M323" s="199"/>
      <c r="N323" s="199"/>
      <c r="O323" s="199"/>
      <c r="P323" s="199"/>
      <c r="Q323" s="199"/>
      <c r="R323" s="199"/>
      <c r="S323" s="199"/>
      <c r="T323" s="199"/>
      <c r="U323" s="199"/>
      <c r="V323" s="199"/>
      <c r="W323" s="199"/>
      <c r="X323" s="199"/>
      <c r="Y323" s="199"/>
      <c r="Z323" s="199"/>
      <c r="AA323" s="199"/>
      <c r="AB323" s="199"/>
      <c r="AC323" s="201"/>
      <c r="AD323" s="201"/>
      <c r="AE323" s="201"/>
      <c r="AF323" s="201"/>
      <c r="AG323" s="201"/>
      <c r="AH323" s="201"/>
      <c r="AI323" s="201"/>
      <c r="AJ323" s="201"/>
      <c r="AK323" s="201"/>
      <c r="AL323" s="201"/>
      <c r="AM323" s="137"/>
      <c r="AN323" s="137"/>
      <c r="AO323" s="137"/>
      <c r="AP323" s="137"/>
      <c r="AQ323" s="137"/>
      <c r="AR323" s="137"/>
      <c r="AS323" s="137"/>
      <c r="AT323" s="137"/>
      <c r="AU323" s="137"/>
      <c r="AV323" s="137"/>
      <c r="AW323" s="137"/>
      <c r="AX323" s="137"/>
      <c r="AY323" s="137"/>
      <c r="AZ323" s="137"/>
      <c r="BA323" s="137"/>
      <c r="BB323" s="137"/>
    </row>
    <row r="324" spans="1:54" ht="25.5" customHeight="1">
      <c r="A324" s="137"/>
      <c r="B324" s="198"/>
      <c r="C324" s="199"/>
      <c r="D324" s="199"/>
      <c r="E324" s="199"/>
      <c r="F324" s="199"/>
      <c r="G324" s="199"/>
      <c r="H324" s="199"/>
      <c r="I324" s="199"/>
      <c r="J324" s="199">
        <v>45848.81</v>
      </c>
      <c r="K324" s="199"/>
      <c r="L324" s="199"/>
      <c r="M324" s="199"/>
      <c r="N324" s="199"/>
      <c r="O324" s="199"/>
      <c r="P324" s="199"/>
      <c r="Q324" s="199"/>
      <c r="R324" s="199"/>
      <c r="S324" s="199"/>
      <c r="T324" s="199"/>
      <c r="U324" s="199"/>
      <c r="V324" s="199"/>
      <c r="W324" s="199"/>
      <c r="X324" s="199"/>
      <c r="Y324" s="199"/>
      <c r="Z324" s="199"/>
      <c r="AA324" s="199"/>
      <c r="AB324" s="199"/>
      <c r="AC324" s="201"/>
      <c r="AD324" s="201"/>
      <c r="AE324" s="201"/>
      <c r="AF324" s="201"/>
      <c r="AG324" s="201"/>
      <c r="AH324" s="201"/>
      <c r="AI324" s="201"/>
      <c r="AJ324" s="201"/>
      <c r="AK324" s="201"/>
      <c r="AL324" s="201"/>
      <c r="AM324" s="137"/>
      <c r="AN324" s="137"/>
      <c r="AO324" s="137"/>
      <c r="AP324" s="137"/>
      <c r="AQ324" s="137"/>
      <c r="AR324" s="137"/>
      <c r="AS324" s="137"/>
      <c r="AT324" s="137"/>
      <c r="AU324" s="137"/>
      <c r="AV324" s="137"/>
      <c r="AW324" s="137"/>
      <c r="AX324" s="137"/>
      <c r="AY324" s="137"/>
      <c r="AZ324" s="137"/>
      <c r="BA324" s="137"/>
      <c r="BB324" s="137"/>
    </row>
  </sheetData>
  <mergeCells count="6">
    <mergeCell ref="B311:C311"/>
    <mergeCell ref="B306:C306"/>
    <mergeCell ref="B307:C307"/>
    <mergeCell ref="B308:C308"/>
    <mergeCell ref="B309:C309"/>
    <mergeCell ref="B310:C310"/>
  </mergeCells>
  <conditionalFormatting sqref="K1:K6 K8:K324 N1:N305 Q1:Q324 S1:S324 AA1:AB324">
    <cfRule type="cellIs" dxfId="5" priority="1" operator="lessThan">
      <formula>0</formula>
    </cfRule>
  </conditionalFormatting>
  <conditionalFormatting sqref="F1:F6 F8:F305 F311:F324">
    <cfRule type="cellIs" dxfId="4" priority="2" operator="lessThan">
      <formula>0</formula>
    </cfRule>
  </conditionalFormatting>
  <conditionalFormatting sqref="N311:N324">
    <cfRule type="cellIs" dxfId="3" priority="3" operator="lessThan">
      <formula>0</formula>
    </cfRule>
  </conditionalFormatting>
  <conditionalFormatting sqref="AK1:AK6 AK8:AK324">
    <cfRule type="cellIs" dxfId="2" priority="4" operator="lessThan">
      <formula>0</formula>
    </cfRule>
  </conditionalFormatting>
  <conditionalFormatting sqref="AL1:AL6 AL8:AL324">
    <cfRule type="cellIs" dxfId="1" priority="5" operator="lessThan">
      <formula>0</formula>
    </cfRule>
  </conditionalFormatting>
  <conditionalFormatting sqref="AM8">
    <cfRule type="cellIs" dxfId="0" priority="6" operator="lessThan">
      <formula>0</formula>
    </cfRule>
  </conditionalFormatting>
  <printOptions horizontalCentered="1"/>
  <pageMargins left="0.27559055118110237" right="0.19685039370078741" top="0.47244094488188981" bottom="0.51181102362204722" header="0" footer="0"/>
  <pageSetup scale="80" orientation="portrait" r:id="rId1"/>
  <headerFooter>
    <oddFooter>&amp;CPágina &amp;P de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19:L35"/>
  <sheetViews>
    <sheetView view="pageBreakPreview" zoomScale="60" zoomScaleNormal="100" workbookViewId="0">
      <selection activeCell="K35" sqref="C11:L35"/>
    </sheetView>
  </sheetViews>
  <sheetFormatPr baseColWidth="10" defaultColWidth="10.85546875" defaultRowHeight="16.5"/>
  <cols>
    <col min="1" max="3" width="10.85546875" style="296"/>
    <col min="4" max="6" width="9.7109375" style="296" customWidth="1"/>
    <col min="7" max="8" width="10.85546875" style="296"/>
    <col min="9" max="9" width="11.7109375" style="296" customWidth="1"/>
    <col min="10" max="16384" width="10.85546875" style="296"/>
  </cols>
  <sheetData>
    <row r="19" spans="6:12" ht="38.25">
      <c r="F19" s="715" t="s">
        <v>1658</v>
      </c>
      <c r="G19" s="715"/>
      <c r="H19" s="715"/>
      <c r="I19" s="715"/>
      <c r="J19" s="715"/>
      <c r="K19" s="715"/>
      <c r="L19" s="715"/>
    </row>
    <row r="26" spans="6:12" ht="38.25">
      <c r="F26" s="715" t="s">
        <v>1679</v>
      </c>
      <c r="G26" s="715"/>
      <c r="H26" s="715"/>
      <c r="I26" s="715"/>
      <c r="J26" s="715"/>
      <c r="K26" s="715"/>
      <c r="L26" s="715"/>
    </row>
    <row r="27" spans="6:12" ht="38.25">
      <c r="G27" s="297"/>
      <c r="H27" s="297"/>
      <c r="I27" s="297"/>
      <c r="J27" s="297"/>
      <c r="K27" s="297"/>
      <c r="L27" s="297"/>
    </row>
    <row r="28" spans="6:12" ht="27.75">
      <c r="G28" s="716" t="s">
        <v>3632</v>
      </c>
      <c r="H28" s="717"/>
      <c r="I28" s="717"/>
      <c r="J28" s="717"/>
      <c r="K28" s="717"/>
      <c r="L28" s="717"/>
    </row>
    <row r="35" spans="11:12">
      <c r="K35" s="718"/>
      <c r="L35" s="718"/>
    </row>
  </sheetData>
  <mergeCells count="4">
    <mergeCell ref="F19:L19"/>
    <mergeCell ref="F26:L26"/>
    <mergeCell ref="G28:L28"/>
    <mergeCell ref="K35:L35"/>
  </mergeCells>
  <printOptions horizontalCentered="1"/>
  <pageMargins left="0.6692913385826772" right="1.5354330708661419" top="0.6692913385826772" bottom="0.15748031496062992" header="0.15748031496062992" footer="0.82677165354330717"/>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E95"/>
  <sheetViews>
    <sheetView showGridLines="0" tabSelected="1" view="pageBreakPreview" zoomScaleNormal="100" zoomScaleSheetLayoutView="100" workbookViewId="0">
      <pane ySplit="5" topLeftCell="A54" activePane="bottomLeft" state="frozen"/>
      <selection pane="bottomLeft" activeCell="S28" sqref="S28:S32"/>
    </sheetView>
  </sheetViews>
  <sheetFormatPr baseColWidth="10" defaultColWidth="14.42578125" defaultRowHeight="15" customHeight="1"/>
  <cols>
    <col min="1" max="1" width="16.28515625" style="545" customWidth="1"/>
    <col min="2" max="2" width="0.5703125" style="295" customWidth="1"/>
    <col min="3" max="4" width="0.28515625" style="295" customWidth="1"/>
    <col min="5" max="5" width="0.85546875" style="295" customWidth="1"/>
    <col min="6" max="6" width="0.7109375" style="295" customWidth="1"/>
    <col min="7" max="7" width="1.140625" style="295" customWidth="1"/>
    <col min="8" max="8" width="7.5703125" style="295" customWidth="1"/>
    <col min="9" max="9" width="31.85546875" style="295" customWidth="1"/>
    <col min="10" max="10" width="1.5703125" style="295" customWidth="1"/>
    <col min="11" max="11" width="0.5703125" style="295" customWidth="1"/>
    <col min="12" max="12" width="20.42578125" style="295" customWidth="1"/>
    <col min="13" max="13" width="7.140625" style="295" customWidth="1"/>
    <col min="14" max="14" width="0.42578125" style="295" customWidth="1"/>
    <col min="15" max="15" width="1.42578125" style="295" customWidth="1"/>
    <col min="16" max="16" width="0.5703125" style="295" customWidth="1"/>
    <col min="17" max="17" width="7.7109375" style="295" customWidth="1"/>
    <col min="18" max="18" width="2.42578125" style="295" customWidth="1"/>
    <col min="19" max="19" width="15.28515625" style="295" customWidth="1"/>
    <col min="20" max="20" width="0.42578125" style="295" customWidth="1"/>
    <col min="21" max="21" width="2.42578125" style="295" customWidth="1"/>
    <col min="22" max="22" width="7.42578125" style="295" customWidth="1"/>
    <col min="23" max="23" width="1.85546875" style="295" customWidth="1"/>
    <col min="24" max="24" width="12.85546875" style="295" customWidth="1"/>
    <col min="25" max="25" width="1.42578125" style="295" customWidth="1"/>
    <col min="26" max="26" width="0.140625" style="295" customWidth="1"/>
    <col min="27" max="27" width="0.28515625" style="295" hidden="1" customWidth="1"/>
    <col min="28" max="28" width="0.28515625" style="295" customWidth="1"/>
    <col min="29" max="29" width="11.140625" style="295" customWidth="1"/>
    <col min="30" max="31" width="9.140625" style="295" customWidth="1"/>
    <col min="32" max="16384" width="14.42578125" style="295"/>
  </cols>
  <sheetData>
    <row r="1" spans="2:31" ht="13.5" customHeight="1">
      <c r="B1" s="737" t="s">
        <v>1659</v>
      </c>
      <c r="C1" s="738"/>
      <c r="D1" s="738"/>
      <c r="E1" s="738"/>
      <c r="F1" s="738"/>
      <c r="G1" s="738"/>
      <c r="H1" s="738"/>
      <c r="I1" s="738"/>
      <c r="J1" s="738"/>
      <c r="K1" s="738"/>
      <c r="L1" s="738"/>
      <c r="M1" s="738"/>
      <c r="N1" s="738"/>
      <c r="O1" s="738"/>
      <c r="P1" s="738"/>
      <c r="Q1" s="738"/>
      <c r="R1" s="738"/>
      <c r="S1" s="738"/>
      <c r="T1" s="738"/>
      <c r="U1" s="738"/>
      <c r="V1" s="738"/>
      <c r="W1" s="738"/>
      <c r="X1" s="738"/>
      <c r="Y1" s="738"/>
      <c r="Z1" s="738"/>
      <c r="AA1" s="739"/>
      <c r="AB1" s="298"/>
      <c r="AC1" s="299"/>
      <c r="AD1" s="299"/>
      <c r="AE1" s="299"/>
    </row>
    <row r="2" spans="2:31" ht="15.75" customHeight="1">
      <c r="B2" s="737" t="s">
        <v>21</v>
      </c>
      <c r="C2" s="738"/>
      <c r="D2" s="738"/>
      <c r="E2" s="738"/>
      <c r="F2" s="738"/>
      <c r="G2" s="738"/>
      <c r="H2" s="738"/>
      <c r="I2" s="738"/>
      <c r="J2" s="738"/>
      <c r="K2" s="738"/>
      <c r="L2" s="738"/>
      <c r="M2" s="738"/>
      <c r="N2" s="738"/>
      <c r="O2" s="738"/>
      <c r="P2" s="738"/>
      <c r="Q2" s="738"/>
      <c r="R2" s="738"/>
      <c r="S2" s="738"/>
      <c r="T2" s="738"/>
      <c r="U2" s="738"/>
      <c r="V2" s="738"/>
      <c r="W2" s="738"/>
      <c r="X2" s="738"/>
      <c r="Y2" s="738"/>
      <c r="Z2" s="738"/>
      <c r="AA2" s="738"/>
      <c r="AB2" s="739"/>
      <c r="AC2" s="299"/>
      <c r="AD2" s="299"/>
      <c r="AE2" s="299"/>
    </row>
    <row r="3" spans="2:31" ht="6.75" customHeight="1">
      <c r="B3" s="730" t="s">
        <v>1660</v>
      </c>
      <c r="C3" s="731"/>
      <c r="D3" s="731"/>
      <c r="E3" s="731"/>
      <c r="F3" s="731"/>
      <c r="G3" s="731"/>
      <c r="H3" s="731"/>
      <c r="I3" s="731"/>
      <c r="J3" s="731"/>
      <c r="K3" s="731"/>
      <c r="L3" s="731"/>
      <c r="M3" s="731"/>
      <c r="N3" s="731"/>
      <c r="O3" s="731"/>
      <c r="P3" s="731"/>
      <c r="Q3" s="731"/>
      <c r="R3" s="731"/>
      <c r="S3" s="731"/>
      <c r="T3" s="731"/>
      <c r="U3" s="731"/>
      <c r="V3" s="731"/>
      <c r="W3" s="731"/>
      <c r="X3" s="731"/>
      <c r="Y3" s="731"/>
      <c r="Z3" s="731"/>
      <c r="AA3" s="731"/>
      <c r="AB3" s="732"/>
      <c r="AC3" s="299"/>
      <c r="AD3" s="299"/>
      <c r="AE3" s="299"/>
    </row>
    <row r="4" spans="2:31" ht="18.75" customHeight="1">
      <c r="B4" s="733"/>
      <c r="C4" s="734"/>
      <c r="D4" s="734"/>
      <c r="E4" s="734"/>
      <c r="F4" s="734"/>
      <c r="G4" s="734"/>
      <c r="H4" s="734"/>
      <c r="I4" s="734"/>
      <c r="J4" s="734"/>
      <c r="K4" s="734"/>
      <c r="L4" s="734"/>
      <c r="M4" s="734"/>
      <c r="N4" s="734"/>
      <c r="O4" s="734"/>
      <c r="P4" s="734"/>
      <c r="Q4" s="734"/>
      <c r="R4" s="734"/>
      <c r="S4" s="734"/>
      <c r="T4" s="734"/>
      <c r="U4" s="734"/>
      <c r="V4" s="734"/>
      <c r="W4" s="734"/>
      <c r="X4" s="734"/>
      <c r="Y4" s="734"/>
      <c r="Z4" s="734"/>
      <c r="AA4" s="734"/>
      <c r="AB4" s="735"/>
      <c r="AC4" s="299"/>
      <c r="AD4" s="299"/>
      <c r="AE4" s="299"/>
    </row>
    <row r="5" spans="2:31" ht="1.5" customHeight="1">
      <c r="B5" s="298"/>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9"/>
      <c r="AD5" s="299"/>
      <c r="AE5" s="299"/>
    </row>
    <row r="6" spans="2:31" ht="1.5" customHeight="1" thickBot="1">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9"/>
      <c r="AD6" s="299"/>
      <c r="AE6" s="299"/>
    </row>
    <row r="7" spans="2:31" ht="4.5" customHeight="1">
      <c r="B7" s="610"/>
      <c r="C7" s="611"/>
      <c r="D7" s="611"/>
      <c r="E7" s="611"/>
      <c r="F7" s="611"/>
      <c r="G7" s="611"/>
      <c r="H7" s="611"/>
      <c r="I7" s="611"/>
      <c r="J7" s="611"/>
      <c r="K7" s="611"/>
      <c r="L7" s="611"/>
      <c r="M7" s="611"/>
      <c r="N7" s="611"/>
      <c r="O7" s="611"/>
      <c r="P7" s="611"/>
      <c r="Q7" s="611"/>
      <c r="R7" s="611"/>
      <c r="S7" s="611"/>
      <c r="T7" s="611"/>
      <c r="U7" s="611"/>
      <c r="V7" s="611"/>
      <c r="W7" s="611"/>
      <c r="X7" s="611"/>
      <c r="Y7" s="612"/>
      <c r="Z7" s="301"/>
      <c r="AA7" s="302"/>
      <c r="AB7" s="298"/>
      <c r="AC7" s="299"/>
      <c r="AD7" s="299"/>
      <c r="AE7" s="299"/>
    </row>
    <row r="8" spans="2:31" ht="16.5" customHeight="1">
      <c r="B8" s="613"/>
      <c r="C8" s="614"/>
      <c r="D8" s="614"/>
      <c r="E8" s="719" t="s">
        <v>22</v>
      </c>
      <c r="F8" s="720"/>
      <c r="G8" s="720"/>
      <c r="H8" s="720"/>
      <c r="I8" s="720"/>
      <c r="J8" s="720"/>
      <c r="K8" s="720"/>
      <c r="L8" s="720"/>
      <c r="M8" s="720"/>
      <c r="N8" s="720"/>
      <c r="O8" s="614"/>
      <c r="P8" s="614"/>
      <c r="Q8" s="736">
        <v>2021</v>
      </c>
      <c r="R8" s="720"/>
      <c r="S8" s="720"/>
      <c r="T8" s="720"/>
      <c r="U8" s="614"/>
      <c r="V8" s="736">
        <v>2020</v>
      </c>
      <c r="W8" s="720"/>
      <c r="X8" s="720"/>
      <c r="Y8" s="615"/>
      <c r="Z8" s="298"/>
      <c r="AA8" s="304"/>
      <c r="AB8" s="298"/>
      <c r="AC8" s="299"/>
      <c r="AD8" s="299"/>
      <c r="AE8" s="299"/>
    </row>
    <row r="9" spans="2:31" ht="16.5">
      <c r="B9" s="613"/>
      <c r="C9" s="614"/>
      <c r="D9" s="614"/>
      <c r="E9" s="614"/>
      <c r="F9" s="614"/>
      <c r="G9" s="727" t="s">
        <v>23</v>
      </c>
      <c r="H9" s="720"/>
      <c r="I9" s="720"/>
      <c r="J9" s="720"/>
      <c r="K9" s="720"/>
      <c r="L9" s="720"/>
      <c r="M9" s="720"/>
      <c r="N9" s="720"/>
      <c r="O9" s="614"/>
      <c r="P9" s="614"/>
      <c r="Q9" s="614"/>
      <c r="R9" s="614"/>
      <c r="S9" s="616">
        <f>SUM(R10:S16)</f>
        <v>0</v>
      </c>
      <c r="T9" s="617"/>
      <c r="U9" s="617"/>
      <c r="V9" s="618"/>
      <c r="W9" s="617"/>
      <c r="X9" s="616">
        <f>SUM(U10:W16)</f>
        <v>0</v>
      </c>
      <c r="Y9" s="615"/>
      <c r="Z9" s="298"/>
      <c r="AA9" s="304"/>
      <c r="AB9" s="298"/>
      <c r="AC9" s="299"/>
      <c r="AD9" s="299"/>
      <c r="AE9" s="299"/>
    </row>
    <row r="10" spans="2:31" ht="16.5">
      <c r="B10" s="613"/>
      <c r="C10" s="614"/>
      <c r="D10" s="614"/>
      <c r="E10" s="614"/>
      <c r="F10" s="614"/>
      <c r="G10" s="614"/>
      <c r="H10" s="725" t="s">
        <v>24</v>
      </c>
      <c r="I10" s="720"/>
      <c r="J10" s="720"/>
      <c r="K10" s="720"/>
      <c r="L10" s="720"/>
      <c r="M10" s="720"/>
      <c r="N10" s="720"/>
      <c r="O10" s="720"/>
      <c r="P10" s="614"/>
      <c r="Q10" s="618"/>
      <c r="R10" s="621"/>
      <c r="S10" s="622">
        <v>0</v>
      </c>
      <c r="T10" s="614"/>
      <c r="U10" s="614"/>
      <c r="V10" s="618"/>
      <c r="W10" s="621"/>
      <c r="X10" s="622">
        <v>0</v>
      </c>
      <c r="Y10" s="615"/>
      <c r="Z10" s="298"/>
      <c r="AA10" s="304"/>
      <c r="AB10" s="298"/>
      <c r="AC10" s="299"/>
      <c r="AD10" s="299"/>
      <c r="AE10" s="299"/>
    </row>
    <row r="11" spans="2:31" ht="16.5">
      <c r="B11" s="613"/>
      <c r="C11" s="614"/>
      <c r="D11" s="614"/>
      <c r="E11" s="614"/>
      <c r="F11" s="614"/>
      <c r="G11" s="614"/>
      <c r="H11" s="725" t="s">
        <v>25</v>
      </c>
      <c r="I11" s="720"/>
      <c r="J11" s="720"/>
      <c r="K11" s="720"/>
      <c r="L11" s="720"/>
      <c r="M11" s="720"/>
      <c r="N11" s="720"/>
      <c r="O11" s="720"/>
      <c r="P11" s="614"/>
      <c r="Q11" s="618"/>
      <c r="R11" s="621"/>
      <c r="S11" s="622">
        <v>0</v>
      </c>
      <c r="T11" s="614"/>
      <c r="U11" s="614"/>
      <c r="V11" s="618"/>
      <c r="W11" s="621"/>
      <c r="X11" s="622">
        <v>0</v>
      </c>
      <c r="Y11" s="615"/>
      <c r="Z11" s="298"/>
      <c r="AA11" s="304"/>
      <c r="AB11" s="298"/>
      <c r="AC11" s="299"/>
      <c r="AD11" s="299"/>
      <c r="AE11" s="299"/>
    </row>
    <row r="12" spans="2:31" ht="16.5">
      <c r="B12" s="613"/>
      <c r="C12" s="614"/>
      <c r="D12" s="614"/>
      <c r="E12" s="614"/>
      <c r="F12" s="614"/>
      <c r="G12" s="614"/>
      <c r="H12" s="725" t="s">
        <v>26</v>
      </c>
      <c r="I12" s="720"/>
      <c r="J12" s="720"/>
      <c r="K12" s="720"/>
      <c r="L12" s="720"/>
      <c r="M12" s="720"/>
      <c r="N12" s="720"/>
      <c r="O12" s="720"/>
      <c r="P12" s="614"/>
      <c r="Q12" s="618"/>
      <c r="R12" s="621"/>
      <c r="S12" s="622">
        <v>0</v>
      </c>
      <c r="T12" s="614"/>
      <c r="U12" s="614"/>
      <c r="V12" s="618"/>
      <c r="W12" s="621"/>
      <c r="X12" s="622">
        <v>0</v>
      </c>
      <c r="Y12" s="615"/>
      <c r="Z12" s="298"/>
      <c r="AA12" s="304"/>
      <c r="AB12" s="298"/>
      <c r="AC12" s="299"/>
      <c r="AD12" s="299"/>
      <c r="AE12" s="299"/>
    </row>
    <row r="13" spans="2:31" ht="16.5">
      <c r="B13" s="613"/>
      <c r="C13" s="614"/>
      <c r="D13" s="614"/>
      <c r="E13" s="614"/>
      <c r="F13" s="614"/>
      <c r="G13" s="614"/>
      <c r="H13" s="725" t="s">
        <v>27</v>
      </c>
      <c r="I13" s="720"/>
      <c r="J13" s="720"/>
      <c r="K13" s="720"/>
      <c r="L13" s="720"/>
      <c r="M13" s="720"/>
      <c r="N13" s="720"/>
      <c r="O13" s="720"/>
      <c r="P13" s="614"/>
      <c r="Q13" s="618"/>
      <c r="R13" s="621"/>
      <c r="S13" s="622">
        <v>0</v>
      </c>
      <c r="T13" s="614"/>
      <c r="U13" s="614"/>
      <c r="V13" s="618"/>
      <c r="W13" s="621"/>
      <c r="X13" s="622">
        <v>0</v>
      </c>
      <c r="Y13" s="615"/>
      <c r="Z13" s="298"/>
      <c r="AA13" s="304"/>
      <c r="AB13" s="298"/>
      <c r="AC13" s="299"/>
      <c r="AD13" s="299"/>
      <c r="AE13" s="299"/>
    </row>
    <row r="14" spans="2:31" ht="16.5">
      <c r="B14" s="613"/>
      <c r="C14" s="614"/>
      <c r="D14" s="614"/>
      <c r="E14" s="614"/>
      <c r="F14" s="614"/>
      <c r="G14" s="614"/>
      <c r="H14" s="725" t="s">
        <v>28</v>
      </c>
      <c r="I14" s="720"/>
      <c r="J14" s="720"/>
      <c r="K14" s="720"/>
      <c r="L14" s="720"/>
      <c r="M14" s="720"/>
      <c r="N14" s="720"/>
      <c r="O14" s="720"/>
      <c r="P14" s="614"/>
      <c r="Q14" s="618"/>
      <c r="R14" s="621"/>
      <c r="S14" s="622">
        <v>0</v>
      </c>
      <c r="T14" s="614"/>
      <c r="U14" s="614"/>
      <c r="V14" s="618"/>
      <c r="W14" s="621"/>
      <c r="X14" s="622">
        <v>0</v>
      </c>
      <c r="Y14" s="615"/>
      <c r="Z14" s="298"/>
      <c r="AA14" s="304"/>
      <c r="AB14" s="298"/>
      <c r="AC14" s="299"/>
      <c r="AD14" s="299"/>
      <c r="AE14" s="299"/>
    </row>
    <row r="15" spans="2:31" ht="16.5">
      <c r="B15" s="613"/>
      <c r="C15" s="614"/>
      <c r="D15" s="614"/>
      <c r="E15" s="614"/>
      <c r="F15" s="614"/>
      <c r="G15" s="614"/>
      <c r="H15" s="725" t="s">
        <v>29</v>
      </c>
      <c r="I15" s="720"/>
      <c r="J15" s="720"/>
      <c r="K15" s="720"/>
      <c r="L15" s="720"/>
      <c r="M15" s="720"/>
      <c r="N15" s="720"/>
      <c r="O15" s="720"/>
      <c r="P15" s="614"/>
      <c r="Q15" s="618"/>
      <c r="R15" s="621"/>
      <c r="S15" s="622">
        <v>0</v>
      </c>
      <c r="T15" s="614"/>
      <c r="U15" s="614"/>
      <c r="V15" s="618"/>
      <c r="W15" s="621"/>
      <c r="X15" s="622">
        <v>0</v>
      </c>
      <c r="Y15" s="615"/>
      <c r="Z15" s="298"/>
      <c r="AA15" s="304"/>
      <c r="AB15" s="298"/>
      <c r="AC15" s="299"/>
      <c r="AD15" s="299"/>
      <c r="AE15" s="299"/>
    </row>
    <row r="16" spans="2:31" ht="16.5">
      <c r="B16" s="613"/>
      <c r="C16" s="614"/>
      <c r="D16" s="614"/>
      <c r="E16" s="614"/>
      <c r="F16" s="614"/>
      <c r="G16" s="614"/>
      <c r="H16" s="725" t="s">
        <v>30</v>
      </c>
      <c r="I16" s="720"/>
      <c r="J16" s="720"/>
      <c r="K16" s="720"/>
      <c r="L16" s="720"/>
      <c r="M16" s="720"/>
      <c r="N16" s="720"/>
      <c r="O16" s="720"/>
      <c r="P16" s="614"/>
      <c r="Q16" s="618"/>
      <c r="R16" s="621"/>
      <c r="S16" s="622">
        <v>0</v>
      </c>
      <c r="T16" s="614"/>
      <c r="U16" s="614"/>
      <c r="V16" s="618"/>
      <c r="W16" s="621"/>
      <c r="X16" s="622">
        <v>0</v>
      </c>
      <c r="Y16" s="615"/>
      <c r="Z16" s="298"/>
      <c r="AA16" s="304"/>
      <c r="AB16" s="298"/>
      <c r="AC16" s="299"/>
      <c r="AD16" s="299"/>
      <c r="AE16" s="299"/>
    </row>
    <row r="17" spans="2:31" ht="16.5">
      <c r="B17" s="613"/>
      <c r="C17" s="614"/>
      <c r="D17" s="614"/>
      <c r="E17" s="614"/>
      <c r="F17" s="614"/>
      <c r="G17" s="614"/>
      <c r="H17" s="725" t="s">
        <v>31</v>
      </c>
      <c r="I17" s="720"/>
      <c r="J17" s="720"/>
      <c r="K17" s="720"/>
      <c r="L17" s="720"/>
      <c r="M17" s="720"/>
      <c r="N17" s="720"/>
      <c r="O17" s="720"/>
      <c r="P17" s="720"/>
      <c r="Q17" s="720"/>
      <c r="R17" s="720"/>
      <c r="S17" s="622">
        <v>0</v>
      </c>
      <c r="T17" s="614"/>
      <c r="U17" s="614"/>
      <c r="V17" s="618"/>
      <c r="W17" s="621"/>
      <c r="X17" s="622">
        <v>0</v>
      </c>
      <c r="Y17" s="615"/>
      <c r="Z17" s="298"/>
      <c r="AA17" s="304"/>
      <c r="AB17" s="298"/>
      <c r="AC17" s="299"/>
      <c r="AD17" s="299"/>
      <c r="AE17" s="299"/>
    </row>
    <row r="18" spans="2:31" ht="16.5">
      <c r="B18" s="613"/>
      <c r="C18" s="614"/>
      <c r="D18" s="614"/>
      <c r="E18" s="614"/>
      <c r="F18" s="614"/>
      <c r="G18" s="614"/>
      <c r="H18" s="720"/>
      <c r="I18" s="720"/>
      <c r="J18" s="720"/>
      <c r="K18" s="720"/>
      <c r="L18" s="720"/>
      <c r="M18" s="720"/>
      <c r="N18" s="720"/>
      <c r="O18" s="720"/>
      <c r="P18" s="720"/>
      <c r="Q18" s="720"/>
      <c r="R18" s="720"/>
      <c r="S18" s="614"/>
      <c r="T18" s="614"/>
      <c r="U18" s="614"/>
      <c r="V18" s="614"/>
      <c r="W18" s="614"/>
      <c r="X18" s="614"/>
      <c r="Y18" s="615"/>
      <c r="Z18" s="298"/>
      <c r="AA18" s="304"/>
      <c r="AB18" s="298"/>
      <c r="AC18" s="299"/>
      <c r="AD18" s="299"/>
      <c r="AE18" s="299"/>
    </row>
    <row r="19" spans="2:31" ht="14.25" hidden="1" customHeight="1">
      <c r="B19" s="613"/>
      <c r="C19" s="614"/>
      <c r="D19" s="614"/>
      <c r="E19" s="614"/>
      <c r="F19" s="614"/>
      <c r="G19" s="614"/>
      <c r="H19" s="614"/>
      <c r="I19" s="614"/>
      <c r="J19" s="614"/>
      <c r="K19" s="614"/>
      <c r="L19" s="614"/>
      <c r="M19" s="614"/>
      <c r="N19" s="614"/>
      <c r="O19" s="614"/>
      <c r="P19" s="614"/>
      <c r="Q19" s="614"/>
      <c r="R19" s="614"/>
      <c r="S19" s="614"/>
      <c r="T19" s="614"/>
      <c r="U19" s="614"/>
      <c r="V19" s="614"/>
      <c r="W19" s="614"/>
      <c r="X19" s="614"/>
      <c r="Y19" s="615"/>
      <c r="Z19" s="298"/>
      <c r="AA19" s="304"/>
      <c r="AB19" s="298"/>
      <c r="AC19" s="299"/>
      <c r="AD19" s="299"/>
      <c r="AE19" s="299"/>
    </row>
    <row r="20" spans="2:31" ht="46.5" customHeight="1">
      <c r="B20" s="613"/>
      <c r="C20" s="614"/>
      <c r="D20" s="614"/>
      <c r="E20" s="614"/>
      <c r="F20" s="740" t="s">
        <v>32</v>
      </c>
      <c r="G20" s="720"/>
      <c r="H20" s="720"/>
      <c r="I20" s="720"/>
      <c r="J20" s="720"/>
      <c r="K20" s="720"/>
      <c r="L20" s="720"/>
      <c r="M20" s="720"/>
      <c r="N20" s="720"/>
      <c r="O20" s="720"/>
      <c r="P20" s="720"/>
      <c r="Q20" s="720"/>
      <c r="R20" s="720"/>
      <c r="S20" s="623">
        <f>SUM(Q21:U25)</f>
        <v>854209645.35000002</v>
      </c>
      <c r="T20" s="617"/>
      <c r="U20" s="617"/>
      <c r="V20" s="618"/>
      <c r="W20" s="617"/>
      <c r="X20" s="623">
        <f>SUM(T21:X25)</f>
        <v>231511914.05000001</v>
      </c>
      <c r="Y20" s="615"/>
      <c r="Z20" s="298"/>
      <c r="AA20" s="304"/>
      <c r="AB20" s="298"/>
      <c r="AC20" s="299"/>
      <c r="AD20" s="299"/>
      <c r="AE20" s="299"/>
    </row>
    <row r="21" spans="2:31" ht="16.5">
      <c r="B21" s="613"/>
      <c r="C21" s="614"/>
      <c r="D21" s="614"/>
      <c r="E21" s="614"/>
      <c r="F21" s="614"/>
      <c r="G21" s="614"/>
      <c r="H21" s="725" t="s">
        <v>33</v>
      </c>
      <c r="I21" s="720"/>
      <c r="J21" s="720"/>
      <c r="K21" s="720"/>
      <c r="L21" s="720"/>
      <c r="M21" s="720"/>
      <c r="N21" s="720"/>
      <c r="O21" s="720"/>
      <c r="P21" s="614"/>
      <c r="Q21" s="618"/>
      <c r="R21" s="621"/>
      <c r="S21" s="622">
        <v>0</v>
      </c>
      <c r="T21" s="619"/>
      <c r="U21" s="619"/>
      <c r="V21" s="624"/>
      <c r="W21" s="625"/>
      <c r="X21" s="622">
        <v>0</v>
      </c>
      <c r="Y21" s="615"/>
      <c r="Z21" s="298"/>
      <c r="AA21" s="304"/>
      <c r="AB21" s="298"/>
      <c r="AC21" s="299"/>
      <c r="AD21" s="299"/>
      <c r="AE21" s="299"/>
    </row>
    <row r="22" spans="2:31" ht="16.5">
      <c r="B22" s="613"/>
      <c r="C22" s="614"/>
      <c r="D22" s="614"/>
      <c r="E22" s="614"/>
      <c r="F22" s="614"/>
      <c r="G22" s="614"/>
      <c r="H22" s="720"/>
      <c r="I22" s="720"/>
      <c r="J22" s="720"/>
      <c r="K22" s="720"/>
      <c r="L22" s="720"/>
      <c r="M22" s="720"/>
      <c r="N22" s="720"/>
      <c r="O22" s="720"/>
      <c r="P22" s="614"/>
      <c r="Q22" s="618"/>
      <c r="R22" s="621"/>
      <c r="S22" s="622">
        <v>0</v>
      </c>
      <c r="T22" s="619"/>
      <c r="U22" s="619"/>
      <c r="V22" s="624"/>
      <c r="W22" s="625"/>
      <c r="X22" s="622">
        <v>0</v>
      </c>
      <c r="Y22" s="615"/>
      <c r="Z22" s="298"/>
      <c r="AA22" s="304"/>
      <c r="AB22" s="298"/>
      <c r="AC22" s="299"/>
      <c r="AD22" s="299"/>
      <c r="AE22" s="299"/>
    </row>
    <row r="23" spans="2:31" ht="16.5">
      <c r="B23" s="613"/>
      <c r="C23" s="614"/>
      <c r="D23" s="614"/>
      <c r="E23" s="614"/>
      <c r="F23" s="614"/>
      <c r="G23" s="614"/>
      <c r="H23" s="725" t="s">
        <v>34</v>
      </c>
      <c r="I23" s="720"/>
      <c r="J23" s="720"/>
      <c r="K23" s="720"/>
      <c r="L23" s="720"/>
      <c r="M23" s="720"/>
      <c r="N23" s="720"/>
      <c r="O23" s="720"/>
      <c r="P23" s="614"/>
      <c r="Q23" s="621"/>
      <c r="R23" s="621"/>
      <c r="S23" s="621"/>
      <c r="T23" s="614"/>
      <c r="U23" s="614"/>
      <c r="V23" s="618"/>
      <c r="W23" s="621"/>
      <c r="X23" s="618"/>
      <c r="Y23" s="615"/>
      <c r="Z23" s="298"/>
      <c r="AA23" s="304"/>
      <c r="AB23" s="298"/>
      <c r="AC23" s="299"/>
      <c r="AD23" s="299"/>
      <c r="AE23" s="299"/>
    </row>
    <row r="24" spans="2:31" ht="16.5">
      <c r="B24" s="613"/>
      <c r="C24" s="614"/>
      <c r="D24" s="614"/>
      <c r="E24" s="614"/>
      <c r="F24" s="614"/>
      <c r="G24" s="614"/>
      <c r="H24" s="720"/>
      <c r="I24" s="720"/>
      <c r="J24" s="720"/>
      <c r="K24" s="720"/>
      <c r="L24" s="720"/>
      <c r="M24" s="720"/>
      <c r="N24" s="720"/>
      <c r="O24" s="720"/>
      <c r="P24" s="614"/>
      <c r="Q24" s="614"/>
      <c r="R24" s="614"/>
      <c r="S24" s="626">
        <f>+'BC Dic21'!I30</f>
        <v>854209645.35000002</v>
      </c>
      <c r="T24" s="621"/>
      <c r="U24" s="621"/>
      <c r="V24" s="618"/>
      <c r="W24" s="621"/>
      <c r="X24" s="626">
        <v>231511914.05000001</v>
      </c>
      <c r="Y24" s="615"/>
      <c r="Z24" s="298"/>
      <c r="AA24" s="304"/>
      <c r="AB24" s="298"/>
      <c r="AC24" s="307"/>
      <c r="AD24" s="311"/>
      <c r="AE24" s="307"/>
    </row>
    <row r="25" spans="2:31" ht="16.5">
      <c r="B25" s="613"/>
      <c r="C25" s="614"/>
      <c r="D25" s="614"/>
      <c r="E25" s="614"/>
      <c r="F25" s="614"/>
      <c r="G25" s="614"/>
      <c r="H25" s="614"/>
      <c r="I25" s="614"/>
      <c r="J25" s="614"/>
      <c r="K25" s="614"/>
      <c r="L25" s="614"/>
      <c r="M25" s="614"/>
      <c r="N25" s="614"/>
      <c r="O25" s="614"/>
      <c r="P25" s="614"/>
      <c r="Q25" s="614"/>
      <c r="R25" s="614"/>
      <c r="S25" s="621"/>
      <c r="T25" s="621"/>
      <c r="U25" s="621"/>
      <c r="V25" s="618"/>
      <c r="W25" s="614"/>
      <c r="X25" s="614"/>
      <c r="Y25" s="615"/>
      <c r="Z25" s="298"/>
      <c r="AA25" s="304"/>
      <c r="AB25" s="298"/>
      <c r="AC25" s="307"/>
      <c r="AD25" s="307"/>
      <c r="AE25" s="307"/>
    </row>
    <row r="26" spans="2:31" ht="16.5">
      <c r="B26" s="613"/>
      <c r="C26" s="614"/>
      <c r="D26" s="614"/>
      <c r="E26" s="614"/>
      <c r="F26" s="614"/>
      <c r="G26" s="727" t="s">
        <v>35</v>
      </c>
      <c r="H26" s="720"/>
      <c r="I26" s="720"/>
      <c r="J26" s="720"/>
      <c r="K26" s="720"/>
      <c r="L26" s="720"/>
      <c r="M26" s="720"/>
      <c r="N26" s="614"/>
      <c r="O26" s="614"/>
      <c r="P26" s="614"/>
      <c r="Q26" s="614"/>
      <c r="R26" s="614"/>
      <c r="S26" s="623">
        <f>SUM(R28:S32)</f>
        <v>8268028.5199999996</v>
      </c>
      <c r="T26" s="617"/>
      <c r="U26" s="617"/>
      <c r="V26" s="618"/>
      <c r="W26" s="617"/>
      <c r="X26" s="623">
        <f>+X28+X32</f>
        <v>3730248.5100000002</v>
      </c>
      <c r="Y26" s="615"/>
      <c r="Z26" s="298"/>
      <c r="AA26" s="304"/>
      <c r="AB26" s="298"/>
      <c r="AC26" s="299"/>
      <c r="AD26" s="299"/>
      <c r="AE26" s="299"/>
    </row>
    <row r="27" spans="2:31" ht="16.5">
      <c r="B27" s="613"/>
      <c r="C27" s="614"/>
      <c r="D27" s="614"/>
      <c r="E27" s="614"/>
      <c r="F27" s="614"/>
      <c r="G27" s="614"/>
      <c r="H27" s="614"/>
      <c r="I27" s="614"/>
      <c r="J27" s="614"/>
      <c r="K27" s="614"/>
      <c r="L27" s="614"/>
      <c r="M27" s="614"/>
      <c r="N27" s="614"/>
      <c r="O27" s="614"/>
      <c r="P27" s="614"/>
      <c r="Q27" s="614"/>
      <c r="R27" s="614"/>
      <c r="S27" s="614"/>
      <c r="T27" s="614"/>
      <c r="U27" s="614"/>
      <c r="V27" s="614"/>
      <c r="W27" s="614"/>
      <c r="X27" s="627"/>
      <c r="Y27" s="615"/>
      <c r="Z27" s="298"/>
      <c r="AA27" s="304"/>
      <c r="AB27" s="298"/>
      <c r="AC27" s="299"/>
      <c r="AD27" s="299"/>
      <c r="AE27" s="299"/>
    </row>
    <row r="28" spans="2:31" ht="16.5">
      <c r="B28" s="613"/>
      <c r="C28" s="614"/>
      <c r="D28" s="614"/>
      <c r="E28" s="614"/>
      <c r="F28" s="614"/>
      <c r="G28" s="614"/>
      <c r="H28" s="725" t="s">
        <v>36</v>
      </c>
      <c r="I28" s="720"/>
      <c r="J28" s="720"/>
      <c r="K28" s="720"/>
      <c r="L28" s="720"/>
      <c r="M28" s="720"/>
      <c r="N28" s="720"/>
      <c r="O28" s="720"/>
      <c r="P28" s="614"/>
      <c r="Q28" s="618"/>
      <c r="R28" s="621"/>
      <c r="S28" s="628">
        <f>+'BC Dic21'!I31</f>
        <v>1315891.23</v>
      </c>
      <c r="T28" s="619"/>
      <c r="U28" s="619"/>
      <c r="V28" s="624"/>
      <c r="W28" s="625"/>
      <c r="X28" s="629">
        <v>508583.83</v>
      </c>
      <c r="Y28" s="615"/>
      <c r="Z28" s="298"/>
      <c r="AA28" s="304"/>
      <c r="AB28" s="298"/>
      <c r="AC28" s="299"/>
      <c r="AD28" s="299"/>
      <c r="AE28" s="299"/>
    </row>
    <row r="29" spans="2:31" ht="16.5">
      <c r="B29" s="613"/>
      <c r="C29" s="614"/>
      <c r="D29" s="614"/>
      <c r="E29" s="614"/>
      <c r="F29" s="614"/>
      <c r="G29" s="614"/>
      <c r="H29" s="725" t="s">
        <v>37</v>
      </c>
      <c r="I29" s="720"/>
      <c r="J29" s="720"/>
      <c r="K29" s="720"/>
      <c r="L29" s="720"/>
      <c r="M29" s="720"/>
      <c r="N29" s="720"/>
      <c r="O29" s="720"/>
      <c r="P29" s="614"/>
      <c r="Q29" s="618"/>
      <c r="R29" s="621"/>
      <c r="S29" s="622">
        <v>0</v>
      </c>
      <c r="T29" s="619"/>
      <c r="U29" s="619"/>
      <c r="V29" s="624"/>
      <c r="W29" s="625"/>
      <c r="X29" s="626">
        <v>0</v>
      </c>
      <c r="Y29" s="615"/>
      <c r="Z29" s="298"/>
      <c r="AA29" s="304"/>
      <c r="AB29" s="298"/>
      <c r="AC29" s="299"/>
      <c r="AD29" s="299"/>
      <c r="AE29" s="299"/>
    </row>
    <row r="30" spans="2:31" ht="16.5">
      <c r="B30" s="613"/>
      <c r="C30" s="614"/>
      <c r="D30" s="614"/>
      <c r="E30" s="614"/>
      <c r="F30" s="614"/>
      <c r="G30" s="614"/>
      <c r="H30" s="725" t="s">
        <v>38</v>
      </c>
      <c r="I30" s="720"/>
      <c r="J30" s="720"/>
      <c r="K30" s="720"/>
      <c r="L30" s="720"/>
      <c r="M30" s="720"/>
      <c r="N30" s="720"/>
      <c r="O30" s="720"/>
      <c r="P30" s="614"/>
      <c r="Q30" s="618"/>
      <c r="R30" s="621"/>
      <c r="S30" s="622">
        <v>0</v>
      </c>
      <c r="T30" s="619"/>
      <c r="U30" s="619"/>
      <c r="V30" s="624"/>
      <c r="W30" s="625"/>
      <c r="X30" s="626">
        <v>0</v>
      </c>
      <c r="Y30" s="615"/>
      <c r="Z30" s="298"/>
      <c r="AA30" s="304"/>
      <c r="AB30" s="298"/>
      <c r="AC30" s="299"/>
      <c r="AD30" s="299"/>
      <c r="AE30" s="299"/>
    </row>
    <row r="31" spans="2:31" ht="16.5">
      <c r="B31" s="613"/>
      <c r="C31" s="614"/>
      <c r="D31" s="614"/>
      <c r="E31" s="614"/>
      <c r="F31" s="614"/>
      <c r="G31" s="614"/>
      <c r="H31" s="725" t="s">
        <v>39</v>
      </c>
      <c r="I31" s="720"/>
      <c r="J31" s="720"/>
      <c r="K31" s="720"/>
      <c r="L31" s="720"/>
      <c r="M31" s="720"/>
      <c r="N31" s="720"/>
      <c r="O31" s="720"/>
      <c r="P31" s="614"/>
      <c r="Q31" s="618"/>
      <c r="R31" s="621"/>
      <c r="S31" s="622">
        <v>0</v>
      </c>
      <c r="T31" s="619"/>
      <c r="U31" s="619"/>
      <c r="V31" s="624"/>
      <c r="W31" s="625"/>
      <c r="X31" s="626">
        <v>0</v>
      </c>
      <c r="Y31" s="615"/>
      <c r="Z31" s="298"/>
      <c r="AA31" s="304"/>
      <c r="AB31" s="298"/>
      <c r="AC31" s="299"/>
      <c r="AD31" s="299"/>
      <c r="AE31" s="299"/>
    </row>
    <row r="32" spans="2:31" ht="16.5">
      <c r="B32" s="613"/>
      <c r="C32" s="614"/>
      <c r="D32" s="614"/>
      <c r="E32" s="614"/>
      <c r="F32" s="614"/>
      <c r="G32" s="614"/>
      <c r="H32" s="725" t="s">
        <v>40</v>
      </c>
      <c r="I32" s="720"/>
      <c r="J32" s="720"/>
      <c r="K32" s="720"/>
      <c r="L32" s="720"/>
      <c r="M32" s="720"/>
      <c r="N32" s="720"/>
      <c r="O32" s="720"/>
      <c r="P32" s="614"/>
      <c r="Q32" s="618"/>
      <c r="R32" s="621"/>
      <c r="S32" s="625">
        <f>+'BC Dic21'!I32</f>
        <v>6952137.29</v>
      </c>
      <c r="T32" s="614"/>
      <c r="U32" s="614"/>
      <c r="V32" s="618"/>
      <c r="W32" s="621"/>
      <c r="X32" s="626">
        <v>3221664.68</v>
      </c>
      <c r="Y32" s="615"/>
      <c r="Z32" s="298"/>
      <c r="AA32" s="304"/>
      <c r="AB32" s="298"/>
      <c r="AC32" s="299"/>
      <c r="AD32" s="299"/>
      <c r="AE32" s="299"/>
    </row>
    <row r="33" spans="2:31" ht="16.5">
      <c r="B33" s="613"/>
      <c r="C33" s="614"/>
      <c r="D33" s="614"/>
      <c r="E33" s="614"/>
      <c r="F33" s="614"/>
      <c r="G33" s="614"/>
      <c r="H33" s="614"/>
      <c r="I33" s="614"/>
      <c r="J33" s="614"/>
      <c r="K33" s="614"/>
      <c r="L33" s="614"/>
      <c r="M33" s="614"/>
      <c r="N33" s="614"/>
      <c r="O33" s="614"/>
      <c r="P33" s="614"/>
      <c r="Q33" s="614"/>
      <c r="R33" s="614"/>
      <c r="S33" s="614"/>
      <c r="T33" s="614"/>
      <c r="U33" s="614"/>
      <c r="V33" s="614"/>
      <c r="W33" s="614"/>
      <c r="X33" s="627"/>
      <c r="Y33" s="615"/>
      <c r="Z33" s="298"/>
      <c r="AA33" s="304"/>
      <c r="AB33" s="298"/>
      <c r="AC33" s="299"/>
      <c r="AD33" s="299"/>
      <c r="AE33" s="299"/>
    </row>
    <row r="34" spans="2:31" ht="16.5">
      <c r="B34" s="613"/>
      <c r="C34" s="614"/>
      <c r="D34" s="614"/>
      <c r="E34" s="719" t="s">
        <v>41</v>
      </c>
      <c r="F34" s="720"/>
      <c r="G34" s="720"/>
      <c r="H34" s="720"/>
      <c r="I34" s="720"/>
      <c r="J34" s="720"/>
      <c r="K34" s="720"/>
      <c r="L34" s="720"/>
      <c r="M34" s="720"/>
      <c r="N34" s="720"/>
      <c r="O34" s="614"/>
      <c r="P34" s="614"/>
      <c r="Q34" s="614"/>
      <c r="R34" s="614"/>
      <c r="S34" s="614"/>
      <c r="T34" s="614"/>
      <c r="U34" s="614"/>
      <c r="V34" s="614"/>
      <c r="W34" s="614"/>
      <c r="X34" s="627"/>
      <c r="Y34" s="615"/>
      <c r="Z34" s="298"/>
      <c r="AA34" s="304"/>
      <c r="AB34" s="298"/>
      <c r="AC34" s="299"/>
      <c r="AD34" s="299"/>
      <c r="AE34" s="299"/>
    </row>
    <row r="35" spans="2:31" ht="16.5">
      <c r="B35" s="613"/>
      <c r="C35" s="614"/>
      <c r="D35" s="614"/>
      <c r="E35" s="720"/>
      <c r="F35" s="726"/>
      <c r="G35" s="726"/>
      <c r="H35" s="726"/>
      <c r="I35" s="726"/>
      <c r="J35" s="726"/>
      <c r="K35" s="726"/>
      <c r="L35" s="726"/>
      <c r="M35" s="726"/>
      <c r="N35" s="720"/>
      <c r="O35" s="614"/>
      <c r="P35" s="614"/>
      <c r="Q35" s="728">
        <f>S9+S20+S26</f>
        <v>862477673.87</v>
      </c>
      <c r="R35" s="729"/>
      <c r="S35" s="729"/>
      <c r="T35" s="614"/>
      <c r="U35" s="614"/>
      <c r="V35" s="618"/>
      <c r="W35" s="617"/>
      <c r="X35" s="623">
        <f>X9+X20+X26</f>
        <v>235242162.56</v>
      </c>
      <c r="Y35" s="615"/>
      <c r="Z35" s="298"/>
      <c r="AA35" s="304"/>
      <c r="AB35" s="298"/>
      <c r="AC35" s="307"/>
      <c r="AD35" s="307"/>
      <c r="AE35" s="307"/>
    </row>
    <row r="36" spans="2:31" ht="16.5">
      <c r="B36" s="613"/>
      <c r="C36" s="614"/>
      <c r="D36" s="614"/>
      <c r="E36" s="720"/>
      <c r="F36" s="720"/>
      <c r="G36" s="720"/>
      <c r="H36" s="720"/>
      <c r="I36" s="720"/>
      <c r="J36" s="720"/>
      <c r="K36" s="720"/>
      <c r="L36" s="720"/>
      <c r="M36" s="720"/>
      <c r="N36" s="720"/>
      <c r="O36" s="614"/>
      <c r="P36" s="614"/>
      <c r="Q36" s="614"/>
      <c r="R36" s="614"/>
      <c r="S36" s="614"/>
      <c r="T36" s="614"/>
      <c r="U36" s="614"/>
      <c r="V36" s="614"/>
      <c r="W36" s="614"/>
      <c r="X36" s="614"/>
      <c r="Y36" s="615"/>
      <c r="Z36" s="298"/>
      <c r="AA36" s="304"/>
      <c r="AB36" s="298"/>
      <c r="AC36" s="299"/>
      <c r="AD36" s="299"/>
      <c r="AE36" s="299"/>
    </row>
    <row r="37" spans="2:31" ht="16.5">
      <c r="B37" s="613"/>
      <c r="C37" s="614"/>
      <c r="D37" s="614"/>
      <c r="E37" s="614"/>
      <c r="F37" s="614"/>
      <c r="G37" s="614"/>
      <c r="H37" s="614"/>
      <c r="I37" s="614"/>
      <c r="J37" s="614"/>
      <c r="K37" s="614"/>
      <c r="L37" s="614"/>
      <c r="M37" s="614"/>
      <c r="N37" s="614"/>
      <c r="O37" s="614"/>
      <c r="P37" s="614"/>
      <c r="Q37" s="614"/>
      <c r="R37" s="614"/>
      <c r="S37" s="614"/>
      <c r="T37" s="614"/>
      <c r="U37" s="614"/>
      <c r="V37" s="614"/>
      <c r="W37" s="614"/>
      <c r="X37" s="614"/>
      <c r="Y37" s="615"/>
      <c r="Z37" s="298"/>
      <c r="AA37" s="304"/>
      <c r="AB37" s="298"/>
      <c r="AC37" s="299"/>
      <c r="AD37" s="299"/>
      <c r="AE37" s="299"/>
    </row>
    <row r="38" spans="2:31" ht="16.5">
      <c r="B38" s="613"/>
      <c r="C38" s="614"/>
      <c r="D38" s="614"/>
      <c r="E38" s="719" t="s">
        <v>42</v>
      </c>
      <c r="F38" s="720"/>
      <c r="G38" s="720"/>
      <c r="H38" s="720"/>
      <c r="I38" s="720"/>
      <c r="J38" s="720"/>
      <c r="K38" s="720"/>
      <c r="L38" s="720"/>
      <c r="M38" s="720"/>
      <c r="N38" s="720"/>
      <c r="O38" s="614"/>
      <c r="P38" s="614"/>
      <c r="Q38" s="614"/>
      <c r="R38" s="614"/>
      <c r="S38" s="614"/>
      <c r="T38" s="614"/>
      <c r="U38" s="614"/>
      <c r="V38" s="614"/>
      <c r="W38" s="614"/>
      <c r="X38" s="614"/>
      <c r="Y38" s="615"/>
      <c r="Z38" s="298"/>
      <c r="AA38" s="304"/>
      <c r="AB38" s="298"/>
      <c r="AC38" s="299"/>
      <c r="AD38" s="299"/>
      <c r="AE38" s="299"/>
    </row>
    <row r="39" spans="2:31" ht="16.5">
      <c r="B39" s="613"/>
      <c r="C39" s="614"/>
      <c r="D39" s="614"/>
      <c r="E39" s="614"/>
      <c r="F39" s="614"/>
      <c r="G39" s="727" t="s">
        <v>43</v>
      </c>
      <c r="H39" s="720"/>
      <c r="I39" s="720"/>
      <c r="J39" s="720"/>
      <c r="K39" s="720"/>
      <c r="L39" s="720"/>
      <c r="M39" s="720"/>
      <c r="N39" s="720"/>
      <c r="O39" s="614"/>
      <c r="P39" s="614"/>
      <c r="Q39" s="618"/>
      <c r="R39" s="617"/>
      <c r="S39" s="623">
        <f>SUM(R40:S42)</f>
        <v>485244838.36000001</v>
      </c>
      <c r="T39" s="614"/>
      <c r="U39" s="614"/>
      <c r="V39" s="618"/>
      <c r="W39" s="617"/>
      <c r="X39" s="623">
        <f>SUM(W40:X42)</f>
        <v>107269873</v>
      </c>
      <c r="Y39" s="615"/>
      <c r="Z39" s="298"/>
      <c r="AA39" s="304"/>
      <c r="AB39" s="298"/>
      <c r="AC39" s="299"/>
      <c r="AD39" s="299"/>
      <c r="AE39" s="299"/>
    </row>
    <row r="40" spans="2:31" ht="16.5">
      <c r="B40" s="613"/>
      <c r="C40" s="614"/>
      <c r="D40" s="614"/>
      <c r="E40" s="614"/>
      <c r="F40" s="614"/>
      <c r="G40" s="614"/>
      <c r="H40" s="725" t="s">
        <v>44</v>
      </c>
      <c r="I40" s="720"/>
      <c r="J40" s="720"/>
      <c r="K40" s="720"/>
      <c r="L40" s="720"/>
      <c r="M40" s="720"/>
      <c r="N40" s="720"/>
      <c r="O40" s="720"/>
      <c r="P40" s="614"/>
      <c r="Q40" s="618"/>
      <c r="R40" s="621"/>
      <c r="S40" s="626">
        <f>+'BC Dic21'!H33</f>
        <v>280386748.10000002</v>
      </c>
      <c r="T40" s="614"/>
      <c r="U40" s="614"/>
      <c r="V40" s="618"/>
      <c r="W40" s="621"/>
      <c r="X40" s="626">
        <v>77244839</v>
      </c>
      <c r="Y40" s="615"/>
      <c r="Z40" s="298"/>
      <c r="AA40" s="304"/>
      <c r="AB40" s="298"/>
      <c r="AC40" s="299"/>
      <c r="AD40" s="299"/>
      <c r="AE40" s="299"/>
    </row>
    <row r="41" spans="2:31" ht="16.5">
      <c r="B41" s="613"/>
      <c r="C41" s="614"/>
      <c r="D41" s="614"/>
      <c r="E41" s="614"/>
      <c r="F41" s="614"/>
      <c r="G41" s="614"/>
      <c r="H41" s="725" t="s">
        <v>45</v>
      </c>
      <c r="I41" s="720"/>
      <c r="J41" s="720"/>
      <c r="K41" s="720"/>
      <c r="L41" s="720"/>
      <c r="M41" s="720"/>
      <c r="N41" s="720"/>
      <c r="O41" s="720"/>
      <c r="P41" s="614"/>
      <c r="Q41" s="618"/>
      <c r="R41" s="621"/>
      <c r="S41" s="626">
        <f>+'BC Dic21'!H34</f>
        <v>89463414.880000025</v>
      </c>
      <c r="T41" s="614"/>
      <c r="U41" s="614"/>
      <c r="V41" s="618"/>
      <c r="W41" s="621"/>
      <c r="X41" s="626">
        <v>6257099</v>
      </c>
      <c r="Y41" s="615"/>
      <c r="Z41" s="298"/>
      <c r="AA41" s="304"/>
      <c r="AB41" s="298"/>
      <c r="AC41" s="299"/>
      <c r="AD41" s="299"/>
      <c r="AE41" s="299"/>
    </row>
    <row r="42" spans="2:31" ht="16.5">
      <c r="B42" s="613"/>
      <c r="C42" s="614"/>
      <c r="D42" s="614"/>
      <c r="E42" s="614"/>
      <c r="F42" s="614"/>
      <c r="G42" s="614"/>
      <c r="H42" s="725" t="s">
        <v>46</v>
      </c>
      <c r="I42" s="720"/>
      <c r="J42" s="720"/>
      <c r="K42" s="720"/>
      <c r="L42" s="720"/>
      <c r="M42" s="720"/>
      <c r="N42" s="720"/>
      <c r="O42" s="720"/>
      <c r="P42" s="614"/>
      <c r="Q42" s="618"/>
      <c r="R42" s="621"/>
      <c r="S42" s="626">
        <f>+'BC Dic21'!H35</f>
        <v>115394675.37999998</v>
      </c>
      <c r="T42" s="614"/>
      <c r="U42" s="614"/>
      <c r="V42" s="618"/>
      <c r="W42" s="621"/>
      <c r="X42" s="626">
        <v>23767935</v>
      </c>
      <c r="Y42" s="615"/>
      <c r="Z42" s="298"/>
      <c r="AA42" s="304"/>
      <c r="AB42" s="298"/>
      <c r="AC42" s="299"/>
      <c r="AD42" s="299"/>
      <c r="AE42" s="299"/>
    </row>
    <row r="43" spans="2:31" ht="16.5">
      <c r="B43" s="613"/>
      <c r="C43" s="614"/>
      <c r="D43" s="614"/>
      <c r="E43" s="614"/>
      <c r="F43" s="614"/>
      <c r="G43" s="614"/>
      <c r="H43" s="614"/>
      <c r="I43" s="614"/>
      <c r="J43" s="614"/>
      <c r="K43" s="614"/>
      <c r="L43" s="614"/>
      <c r="M43" s="614"/>
      <c r="N43" s="614"/>
      <c r="O43" s="614"/>
      <c r="P43" s="614"/>
      <c r="Q43" s="618"/>
      <c r="R43" s="614"/>
      <c r="S43" s="614"/>
      <c r="T43" s="614"/>
      <c r="U43" s="614"/>
      <c r="V43" s="618"/>
      <c r="W43" s="614"/>
      <c r="X43" s="614"/>
      <c r="Y43" s="615"/>
      <c r="Z43" s="298"/>
      <c r="AA43" s="304"/>
      <c r="AB43" s="298"/>
      <c r="AC43" s="299"/>
      <c r="AD43" s="299"/>
      <c r="AE43" s="299"/>
    </row>
    <row r="44" spans="2:31" ht="16.5">
      <c r="B44" s="613"/>
      <c r="C44" s="614"/>
      <c r="D44" s="614"/>
      <c r="E44" s="614"/>
      <c r="F44" s="614"/>
      <c r="G44" s="727" t="s">
        <v>47</v>
      </c>
      <c r="H44" s="720"/>
      <c r="I44" s="720"/>
      <c r="J44" s="720"/>
      <c r="K44" s="720"/>
      <c r="L44" s="720"/>
      <c r="M44" s="720"/>
      <c r="N44" s="720"/>
      <c r="O44" s="614"/>
      <c r="P44" s="614"/>
      <c r="Q44" s="618"/>
      <c r="R44" s="617"/>
      <c r="S44" s="623">
        <f>SUM(Q45:S54)</f>
        <v>317935410.79522264</v>
      </c>
      <c r="T44" s="617"/>
      <c r="U44" s="617"/>
      <c r="V44" s="618"/>
      <c r="W44" s="617"/>
      <c r="X44" s="630">
        <f>SUM(V45:X54)</f>
        <v>118119125</v>
      </c>
      <c r="Y44" s="631"/>
      <c r="Z44" s="298"/>
      <c r="AA44" s="304"/>
      <c r="AB44" s="298"/>
      <c r="AC44" s="299"/>
      <c r="AD44" s="299"/>
      <c r="AE44" s="299"/>
    </row>
    <row r="45" spans="2:31" ht="16.5">
      <c r="B45" s="613"/>
      <c r="C45" s="614"/>
      <c r="D45" s="614"/>
      <c r="E45" s="614"/>
      <c r="F45" s="614"/>
      <c r="G45" s="614"/>
      <c r="H45" s="614"/>
      <c r="I45" s="614"/>
      <c r="J45" s="614"/>
      <c r="K45" s="614"/>
      <c r="L45" s="614"/>
      <c r="M45" s="614"/>
      <c r="N45" s="614"/>
      <c r="O45" s="614"/>
      <c r="P45" s="614"/>
      <c r="Q45" s="618"/>
      <c r="R45" s="614"/>
      <c r="S45" s="614"/>
      <c r="T45" s="614"/>
      <c r="U45" s="614"/>
      <c r="V45" s="614"/>
      <c r="W45" s="614"/>
      <c r="X45" s="614"/>
      <c r="Y45" s="615"/>
      <c r="Z45" s="298"/>
      <c r="AA45" s="304"/>
      <c r="AB45" s="298"/>
      <c r="AC45" s="299"/>
      <c r="AD45" s="299"/>
      <c r="AE45" s="299"/>
    </row>
    <row r="46" spans="2:31" ht="16.5">
      <c r="B46" s="613"/>
      <c r="C46" s="614"/>
      <c r="D46" s="614"/>
      <c r="E46" s="614"/>
      <c r="F46" s="614"/>
      <c r="G46" s="614"/>
      <c r="H46" s="725" t="s">
        <v>48</v>
      </c>
      <c r="I46" s="720"/>
      <c r="J46" s="720"/>
      <c r="K46" s="720"/>
      <c r="L46" s="720"/>
      <c r="M46" s="720"/>
      <c r="N46" s="720"/>
      <c r="O46" s="720"/>
      <c r="P46" s="614"/>
      <c r="Q46" s="618"/>
      <c r="R46" s="621"/>
      <c r="S46" s="632">
        <f>+'BC Dic21'!H36</f>
        <v>317935410.79522264</v>
      </c>
      <c r="T46" s="620"/>
      <c r="U46" s="620"/>
      <c r="V46" s="633"/>
      <c r="W46" s="622"/>
      <c r="X46" s="634">
        <v>118119125</v>
      </c>
      <c r="Y46" s="615"/>
      <c r="Z46" s="298"/>
      <c r="AA46" s="304"/>
      <c r="AB46" s="298"/>
      <c r="AC46" s="299"/>
      <c r="AD46" s="299"/>
      <c r="AE46" s="299"/>
    </row>
    <row r="47" spans="2:31" ht="16.5">
      <c r="B47" s="613"/>
      <c r="C47" s="614"/>
      <c r="D47" s="614"/>
      <c r="E47" s="614"/>
      <c r="F47" s="614"/>
      <c r="G47" s="614"/>
      <c r="H47" s="725" t="s">
        <v>49</v>
      </c>
      <c r="I47" s="720"/>
      <c r="J47" s="720"/>
      <c r="K47" s="720"/>
      <c r="L47" s="720"/>
      <c r="M47" s="720"/>
      <c r="N47" s="720"/>
      <c r="O47" s="720"/>
      <c r="P47" s="614"/>
      <c r="Q47" s="618"/>
      <c r="R47" s="621"/>
      <c r="S47" s="622">
        <v>0</v>
      </c>
      <c r="T47" s="620"/>
      <c r="U47" s="620"/>
      <c r="V47" s="633"/>
      <c r="W47" s="622"/>
      <c r="X47" s="622">
        <v>0</v>
      </c>
      <c r="Y47" s="615"/>
      <c r="Z47" s="298"/>
      <c r="AA47" s="304"/>
      <c r="AB47" s="298"/>
      <c r="AC47" s="299"/>
      <c r="AD47" s="299"/>
      <c r="AE47" s="299"/>
    </row>
    <row r="48" spans="2:31" ht="16.5">
      <c r="B48" s="613"/>
      <c r="C48" s="614"/>
      <c r="D48" s="614"/>
      <c r="E48" s="614"/>
      <c r="F48" s="614"/>
      <c r="G48" s="614"/>
      <c r="H48" s="725" t="s">
        <v>50</v>
      </c>
      <c r="I48" s="720"/>
      <c r="J48" s="720"/>
      <c r="K48" s="720"/>
      <c r="L48" s="720"/>
      <c r="M48" s="720"/>
      <c r="N48" s="720"/>
      <c r="O48" s="720"/>
      <c r="P48" s="614"/>
      <c r="Q48" s="618"/>
      <c r="R48" s="621"/>
      <c r="S48" s="622">
        <v>0</v>
      </c>
      <c r="T48" s="620"/>
      <c r="U48" s="620"/>
      <c r="V48" s="633"/>
      <c r="W48" s="622"/>
      <c r="X48" s="622">
        <v>0</v>
      </c>
      <c r="Y48" s="615"/>
      <c r="Z48" s="298"/>
      <c r="AA48" s="304"/>
      <c r="AB48" s="298"/>
      <c r="AC48" s="299"/>
      <c r="AD48" s="299"/>
      <c r="AE48" s="299"/>
    </row>
    <row r="49" spans="2:31" ht="16.5">
      <c r="B49" s="613"/>
      <c r="C49" s="614"/>
      <c r="D49" s="614"/>
      <c r="E49" s="614"/>
      <c r="F49" s="614"/>
      <c r="G49" s="614"/>
      <c r="H49" s="725" t="s">
        <v>51</v>
      </c>
      <c r="I49" s="720"/>
      <c r="J49" s="720"/>
      <c r="K49" s="720"/>
      <c r="L49" s="720"/>
      <c r="M49" s="720"/>
      <c r="N49" s="720"/>
      <c r="O49" s="720"/>
      <c r="P49" s="614"/>
      <c r="Q49" s="618"/>
      <c r="R49" s="621"/>
      <c r="S49" s="625">
        <v>0</v>
      </c>
      <c r="T49" s="614"/>
      <c r="U49" s="614"/>
      <c r="V49" s="618"/>
      <c r="W49" s="621"/>
      <c r="X49" s="621">
        <v>0</v>
      </c>
      <c r="Y49" s="615"/>
      <c r="Z49" s="298"/>
      <c r="AA49" s="304"/>
      <c r="AB49" s="298"/>
      <c r="AC49" s="299"/>
      <c r="AD49" s="299"/>
      <c r="AE49" s="299"/>
    </row>
    <row r="50" spans="2:31" ht="16.5">
      <c r="B50" s="613"/>
      <c r="C50" s="614"/>
      <c r="D50" s="614"/>
      <c r="E50" s="614"/>
      <c r="F50" s="614"/>
      <c r="G50" s="614"/>
      <c r="H50" s="725" t="s">
        <v>52</v>
      </c>
      <c r="I50" s="720"/>
      <c r="J50" s="720"/>
      <c r="K50" s="720"/>
      <c r="L50" s="720"/>
      <c r="M50" s="720"/>
      <c r="N50" s="720"/>
      <c r="O50" s="720"/>
      <c r="P50" s="614"/>
      <c r="Q50" s="618"/>
      <c r="R50" s="621"/>
      <c r="S50" s="635">
        <v>0</v>
      </c>
      <c r="T50" s="614"/>
      <c r="U50" s="614"/>
      <c r="V50" s="618"/>
      <c r="W50" s="621"/>
      <c r="X50" s="622">
        <v>0</v>
      </c>
      <c r="Y50" s="615"/>
      <c r="Z50" s="298"/>
      <c r="AA50" s="304"/>
      <c r="AB50" s="298"/>
      <c r="AC50" s="299"/>
      <c r="AD50" s="299"/>
      <c r="AE50" s="299"/>
    </row>
    <row r="51" spans="2:31" ht="16.5">
      <c r="B51" s="613"/>
      <c r="C51" s="614"/>
      <c r="D51" s="614"/>
      <c r="E51" s="614"/>
      <c r="F51" s="614"/>
      <c r="G51" s="614"/>
      <c r="H51" s="725" t="s">
        <v>53</v>
      </c>
      <c r="I51" s="720"/>
      <c r="J51" s="720"/>
      <c r="K51" s="720"/>
      <c r="L51" s="720"/>
      <c r="M51" s="720"/>
      <c r="N51" s="720"/>
      <c r="O51" s="720"/>
      <c r="P51" s="614"/>
      <c r="Q51" s="618"/>
      <c r="R51" s="621"/>
      <c r="S51" s="635">
        <v>0</v>
      </c>
      <c r="T51" s="614"/>
      <c r="U51" s="614"/>
      <c r="V51" s="618"/>
      <c r="W51" s="621"/>
      <c r="X51" s="622">
        <v>0</v>
      </c>
      <c r="Y51" s="615"/>
      <c r="Z51" s="298"/>
      <c r="AA51" s="304"/>
      <c r="AB51" s="298"/>
      <c r="AC51" s="299"/>
      <c r="AD51" s="299"/>
      <c r="AE51" s="299"/>
    </row>
    <row r="52" spans="2:31" ht="16.5">
      <c r="B52" s="613"/>
      <c r="C52" s="614"/>
      <c r="D52" s="614"/>
      <c r="E52" s="614"/>
      <c r="F52" s="614"/>
      <c r="G52" s="614"/>
      <c r="H52" s="725" t="s">
        <v>54</v>
      </c>
      <c r="I52" s="720"/>
      <c r="J52" s="720"/>
      <c r="K52" s="720"/>
      <c r="L52" s="720"/>
      <c r="M52" s="720"/>
      <c r="N52" s="720"/>
      <c r="O52" s="720"/>
      <c r="P52" s="614"/>
      <c r="Q52" s="618"/>
      <c r="R52" s="621"/>
      <c r="S52" s="635">
        <v>0</v>
      </c>
      <c r="T52" s="614"/>
      <c r="U52" s="614"/>
      <c r="V52" s="618"/>
      <c r="W52" s="621"/>
      <c r="X52" s="622">
        <v>0</v>
      </c>
      <c r="Y52" s="615"/>
      <c r="Z52" s="298"/>
      <c r="AA52" s="304"/>
      <c r="AB52" s="298"/>
      <c r="AC52" s="299"/>
      <c r="AD52" s="299"/>
      <c r="AE52" s="299"/>
    </row>
    <row r="53" spans="2:31" ht="16.5">
      <c r="B53" s="613"/>
      <c r="C53" s="614"/>
      <c r="D53" s="614"/>
      <c r="E53" s="614"/>
      <c r="F53" s="614"/>
      <c r="G53" s="614"/>
      <c r="H53" s="725" t="s">
        <v>55</v>
      </c>
      <c r="I53" s="720"/>
      <c r="J53" s="720"/>
      <c r="K53" s="720"/>
      <c r="L53" s="720"/>
      <c r="M53" s="720"/>
      <c r="N53" s="720"/>
      <c r="O53" s="720"/>
      <c r="P53" s="614"/>
      <c r="Q53" s="618"/>
      <c r="R53" s="621"/>
      <c r="S53" s="635">
        <v>0</v>
      </c>
      <c r="T53" s="614"/>
      <c r="U53" s="614"/>
      <c r="V53" s="618"/>
      <c r="W53" s="621"/>
      <c r="X53" s="622">
        <v>0</v>
      </c>
      <c r="Y53" s="615"/>
      <c r="Z53" s="298"/>
      <c r="AA53" s="304"/>
      <c r="AB53" s="298"/>
      <c r="AC53" s="299"/>
      <c r="AD53" s="299"/>
      <c r="AE53" s="299"/>
    </row>
    <row r="54" spans="2:31" ht="16.5">
      <c r="B54" s="613"/>
      <c r="C54" s="614"/>
      <c r="D54" s="614"/>
      <c r="E54" s="614"/>
      <c r="F54" s="614"/>
      <c r="G54" s="614"/>
      <c r="H54" s="725" t="s">
        <v>56</v>
      </c>
      <c r="I54" s="720"/>
      <c r="J54" s="720"/>
      <c r="K54" s="720"/>
      <c r="L54" s="720"/>
      <c r="M54" s="720"/>
      <c r="N54" s="720"/>
      <c r="O54" s="720"/>
      <c r="P54" s="614"/>
      <c r="Q54" s="618"/>
      <c r="R54" s="621"/>
      <c r="S54" s="635">
        <v>0</v>
      </c>
      <c r="T54" s="614"/>
      <c r="U54" s="614"/>
      <c r="V54" s="618"/>
      <c r="W54" s="621"/>
      <c r="X54" s="622">
        <v>0</v>
      </c>
      <c r="Y54" s="615"/>
      <c r="Z54" s="298"/>
      <c r="AA54" s="304"/>
      <c r="AB54" s="298"/>
      <c r="AC54" s="299"/>
      <c r="AD54" s="299"/>
      <c r="AE54" s="299"/>
    </row>
    <row r="55" spans="2:31" ht="16.5">
      <c r="B55" s="613"/>
      <c r="C55" s="614"/>
      <c r="D55" s="614"/>
      <c r="E55" s="614"/>
      <c r="F55" s="614"/>
      <c r="G55" s="614"/>
      <c r="H55" s="614"/>
      <c r="I55" s="614"/>
      <c r="J55" s="614"/>
      <c r="K55" s="614"/>
      <c r="L55" s="614"/>
      <c r="M55" s="614"/>
      <c r="N55" s="614"/>
      <c r="O55" s="614"/>
      <c r="P55" s="614"/>
      <c r="Q55" s="618"/>
      <c r="R55" s="614"/>
      <c r="S55" s="614"/>
      <c r="T55" s="614"/>
      <c r="U55" s="614"/>
      <c r="V55" s="618"/>
      <c r="W55" s="614"/>
      <c r="X55" s="620"/>
      <c r="Y55" s="615"/>
      <c r="Z55" s="298"/>
      <c r="AA55" s="304"/>
      <c r="AB55" s="298"/>
      <c r="AC55" s="299"/>
      <c r="AD55" s="299"/>
      <c r="AE55" s="299"/>
    </row>
    <row r="56" spans="2:31" ht="16.5">
      <c r="B56" s="613"/>
      <c r="C56" s="614"/>
      <c r="D56" s="614"/>
      <c r="E56" s="614"/>
      <c r="F56" s="614"/>
      <c r="G56" s="727" t="s">
        <v>57</v>
      </c>
      <c r="H56" s="720"/>
      <c r="I56" s="720"/>
      <c r="J56" s="720"/>
      <c r="K56" s="720"/>
      <c r="L56" s="720"/>
      <c r="M56" s="720"/>
      <c r="N56" s="720"/>
      <c r="O56" s="614"/>
      <c r="P56" s="614"/>
      <c r="Q56" s="618"/>
      <c r="R56" s="617"/>
      <c r="S56" s="630">
        <f>SUM(R57:S60)</f>
        <v>0</v>
      </c>
      <c r="T56" s="617"/>
      <c r="U56" s="617"/>
      <c r="V56" s="618"/>
      <c r="W56" s="617"/>
      <c r="X56" s="616">
        <f>SUM(W57:X60)</f>
        <v>0</v>
      </c>
      <c r="Y56" s="615"/>
      <c r="Z56" s="298"/>
      <c r="AA56" s="304"/>
      <c r="AB56" s="298"/>
      <c r="AC56" s="299"/>
      <c r="AD56" s="299"/>
      <c r="AE56" s="299"/>
    </row>
    <row r="57" spans="2:31" ht="16.5">
      <c r="B57" s="613"/>
      <c r="C57" s="614"/>
      <c r="D57" s="614"/>
      <c r="E57" s="614"/>
      <c r="F57" s="614"/>
      <c r="G57" s="614"/>
      <c r="H57" s="614"/>
      <c r="I57" s="614"/>
      <c r="J57" s="614"/>
      <c r="K57" s="614"/>
      <c r="L57" s="614"/>
      <c r="M57" s="614"/>
      <c r="N57" s="614"/>
      <c r="O57" s="614"/>
      <c r="P57" s="614"/>
      <c r="Q57" s="618"/>
      <c r="R57" s="614"/>
      <c r="S57" s="614"/>
      <c r="T57" s="614"/>
      <c r="U57" s="614"/>
      <c r="V57" s="618"/>
      <c r="W57" s="614"/>
      <c r="X57" s="620"/>
      <c r="Y57" s="615"/>
      <c r="Z57" s="298"/>
      <c r="AA57" s="304"/>
      <c r="AB57" s="298"/>
      <c r="AC57" s="299"/>
      <c r="AD57" s="299"/>
      <c r="AE57" s="299"/>
    </row>
    <row r="58" spans="2:31" ht="16.5">
      <c r="B58" s="613"/>
      <c r="C58" s="614"/>
      <c r="D58" s="614"/>
      <c r="E58" s="614"/>
      <c r="F58" s="614"/>
      <c r="G58" s="614"/>
      <c r="H58" s="725" t="s">
        <v>58</v>
      </c>
      <c r="I58" s="720"/>
      <c r="J58" s="720"/>
      <c r="K58" s="720"/>
      <c r="L58" s="720"/>
      <c r="M58" s="720"/>
      <c r="N58" s="720"/>
      <c r="O58" s="720"/>
      <c r="P58" s="614"/>
      <c r="Q58" s="618"/>
      <c r="R58" s="621"/>
      <c r="S58" s="622">
        <v>0</v>
      </c>
      <c r="T58" s="614"/>
      <c r="U58" s="614"/>
      <c r="V58" s="618"/>
      <c r="W58" s="621"/>
      <c r="X58" s="622">
        <v>0</v>
      </c>
      <c r="Y58" s="615"/>
      <c r="Z58" s="298"/>
      <c r="AA58" s="304"/>
      <c r="AB58" s="298"/>
      <c r="AC58" s="299"/>
      <c r="AD58" s="299"/>
      <c r="AE58" s="299"/>
    </row>
    <row r="59" spans="2:31" ht="16.5">
      <c r="B59" s="613"/>
      <c r="C59" s="614"/>
      <c r="D59" s="614"/>
      <c r="E59" s="614"/>
      <c r="F59" s="614"/>
      <c r="G59" s="614"/>
      <c r="H59" s="725" t="s">
        <v>59</v>
      </c>
      <c r="I59" s="720"/>
      <c r="J59" s="720"/>
      <c r="K59" s="720"/>
      <c r="L59" s="720"/>
      <c r="M59" s="720"/>
      <c r="N59" s="720"/>
      <c r="O59" s="720"/>
      <c r="P59" s="614"/>
      <c r="Q59" s="618"/>
      <c r="R59" s="621"/>
      <c r="S59" s="625">
        <v>0</v>
      </c>
      <c r="T59" s="614"/>
      <c r="U59" s="614"/>
      <c r="V59" s="618"/>
      <c r="W59" s="621"/>
      <c r="X59" s="622">
        <v>0</v>
      </c>
      <c r="Y59" s="615"/>
      <c r="Z59" s="298"/>
      <c r="AA59" s="304"/>
      <c r="AB59" s="298"/>
      <c r="AC59" s="299"/>
      <c r="AD59" s="299"/>
      <c r="AE59" s="299"/>
    </row>
    <row r="60" spans="2:31" ht="16.5">
      <c r="B60" s="613"/>
      <c r="C60" s="614"/>
      <c r="D60" s="614"/>
      <c r="E60" s="614"/>
      <c r="F60" s="614"/>
      <c r="G60" s="614"/>
      <c r="H60" s="725" t="s">
        <v>60</v>
      </c>
      <c r="I60" s="720"/>
      <c r="J60" s="720"/>
      <c r="K60" s="720"/>
      <c r="L60" s="720"/>
      <c r="M60" s="720"/>
      <c r="N60" s="720"/>
      <c r="O60" s="720"/>
      <c r="P60" s="614"/>
      <c r="Q60" s="618"/>
      <c r="R60" s="621"/>
      <c r="S60" s="622">
        <v>0</v>
      </c>
      <c r="T60" s="614"/>
      <c r="U60" s="614"/>
      <c r="V60" s="618"/>
      <c r="W60" s="621"/>
      <c r="X60" s="622">
        <v>0</v>
      </c>
      <c r="Y60" s="615"/>
      <c r="Z60" s="298"/>
      <c r="AA60" s="304"/>
      <c r="AB60" s="298"/>
      <c r="AC60" s="299"/>
      <c r="AD60" s="299"/>
      <c r="AE60" s="299"/>
    </row>
    <row r="61" spans="2:31" ht="16.5">
      <c r="B61" s="613"/>
      <c r="C61" s="614"/>
      <c r="D61" s="614"/>
      <c r="E61" s="614"/>
      <c r="F61" s="614"/>
      <c r="G61" s="727" t="s">
        <v>61</v>
      </c>
      <c r="H61" s="720"/>
      <c r="I61" s="720"/>
      <c r="J61" s="720"/>
      <c r="K61" s="720"/>
      <c r="L61" s="720"/>
      <c r="M61" s="720"/>
      <c r="N61" s="614"/>
      <c r="O61" s="614"/>
      <c r="P61" s="614"/>
      <c r="Q61" s="618"/>
      <c r="R61" s="617"/>
      <c r="S61" s="616">
        <f>SUM(R62:S67)</f>
        <v>0</v>
      </c>
      <c r="T61" s="617"/>
      <c r="U61" s="617"/>
      <c r="V61" s="618"/>
      <c r="W61" s="617"/>
      <c r="X61" s="616">
        <f>SUM(W62:X67)</f>
        <v>0</v>
      </c>
      <c r="Y61" s="615"/>
      <c r="Z61" s="298"/>
      <c r="AA61" s="304"/>
      <c r="AB61" s="298"/>
      <c r="AC61" s="299"/>
      <c r="AD61" s="299"/>
      <c r="AE61" s="299"/>
    </row>
    <row r="62" spans="2:31" ht="16.5">
      <c r="B62" s="613"/>
      <c r="C62" s="614"/>
      <c r="D62" s="614"/>
      <c r="E62" s="614"/>
      <c r="F62" s="614"/>
      <c r="G62" s="614"/>
      <c r="H62" s="614"/>
      <c r="I62" s="614"/>
      <c r="J62" s="614"/>
      <c r="K62" s="614"/>
      <c r="L62" s="614"/>
      <c r="M62" s="614"/>
      <c r="N62" s="614"/>
      <c r="O62" s="614"/>
      <c r="P62" s="614"/>
      <c r="Q62" s="618"/>
      <c r="R62" s="614"/>
      <c r="S62" s="620"/>
      <c r="T62" s="614"/>
      <c r="U62" s="614"/>
      <c r="V62" s="618"/>
      <c r="W62" s="614"/>
      <c r="X62" s="620"/>
      <c r="Y62" s="615"/>
      <c r="Z62" s="298"/>
      <c r="AA62" s="304"/>
      <c r="AB62" s="298"/>
      <c r="AC62" s="299"/>
      <c r="AD62" s="299"/>
      <c r="AE62" s="299"/>
    </row>
    <row r="63" spans="2:31" ht="16.5">
      <c r="B63" s="613"/>
      <c r="C63" s="614"/>
      <c r="D63" s="614"/>
      <c r="E63" s="614"/>
      <c r="F63" s="614"/>
      <c r="G63" s="614"/>
      <c r="H63" s="725" t="s">
        <v>62</v>
      </c>
      <c r="I63" s="720"/>
      <c r="J63" s="720"/>
      <c r="K63" s="720"/>
      <c r="L63" s="720"/>
      <c r="M63" s="720"/>
      <c r="N63" s="720"/>
      <c r="O63" s="720"/>
      <c r="P63" s="614"/>
      <c r="Q63" s="618"/>
      <c r="R63" s="621"/>
      <c r="S63" s="622">
        <v>0</v>
      </c>
      <c r="T63" s="614"/>
      <c r="U63" s="614"/>
      <c r="V63" s="618"/>
      <c r="W63" s="621"/>
      <c r="X63" s="622">
        <v>0</v>
      </c>
      <c r="Y63" s="615"/>
      <c r="Z63" s="298"/>
      <c r="AA63" s="304"/>
      <c r="AB63" s="298"/>
      <c r="AC63" s="299"/>
      <c r="AD63" s="299"/>
      <c r="AE63" s="299"/>
    </row>
    <row r="64" spans="2:31" ht="16.5">
      <c r="B64" s="613"/>
      <c r="C64" s="614"/>
      <c r="D64" s="614"/>
      <c r="E64" s="614"/>
      <c r="F64" s="614"/>
      <c r="G64" s="614"/>
      <c r="H64" s="725" t="s">
        <v>63</v>
      </c>
      <c r="I64" s="720"/>
      <c r="J64" s="720"/>
      <c r="K64" s="720"/>
      <c r="L64" s="720"/>
      <c r="M64" s="720"/>
      <c r="N64" s="720"/>
      <c r="O64" s="720"/>
      <c r="P64" s="614"/>
      <c r="Q64" s="618"/>
      <c r="R64" s="621"/>
      <c r="S64" s="622">
        <v>0</v>
      </c>
      <c r="T64" s="614"/>
      <c r="U64" s="614"/>
      <c r="V64" s="618"/>
      <c r="W64" s="621"/>
      <c r="X64" s="622">
        <v>0</v>
      </c>
      <c r="Y64" s="615"/>
      <c r="Z64" s="298"/>
      <c r="AA64" s="304"/>
      <c r="AB64" s="298"/>
      <c r="AC64" s="299"/>
      <c r="AD64" s="299"/>
      <c r="AE64" s="299"/>
    </row>
    <row r="65" spans="2:31" ht="16.5">
      <c r="B65" s="613"/>
      <c r="C65" s="614"/>
      <c r="D65" s="614"/>
      <c r="E65" s="614"/>
      <c r="F65" s="614"/>
      <c r="G65" s="614"/>
      <c r="H65" s="725" t="s">
        <v>64</v>
      </c>
      <c r="I65" s="720"/>
      <c r="J65" s="720"/>
      <c r="K65" s="720"/>
      <c r="L65" s="720"/>
      <c r="M65" s="720"/>
      <c r="N65" s="720"/>
      <c r="O65" s="720"/>
      <c r="P65" s="614"/>
      <c r="Q65" s="618"/>
      <c r="R65" s="621"/>
      <c r="S65" s="622">
        <v>0</v>
      </c>
      <c r="T65" s="614"/>
      <c r="U65" s="614"/>
      <c r="V65" s="618"/>
      <c r="W65" s="621"/>
      <c r="X65" s="622">
        <v>0</v>
      </c>
      <c r="Y65" s="615"/>
      <c r="Z65" s="298"/>
      <c r="AA65" s="304"/>
      <c r="AB65" s="298"/>
      <c r="AC65" s="299"/>
      <c r="AD65" s="299"/>
      <c r="AE65" s="299"/>
    </row>
    <row r="66" spans="2:31" ht="16.5">
      <c r="B66" s="613"/>
      <c r="C66" s="614"/>
      <c r="D66" s="614"/>
      <c r="E66" s="614"/>
      <c r="F66" s="614"/>
      <c r="G66" s="614"/>
      <c r="H66" s="725" t="s">
        <v>65</v>
      </c>
      <c r="I66" s="720"/>
      <c r="J66" s="720"/>
      <c r="K66" s="720"/>
      <c r="L66" s="720"/>
      <c r="M66" s="720"/>
      <c r="N66" s="720"/>
      <c r="O66" s="720"/>
      <c r="P66" s="614"/>
      <c r="Q66" s="618"/>
      <c r="R66" s="621"/>
      <c r="S66" s="622">
        <v>0</v>
      </c>
      <c r="T66" s="614"/>
      <c r="U66" s="614"/>
      <c r="V66" s="618"/>
      <c r="W66" s="621"/>
      <c r="X66" s="622">
        <v>0</v>
      </c>
      <c r="Y66" s="615"/>
      <c r="Z66" s="298"/>
      <c r="AA66" s="304"/>
      <c r="AB66" s="298"/>
      <c r="AC66" s="299"/>
      <c r="AD66" s="299"/>
      <c r="AE66" s="299"/>
    </row>
    <row r="67" spans="2:31" ht="16.5">
      <c r="B67" s="613"/>
      <c r="C67" s="614"/>
      <c r="D67" s="614"/>
      <c r="E67" s="614"/>
      <c r="F67" s="614"/>
      <c r="G67" s="614"/>
      <c r="H67" s="725" t="s">
        <v>66</v>
      </c>
      <c r="I67" s="720"/>
      <c r="J67" s="720"/>
      <c r="K67" s="720"/>
      <c r="L67" s="720"/>
      <c r="M67" s="720"/>
      <c r="N67" s="720"/>
      <c r="O67" s="720"/>
      <c r="P67" s="614"/>
      <c r="Q67" s="618"/>
      <c r="R67" s="621"/>
      <c r="S67" s="622">
        <v>0</v>
      </c>
      <c r="T67" s="614"/>
      <c r="U67" s="614"/>
      <c r="V67" s="618"/>
      <c r="W67" s="621"/>
      <c r="X67" s="622">
        <v>0</v>
      </c>
      <c r="Y67" s="615"/>
      <c r="Z67" s="298"/>
      <c r="AA67" s="304"/>
      <c r="AB67" s="298"/>
      <c r="AC67" s="299"/>
      <c r="AD67" s="299"/>
      <c r="AE67" s="299"/>
    </row>
    <row r="68" spans="2:31" ht="16.5">
      <c r="B68" s="613"/>
      <c r="C68" s="614"/>
      <c r="D68" s="614"/>
      <c r="E68" s="614"/>
      <c r="F68" s="614"/>
      <c r="G68" s="614"/>
      <c r="H68" s="614"/>
      <c r="I68" s="614"/>
      <c r="J68" s="614"/>
      <c r="K68" s="614"/>
      <c r="L68" s="614"/>
      <c r="M68" s="614"/>
      <c r="N68" s="614"/>
      <c r="O68" s="614"/>
      <c r="P68" s="614"/>
      <c r="Q68" s="618"/>
      <c r="R68" s="614"/>
      <c r="S68" s="620"/>
      <c r="T68" s="614"/>
      <c r="U68" s="614"/>
      <c r="V68" s="618"/>
      <c r="W68" s="614"/>
      <c r="X68" s="620"/>
      <c r="Y68" s="615"/>
      <c r="Z68" s="298"/>
      <c r="AA68" s="304"/>
      <c r="AB68" s="298"/>
      <c r="AC68" s="299"/>
      <c r="AD68" s="299"/>
      <c r="AE68" s="299"/>
    </row>
    <row r="69" spans="2:31" ht="16.5">
      <c r="B69" s="613"/>
      <c r="C69" s="614"/>
      <c r="D69" s="614"/>
      <c r="E69" s="614"/>
      <c r="F69" s="614"/>
      <c r="G69" s="727" t="s">
        <v>67</v>
      </c>
      <c r="H69" s="720"/>
      <c r="I69" s="720"/>
      <c r="J69" s="720"/>
      <c r="K69" s="720"/>
      <c r="L69" s="720"/>
      <c r="M69" s="720"/>
      <c r="N69" s="720"/>
      <c r="O69" s="614"/>
      <c r="P69" s="614"/>
      <c r="Q69" s="618"/>
      <c r="R69" s="617"/>
      <c r="S69" s="636">
        <f>SUM(R70:S75)</f>
        <v>47398.03</v>
      </c>
      <c r="T69" s="617"/>
      <c r="U69" s="617"/>
      <c r="V69" s="618"/>
      <c r="W69" s="617"/>
      <c r="X69" s="636">
        <f>SUM(W70:X75)</f>
        <v>41499837</v>
      </c>
      <c r="Y69" s="615"/>
      <c r="Z69" s="298"/>
      <c r="AA69" s="304"/>
      <c r="AB69" s="298"/>
      <c r="AC69" s="299"/>
      <c r="AD69" s="299"/>
      <c r="AE69" s="299"/>
    </row>
    <row r="70" spans="2:31" ht="16.5">
      <c r="B70" s="613"/>
      <c r="C70" s="614"/>
      <c r="D70" s="614"/>
      <c r="E70" s="614"/>
      <c r="F70" s="614"/>
      <c r="G70" s="614"/>
      <c r="H70" s="725" t="s">
        <v>68</v>
      </c>
      <c r="I70" s="720"/>
      <c r="J70" s="720"/>
      <c r="K70" s="720"/>
      <c r="L70" s="720"/>
      <c r="M70" s="720"/>
      <c r="N70" s="720"/>
      <c r="O70" s="720"/>
      <c r="P70" s="614"/>
      <c r="Q70" s="618"/>
      <c r="R70" s="621"/>
      <c r="S70" s="637">
        <v>0</v>
      </c>
      <c r="T70" s="614"/>
      <c r="U70" s="614"/>
      <c r="V70" s="618"/>
      <c r="W70" s="621"/>
      <c r="X70" s="632">
        <v>41499837</v>
      </c>
      <c r="Y70" s="615"/>
      <c r="Z70" s="298"/>
      <c r="AA70" s="304"/>
      <c r="AB70" s="298"/>
      <c r="AC70" s="299"/>
      <c r="AD70" s="299"/>
      <c r="AE70" s="299"/>
    </row>
    <row r="71" spans="2:31" ht="16.5">
      <c r="B71" s="613"/>
      <c r="C71" s="614"/>
      <c r="D71" s="614"/>
      <c r="E71" s="614"/>
      <c r="F71" s="614"/>
      <c r="G71" s="614"/>
      <c r="H71" s="725" t="s">
        <v>69</v>
      </c>
      <c r="I71" s="720"/>
      <c r="J71" s="720"/>
      <c r="K71" s="720"/>
      <c r="L71" s="720"/>
      <c r="M71" s="720"/>
      <c r="N71" s="720"/>
      <c r="O71" s="720"/>
      <c r="P71" s="614"/>
      <c r="Q71" s="618"/>
      <c r="R71" s="621"/>
      <c r="S71" s="622">
        <v>0</v>
      </c>
      <c r="T71" s="614"/>
      <c r="U71" s="614"/>
      <c r="V71" s="618"/>
      <c r="W71" s="621"/>
      <c r="X71" s="622">
        <v>0</v>
      </c>
      <c r="Y71" s="615"/>
      <c r="Z71" s="298"/>
      <c r="AA71" s="304"/>
      <c r="AB71" s="298"/>
      <c r="AC71" s="299"/>
      <c r="AD71" s="299"/>
      <c r="AE71" s="299"/>
    </row>
    <row r="72" spans="2:31" ht="16.5">
      <c r="B72" s="613"/>
      <c r="C72" s="614"/>
      <c r="D72" s="614"/>
      <c r="E72" s="614"/>
      <c r="F72" s="614"/>
      <c r="G72" s="614"/>
      <c r="H72" s="725" t="s">
        <v>70</v>
      </c>
      <c r="I72" s="720"/>
      <c r="J72" s="720"/>
      <c r="K72" s="720"/>
      <c r="L72" s="720"/>
      <c r="M72" s="720"/>
      <c r="N72" s="720"/>
      <c r="O72" s="720"/>
      <c r="P72" s="614"/>
      <c r="Q72" s="618"/>
      <c r="R72" s="621"/>
      <c r="S72" s="622">
        <v>0</v>
      </c>
      <c r="T72" s="614"/>
      <c r="U72" s="614"/>
      <c r="V72" s="618"/>
      <c r="W72" s="621"/>
      <c r="X72" s="622">
        <v>0</v>
      </c>
      <c r="Y72" s="615"/>
      <c r="Z72" s="298"/>
      <c r="AA72" s="304"/>
      <c r="AB72" s="298"/>
      <c r="AC72" s="299"/>
      <c r="AD72" s="299"/>
      <c r="AE72" s="299"/>
    </row>
    <row r="73" spans="2:31" ht="16.5">
      <c r="B73" s="613"/>
      <c r="C73" s="614"/>
      <c r="D73" s="614"/>
      <c r="E73" s="614"/>
      <c r="F73" s="614"/>
      <c r="G73" s="614"/>
      <c r="H73" s="725" t="s">
        <v>71</v>
      </c>
      <c r="I73" s="720"/>
      <c r="J73" s="720"/>
      <c r="K73" s="720"/>
      <c r="L73" s="720"/>
      <c r="M73" s="720"/>
      <c r="N73" s="720"/>
      <c r="O73" s="720"/>
      <c r="P73" s="614"/>
      <c r="Q73" s="618"/>
      <c r="R73" s="621"/>
      <c r="S73" s="622">
        <v>0</v>
      </c>
      <c r="T73" s="614"/>
      <c r="U73" s="614"/>
      <c r="V73" s="618"/>
      <c r="W73" s="621"/>
      <c r="X73" s="622">
        <v>0</v>
      </c>
      <c r="Y73" s="615"/>
      <c r="Z73" s="298"/>
      <c r="AA73" s="304"/>
      <c r="AB73" s="298"/>
      <c r="AC73" s="299"/>
      <c r="AD73" s="299"/>
      <c r="AE73" s="299"/>
    </row>
    <row r="74" spans="2:31" ht="16.5">
      <c r="B74" s="613"/>
      <c r="C74" s="614"/>
      <c r="D74" s="614"/>
      <c r="E74" s="614"/>
      <c r="F74" s="614"/>
      <c r="G74" s="614"/>
      <c r="H74" s="725" t="s">
        <v>72</v>
      </c>
      <c r="I74" s="720"/>
      <c r="J74" s="720"/>
      <c r="K74" s="720"/>
      <c r="L74" s="720"/>
      <c r="M74" s="720"/>
      <c r="N74" s="720"/>
      <c r="O74" s="720"/>
      <c r="P74" s="614"/>
      <c r="Q74" s="618"/>
      <c r="R74" s="621"/>
      <c r="S74" s="622">
        <v>0</v>
      </c>
      <c r="T74" s="614"/>
      <c r="U74" s="614"/>
      <c r="V74" s="618"/>
      <c r="W74" s="621"/>
      <c r="X74" s="622">
        <v>0</v>
      </c>
      <c r="Y74" s="615"/>
      <c r="Z74" s="298"/>
      <c r="AA74" s="304"/>
      <c r="AB74" s="298"/>
      <c r="AC74" s="299"/>
      <c r="AD74" s="299"/>
      <c r="AE74" s="299"/>
    </row>
    <row r="75" spans="2:31" ht="16.5">
      <c r="B75" s="613"/>
      <c r="C75" s="614"/>
      <c r="D75" s="614"/>
      <c r="E75" s="614"/>
      <c r="F75" s="614"/>
      <c r="G75" s="614"/>
      <c r="H75" s="725" t="s">
        <v>73</v>
      </c>
      <c r="I75" s="720"/>
      <c r="J75" s="720"/>
      <c r="K75" s="720"/>
      <c r="L75" s="720"/>
      <c r="M75" s="720"/>
      <c r="N75" s="720"/>
      <c r="O75" s="720"/>
      <c r="P75" s="614"/>
      <c r="Q75" s="618"/>
      <c r="R75" s="621"/>
      <c r="S75" s="637">
        <f>+'BC Dic21'!H37</f>
        <v>47398.03</v>
      </c>
      <c r="T75" s="614"/>
      <c r="U75" s="614"/>
      <c r="V75" s="618"/>
      <c r="W75" s="621"/>
      <c r="X75" s="622">
        <v>0</v>
      </c>
      <c r="Y75" s="615"/>
      <c r="Z75" s="298"/>
      <c r="AA75" s="304"/>
      <c r="AB75" s="298"/>
      <c r="AC75" s="299"/>
      <c r="AD75" s="299"/>
      <c r="AE75" s="299"/>
    </row>
    <row r="76" spans="2:31" ht="16.5">
      <c r="B76" s="613"/>
      <c r="C76" s="614"/>
      <c r="D76" s="614"/>
      <c r="E76" s="614"/>
      <c r="F76" s="614"/>
      <c r="G76" s="727" t="s">
        <v>74</v>
      </c>
      <c r="H76" s="720"/>
      <c r="I76" s="720"/>
      <c r="J76" s="720"/>
      <c r="K76" s="720"/>
      <c r="L76" s="720"/>
      <c r="M76" s="720"/>
      <c r="N76" s="720"/>
      <c r="O76" s="614"/>
      <c r="P76" s="614"/>
      <c r="Q76" s="618"/>
      <c r="R76" s="617"/>
      <c r="S76" s="616">
        <f>SUM(S77)</f>
        <v>0</v>
      </c>
      <c r="T76" s="638"/>
      <c r="U76" s="617"/>
      <c r="V76" s="618"/>
      <c r="W76" s="617"/>
      <c r="X76" s="616">
        <f>SUM(X77)</f>
        <v>0</v>
      </c>
      <c r="Y76" s="615"/>
      <c r="Z76" s="298"/>
      <c r="AA76" s="304"/>
      <c r="AB76" s="298"/>
      <c r="AC76" s="299"/>
      <c r="AD76" s="299"/>
      <c r="AE76" s="299"/>
    </row>
    <row r="77" spans="2:31" ht="16.5">
      <c r="B77" s="613"/>
      <c r="C77" s="614"/>
      <c r="D77" s="614"/>
      <c r="E77" s="614"/>
      <c r="F77" s="614"/>
      <c r="G77" s="614"/>
      <c r="H77" s="725" t="s">
        <v>75</v>
      </c>
      <c r="I77" s="720"/>
      <c r="J77" s="720"/>
      <c r="K77" s="720"/>
      <c r="L77" s="720"/>
      <c r="M77" s="720"/>
      <c r="N77" s="720"/>
      <c r="O77" s="720"/>
      <c r="P77" s="614"/>
      <c r="Q77" s="618"/>
      <c r="R77" s="621"/>
      <c r="S77" s="622">
        <v>0</v>
      </c>
      <c r="T77" s="614"/>
      <c r="U77" s="614"/>
      <c r="V77" s="618"/>
      <c r="W77" s="621"/>
      <c r="X77" s="622">
        <v>0</v>
      </c>
      <c r="Y77" s="615"/>
      <c r="Z77" s="298"/>
      <c r="AA77" s="304"/>
      <c r="AB77" s="298"/>
      <c r="AC77" s="299"/>
      <c r="AD77" s="299"/>
      <c r="AE77" s="299"/>
    </row>
    <row r="78" spans="2:31" ht="16.5">
      <c r="B78" s="613"/>
      <c r="C78" s="614"/>
      <c r="D78" s="614"/>
      <c r="E78" s="719" t="s">
        <v>76</v>
      </c>
      <c r="F78" s="720"/>
      <c r="G78" s="720"/>
      <c r="H78" s="720"/>
      <c r="I78" s="720"/>
      <c r="J78" s="614"/>
      <c r="K78" s="614"/>
      <c r="L78" s="614"/>
      <c r="M78" s="614"/>
      <c r="N78" s="614"/>
      <c r="O78" s="614"/>
      <c r="P78" s="614"/>
      <c r="Q78" s="614"/>
      <c r="R78" s="614"/>
      <c r="S78" s="614"/>
      <c r="T78" s="614"/>
      <c r="U78" s="614"/>
      <c r="V78" s="614"/>
      <c r="W78" s="614"/>
      <c r="X78" s="614"/>
      <c r="Y78" s="615"/>
      <c r="Z78" s="298"/>
      <c r="AA78" s="304"/>
      <c r="AB78" s="298"/>
      <c r="AC78" s="299"/>
      <c r="AD78" s="299"/>
      <c r="AE78" s="299"/>
    </row>
    <row r="79" spans="2:31" ht="16.5">
      <c r="B79" s="613"/>
      <c r="C79" s="614"/>
      <c r="D79" s="614"/>
      <c r="E79" s="720"/>
      <c r="F79" s="726"/>
      <c r="G79" s="726"/>
      <c r="H79" s="726"/>
      <c r="I79" s="720"/>
      <c r="J79" s="614"/>
      <c r="K79" s="614"/>
      <c r="L79" s="614"/>
      <c r="M79" s="614"/>
      <c r="N79" s="614"/>
      <c r="O79" s="614"/>
      <c r="P79" s="614"/>
      <c r="Q79" s="618"/>
      <c r="R79" s="617"/>
      <c r="S79" s="623">
        <f>S39+S44+S56+S61+S69+S76</f>
        <v>803227647.18522263</v>
      </c>
      <c r="T79" s="614"/>
      <c r="U79" s="614"/>
      <c r="V79" s="618"/>
      <c r="W79" s="617"/>
      <c r="X79" s="639">
        <f>X39+X44+X56+X61+X69+X76</f>
        <v>266888835</v>
      </c>
      <c r="Y79" s="615"/>
      <c r="Z79" s="298"/>
      <c r="AA79" s="304"/>
      <c r="AB79" s="298"/>
      <c r="AC79" s="299"/>
      <c r="AD79" s="299"/>
      <c r="AE79" s="299"/>
    </row>
    <row r="80" spans="2:31" ht="16.5">
      <c r="B80" s="613"/>
      <c r="C80" s="614"/>
      <c r="D80" s="614"/>
      <c r="E80" s="720"/>
      <c r="F80" s="720"/>
      <c r="G80" s="720"/>
      <c r="H80" s="720"/>
      <c r="I80" s="720"/>
      <c r="J80" s="614"/>
      <c r="K80" s="614"/>
      <c r="L80" s="614"/>
      <c r="M80" s="614"/>
      <c r="N80" s="614"/>
      <c r="O80" s="614"/>
      <c r="P80" s="614"/>
      <c r="Q80" s="614"/>
      <c r="R80" s="614"/>
      <c r="S80" s="614"/>
      <c r="T80" s="614"/>
      <c r="U80" s="614"/>
      <c r="V80" s="614"/>
      <c r="W80" s="614"/>
      <c r="X80" s="614"/>
      <c r="Y80" s="615"/>
      <c r="Z80" s="298"/>
      <c r="AA80" s="304"/>
      <c r="AB80" s="298"/>
      <c r="AC80" s="299"/>
      <c r="AD80" s="299"/>
      <c r="AE80" s="299"/>
    </row>
    <row r="81" spans="2:31" ht="16.5">
      <c r="B81" s="613"/>
      <c r="C81" s="614"/>
      <c r="D81" s="614"/>
      <c r="E81" s="614"/>
      <c r="F81" s="614"/>
      <c r="G81" s="614"/>
      <c r="H81" s="614"/>
      <c r="I81" s="614"/>
      <c r="J81" s="614"/>
      <c r="K81" s="614"/>
      <c r="L81" s="614"/>
      <c r="M81" s="614"/>
      <c r="N81" s="614"/>
      <c r="O81" s="614"/>
      <c r="P81" s="614"/>
      <c r="Q81" s="614"/>
      <c r="R81" s="614"/>
      <c r="S81" s="614"/>
      <c r="T81" s="614"/>
      <c r="U81" s="614"/>
      <c r="V81" s="614"/>
      <c r="W81" s="614"/>
      <c r="X81" s="614"/>
      <c r="Y81" s="615"/>
      <c r="Z81" s="298"/>
      <c r="AA81" s="304"/>
      <c r="AB81" s="298"/>
      <c r="AC81" s="299"/>
      <c r="AD81" s="299"/>
      <c r="AE81" s="299"/>
    </row>
    <row r="82" spans="2:31" ht="16.5">
      <c r="B82" s="613"/>
      <c r="C82" s="614"/>
      <c r="D82" s="614"/>
      <c r="E82" s="719" t="s">
        <v>77</v>
      </c>
      <c r="F82" s="720"/>
      <c r="G82" s="720"/>
      <c r="H82" s="720"/>
      <c r="I82" s="720"/>
      <c r="J82" s="720"/>
      <c r="K82" s="720"/>
      <c r="L82" s="614"/>
      <c r="M82" s="614"/>
      <c r="N82" s="614"/>
      <c r="O82" s="614"/>
      <c r="P82" s="614"/>
      <c r="Q82" s="618"/>
      <c r="R82" s="617"/>
      <c r="S82" s="623">
        <f>Q35-S79</f>
        <v>59250026.684777379</v>
      </c>
      <c r="T82" s="614"/>
      <c r="U82" s="614"/>
      <c r="V82" s="618"/>
      <c r="W82" s="618"/>
      <c r="X82" s="639">
        <f>X35-X79</f>
        <v>-31646672.439999998</v>
      </c>
      <c r="Y82" s="615"/>
      <c r="Z82" s="298"/>
      <c r="AA82" s="304"/>
      <c r="AB82" s="298"/>
      <c r="AC82" s="299"/>
      <c r="AD82" s="299"/>
      <c r="AE82" s="299"/>
    </row>
    <row r="83" spans="2:31" ht="17.25" thickBot="1">
      <c r="B83" s="640"/>
      <c r="C83" s="641"/>
      <c r="D83" s="641"/>
      <c r="E83" s="721"/>
      <c r="F83" s="721"/>
      <c r="G83" s="721"/>
      <c r="H83" s="721"/>
      <c r="I83" s="721"/>
      <c r="J83" s="721"/>
      <c r="K83" s="721"/>
      <c r="L83" s="641"/>
      <c r="M83" s="641"/>
      <c r="N83" s="641"/>
      <c r="O83" s="641"/>
      <c r="P83" s="641"/>
      <c r="Q83" s="641"/>
      <c r="R83" s="641"/>
      <c r="S83" s="641"/>
      <c r="T83" s="641"/>
      <c r="U83" s="641"/>
      <c r="V83" s="641"/>
      <c r="W83" s="641"/>
      <c r="X83" s="641"/>
      <c r="Y83" s="642"/>
      <c r="Z83" s="315"/>
      <c r="AA83" s="316"/>
      <c r="AB83" s="298"/>
      <c r="AC83" s="299"/>
      <c r="AD83" s="299"/>
      <c r="AE83" s="299"/>
    </row>
    <row r="84" spans="2:31" ht="16.5">
      <c r="B84" s="613"/>
      <c r="C84" s="722" t="s">
        <v>78</v>
      </c>
      <c r="D84" s="720"/>
      <c r="E84" s="720"/>
      <c r="F84" s="720"/>
      <c r="G84" s="720"/>
      <c r="H84" s="720"/>
      <c r="I84" s="720"/>
      <c r="J84" s="720"/>
      <c r="K84" s="720"/>
      <c r="L84" s="720"/>
      <c r="M84" s="720"/>
      <c r="N84" s="720"/>
      <c r="O84" s="720"/>
      <c r="P84" s="720"/>
      <c r="Q84" s="720"/>
      <c r="R84" s="720"/>
      <c r="S84" s="720"/>
      <c r="T84" s="720"/>
      <c r="U84" s="720"/>
      <c r="V84" s="720"/>
      <c r="W84" s="720"/>
      <c r="X84" s="720"/>
      <c r="Y84" s="615"/>
      <c r="Z84" s="298"/>
      <c r="AA84" s="298"/>
      <c r="AB84" s="298"/>
      <c r="AC84" s="299"/>
      <c r="AD84" s="299"/>
      <c r="AE84" s="299"/>
    </row>
    <row r="85" spans="2:31" ht="16.5">
      <c r="B85" s="613"/>
      <c r="C85" s="614"/>
      <c r="D85" s="614"/>
      <c r="E85" s="614"/>
      <c r="F85" s="614"/>
      <c r="G85" s="614"/>
      <c r="H85" s="614"/>
      <c r="I85" s="614"/>
      <c r="J85" s="614"/>
      <c r="K85" s="614"/>
      <c r="L85" s="614"/>
      <c r="M85" s="614"/>
      <c r="N85" s="614"/>
      <c r="O85" s="614"/>
      <c r="P85" s="614"/>
      <c r="Q85" s="614"/>
      <c r="R85" s="614"/>
      <c r="S85" s="614"/>
      <c r="T85" s="614"/>
      <c r="U85" s="614"/>
      <c r="V85" s="614"/>
      <c r="W85" s="614"/>
      <c r="X85" s="614"/>
      <c r="Y85" s="615"/>
      <c r="Z85" s="298"/>
      <c r="AA85" s="298"/>
      <c r="AB85" s="298"/>
      <c r="AC85" s="299"/>
      <c r="AD85" s="299"/>
      <c r="AE85" s="299"/>
    </row>
    <row r="86" spans="2:31" ht="16.5">
      <c r="B86" s="613"/>
      <c r="C86" s="614"/>
      <c r="D86" s="723" t="s">
        <v>79</v>
      </c>
      <c r="E86" s="720"/>
      <c r="F86" s="720"/>
      <c r="G86" s="720"/>
      <c r="H86" s="720"/>
      <c r="I86" s="720"/>
      <c r="J86" s="720"/>
      <c r="K86" s="720"/>
      <c r="L86" s="720"/>
      <c r="M86" s="720"/>
      <c r="N86" s="720"/>
      <c r="O86" s="720"/>
      <c r="P86" s="720"/>
      <c r="Q86" s="720"/>
      <c r="R86" s="720"/>
      <c r="S86" s="720"/>
      <c r="T86" s="720"/>
      <c r="U86" s="720"/>
      <c r="V86" s="720"/>
      <c r="W86" s="720"/>
      <c r="X86" s="720"/>
      <c r="Y86" s="724"/>
      <c r="Z86" s="298"/>
      <c r="AA86" s="298"/>
      <c r="AB86" s="298"/>
      <c r="AC86" s="299"/>
      <c r="AD86" s="299"/>
      <c r="AE86" s="299"/>
    </row>
    <row r="87" spans="2:31" ht="16.5">
      <c r="B87" s="613"/>
      <c r="C87" s="614"/>
      <c r="D87" s="614"/>
      <c r="E87" s="614"/>
      <c r="F87" s="614"/>
      <c r="G87" s="614"/>
      <c r="H87" s="614"/>
      <c r="I87" s="614"/>
      <c r="J87" s="614"/>
      <c r="K87" s="614"/>
      <c r="L87" s="614"/>
      <c r="M87" s="614"/>
      <c r="N87" s="614"/>
      <c r="O87" s="614"/>
      <c r="P87" s="614"/>
      <c r="Q87" s="614"/>
      <c r="R87" s="614"/>
      <c r="S87" s="614"/>
      <c r="T87" s="614"/>
      <c r="U87" s="614"/>
      <c r="V87" s="614"/>
      <c r="W87" s="614"/>
      <c r="X87" s="614"/>
      <c r="Y87" s="615"/>
      <c r="Z87" s="298"/>
      <c r="AA87" s="298"/>
      <c r="AB87" s="298"/>
      <c r="AC87" s="299"/>
      <c r="AD87" s="299"/>
      <c r="AE87" s="299"/>
    </row>
    <row r="88" spans="2:31" ht="16.5">
      <c r="B88" s="613"/>
      <c r="C88" s="614"/>
      <c r="D88" s="614"/>
      <c r="E88" s="614"/>
      <c r="F88" s="614"/>
      <c r="G88" s="723" t="s">
        <v>79</v>
      </c>
      <c r="H88" s="720"/>
      <c r="I88" s="720"/>
      <c r="J88" s="720"/>
      <c r="K88" s="614"/>
      <c r="L88" s="614"/>
      <c r="M88" s="723" t="s">
        <v>79</v>
      </c>
      <c r="N88" s="720"/>
      <c r="O88" s="720"/>
      <c r="P88" s="720"/>
      <c r="Q88" s="720"/>
      <c r="R88" s="720"/>
      <c r="S88" s="720"/>
      <c r="T88" s="720"/>
      <c r="U88" s="720"/>
      <c r="V88" s="720"/>
      <c r="W88" s="720"/>
      <c r="X88" s="614"/>
      <c r="Y88" s="615"/>
      <c r="Z88" s="298"/>
      <c r="AA88" s="298"/>
      <c r="AB88" s="298"/>
      <c r="AC88" s="299"/>
      <c r="AD88" s="299"/>
      <c r="AE88" s="299"/>
    </row>
    <row r="89" spans="2:31" ht="16.5">
      <c r="B89" s="643"/>
      <c r="C89" s="618"/>
      <c r="D89" s="618"/>
      <c r="E89" s="618"/>
      <c r="F89" s="618"/>
      <c r="G89" s="618"/>
      <c r="H89" s="618"/>
      <c r="I89" s="618"/>
      <c r="J89" s="618"/>
      <c r="K89" s="618"/>
      <c r="L89" s="618"/>
      <c r="M89" s="618"/>
      <c r="N89" s="618"/>
      <c r="O89" s="618"/>
      <c r="P89" s="618"/>
      <c r="Q89" s="618"/>
      <c r="R89" s="618"/>
      <c r="S89" s="618"/>
      <c r="T89" s="618"/>
      <c r="U89" s="618"/>
      <c r="V89" s="618"/>
      <c r="W89" s="618"/>
      <c r="X89" s="618"/>
      <c r="Y89" s="644"/>
      <c r="Z89" s="299"/>
      <c r="AA89" s="299"/>
      <c r="AB89" s="299"/>
      <c r="AC89" s="299"/>
      <c r="AD89" s="299"/>
      <c r="AE89" s="299"/>
    </row>
    <row r="90" spans="2:31" ht="12.75" customHeight="1">
      <c r="B90" s="643"/>
      <c r="C90" s="618"/>
      <c r="D90" s="618"/>
      <c r="E90" s="618"/>
      <c r="F90" s="618"/>
      <c r="G90" s="618"/>
      <c r="H90" s="618"/>
      <c r="I90" s="618"/>
      <c r="J90" s="618"/>
      <c r="K90" s="618"/>
      <c r="L90" s="618"/>
      <c r="M90" s="618"/>
      <c r="N90" s="618"/>
      <c r="O90" s="618"/>
      <c r="P90" s="618"/>
      <c r="Q90" s="618"/>
      <c r="R90" s="618"/>
      <c r="S90" s="618"/>
      <c r="T90" s="618"/>
      <c r="U90" s="618"/>
      <c r="V90" s="618"/>
      <c r="W90" s="618"/>
      <c r="X90" s="618"/>
      <c r="Y90" s="644"/>
      <c r="Z90" s="299"/>
      <c r="AA90" s="299"/>
      <c r="AB90" s="299"/>
      <c r="AC90" s="299"/>
      <c r="AD90" s="299"/>
      <c r="AE90" s="299"/>
    </row>
    <row r="91" spans="2:31" ht="12.75" customHeight="1">
      <c r="B91" s="643"/>
      <c r="C91" s="618"/>
      <c r="D91" s="618"/>
      <c r="E91" s="618"/>
      <c r="F91" s="618"/>
      <c r="G91" s="618"/>
      <c r="H91" s="618"/>
      <c r="I91" s="618"/>
      <c r="J91" s="618"/>
      <c r="K91" s="618"/>
      <c r="L91" s="618"/>
      <c r="M91" s="618"/>
      <c r="N91" s="618"/>
      <c r="O91" s="618"/>
      <c r="P91" s="618"/>
      <c r="Q91" s="618"/>
      <c r="R91" s="618"/>
      <c r="S91" s="618"/>
      <c r="T91" s="618"/>
      <c r="U91" s="618"/>
      <c r="V91" s="618"/>
      <c r="W91" s="618"/>
      <c r="X91" s="618"/>
      <c r="Y91" s="644"/>
      <c r="Z91" s="299"/>
      <c r="AA91" s="299"/>
      <c r="AB91" s="299"/>
      <c r="AC91" s="299"/>
      <c r="AD91" s="299"/>
      <c r="AE91" s="299"/>
    </row>
    <row r="92" spans="2:31" ht="12.75" customHeight="1" thickBot="1">
      <c r="B92" s="645"/>
      <c r="C92" s="646"/>
      <c r="D92" s="646"/>
      <c r="E92" s="646"/>
      <c r="F92" s="646"/>
      <c r="G92" s="646"/>
      <c r="H92" s="646"/>
      <c r="I92" s="646"/>
      <c r="J92" s="646"/>
      <c r="K92" s="646"/>
      <c r="L92" s="646"/>
      <c r="M92" s="646"/>
      <c r="N92" s="646"/>
      <c r="O92" s="646"/>
      <c r="P92" s="646"/>
      <c r="Q92" s="646"/>
      <c r="R92" s="646"/>
      <c r="S92" s="646"/>
      <c r="T92" s="646"/>
      <c r="U92" s="646"/>
      <c r="V92" s="646"/>
      <c r="W92" s="646"/>
      <c r="X92" s="646"/>
      <c r="Y92" s="647"/>
      <c r="Z92" s="299"/>
      <c r="AA92" s="299"/>
      <c r="AB92" s="299"/>
      <c r="AC92" s="299"/>
      <c r="AD92" s="299"/>
      <c r="AE92" s="299"/>
    </row>
    <row r="93" spans="2:31" ht="12.75" customHeight="1">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299"/>
      <c r="AB93" s="299"/>
      <c r="AC93" s="299"/>
      <c r="AD93" s="299"/>
      <c r="AE93" s="299"/>
    </row>
    <row r="94" spans="2:31" ht="12.75" customHeight="1">
      <c r="B94" s="299"/>
      <c r="C94" s="299"/>
      <c r="D94" s="299"/>
      <c r="E94" s="299"/>
      <c r="F94" s="299"/>
      <c r="G94" s="299"/>
      <c r="H94" s="299"/>
      <c r="I94" s="299"/>
      <c r="J94" s="299"/>
      <c r="K94" s="299"/>
      <c r="L94" s="299"/>
      <c r="M94" s="299"/>
      <c r="N94" s="299"/>
      <c r="O94" s="299"/>
      <c r="P94" s="299"/>
      <c r="Q94" s="299"/>
      <c r="R94" s="299"/>
      <c r="S94" s="299"/>
      <c r="T94" s="299"/>
      <c r="U94" s="299"/>
      <c r="V94" s="299"/>
      <c r="W94" s="299"/>
      <c r="X94" s="299"/>
      <c r="Y94" s="299"/>
      <c r="Z94" s="299"/>
      <c r="AA94" s="299"/>
      <c r="AB94" s="299"/>
      <c r="AC94" s="299"/>
      <c r="AD94" s="299"/>
      <c r="AE94" s="299"/>
    </row>
    <row r="95" spans="2:31" ht="12.75" customHeight="1">
      <c r="B95" s="299"/>
      <c r="C95" s="299"/>
      <c r="D95" s="299"/>
      <c r="E95" s="299"/>
      <c r="F95" s="299"/>
      <c r="G95" s="299"/>
      <c r="H95" s="299"/>
      <c r="I95" s="299"/>
      <c r="J95" s="299"/>
      <c r="K95" s="299"/>
      <c r="L95" s="299"/>
      <c r="M95" s="299"/>
      <c r="N95" s="299"/>
      <c r="O95" s="299"/>
      <c r="P95" s="299"/>
      <c r="Q95" s="299"/>
      <c r="R95" s="299"/>
      <c r="S95" s="299"/>
      <c r="T95" s="299"/>
      <c r="U95" s="299"/>
      <c r="V95" s="299"/>
      <c r="W95" s="299"/>
      <c r="X95" s="299"/>
      <c r="Y95" s="299"/>
      <c r="Z95" s="299"/>
      <c r="AA95" s="299"/>
      <c r="AB95" s="299"/>
      <c r="AC95" s="299"/>
      <c r="AD95" s="299"/>
      <c r="AE95" s="299"/>
    </row>
  </sheetData>
  <mergeCells count="66">
    <mergeCell ref="B1:AA1"/>
    <mergeCell ref="B2:AB2"/>
    <mergeCell ref="F20:R20"/>
    <mergeCell ref="H21:O22"/>
    <mergeCell ref="H40:O40"/>
    <mergeCell ref="H32:O32"/>
    <mergeCell ref="H28:O28"/>
    <mergeCell ref="H29:O29"/>
    <mergeCell ref="H14:O14"/>
    <mergeCell ref="H12:O12"/>
    <mergeCell ref="H13:O13"/>
    <mergeCell ref="H30:O30"/>
    <mergeCell ref="H23:O24"/>
    <mergeCell ref="H16:O16"/>
    <mergeCell ref="H17:R18"/>
    <mergeCell ref="G9:N9"/>
    <mergeCell ref="G26:M26"/>
    <mergeCell ref="B3:AB4"/>
    <mergeCell ref="V8:X8"/>
    <mergeCell ref="Q8:T8"/>
    <mergeCell ref="E8:N8"/>
    <mergeCell ref="H10:O10"/>
    <mergeCell ref="H11:O11"/>
    <mergeCell ref="H15:O15"/>
    <mergeCell ref="G44:N44"/>
    <mergeCell ref="H46:O46"/>
    <mergeCell ref="E34:N36"/>
    <mergeCell ref="Q35:S35"/>
    <mergeCell ref="H31:O31"/>
    <mergeCell ref="H42:O42"/>
    <mergeCell ref="E38:N38"/>
    <mergeCell ref="G39:N39"/>
    <mergeCell ref="H41:O41"/>
    <mergeCell ref="H52:O52"/>
    <mergeCell ref="H51:O51"/>
    <mergeCell ref="H49:O49"/>
    <mergeCell ref="H50:O50"/>
    <mergeCell ref="H47:O47"/>
    <mergeCell ref="H48:O48"/>
    <mergeCell ref="H60:O60"/>
    <mergeCell ref="G56:N56"/>
    <mergeCell ref="H58:O58"/>
    <mergeCell ref="H59:O59"/>
    <mergeCell ref="H53:O53"/>
    <mergeCell ref="H54:O54"/>
    <mergeCell ref="H66:O66"/>
    <mergeCell ref="H67:O67"/>
    <mergeCell ref="H64:O64"/>
    <mergeCell ref="H65:O65"/>
    <mergeCell ref="G61:M61"/>
    <mergeCell ref="H63:O63"/>
    <mergeCell ref="H72:O72"/>
    <mergeCell ref="H73:O73"/>
    <mergeCell ref="H70:O70"/>
    <mergeCell ref="H71:O71"/>
    <mergeCell ref="G69:N69"/>
    <mergeCell ref="H77:O77"/>
    <mergeCell ref="E78:I80"/>
    <mergeCell ref="G76:N76"/>
    <mergeCell ref="H74:O74"/>
    <mergeCell ref="H75:O75"/>
    <mergeCell ref="E82:K83"/>
    <mergeCell ref="C84:X84"/>
    <mergeCell ref="D86:Y86"/>
    <mergeCell ref="G88:J88"/>
    <mergeCell ref="M88:W88"/>
  </mergeCells>
  <pageMargins left="0.23622047244094491" right="0.23622047244094491" top="0.15748031496062992" bottom="0.11811023622047245" header="0" footer="0"/>
  <pageSetup scale="75" orientation="landscape" r:id="rId1"/>
  <headerFooter>
    <oddFooter>&amp;R&amp;P</oddFooter>
  </headerFooter>
  <rowBreaks count="1" manualBreakCount="1">
    <brk id="92" min="1" max="27" man="1"/>
  </rowBreaks>
  <colBreaks count="1" manualBreakCount="1">
    <brk id="2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
  <sheetViews>
    <sheetView showGridLines="0" view="pageBreakPreview" zoomScaleNormal="100" zoomScaleSheetLayoutView="100" workbookViewId="0">
      <pane ySplit="4" topLeftCell="A26" activePane="bottomLeft" state="frozen"/>
      <selection pane="bottomLeft" activeCell="T55" sqref="T55:Z55"/>
    </sheetView>
  </sheetViews>
  <sheetFormatPr baseColWidth="10" defaultColWidth="14.42578125" defaultRowHeight="15" customHeight="1"/>
  <cols>
    <col min="1" max="1" width="14.42578125" style="545"/>
    <col min="2" max="2" width="0.5703125" style="295" customWidth="1"/>
    <col min="3" max="3" width="1.140625" style="295" customWidth="1"/>
    <col min="4" max="4" width="1.5703125" style="295" customWidth="1"/>
    <col min="5" max="5" width="8.140625" style="295" customWidth="1"/>
    <col min="6" max="6" width="0.5703125" style="295" customWidth="1"/>
    <col min="7" max="7" width="4.85546875" style="295" customWidth="1"/>
    <col min="8" max="8" width="25.42578125" style="295" customWidth="1"/>
    <col min="9" max="9" width="0.42578125" style="295" customWidth="1"/>
    <col min="10" max="10" width="13.85546875" style="295" customWidth="1"/>
    <col min="11" max="11" width="0.5703125" style="295" customWidth="1"/>
    <col min="12" max="12" width="2.7109375" style="295" customWidth="1"/>
    <col min="13" max="13" width="13.7109375" style="295" customWidth="1"/>
    <col min="14" max="14" width="1.5703125" style="295" customWidth="1"/>
    <col min="15" max="15" width="2.140625" style="295" customWidth="1"/>
    <col min="16" max="16" width="1.5703125" style="295" customWidth="1"/>
    <col min="17" max="17" width="1.140625" style="295" customWidth="1"/>
    <col min="18" max="18" width="9.140625" style="295" customWidth="1"/>
    <col min="19" max="19" width="5.42578125" style="295" customWidth="1"/>
    <col min="20" max="20" width="25.85546875" style="295" customWidth="1"/>
    <col min="21" max="21" width="1" style="295" customWidth="1"/>
    <col min="22" max="22" width="1.140625" style="295" customWidth="1"/>
    <col min="23" max="23" width="13.5703125" style="295" customWidth="1"/>
    <col min="24" max="24" width="1.5703125" style="295" customWidth="1"/>
    <col min="25" max="26" width="0.85546875" style="295" customWidth="1"/>
    <col min="27" max="27" width="13" style="295" customWidth="1"/>
    <col min="28" max="28" width="0.42578125" style="295" customWidth="1"/>
    <col min="29" max="29" width="0.7109375" style="295" customWidth="1"/>
    <col min="30" max="16384" width="14.42578125" style="295"/>
  </cols>
  <sheetData>
    <row r="1" spans="2:29" ht="6.75" customHeight="1">
      <c r="B1" s="746"/>
      <c r="C1" s="738"/>
      <c r="D1" s="738"/>
      <c r="E1" s="739"/>
      <c r="F1" s="298"/>
      <c r="G1" s="298"/>
      <c r="H1" s="298"/>
      <c r="I1" s="298"/>
      <c r="J1" s="298"/>
      <c r="K1" s="298"/>
      <c r="L1" s="298"/>
      <c r="M1" s="298"/>
      <c r="N1" s="298"/>
      <c r="O1" s="298"/>
      <c r="P1" s="298"/>
      <c r="Q1" s="298"/>
      <c r="R1" s="298"/>
      <c r="S1" s="298"/>
      <c r="T1" s="298"/>
      <c r="U1" s="298"/>
      <c r="V1" s="298"/>
      <c r="W1" s="298"/>
      <c r="X1" s="298"/>
      <c r="Y1" s="298"/>
      <c r="Z1" s="298"/>
      <c r="AA1" s="298"/>
      <c r="AB1" s="298"/>
      <c r="AC1" s="298"/>
    </row>
    <row r="2" spans="2:29" ht="13.5" customHeight="1">
      <c r="B2" s="737" t="s">
        <v>1659</v>
      </c>
      <c r="C2" s="738"/>
      <c r="D2" s="738"/>
      <c r="E2" s="738"/>
      <c r="F2" s="738"/>
      <c r="G2" s="738"/>
      <c r="H2" s="738"/>
      <c r="I2" s="738"/>
      <c r="J2" s="738"/>
      <c r="K2" s="738"/>
      <c r="L2" s="738"/>
      <c r="M2" s="738"/>
      <c r="N2" s="738"/>
      <c r="O2" s="738"/>
      <c r="P2" s="738"/>
      <c r="Q2" s="738"/>
      <c r="R2" s="738"/>
      <c r="S2" s="738"/>
      <c r="T2" s="738"/>
      <c r="U2" s="738"/>
      <c r="V2" s="738"/>
      <c r="W2" s="738"/>
      <c r="X2" s="738"/>
      <c r="Y2" s="738"/>
      <c r="Z2" s="738"/>
      <c r="AA2" s="739"/>
      <c r="AB2" s="298"/>
      <c r="AC2" s="298"/>
    </row>
    <row r="3" spans="2:29" ht="15.75" customHeight="1">
      <c r="B3" s="737" t="s">
        <v>80</v>
      </c>
      <c r="C3" s="738"/>
      <c r="D3" s="738"/>
      <c r="E3" s="738"/>
      <c r="F3" s="738"/>
      <c r="G3" s="738"/>
      <c r="H3" s="738"/>
      <c r="I3" s="738"/>
      <c r="J3" s="738"/>
      <c r="K3" s="738"/>
      <c r="L3" s="738"/>
      <c r="M3" s="738"/>
      <c r="N3" s="738"/>
      <c r="O3" s="738"/>
      <c r="P3" s="738"/>
      <c r="Q3" s="738"/>
      <c r="R3" s="738"/>
      <c r="S3" s="738"/>
      <c r="T3" s="738"/>
      <c r="U3" s="738"/>
      <c r="V3" s="738"/>
      <c r="W3" s="738"/>
      <c r="X3" s="738"/>
      <c r="Y3" s="738"/>
      <c r="Z3" s="738"/>
      <c r="AA3" s="738"/>
      <c r="AB3" s="739"/>
      <c r="AC3" s="298"/>
    </row>
    <row r="4" spans="2:29" ht="31.5" customHeight="1">
      <c r="B4" s="747" t="s">
        <v>1661</v>
      </c>
      <c r="C4" s="738"/>
      <c r="D4" s="738"/>
      <c r="E4" s="738"/>
      <c r="F4" s="738"/>
      <c r="G4" s="738"/>
      <c r="H4" s="738"/>
      <c r="I4" s="738"/>
      <c r="J4" s="738"/>
      <c r="K4" s="738"/>
      <c r="L4" s="738"/>
      <c r="M4" s="738"/>
      <c r="N4" s="738"/>
      <c r="O4" s="738"/>
      <c r="P4" s="738"/>
      <c r="Q4" s="738"/>
      <c r="R4" s="738"/>
      <c r="S4" s="738"/>
      <c r="T4" s="738"/>
      <c r="U4" s="738"/>
      <c r="V4" s="738"/>
      <c r="W4" s="738"/>
      <c r="X4" s="738"/>
      <c r="Y4" s="738"/>
      <c r="Z4" s="738"/>
      <c r="AA4" s="738"/>
      <c r="AB4" s="739"/>
      <c r="AC4" s="298"/>
    </row>
    <row r="5" spans="2:29" ht="1.5" customHeight="1">
      <c r="B5" s="298"/>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row>
    <row r="6" spans="2:29" ht="16.5" customHeight="1">
      <c r="B6" s="748" t="s">
        <v>81</v>
      </c>
      <c r="C6" s="744"/>
      <c r="D6" s="744"/>
      <c r="E6" s="744"/>
      <c r="F6" s="745"/>
      <c r="G6" s="301"/>
      <c r="H6" s="301"/>
      <c r="I6" s="301"/>
      <c r="J6" s="317">
        <v>2021</v>
      </c>
      <c r="K6" s="301"/>
      <c r="L6" s="743">
        <v>2020</v>
      </c>
      <c r="M6" s="745"/>
      <c r="N6" s="301"/>
      <c r="O6" s="301"/>
      <c r="P6" s="749" t="s">
        <v>82</v>
      </c>
      <c r="Q6" s="744"/>
      <c r="R6" s="745"/>
      <c r="S6" s="301"/>
      <c r="T6" s="301"/>
      <c r="U6" s="301"/>
      <c r="V6" s="743">
        <v>2021</v>
      </c>
      <c r="W6" s="745"/>
      <c r="X6" s="301"/>
      <c r="Y6" s="743">
        <v>2020</v>
      </c>
      <c r="Z6" s="744"/>
      <c r="AA6" s="745"/>
      <c r="AB6" s="301"/>
      <c r="AC6" s="302"/>
    </row>
    <row r="7" spans="2:29" ht="10.5" customHeight="1">
      <c r="B7" s="303"/>
      <c r="C7" s="298"/>
      <c r="D7" s="742" t="s">
        <v>83</v>
      </c>
      <c r="E7" s="738"/>
      <c r="F7" s="738"/>
      <c r="G7" s="738"/>
      <c r="H7" s="739"/>
      <c r="I7" s="298"/>
      <c r="J7" s="318"/>
      <c r="K7" s="298"/>
      <c r="L7" s="298"/>
      <c r="M7" s="318"/>
      <c r="N7" s="298"/>
      <c r="O7" s="298"/>
      <c r="P7" s="298"/>
      <c r="Q7" s="742" t="s">
        <v>84</v>
      </c>
      <c r="R7" s="738"/>
      <c r="S7" s="738"/>
      <c r="T7" s="739"/>
      <c r="U7" s="298"/>
      <c r="V7" s="751"/>
      <c r="W7" s="739"/>
      <c r="X7" s="298"/>
      <c r="Y7" s="750"/>
      <c r="Z7" s="738"/>
      <c r="AA7" s="739"/>
      <c r="AB7" s="298"/>
      <c r="AC7" s="304"/>
    </row>
    <row r="8" spans="2:29" ht="7.5" customHeight="1">
      <c r="B8" s="303"/>
      <c r="C8" s="298"/>
      <c r="D8" s="298"/>
      <c r="E8" s="741" t="s">
        <v>85</v>
      </c>
      <c r="F8" s="738"/>
      <c r="G8" s="738"/>
      <c r="H8" s="739"/>
      <c r="I8" s="298"/>
      <c r="J8" s="312">
        <f>+'BC Dic21'!H5+'BC Dic21'!H6</f>
        <v>99431602.650000006</v>
      </c>
      <c r="K8" s="298"/>
      <c r="L8" s="299"/>
      <c r="M8" s="312">
        <v>45774912</v>
      </c>
      <c r="N8" s="298"/>
      <c r="O8" s="298"/>
      <c r="P8" s="298"/>
      <c r="Q8" s="298"/>
      <c r="R8" s="741" t="s">
        <v>86</v>
      </c>
      <c r="S8" s="738"/>
      <c r="T8" s="739"/>
      <c r="U8" s="298"/>
      <c r="V8" s="299"/>
      <c r="W8" s="312">
        <f>+'BC Dic21'!I23+'BC Dic21'!I24+'BC Dic21'!I25+'BC Dic21'!I26+'BC Dic21'!I27</f>
        <v>16584665.619999999</v>
      </c>
      <c r="X8" s="298"/>
      <c r="Y8" s="299"/>
      <c r="Z8" s="307"/>
      <c r="AA8" s="312">
        <v>1008997</v>
      </c>
      <c r="AB8" s="298"/>
      <c r="AC8" s="304"/>
    </row>
    <row r="9" spans="2:29" ht="7.5" customHeight="1">
      <c r="B9" s="303"/>
      <c r="C9" s="298"/>
      <c r="D9" s="298"/>
      <c r="E9" s="741" t="s">
        <v>87</v>
      </c>
      <c r="F9" s="738"/>
      <c r="G9" s="738"/>
      <c r="H9" s="739"/>
      <c r="I9" s="298"/>
      <c r="J9" s="312">
        <f>+'BC Dic21'!H7+'BC Dic21'!H8+'BC Dic21'!H9</f>
        <v>1657548.32</v>
      </c>
      <c r="K9" s="298"/>
      <c r="L9" s="299"/>
      <c r="M9" s="312">
        <v>890107</v>
      </c>
      <c r="N9" s="298"/>
      <c r="O9" s="298"/>
      <c r="P9" s="298"/>
      <c r="Q9" s="298"/>
      <c r="R9" s="741" t="s">
        <v>88</v>
      </c>
      <c r="S9" s="738"/>
      <c r="T9" s="739"/>
      <c r="U9" s="298"/>
      <c r="V9" s="309"/>
      <c r="W9" s="312">
        <v>0</v>
      </c>
      <c r="X9" s="298"/>
      <c r="Y9" s="299"/>
      <c r="Z9" s="307"/>
      <c r="AA9" s="312">
        <v>8711525</v>
      </c>
      <c r="AB9" s="298"/>
      <c r="AC9" s="304"/>
    </row>
    <row r="10" spans="2:29" ht="7.5" customHeight="1">
      <c r="B10" s="303"/>
      <c r="C10" s="298"/>
      <c r="D10" s="298"/>
      <c r="E10" s="741" t="s">
        <v>89</v>
      </c>
      <c r="F10" s="738"/>
      <c r="G10" s="738"/>
      <c r="H10" s="739"/>
      <c r="I10" s="298"/>
      <c r="J10" s="308">
        <v>0</v>
      </c>
      <c r="K10" s="298"/>
      <c r="L10" s="299"/>
      <c r="M10" s="308">
        <v>0</v>
      </c>
      <c r="N10" s="298"/>
      <c r="O10" s="298"/>
      <c r="P10" s="298"/>
      <c r="Q10" s="298"/>
      <c r="R10" s="741" t="s">
        <v>90</v>
      </c>
      <c r="S10" s="738"/>
      <c r="T10" s="739"/>
      <c r="U10" s="298"/>
      <c r="V10" s="309"/>
      <c r="W10" s="312">
        <v>0</v>
      </c>
      <c r="X10" s="306"/>
      <c r="Y10" s="313"/>
      <c r="Z10" s="308"/>
      <c r="AA10" s="308">
        <v>0</v>
      </c>
      <c r="AB10" s="298"/>
      <c r="AC10" s="304"/>
    </row>
    <row r="11" spans="2:29" ht="7.5" customHeight="1">
      <c r="B11" s="303"/>
      <c r="C11" s="298"/>
      <c r="D11" s="298"/>
      <c r="E11" s="741" t="s">
        <v>91</v>
      </c>
      <c r="F11" s="738"/>
      <c r="G11" s="738"/>
      <c r="H11" s="739"/>
      <c r="I11" s="298"/>
      <c r="J11" s="308">
        <v>0</v>
      </c>
      <c r="K11" s="298"/>
      <c r="L11" s="299"/>
      <c r="M11" s="308">
        <v>0</v>
      </c>
      <c r="N11" s="298"/>
      <c r="O11" s="298"/>
      <c r="P11" s="298"/>
      <c r="Q11" s="298"/>
      <c r="R11" s="741" t="s">
        <v>92</v>
      </c>
      <c r="S11" s="738"/>
      <c r="T11" s="739"/>
      <c r="U11" s="298"/>
      <c r="V11" s="309"/>
      <c r="W11" s="312">
        <v>0</v>
      </c>
      <c r="X11" s="306"/>
      <c r="Y11" s="313"/>
      <c r="Z11" s="308"/>
      <c r="AA11" s="308">
        <v>0</v>
      </c>
      <c r="AB11" s="298"/>
      <c r="AC11" s="304"/>
    </row>
    <row r="12" spans="2:29" ht="7.5" customHeight="1">
      <c r="B12" s="303"/>
      <c r="C12" s="298"/>
      <c r="D12" s="298"/>
      <c r="E12" s="741" t="s">
        <v>93</v>
      </c>
      <c r="F12" s="738"/>
      <c r="G12" s="738"/>
      <c r="H12" s="739"/>
      <c r="I12" s="298"/>
      <c r="J12" s="308">
        <v>0</v>
      </c>
      <c r="K12" s="298"/>
      <c r="L12" s="299"/>
      <c r="M12" s="308">
        <v>0</v>
      </c>
      <c r="N12" s="298"/>
      <c r="O12" s="298"/>
      <c r="P12" s="298"/>
      <c r="Q12" s="298"/>
      <c r="R12" s="741" t="s">
        <v>94</v>
      </c>
      <c r="S12" s="738"/>
      <c r="T12" s="739"/>
      <c r="U12" s="298"/>
      <c r="V12" s="309"/>
      <c r="W12" s="312">
        <v>0</v>
      </c>
      <c r="X12" s="298"/>
      <c r="Y12" s="299"/>
      <c r="Z12" s="307"/>
      <c r="AA12" s="376">
        <v>0</v>
      </c>
      <c r="AB12" s="298"/>
      <c r="AC12" s="304"/>
    </row>
    <row r="13" spans="2:29" ht="7.5" customHeight="1">
      <c r="B13" s="303"/>
      <c r="C13" s="298"/>
      <c r="D13" s="298"/>
      <c r="E13" s="741" t="s">
        <v>95</v>
      </c>
      <c r="F13" s="738"/>
      <c r="G13" s="738"/>
      <c r="H13" s="739"/>
      <c r="I13" s="298"/>
      <c r="J13" s="308">
        <v>0</v>
      </c>
      <c r="K13" s="298"/>
      <c r="L13" s="299"/>
      <c r="M13" s="308">
        <v>0</v>
      </c>
      <c r="N13" s="298"/>
      <c r="O13" s="298"/>
      <c r="P13" s="298"/>
      <c r="Q13" s="298"/>
      <c r="R13" s="752" t="s">
        <v>96</v>
      </c>
      <c r="S13" s="731"/>
      <c r="T13" s="732"/>
      <c r="U13" s="298"/>
      <c r="V13" s="309"/>
      <c r="W13" s="312">
        <v>0</v>
      </c>
      <c r="X13" s="306"/>
      <c r="Y13" s="313"/>
      <c r="Z13" s="308"/>
      <c r="AA13" s="308">
        <v>0</v>
      </c>
      <c r="AB13" s="298"/>
      <c r="AC13" s="304"/>
    </row>
    <row r="14" spans="2:29" ht="11.25" customHeight="1">
      <c r="B14" s="303"/>
      <c r="C14" s="298"/>
      <c r="D14" s="298"/>
      <c r="E14" s="741" t="s">
        <v>97</v>
      </c>
      <c r="F14" s="738"/>
      <c r="G14" s="738"/>
      <c r="H14" s="739"/>
      <c r="I14" s="298"/>
      <c r="J14" s="308">
        <v>0</v>
      </c>
      <c r="K14" s="298"/>
      <c r="L14" s="299"/>
      <c r="M14" s="308">
        <v>0</v>
      </c>
      <c r="N14" s="298"/>
      <c r="O14" s="298"/>
      <c r="P14" s="298"/>
      <c r="Q14" s="298"/>
      <c r="R14" s="733"/>
      <c r="S14" s="734"/>
      <c r="T14" s="735"/>
      <c r="U14" s="298"/>
      <c r="V14" s="309"/>
      <c r="W14" s="312">
        <v>0</v>
      </c>
      <c r="X14" s="306"/>
      <c r="Y14" s="313"/>
      <c r="Z14" s="306"/>
      <c r="AA14" s="308">
        <v>0</v>
      </c>
      <c r="AB14" s="298"/>
      <c r="AC14" s="304"/>
    </row>
    <row r="15" spans="2:29" ht="10.5" customHeight="1">
      <c r="B15" s="303"/>
      <c r="C15" s="298"/>
      <c r="D15" s="742" t="s">
        <v>98</v>
      </c>
      <c r="E15" s="738"/>
      <c r="F15" s="738"/>
      <c r="G15" s="738"/>
      <c r="H15" s="739"/>
      <c r="I15" s="298"/>
      <c r="J15" s="375">
        <f>SUM(J8:J14)</f>
        <v>101089150.97</v>
      </c>
      <c r="K15" s="298"/>
      <c r="L15" s="299"/>
      <c r="M15" s="375">
        <f>SUM(M8:M14)</f>
        <v>46665019</v>
      </c>
      <c r="N15" s="298"/>
      <c r="O15" s="298"/>
      <c r="P15" s="298"/>
      <c r="Q15" s="298"/>
      <c r="R15" s="741" t="s">
        <v>99</v>
      </c>
      <c r="S15" s="738"/>
      <c r="T15" s="739"/>
      <c r="U15" s="298"/>
      <c r="V15" s="309"/>
      <c r="W15" s="312">
        <v>0</v>
      </c>
      <c r="X15" s="298"/>
      <c r="Y15" s="299"/>
      <c r="Z15" s="307"/>
      <c r="AA15" s="312">
        <v>0</v>
      </c>
      <c r="AB15" s="298"/>
      <c r="AC15" s="304"/>
    </row>
    <row r="16" spans="2:29" ht="7.5" customHeight="1">
      <c r="B16" s="303"/>
      <c r="C16" s="298"/>
      <c r="D16" s="298"/>
      <c r="E16" s="298"/>
      <c r="F16" s="298"/>
      <c r="G16" s="298"/>
      <c r="H16" s="298"/>
      <c r="I16" s="298"/>
      <c r="J16" s="298"/>
      <c r="K16" s="298"/>
      <c r="L16" s="298"/>
      <c r="M16" s="298"/>
      <c r="N16" s="298"/>
      <c r="O16" s="298"/>
      <c r="P16" s="298"/>
      <c r="Q16" s="298"/>
      <c r="R16" s="741" t="s">
        <v>100</v>
      </c>
      <c r="S16" s="738"/>
      <c r="T16" s="739"/>
      <c r="U16" s="298"/>
      <c r="V16" s="309"/>
      <c r="W16" s="312">
        <v>0</v>
      </c>
      <c r="X16" s="298"/>
      <c r="Y16" s="299"/>
      <c r="Z16" s="307"/>
      <c r="AA16" s="312">
        <v>0</v>
      </c>
      <c r="AB16" s="298"/>
      <c r="AC16" s="304"/>
    </row>
    <row r="17" spans="2:29" ht="10.5" customHeight="1">
      <c r="B17" s="303"/>
      <c r="C17" s="298"/>
      <c r="D17" s="298"/>
      <c r="E17" s="298"/>
      <c r="F17" s="298"/>
      <c r="G17" s="298"/>
      <c r="H17" s="298"/>
      <c r="I17" s="298"/>
      <c r="J17" s="298"/>
      <c r="K17" s="298"/>
      <c r="L17" s="298"/>
      <c r="M17" s="298"/>
      <c r="N17" s="298"/>
      <c r="O17" s="298"/>
      <c r="P17" s="298"/>
      <c r="Q17" s="742" t="s">
        <v>101</v>
      </c>
      <c r="R17" s="738"/>
      <c r="S17" s="738"/>
      <c r="T17" s="739"/>
      <c r="U17" s="298"/>
      <c r="V17" s="309"/>
      <c r="W17" s="375">
        <f>SUM(V8:W16)</f>
        <v>16584665.619999999</v>
      </c>
      <c r="X17" s="298"/>
      <c r="Y17" s="767">
        <f>SUM(Z8:AA16)</f>
        <v>9720522</v>
      </c>
      <c r="Z17" s="766"/>
      <c r="AA17" s="760"/>
      <c r="AB17" s="298"/>
      <c r="AC17" s="304"/>
    </row>
    <row r="18" spans="2:29" ht="10.5" customHeight="1">
      <c r="B18" s="303"/>
      <c r="C18" s="298"/>
      <c r="D18" s="742" t="s">
        <v>102</v>
      </c>
      <c r="E18" s="738"/>
      <c r="F18" s="738"/>
      <c r="G18" s="738"/>
      <c r="H18" s="739"/>
      <c r="I18" s="298"/>
      <c r="J18" s="318"/>
      <c r="K18" s="298"/>
      <c r="L18" s="298"/>
      <c r="M18" s="318"/>
      <c r="N18" s="298"/>
      <c r="O18" s="298"/>
      <c r="P18" s="298"/>
      <c r="Q18" s="742" t="s">
        <v>103</v>
      </c>
      <c r="R18" s="738"/>
      <c r="S18" s="738"/>
      <c r="T18" s="739"/>
      <c r="U18" s="298"/>
      <c r="V18" s="750"/>
      <c r="W18" s="771"/>
      <c r="X18" s="298"/>
      <c r="Y18" s="750"/>
      <c r="Z18" s="738"/>
      <c r="AA18" s="739"/>
      <c r="AB18" s="298"/>
      <c r="AC18" s="304"/>
    </row>
    <row r="19" spans="2:29" ht="7.5" customHeight="1">
      <c r="B19" s="303"/>
      <c r="C19" s="298"/>
      <c r="D19" s="298"/>
      <c r="E19" s="741" t="s">
        <v>104</v>
      </c>
      <c r="F19" s="738"/>
      <c r="G19" s="738"/>
      <c r="H19" s="739"/>
      <c r="I19" s="298"/>
      <c r="J19" s="308">
        <v>0</v>
      </c>
      <c r="K19" s="306"/>
      <c r="L19" s="313"/>
      <c r="M19" s="308">
        <v>0</v>
      </c>
      <c r="N19" s="298"/>
      <c r="O19" s="298"/>
      <c r="P19" s="298"/>
      <c r="Q19" s="298"/>
      <c r="R19" s="741" t="s">
        <v>105</v>
      </c>
      <c r="S19" s="738"/>
      <c r="T19" s="739"/>
      <c r="U19" s="298"/>
      <c r="V19" s="309"/>
      <c r="W19" s="376">
        <v>0</v>
      </c>
      <c r="X19" s="298"/>
      <c r="Y19" s="299"/>
      <c r="Z19" s="307"/>
      <c r="AA19" s="312">
        <v>0</v>
      </c>
      <c r="AB19" s="298"/>
      <c r="AC19" s="304"/>
    </row>
    <row r="20" spans="2:29" ht="7.5" customHeight="1">
      <c r="B20" s="303"/>
      <c r="C20" s="298"/>
      <c r="D20" s="298"/>
      <c r="E20" s="741" t="s">
        <v>106</v>
      </c>
      <c r="F20" s="738"/>
      <c r="G20" s="738"/>
      <c r="H20" s="739"/>
      <c r="I20" s="298"/>
      <c r="J20" s="310">
        <v>0</v>
      </c>
      <c r="K20" s="298"/>
      <c r="L20" s="299"/>
      <c r="M20" s="312">
        <v>0</v>
      </c>
      <c r="N20" s="298"/>
      <c r="O20" s="298"/>
      <c r="P20" s="298"/>
      <c r="Q20" s="298"/>
      <c r="R20" s="741" t="s">
        <v>107</v>
      </c>
      <c r="S20" s="738"/>
      <c r="T20" s="739"/>
      <c r="U20" s="298"/>
      <c r="V20" s="309"/>
      <c r="W20" s="308">
        <v>0</v>
      </c>
      <c r="X20" s="306"/>
      <c r="Y20" s="313"/>
      <c r="Z20" s="308"/>
      <c r="AA20" s="308">
        <v>0</v>
      </c>
      <c r="AB20" s="298"/>
      <c r="AC20" s="304"/>
    </row>
    <row r="21" spans="2:29" ht="7.5" customHeight="1">
      <c r="B21" s="303"/>
      <c r="C21" s="298"/>
      <c r="D21" s="298"/>
      <c r="E21" s="741" t="s">
        <v>108</v>
      </c>
      <c r="F21" s="738"/>
      <c r="G21" s="738"/>
      <c r="H21" s="739"/>
      <c r="I21" s="298"/>
      <c r="J21" s="310">
        <v>0</v>
      </c>
      <c r="K21" s="298"/>
      <c r="L21" s="299"/>
      <c r="M21" s="312">
        <v>0</v>
      </c>
      <c r="N21" s="298"/>
      <c r="O21" s="298"/>
      <c r="P21" s="298"/>
      <c r="Q21" s="298"/>
      <c r="R21" s="741" t="s">
        <v>109</v>
      </c>
      <c r="S21" s="738"/>
      <c r="T21" s="739"/>
      <c r="U21" s="298"/>
      <c r="V21" s="299"/>
      <c r="W21" s="308">
        <v>0</v>
      </c>
      <c r="X21" s="306"/>
      <c r="Y21" s="313"/>
      <c r="Z21" s="308"/>
      <c r="AA21" s="308">
        <v>0</v>
      </c>
      <c r="AB21" s="298"/>
      <c r="AC21" s="304"/>
    </row>
    <row r="22" spans="2:29" ht="7.5" customHeight="1">
      <c r="B22" s="303"/>
      <c r="C22" s="298"/>
      <c r="D22" s="298"/>
      <c r="E22" s="741" t="s">
        <v>110</v>
      </c>
      <c r="F22" s="738"/>
      <c r="G22" s="738"/>
      <c r="H22" s="739"/>
      <c r="I22" s="298"/>
      <c r="J22" s="312">
        <f>+'BC Dic21'!H10+'BC Dic21'!H11+'BC Dic21'!H13+'BC Dic21'!H14+'BC Dic21'!H15+'BC Dic21'!H17</f>
        <v>195928115.31999999</v>
      </c>
      <c r="K22" s="298"/>
      <c r="L22" s="299"/>
      <c r="M22" s="312">
        <v>183751629</v>
      </c>
      <c r="N22" s="298"/>
      <c r="O22" s="298"/>
      <c r="P22" s="298"/>
      <c r="Q22" s="298"/>
      <c r="R22" s="741" t="s">
        <v>111</v>
      </c>
      <c r="S22" s="738"/>
      <c r="T22" s="739"/>
      <c r="U22" s="298"/>
      <c r="V22" s="299"/>
      <c r="W22" s="308">
        <v>0</v>
      </c>
      <c r="X22" s="306"/>
      <c r="Y22" s="313"/>
      <c r="Z22" s="308"/>
      <c r="AA22" s="308">
        <v>0</v>
      </c>
      <c r="AB22" s="298"/>
      <c r="AC22" s="304"/>
    </row>
    <row r="23" spans="2:29" ht="10.5" customHeight="1">
      <c r="B23" s="303"/>
      <c r="C23" s="298"/>
      <c r="D23" s="298"/>
      <c r="E23" s="741" t="s">
        <v>112</v>
      </c>
      <c r="F23" s="738"/>
      <c r="G23" s="738"/>
      <c r="H23" s="739"/>
      <c r="I23" s="298"/>
      <c r="J23" s="310">
        <f>+'BC Dic21'!H16</f>
        <v>7383468.9100000001</v>
      </c>
      <c r="K23" s="298"/>
      <c r="L23" s="299"/>
      <c r="M23" s="312">
        <v>7349443</v>
      </c>
      <c r="N23" s="298"/>
      <c r="O23" s="298"/>
      <c r="P23" s="298"/>
      <c r="Q23" s="298"/>
      <c r="R23" s="770" t="s">
        <v>113</v>
      </c>
      <c r="S23" s="731"/>
      <c r="T23" s="732"/>
      <c r="U23" s="298"/>
      <c r="V23" s="299"/>
      <c r="W23" s="308">
        <v>0</v>
      </c>
      <c r="X23" s="306"/>
      <c r="Y23" s="313"/>
      <c r="Z23" s="308"/>
      <c r="AA23" s="308">
        <v>0</v>
      </c>
      <c r="AB23" s="298"/>
      <c r="AC23" s="304"/>
    </row>
    <row r="24" spans="2:29" ht="6.75" customHeight="1">
      <c r="B24" s="303"/>
      <c r="C24" s="298"/>
      <c r="D24" s="298"/>
      <c r="E24" s="298"/>
      <c r="F24" s="298"/>
      <c r="G24" s="298"/>
      <c r="H24" s="298"/>
      <c r="I24" s="298"/>
      <c r="J24" s="298"/>
      <c r="K24" s="298"/>
      <c r="L24" s="299"/>
      <c r="M24" s="298"/>
      <c r="N24" s="298"/>
      <c r="O24" s="298"/>
      <c r="P24" s="298"/>
      <c r="Q24" s="298"/>
      <c r="R24" s="733"/>
      <c r="S24" s="734"/>
      <c r="T24" s="735"/>
      <c r="U24" s="298"/>
      <c r="V24" s="299"/>
      <c r="W24" s="306"/>
      <c r="X24" s="306"/>
      <c r="Y24" s="313"/>
      <c r="Z24" s="306"/>
      <c r="AA24" s="306"/>
      <c r="AB24" s="298"/>
      <c r="AC24" s="304"/>
    </row>
    <row r="25" spans="2:29" ht="7.5" customHeight="1">
      <c r="B25" s="303"/>
      <c r="C25" s="298"/>
      <c r="D25" s="298"/>
      <c r="E25" s="741" t="s">
        <v>114</v>
      </c>
      <c r="F25" s="738"/>
      <c r="G25" s="738"/>
      <c r="H25" s="739"/>
      <c r="I25" s="298"/>
      <c r="J25" s="374">
        <f>+'BC Dic21'!D12+'BC Dic21'!D19+'BC Dic21'!D22</f>
        <v>-148520000.69</v>
      </c>
      <c r="K25" s="306"/>
      <c r="L25" s="313"/>
      <c r="M25" s="374">
        <v>-147730859</v>
      </c>
      <c r="N25" s="298"/>
      <c r="O25" s="298"/>
      <c r="P25" s="298"/>
      <c r="Q25" s="298"/>
      <c r="R25" s="741" t="s">
        <v>115</v>
      </c>
      <c r="S25" s="738"/>
      <c r="T25" s="739"/>
      <c r="U25" s="298"/>
      <c r="V25" s="299"/>
      <c r="W25" s="308">
        <v>0</v>
      </c>
      <c r="X25" s="306"/>
      <c r="Y25" s="313"/>
      <c r="Z25" s="308"/>
      <c r="AA25" s="308">
        <v>0</v>
      </c>
      <c r="AB25" s="298"/>
      <c r="AC25" s="304"/>
    </row>
    <row r="26" spans="2:29" ht="7.5" customHeight="1">
      <c r="B26" s="303"/>
      <c r="C26" s="298"/>
      <c r="D26" s="298"/>
      <c r="E26" s="741" t="s">
        <v>116</v>
      </c>
      <c r="F26" s="738"/>
      <c r="G26" s="738"/>
      <c r="H26" s="739"/>
      <c r="I26" s="298"/>
      <c r="J26" s="312">
        <f>+'BC Dic21'!D21+'BC Dic21'!D20+'BC Dic21'!D18</f>
        <v>2032107.3900000001</v>
      </c>
      <c r="K26" s="298"/>
      <c r="L26" s="299"/>
      <c r="M26" s="312">
        <v>45533</v>
      </c>
      <c r="N26" s="298"/>
      <c r="O26" s="298"/>
      <c r="P26" s="298"/>
      <c r="Q26" s="773" t="s">
        <v>117</v>
      </c>
      <c r="R26" s="731"/>
      <c r="S26" s="731"/>
      <c r="T26" s="732"/>
      <c r="U26" s="298"/>
      <c r="V26" s="767">
        <f>SUM(V19:W25)</f>
        <v>0</v>
      </c>
      <c r="W26" s="760"/>
      <c r="X26" s="298"/>
      <c r="Y26" s="767">
        <f>SUM(Z19:AA25)</f>
        <v>0</v>
      </c>
      <c r="Z26" s="766"/>
      <c r="AA26" s="760"/>
      <c r="AB26" s="298"/>
      <c r="AC26" s="304"/>
    </row>
    <row r="27" spans="2:29" ht="7.5" customHeight="1">
      <c r="B27" s="303"/>
      <c r="C27" s="298"/>
      <c r="D27" s="298"/>
      <c r="E27" s="741" t="s">
        <v>118</v>
      </c>
      <c r="F27" s="738"/>
      <c r="G27" s="738"/>
      <c r="H27" s="739"/>
      <c r="I27" s="298"/>
      <c r="J27" s="308">
        <v>0</v>
      </c>
      <c r="K27" s="306"/>
      <c r="L27" s="313"/>
      <c r="M27" s="308">
        <v>0</v>
      </c>
      <c r="N27" s="298"/>
      <c r="O27" s="298"/>
      <c r="P27" s="298"/>
      <c r="Q27" s="733"/>
      <c r="R27" s="734"/>
      <c r="S27" s="734"/>
      <c r="T27" s="735"/>
      <c r="U27" s="298"/>
      <c r="V27" s="750"/>
      <c r="W27" s="739"/>
      <c r="X27" s="298"/>
      <c r="Y27" s="750"/>
      <c r="Z27" s="738"/>
      <c r="AA27" s="739"/>
      <c r="AB27" s="298"/>
      <c r="AC27" s="304"/>
    </row>
    <row r="28" spans="2:29" ht="7.5" customHeight="1">
      <c r="B28" s="303"/>
      <c r="C28" s="298"/>
      <c r="D28" s="298"/>
      <c r="E28" s="741" t="s">
        <v>119</v>
      </c>
      <c r="F28" s="738"/>
      <c r="G28" s="738"/>
      <c r="H28" s="739"/>
      <c r="I28" s="298"/>
      <c r="J28" s="308">
        <v>0</v>
      </c>
      <c r="K28" s="306"/>
      <c r="L28" s="313"/>
      <c r="M28" s="374">
        <v>1717907</v>
      </c>
      <c r="N28" s="298"/>
      <c r="O28" s="298"/>
      <c r="P28" s="772" t="s">
        <v>120</v>
      </c>
      <c r="Q28" s="731"/>
      <c r="R28" s="731"/>
      <c r="S28" s="731"/>
      <c r="T28" s="732"/>
      <c r="U28" s="298"/>
      <c r="V28" s="319"/>
      <c r="W28" s="319"/>
      <c r="X28" s="298"/>
      <c r="Y28" s="299"/>
      <c r="Z28" s="319"/>
      <c r="AA28" s="319"/>
      <c r="AB28" s="298"/>
      <c r="AC28" s="304"/>
    </row>
    <row r="29" spans="2:29" ht="10.5" customHeight="1">
      <c r="B29" s="303"/>
      <c r="C29" s="298"/>
      <c r="D29" s="742" t="s">
        <v>121</v>
      </c>
      <c r="E29" s="738"/>
      <c r="F29" s="738"/>
      <c r="G29" s="738"/>
      <c r="H29" s="739"/>
      <c r="I29" s="298"/>
      <c r="J29" s="375">
        <f>SUM(J19:K28)</f>
        <v>56823690.929999992</v>
      </c>
      <c r="K29" s="298"/>
      <c r="L29" s="299"/>
      <c r="M29" s="379">
        <f>SUM(L19:M28)</f>
        <v>45133653</v>
      </c>
      <c r="N29" s="298"/>
      <c r="O29" s="298"/>
      <c r="P29" s="733"/>
      <c r="Q29" s="734"/>
      <c r="R29" s="734"/>
      <c r="S29" s="734"/>
      <c r="T29" s="735"/>
      <c r="U29" s="299"/>
      <c r="V29" s="319"/>
      <c r="W29" s="320">
        <f>W17+V26</f>
        <v>16584665.619999999</v>
      </c>
      <c r="X29" s="298"/>
      <c r="Y29" s="319"/>
      <c r="Z29" s="319"/>
      <c r="AA29" s="378">
        <f>Y17+Y26</f>
        <v>9720522</v>
      </c>
      <c r="AB29" s="298"/>
      <c r="AC29" s="304"/>
    </row>
    <row r="30" spans="2:29" ht="3.75" customHeight="1">
      <c r="B30" s="303"/>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304"/>
    </row>
    <row r="31" spans="2:29" ht="16.5" customHeight="1">
      <c r="B31" s="769" t="s">
        <v>122</v>
      </c>
      <c r="C31" s="738"/>
      <c r="D31" s="738"/>
      <c r="E31" s="738"/>
      <c r="F31" s="738"/>
      <c r="G31" s="738"/>
      <c r="H31" s="739"/>
      <c r="I31" s="298"/>
      <c r="J31" s="378">
        <f>J29+J15</f>
        <v>157912841.89999998</v>
      </c>
      <c r="K31" s="298"/>
      <c r="L31" s="299"/>
      <c r="M31" s="378">
        <f>M15+M29</f>
        <v>91798672</v>
      </c>
      <c r="N31" s="298"/>
      <c r="O31" s="298"/>
      <c r="P31" s="759" t="s">
        <v>123</v>
      </c>
      <c r="Q31" s="738"/>
      <c r="R31" s="738"/>
      <c r="S31" s="738"/>
      <c r="T31" s="738"/>
      <c r="U31" s="738"/>
      <c r="V31" s="738"/>
      <c r="W31" s="738"/>
      <c r="X31" s="738"/>
      <c r="Y31" s="738"/>
      <c r="Z31" s="738"/>
      <c r="AA31" s="739"/>
      <c r="AB31" s="298"/>
      <c r="AC31" s="304"/>
    </row>
    <row r="32" spans="2:29" ht="3" customHeight="1">
      <c r="B32" s="303"/>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304"/>
    </row>
    <row r="33" spans="2:29" ht="10.5" customHeight="1">
      <c r="B33" s="303"/>
      <c r="C33" s="298"/>
      <c r="D33" s="298"/>
      <c r="E33" s="298"/>
      <c r="F33" s="298"/>
      <c r="G33" s="298"/>
      <c r="H33" s="298"/>
      <c r="I33" s="298"/>
      <c r="J33" s="310"/>
      <c r="K33" s="298"/>
      <c r="L33" s="298"/>
      <c r="M33" s="298"/>
      <c r="N33" s="298"/>
      <c r="O33" s="298"/>
      <c r="P33" s="298"/>
      <c r="Q33" s="742" t="s">
        <v>124</v>
      </c>
      <c r="R33" s="738"/>
      <c r="S33" s="738"/>
      <c r="T33" s="739"/>
      <c r="U33" s="299"/>
      <c r="V33" s="305"/>
      <c r="W33" s="375">
        <f>SUM(V34:W36)</f>
        <v>42008.47</v>
      </c>
      <c r="X33" s="321"/>
      <c r="Y33" s="299"/>
      <c r="Z33" s="322"/>
      <c r="AA33" s="380">
        <f>+AA35</f>
        <v>42008</v>
      </c>
      <c r="AB33" s="298"/>
      <c r="AC33" s="304"/>
    </row>
    <row r="34" spans="2:29" ht="7.5" customHeight="1">
      <c r="B34" s="303"/>
      <c r="C34" s="298"/>
      <c r="D34" s="298"/>
      <c r="E34" s="298"/>
      <c r="F34" s="298"/>
      <c r="G34" s="298"/>
      <c r="H34" s="298"/>
      <c r="I34" s="298"/>
      <c r="J34" s="298"/>
      <c r="K34" s="298"/>
      <c r="L34" s="298"/>
      <c r="M34" s="298"/>
      <c r="N34" s="298"/>
      <c r="O34" s="298"/>
      <c r="P34" s="298"/>
      <c r="Q34" s="298"/>
      <c r="R34" s="741" t="s">
        <v>59</v>
      </c>
      <c r="S34" s="738"/>
      <c r="T34" s="739"/>
      <c r="U34" s="298"/>
      <c r="V34" s="299"/>
      <c r="W34" s="312">
        <v>0</v>
      </c>
      <c r="X34" s="298"/>
      <c r="Y34" s="299"/>
      <c r="Z34" s="307"/>
      <c r="AA34" s="312">
        <v>0</v>
      </c>
      <c r="AB34" s="298"/>
      <c r="AC34" s="304"/>
    </row>
    <row r="35" spans="2:29" ht="7.5" customHeight="1">
      <c r="B35" s="303"/>
      <c r="C35" s="298"/>
      <c r="D35" s="298"/>
      <c r="E35" s="298"/>
      <c r="F35" s="298"/>
      <c r="G35" s="298"/>
      <c r="H35" s="298"/>
      <c r="I35" s="298"/>
      <c r="J35" s="310"/>
      <c r="K35" s="298"/>
      <c r="L35" s="298"/>
      <c r="M35" s="298"/>
      <c r="N35" s="298"/>
      <c r="O35" s="298"/>
      <c r="P35" s="298"/>
      <c r="Q35" s="298"/>
      <c r="R35" s="741" t="s">
        <v>125</v>
      </c>
      <c r="S35" s="738"/>
      <c r="T35" s="739"/>
      <c r="U35" s="298"/>
      <c r="V35" s="299"/>
      <c r="W35" s="376">
        <v>42008.47</v>
      </c>
      <c r="X35" s="298"/>
      <c r="Y35" s="299"/>
      <c r="Z35" s="307"/>
      <c r="AA35" s="312">
        <v>42008</v>
      </c>
      <c r="AB35" s="298"/>
      <c r="AC35" s="304"/>
    </row>
    <row r="36" spans="2:29" ht="16.5" customHeight="1">
      <c r="B36" s="303"/>
      <c r="C36" s="298"/>
      <c r="D36" s="298"/>
      <c r="E36" s="298"/>
      <c r="F36" s="298"/>
      <c r="G36" s="298"/>
      <c r="H36" s="298"/>
      <c r="I36" s="298"/>
      <c r="J36" s="310"/>
      <c r="K36" s="298"/>
      <c r="L36" s="298"/>
      <c r="M36" s="298"/>
      <c r="N36" s="298"/>
      <c r="O36" s="298"/>
      <c r="P36" s="298"/>
      <c r="Q36" s="298"/>
      <c r="R36" s="741" t="s">
        <v>126</v>
      </c>
      <c r="S36" s="738"/>
      <c r="T36" s="739"/>
      <c r="U36" s="298"/>
      <c r="V36" s="299"/>
      <c r="W36" s="308">
        <v>0</v>
      </c>
      <c r="X36" s="306"/>
      <c r="Y36" s="764">
        <v>0</v>
      </c>
      <c r="Z36" s="738"/>
      <c r="AA36" s="739"/>
      <c r="AB36" s="298"/>
      <c r="AC36" s="304"/>
    </row>
    <row r="37" spans="2:29" ht="12" customHeight="1">
      <c r="B37" s="303"/>
      <c r="C37" s="298"/>
      <c r="D37" s="298"/>
      <c r="E37" s="298"/>
      <c r="F37" s="298"/>
      <c r="G37" s="298"/>
      <c r="H37" s="377"/>
      <c r="I37" s="298"/>
      <c r="J37" s="298"/>
      <c r="K37" s="298"/>
      <c r="L37" s="298"/>
      <c r="M37" s="298"/>
      <c r="N37" s="298"/>
      <c r="O37" s="298"/>
      <c r="P37" s="298"/>
      <c r="Q37" s="298"/>
      <c r="R37" s="298"/>
      <c r="S37" s="298"/>
      <c r="T37" s="298"/>
      <c r="U37" s="298"/>
      <c r="V37" s="298"/>
      <c r="W37" s="298"/>
      <c r="X37" s="298"/>
      <c r="Y37" s="298"/>
      <c r="Z37" s="298"/>
      <c r="AA37" s="298"/>
      <c r="AB37" s="298"/>
      <c r="AC37" s="304"/>
    </row>
    <row r="38" spans="2:29" ht="10.5" customHeight="1">
      <c r="B38" s="303"/>
      <c r="C38" s="298"/>
      <c r="D38" s="298"/>
      <c r="E38" s="298"/>
      <c r="F38" s="298"/>
      <c r="G38" s="298"/>
      <c r="H38" s="298"/>
      <c r="I38" s="298"/>
      <c r="J38" s="298"/>
      <c r="K38" s="298"/>
      <c r="L38" s="298"/>
      <c r="M38" s="298"/>
      <c r="N38" s="298"/>
      <c r="O38" s="298"/>
      <c r="P38" s="298"/>
      <c r="Q38" s="742" t="s">
        <v>127</v>
      </c>
      <c r="R38" s="738"/>
      <c r="S38" s="738"/>
      <c r="T38" s="739"/>
      <c r="U38" s="767">
        <f>SUM(V39:W43)</f>
        <v>141286167.59477738</v>
      </c>
      <c r="V38" s="768"/>
      <c r="W38" s="758"/>
      <c r="X38" s="298"/>
      <c r="Y38" s="765">
        <f>SUM(Y39:AA43)</f>
        <v>82036141.560000002</v>
      </c>
      <c r="Z38" s="766"/>
      <c r="AA38" s="760"/>
      <c r="AB38" s="298"/>
      <c r="AC38" s="304"/>
    </row>
    <row r="39" spans="2:29" ht="7.5" customHeight="1">
      <c r="B39" s="303"/>
      <c r="C39" s="298"/>
      <c r="D39" s="298"/>
      <c r="E39" s="298"/>
      <c r="F39" s="298"/>
      <c r="G39" s="298"/>
      <c r="H39" s="298"/>
      <c r="I39" s="298"/>
      <c r="J39" s="298"/>
      <c r="K39" s="298"/>
      <c r="L39" s="298"/>
      <c r="M39" s="298"/>
      <c r="N39" s="298"/>
      <c r="O39" s="298"/>
      <c r="P39" s="298"/>
      <c r="Q39" s="298"/>
      <c r="R39" s="741" t="s">
        <v>128</v>
      </c>
      <c r="S39" s="738"/>
      <c r="T39" s="739"/>
      <c r="U39" s="298"/>
      <c r="V39" s="299"/>
      <c r="W39" s="312">
        <f>'1. Estado de actividades'!S82</f>
        <v>59250026.684777379</v>
      </c>
      <c r="X39" s="298"/>
      <c r="Y39" s="299"/>
      <c r="Z39" s="307"/>
      <c r="AA39" s="312">
        <f>'1. Estado de actividades'!X82</f>
        <v>-31646672.439999998</v>
      </c>
      <c r="AB39" s="298"/>
      <c r="AC39" s="304"/>
    </row>
    <row r="40" spans="2:29" ht="7.5" customHeight="1">
      <c r="B40" s="303"/>
      <c r="C40" s="298"/>
      <c r="D40" s="298"/>
      <c r="E40" s="298"/>
      <c r="F40" s="298"/>
      <c r="G40" s="298"/>
      <c r="H40" s="298"/>
      <c r="I40" s="298"/>
      <c r="J40" s="298"/>
      <c r="K40" s="298"/>
      <c r="L40" s="298"/>
      <c r="M40" s="298"/>
      <c r="N40" s="298"/>
      <c r="O40" s="298"/>
      <c r="P40" s="298"/>
      <c r="Q40" s="298"/>
      <c r="R40" s="741" t="s">
        <v>129</v>
      </c>
      <c r="S40" s="738"/>
      <c r="T40" s="739"/>
      <c r="U40" s="298"/>
      <c r="V40" s="299"/>
      <c r="W40" s="312">
        <v>82036140.909999996</v>
      </c>
      <c r="X40" s="298"/>
      <c r="Y40" s="299"/>
      <c r="Z40" s="307"/>
      <c r="AA40" s="312">
        <v>113682814</v>
      </c>
      <c r="AB40" s="298"/>
      <c r="AC40" s="304"/>
    </row>
    <row r="41" spans="2:29" ht="7.5" customHeight="1">
      <c r="B41" s="303"/>
      <c r="C41" s="298"/>
      <c r="D41" s="298"/>
      <c r="E41" s="298"/>
      <c r="F41" s="298"/>
      <c r="G41" s="298"/>
      <c r="H41" s="298"/>
      <c r="I41" s="298"/>
      <c r="J41" s="298"/>
      <c r="K41" s="298"/>
      <c r="L41" s="298"/>
      <c r="M41" s="298"/>
      <c r="N41" s="298"/>
      <c r="O41" s="298"/>
      <c r="P41" s="298"/>
      <c r="Q41" s="298"/>
      <c r="R41" s="741" t="s">
        <v>130</v>
      </c>
      <c r="S41" s="738"/>
      <c r="T41" s="739"/>
      <c r="U41" s="298"/>
      <c r="V41" s="299"/>
      <c r="W41" s="308">
        <v>0</v>
      </c>
      <c r="X41" s="306"/>
      <c r="Y41" s="313"/>
      <c r="Z41" s="308"/>
      <c r="AA41" s="308">
        <v>0</v>
      </c>
      <c r="AB41" s="298"/>
      <c r="AC41" s="304"/>
    </row>
    <row r="42" spans="2:29" ht="7.5" customHeight="1">
      <c r="B42" s="303"/>
      <c r="C42" s="298"/>
      <c r="D42" s="298"/>
      <c r="E42" s="298"/>
      <c r="F42" s="298"/>
      <c r="G42" s="298"/>
      <c r="H42" s="298"/>
      <c r="I42" s="298"/>
      <c r="J42" s="298"/>
      <c r="K42" s="298"/>
      <c r="L42" s="298"/>
      <c r="M42" s="298"/>
      <c r="N42" s="298"/>
      <c r="O42" s="298"/>
      <c r="P42" s="298"/>
      <c r="Q42" s="298"/>
      <c r="R42" s="741" t="s">
        <v>131</v>
      </c>
      <c r="S42" s="738"/>
      <c r="T42" s="739"/>
      <c r="U42" s="298"/>
      <c r="V42" s="299"/>
      <c r="W42" s="308">
        <v>0</v>
      </c>
      <c r="X42" s="306"/>
      <c r="Y42" s="313"/>
      <c r="Z42" s="308"/>
      <c r="AA42" s="308">
        <v>0</v>
      </c>
      <c r="AB42" s="298"/>
      <c r="AC42" s="304"/>
    </row>
    <row r="43" spans="2:29" ht="7.5" customHeight="1">
      <c r="B43" s="303"/>
      <c r="C43" s="298"/>
      <c r="D43" s="298"/>
      <c r="E43" s="298"/>
      <c r="F43" s="298"/>
      <c r="G43" s="298"/>
      <c r="H43" s="298"/>
      <c r="I43" s="298"/>
      <c r="J43" s="298"/>
      <c r="K43" s="298"/>
      <c r="L43" s="298"/>
      <c r="M43" s="298"/>
      <c r="N43" s="298"/>
      <c r="O43" s="298"/>
      <c r="P43" s="298"/>
      <c r="Q43" s="298"/>
      <c r="R43" s="741" t="s">
        <v>132</v>
      </c>
      <c r="S43" s="738"/>
      <c r="T43" s="739"/>
      <c r="U43" s="298"/>
      <c r="V43" s="299"/>
      <c r="W43" s="308">
        <v>0</v>
      </c>
      <c r="X43" s="306"/>
      <c r="Y43" s="313"/>
      <c r="Z43" s="308"/>
      <c r="AA43" s="308">
        <v>0</v>
      </c>
      <c r="AB43" s="298"/>
      <c r="AC43" s="304"/>
    </row>
    <row r="44" spans="2:29" ht="4.5" customHeight="1">
      <c r="B44" s="303"/>
      <c r="C44" s="298"/>
      <c r="D44" s="298"/>
      <c r="E44" s="298"/>
      <c r="F44" s="298"/>
      <c r="G44" s="298"/>
      <c r="H44" s="298"/>
      <c r="I44" s="298"/>
      <c r="J44" s="298"/>
      <c r="K44" s="298"/>
      <c r="L44" s="298"/>
      <c r="M44" s="298"/>
      <c r="N44" s="298"/>
      <c r="O44" s="298"/>
      <c r="P44" s="298"/>
      <c r="Q44" s="298"/>
      <c r="R44" s="298"/>
      <c r="S44" s="298"/>
      <c r="T44" s="298"/>
      <c r="U44" s="298"/>
      <c r="V44" s="298"/>
      <c r="W44" s="298"/>
      <c r="X44" s="298"/>
      <c r="Y44" s="298"/>
      <c r="Z44" s="298"/>
      <c r="AA44" s="298"/>
      <c r="AB44" s="298"/>
      <c r="AC44" s="304"/>
    </row>
    <row r="45" spans="2:29" ht="10.5" customHeight="1">
      <c r="B45" s="303"/>
      <c r="C45" s="298"/>
      <c r="D45" s="298"/>
      <c r="E45" s="298"/>
      <c r="F45" s="298"/>
      <c r="G45" s="298"/>
      <c r="H45" s="298"/>
      <c r="I45" s="298"/>
      <c r="J45" s="298"/>
      <c r="K45" s="298"/>
      <c r="L45" s="298"/>
      <c r="M45" s="298"/>
      <c r="N45" s="298"/>
      <c r="O45" s="298"/>
      <c r="P45" s="298"/>
      <c r="Q45" s="742" t="s">
        <v>133</v>
      </c>
      <c r="R45" s="738"/>
      <c r="S45" s="738"/>
      <c r="T45" s="738"/>
      <c r="U45" s="738"/>
      <c r="V45" s="738"/>
      <c r="W45" s="738"/>
      <c r="X45" s="738"/>
      <c r="Y45" s="738"/>
      <c r="Z45" s="738"/>
      <c r="AA45" s="739"/>
      <c r="AB45" s="298"/>
      <c r="AC45" s="304"/>
    </row>
    <row r="46" spans="2:29" ht="7.5" customHeight="1">
      <c r="B46" s="303"/>
      <c r="C46" s="298"/>
      <c r="D46" s="298"/>
      <c r="E46" s="298"/>
      <c r="F46" s="298"/>
      <c r="G46" s="298"/>
      <c r="H46" s="298"/>
      <c r="I46" s="298"/>
      <c r="J46" s="298"/>
      <c r="K46" s="298"/>
      <c r="L46" s="298"/>
      <c r="M46" s="298"/>
      <c r="N46" s="298"/>
      <c r="O46" s="298"/>
      <c r="P46" s="298"/>
      <c r="Q46" s="298"/>
      <c r="R46" s="741" t="s">
        <v>134</v>
      </c>
      <c r="S46" s="738"/>
      <c r="T46" s="739"/>
      <c r="U46" s="298"/>
      <c r="V46" s="299"/>
      <c r="W46" s="308">
        <v>0</v>
      </c>
      <c r="X46" s="306"/>
      <c r="Y46" s="313"/>
      <c r="Z46" s="308"/>
      <c r="AA46" s="308">
        <v>0</v>
      </c>
      <c r="AB46" s="298"/>
      <c r="AC46" s="304"/>
    </row>
    <row r="47" spans="2:29" ht="7.5" customHeight="1">
      <c r="B47" s="303"/>
      <c r="C47" s="298"/>
      <c r="D47" s="298"/>
      <c r="E47" s="298"/>
      <c r="F47" s="298"/>
      <c r="G47" s="298"/>
      <c r="H47" s="298"/>
      <c r="I47" s="298"/>
      <c r="J47" s="298"/>
      <c r="K47" s="298"/>
      <c r="L47" s="298"/>
      <c r="M47" s="298"/>
      <c r="N47" s="298"/>
      <c r="O47" s="298"/>
      <c r="P47" s="298"/>
      <c r="Q47" s="298"/>
      <c r="R47" s="741" t="s">
        <v>135</v>
      </c>
      <c r="S47" s="738"/>
      <c r="T47" s="739"/>
      <c r="U47" s="298"/>
      <c r="V47" s="299"/>
      <c r="W47" s="308">
        <v>0</v>
      </c>
      <c r="X47" s="306"/>
      <c r="Y47" s="313"/>
      <c r="Z47" s="308"/>
      <c r="AA47" s="308">
        <v>0</v>
      </c>
      <c r="AB47" s="298"/>
      <c r="AC47" s="304"/>
    </row>
    <row r="48" spans="2:29" ht="4.5" customHeight="1">
      <c r="B48" s="303"/>
      <c r="C48" s="298"/>
      <c r="D48" s="298"/>
      <c r="E48" s="298"/>
      <c r="F48" s="298"/>
      <c r="G48" s="298"/>
      <c r="H48" s="298"/>
      <c r="I48" s="298"/>
      <c r="J48" s="298"/>
      <c r="K48" s="298"/>
      <c r="L48" s="298"/>
      <c r="M48" s="298"/>
      <c r="N48" s="298"/>
      <c r="O48" s="298"/>
      <c r="P48" s="298"/>
      <c r="Q48" s="298"/>
      <c r="R48" s="298"/>
      <c r="S48" s="298"/>
      <c r="T48" s="298"/>
      <c r="U48" s="298"/>
      <c r="V48" s="298"/>
      <c r="W48" s="298"/>
      <c r="X48" s="298"/>
      <c r="Y48" s="298"/>
      <c r="Z48" s="298"/>
      <c r="AA48" s="298"/>
      <c r="AB48" s="298"/>
      <c r="AC48" s="304"/>
    </row>
    <row r="49" spans="2:29" ht="16.5" customHeight="1">
      <c r="B49" s="303"/>
      <c r="C49" s="298"/>
      <c r="D49" s="298"/>
      <c r="E49" s="298"/>
      <c r="F49" s="298"/>
      <c r="G49" s="298"/>
      <c r="H49" s="298"/>
      <c r="I49" s="298"/>
      <c r="J49" s="298"/>
      <c r="K49" s="298"/>
      <c r="L49" s="298"/>
      <c r="M49" s="298"/>
      <c r="N49" s="298"/>
      <c r="O49" s="298"/>
      <c r="P49" s="759" t="s">
        <v>136</v>
      </c>
      <c r="Q49" s="738"/>
      <c r="R49" s="738"/>
      <c r="S49" s="738"/>
      <c r="T49" s="739"/>
      <c r="U49" s="298"/>
      <c r="V49" s="757">
        <f>W33+U38</f>
        <v>141328176.06477737</v>
      </c>
      <c r="W49" s="760"/>
      <c r="X49" s="298"/>
      <c r="Y49" s="299"/>
      <c r="Z49" s="757">
        <f>AA33+Y38</f>
        <v>82078149.560000002</v>
      </c>
      <c r="AA49" s="758"/>
      <c r="AB49" s="298"/>
      <c r="AC49" s="304"/>
    </row>
    <row r="50" spans="2:29" ht="4.5" customHeight="1">
      <c r="B50" s="303"/>
      <c r="C50" s="298"/>
      <c r="D50" s="298"/>
      <c r="E50" s="298"/>
      <c r="F50" s="298"/>
      <c r="G50" s="298"/>
      <c r="H50" s="298"/>
      <c r="I50" s="298"/>
      <c r="J50" s="298"/>
      <c r="K50" s="298"/>
      <c r="L50" s="298"/>
      <c r="M50" s="298"/>
      <c r="N50" s="298"/>
      <c r="O50" s="298"/>
      <c r="P50" s="298"/>
      <c r="Q50" s="298"/>
      <c r="R50" s="298"/>
      <c r="S50" s="298"/>
      <c r="T50" s="298"/>
      <c r="U50" s="298"/>
      <c r="V50" s="298"/>
      <c r="W50" s="298"/>
      <c r="X50" s="298"/>
      <c r="Y50" s="298"/>
      <c r="Z50" s="298"/>
      <c r="AA50" s="298"/>
      <c r="AB50" s="298"/>
      <c r="AC50" s="304"/>
    </row>
    <row r="51" spans="2:29" ht="18" customHeight="1">
      <c r="B51" s="314"/>
      <c r="C51" s="315"/>
      <c r="D51" s="315"/>
      <c r="E51" s="315"/>
      <c r="F51" s="315"/>
      <c r="G51" s="315"/>
      <c r="H51" s="315"/>
      <c r="I51" s="315"/>
      <c r="J51" s="315"/>
      <c r="K51" s="315"/>
      <c r="L51" s="315"/>
      <c r="M51" s="315"/>
      <c r="N51" s="315"/>
      <c r="O51" s="755" t="s">
        <v>137</v>
      </c>
      <c r="P51" s="756"/>
      <c r="Q51" s="756"/>
      <c r="R51" s="756"/>
      <c r="S51" s="756"/>
      <c r="T51" s="721"/>
      <c r="U51" s="315"/>
      <c r="V51" s="757">
        <f>W29+V49</f>
        <v>157912841.68477738</v>
      </c>
      <c r="W51" s="760"/>
      <c r="X51" s="315"/>
      <c r="Y51" s="761">
        <f>AA29+Z49</f>
        <v>91798671.560000002</v>
      </c>
      <c r="Z51" s="762"/>
      <c r="AA51" s="763"/>
      <c r="AB51" s="315"/>
      <c r="AC51" s="316"/>
    </row>
    <row r="52" spans="2:29" ht="10.5" customHeight="1">
      <c r="B52" s="754" t="s">
        <v>78</v>
      </c>
      <c r="C52" s="744"/>
      <c r="D52" s="744"/>
      <c r="E52" s="744"/>
      <c r="F52" s="744"/>
      <c r="G52" s="744"/>
      <c r="H52" s="744"/>
      <c r="I52" s="744"/>
      <c r="J52" s="744"/>
      <c r="K52" s="744"/>
      <c r="L52" s="744"/>
      <c r="M52" s="744"/>
      <c r="N52" s="744"/>
      <c r="O52" s="744"/>
      <c r="P52" s="744"/>
      <c r="Q52" s="744"/>
      <c r="R52" s="744"/>
      <c r="S52" s="744"/>
      <c r="T52" s="745"/>
      <c r="U52" s="323"/>
      <c r="V52" s="323"/>
      <c r="W52" s="324"/>
      <c r="X52" s="325"/>
      <c r="Y52" s="325"/>
      <c r="Z52" s="298"/>
      <c r="AA52" s="326"/>
      <c r="AB52" s="298"/>
      <c r="AC52" s="298"/>
    </row>
    <row r="53" spans="2:29" ht="10.5" customHeight="1">
      <c r="B53" s="298"/>
      <c r="C53" s="298"/>
      <c r="D53" s="298"/>
      <c r="E53" s="737" t="s">
        <v>79</v>
      </c>
      <c r="F53" s="738"/>
      <c r="G53" s="738"/>
      <c r="H53" s="738"/>
      <c r="I53" s="738"/>
      <c r="J53" s="738"/>
      <c r="K53" s="738"/>
      <c r="L53" s="738"/>
      <c r="M53" s="738"/>
      <c r="N53" s="738"/>
      <c r="O53" s="738"/>
      <c r="P53" s="738"/>
      <c r="Q53" s="738"/>
      <c r="R53" s="738"/>
      <c r="S53" s="738"/>
      <c r="T53" s="738"/>
      <c r="U53" s="738"/>
      <c r="V53" s="738"/>
      <c r="W53" s="738"/>
      <c r="X53" s="738"/>
      <c r="Y53" s="738"/>
      <c r="Z53" s="738"/>
      <c r="AA53" s="739"/>
      <c r="AB53" s="298"/>
      <c r="AC53" s="298"/>
    </row>
    <row r="54" spans="2:29" ht="12.75" customHeight="1">
      <c r="B54" s="298"/>
      <c r="C54" s="298"/>
      <c r="D54" s="298"/>
      <c r="E54" s="298"/>
      <c r="F54" s="298"/>
      <c r="G54" s="298"/>
      <c r="H54" s="298"/>
      <c r="I54" s="298"/>
      <c r="J54" s="298"/>
      <c r="K54" s="298"/>
      <c r="L54" s="298"/>
      <c r="M54" s="298"/>
      <c r="N54" s="298"/>
      <c r="O54" s="298"/>
      <c r="P54" s="298"/>
      <c r="Q54" s="298"/>
      <c r="R54" s="298"/>
      <c r="S54" s="298"/>
      <c r="T54" s="298"/>
      <c r="U54" s="298"/>
      <c r="V54" s="298"/>
      <c r="W54" s="327"/>
      <c r="X54" s="298"/>
      <c r="Y54" s="298"/>
      <c r="Z54" s="298"/>
      <c r="AA54" s="298"/>
      <c r="AB54" s="298"/>
      <c r="AC54" s="298"/>
    </row>
    <row r="55" spans="2:29" ht="16.5" customHeight="1">
      <c r="B55" s="298"/>
      <c r="C55" s="298"/>
      <c r="D55" s="298"/>
      <c r="E55" s="298"/>
      <c r="F55" s="298"/>
      <c r="G55" s="298"/>
      <c r="H55" s="753" t="s">
        <v>79</v>
      </c>
      <c r="I55" s="738"/>
      <c r="J55" s="738"/>
      <c r="K55" s="738"/>
      <c r="L55" s="739"/>
      <c r="M55" s="298"/>
      <c r="N55" s="298"/>
      <c r="O55" s="298"/>
      <c r="P55" s="298"/>
      <c r="Q55" s="298"/>
      <c r="R55" s="298"/>
      <c r="S55" s="298"/>
      <c r="T55" s="753" t="s">
        <v>79</v>
      </c>
      <c r="U55" s="738"/>
      <c r="V55" s="738"/>
      <c r="W55" s="738"/>
      <c r="X55" s="738"/>
      <c r="Y55" s="738"/>
      <c r="Z55" s="739"/>
      <c r="AA55" s="298"/>
      <c r="AB55" s="298"/>
      <c r="AC55" s="298"/>
    </row>
    <row r="56" spans="2:29" ht="4.5" customHeight="1">
      <c r="B56" s="298"/>
      <c r="C56" s="298"/>
      <c r="D56" s="298"/>
      <c r="E56" s="298"/>
      <c r="F56" s="298"/>
      <c r="G56" s="298"/>
      <c r="H56" s="298"/>
      <c r="I56" s="298"/>
      <c r="J56" s="298"/>
      <c r="K56" s="298"/>
      <c r="L56" s="298"/>
      <c r="M56" s="298"/>
      <c r="N56" s="298"/>
      <c r="O56" s="298"/>
      <c r="P56" s="298"/>
      <c r="Q56" s="298"/>
      <c r="R56" s="298"/>
      <c r="S56" s="298"/>
      <c r="T56" s="298"/>
      <c r="U56" s="298"/>
      <c r="V56" s="298"/>
      <c r="W56" s="298"/>
      <c r="X56" s="298"/>
      <c r="Y56" s="298"/>
      <c r="Z56" s="298"/>
      <c r="AA56" s="298"/>
      <c r="AB56" s="298"/>
      <c r="AC56" s="298"/>
    </row>
    <row r="57" spans="2:29" ht="12.75" customHeight="1">
      <c r="B57" s="299"/>
      <c r="C57" s="299"/>
      <c r="D57" s="299"/>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row>
    <row r="58" spans="2:29" ht="12.75" customHeight="1">
      <c r="B58" s="299"/>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row>
    <row r="59" spans="2:29" ht="12.75" customHeight="1">
      <c r="B59" s="299"/>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row>
    <row r="60" spans="2:29" ht="12.75" customHeight="1">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row>
    <row r="61" spans="2:29" ht="12.75" customHeight="1">
      <c r="B61" s="299"/>
      <c r="C61" s="299"/>
      <c r="D61" s="299"/>
      <c r="E61" s="299"/>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row>
    <row r="62" spans="2:29" ht="12.75" customHeight="1">
      <c r="B62" s="299"/>
      <c r="C62" s="299"/>
      <c r="D62" s="299"/>
      <c r="E62" s="299"/>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row>
    <row r="63" spans="2:29" ht="12.75" customHeight="1">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row>
    <row r="64" spans="2:29" ht="12.75" customHeight="1">
      <c r="B64" s="299"/>
      <c r="C64" s="299"/>
      <c r="D64" s="299"/>
      <c r="E64" s="299"/>
      <c r="F64" s="299"/>
      <c r="G64" s="299"/>
      <c r="H64" s="299"/>
      <c r="I64" s="299"/>
      <c r="J64" s="299"/>
      <c r="K64" s="299"/>
      <c r="L64" s="299"/>
      <c r="M64" s="299"/>
      <c r="N64" s="299"/>
      <c r="O64" s="299"/>
      <c r="P64" s="299"/>
      <c r="Q64" s="299"/>
      <c r="R64" s="299"/>
      <c r="S64" s="299"/>
      <c r="T64" s="299"/>
      <c r="U64" s="299"/>
      <c r="V64" s="299"/>
      <c r="W64" s="299"/>
      <c r="X64" s="299"/>
      <c r="Y64" s="299"/>
      <c r="Z64" s="299"/>
      <c r="AA64" s="299"/>
      <c r="AB64" s="299"/>
      <c r="AC64" s="299"/>
    </row>
    <row r="65" spans="2:29" ht="12.75" customHeight="1">
      <c r="B65" s="299"/>
      <c r="C65" s="299"/>
      <c r="D65" s="299"/>
      <c r="E65" s="299"/>
      <c r="F65" s="299"/>
      <c r="G65" s="299"/>
      <c r="H65" s="299"/>
      <c r="I65" s="299"/>
      <c r="J65" s="299"/>
      <c r="K65" s="299"/>
      <c r="L65" s="299"/>
      <c r="M65" s="299"/>
      <c r="N65" s="299"/>
      <c r="O65" s="299"/>
      <c r="P65" s="299"/>
      <c r="Q65" s="299"/>
      <c r="R65" s="299"/>
      <c r="S65" s="299"/>
      <c r="T65" s="299"/>
      <c r="U65" s="299"/>
      <c r="V65" s="299"/>
      <c r="W65" s="299"/>
      <c r="X65" s="299"/>
      <c r="Y65" s="299"/>
      <c r="Z65" s="299"/>
      <c r="AA65" s="299"/>
      <c r="AB65" s="299"/>
      <c r="AC65" s="299"/>
    </row>
    <row r="66" spans="2:29" ht="12.75" customHeight="1">
      <c r="B66" s="299"/>
      <c r="C66" s="299"/>
      <c r="D66" s="299"/>
      <c r="E66" s="299"/>
      <c r="F66" s="299"/>
      <c r="G66" s="299"/>
      <c r="H66" s="299"/>
      <c r="I66" s="299"/>
      <c r="J66" s="299"/>
      <c r="K66" s="299"/>
      <c r="L66" s="299"/>
      <c r="M66" s="299"/>
      <c r="N66" s="299"/>
      <c r="O66" s="299"/>
      <c r="P66" s="299"/>
      <c r="Q66" s="299"/>
      <c r="R66" s="299"/>
      <c r="S66" s="299"/>
      <c r="T66" s="299"/>
      <c r="U66" s="299"/>
      <c r="V66" s="299"/>
      <c r="W66" s="299"/>
      <c r="X66" s="299"/>
      <c r="Y66" s="299"/>
      <c r="Z66" s="299"/>
      <c r="AA66" s="299"/>
      <c r="AB66" s="299"/>
      <c r="AC66" s="299"/>
    </row>
    <row r="67" spans="2:29" ht="12.75" customHeight="1">
      <c r="B67" s="299"/>
      <c r="C67" s="299"/>
      <c r="D67" s="299"/>
      <c r="E67" s="299"/>
      <c r="F67" s="299"/>
      <c r="G67" s="299"/>
      <c r="H67" s="299"/>
      <c r="I67" s="299"/>
      <c r="J67" s="299"/>
      <c r="K67" s="299"/>
      <c r="L67" s="299"/>
      <c r="M67" s="299"/>
      <c r="N67" s="299"/>
      <c r="O67" s="299"/>
      <c r="P67" s="299"/>
      <c r="Q67" s="299"/>
      <c r="R67" s="299"/>
      <c r="S67" s="299"/>
      <c r="T67" s="299"/>
      <c r="U67" s="299"/>
      <c r="V67" s="299"/>
      <c r="W67" s="299"/>
      <c r="X67" s="299"/>
      <c r="Y67" s="299"/>
      <c r="Z67" s="299"/>
      <c r="AA67" s="299"/>
      <c r="AB67" s="299"/>
      <c r="AC67" s="299"/>
    </row>
    <row r="68" spans="2:29" ht="12.75" customHeight="1">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299"/>
      <c r="AC68" s="299"/>
    </row>
    <row r="69" spans="2:29" ht="12.75" customHeight="1">
      <c r="B69" s="299"/>
      <c r="C69" s="299"/>
      <c r="D69" s="299"/>
      <c r="E69" s="299"/>
      <c r="F69" s="299"/>
      <c r="G69" s="299"/>
      <c r="H69" s="299"/>
      <c r="I69" s="299"/>
      <c r="J69" s="299"/>
      <c r="K69" s="299"/>
      <c r="L69" s="299"/>
      <c r="M69" s="299"/>
      <c r="N69" s="299"/>
      <c r="O69" s="299"/>
      <c r="P69" s="299"/>
      <c r="Q69" s="299"/>
      <c r="R69" s="299"/>
      <c r="S69" s="299"/>
      <c r="T69" s="299"/>
      <c r="U69" s="299"/>
      <c r="V69" s="299"/>
      <c r="W69" s="299"/>
      <c r="X69" s="299"/>
      <c r="Y69" s="299"/>
      <c r="Z69" s="299"/>
      <c r="AA69" s="299"/>
      <c r="AB69" s="299"/>
      <c r="AC69" s="299"/>
    </row>
    <row r="70" spans="2:29" ht="12.75" customHeight="1">
      <c r="B70" s="299"/>
      <c r="C70" s="299"/>
      <c r="D70" s="299"/>
      <c r="E70" s="299"/>
      <c r="F70" s="299"/>
      <c r="G70" s="299"/>
      <c r="H70" s="299"/>
      <c r="I70" s="299"/>
      <c r="J70" s="299"/>
      <c r="K70" s="299"/>
      <c r="L70" s="299"/>
      <c r="M70" s="299"/>
      <c r="N70" s="299"/>
      <c r="O70" s="299"/>
      <c r="P70" s="299"/>
      <c r="Q70" s="299"/>
      <c r="R70" s="299"/>
      <c r="S70" s="299"/>
      <c r="T70" s="299"/>
      <c r="U70" s="299"/>
      <c r="V70" s="299"/>
      <c r="W70" s="299"/>
      <c r="X70" s="299"/>
      <c r="Y70" s="299"/>
      <c r="Z70" s="299"/>
      <c r="AA70" s="299"/>
      <c r="AB70" s="299"/>
      <c r="AC70" s="299"/>
    </row>
    <row r="71" spans="2:29" ht="12.75" customHeight="1">
      <c r="B71" s="299"/>
      <c r="C71" s="299"/>
      <c r="D71" s="299"/>
      <c r="E71" s="299"/>
      <c r="F71" s="299"/>
      <c r="G71" s="299"/>
      <c r="H71" s="299"/>
      <c r="I71" s="299"/>
      <c r="J71" s="299"/>
      <c r="K71" s="299"/>
      <c r="L71" s="299"/>
      <c r="M71" s="299"/>
      <c r="N71" s="299"/>
      <c r="O71" s="299"/>
      <c r="P71" s="299"/>
      <c r="Q71" s="299"/>
      <c r="R71" s="299"/>
      <c r="S71" s="299"/>
      <c r="T71" s="299"/>
      <c r="U71" s="299"/>
      <c r="V71" s="299"/>
      <c r="W71" s="299"/>
      <c r="X71" s="299"/>
      <c r="Y71" s="299"/>
      <c r="Z71" s="299"/>
      <c r="AA71" s="299"/>
      <c r="AB71" s="299"/>
      <c r="AC71" s="299"/>
    </row>
    <row r="72" spans="2:29" ht="12.75" customHeight="1">
      <c r="B72" s="299"/>
      <c r="C72" s="299"/>
      <c r="D72" s="299"/>
      <c r="E72" s="299"/>
      <c r="F72" s="299"/>
      <c r="G72" s="299"/>
      <c r="H72" s="299"/>
      <c r="I72" s="299"/>
      <c r="J72" s="299"/>
      <c r="K72" s="299"/>
      <c r="L72" s="299"/>
      <c r="M72" s="299"/>
      <c r="N72" s="299"/>
      <c r="O72" s="299"/>
      <c r="P72" s="299"/>
      <c r="Q72" s="299"/>
      <c r="R72" s="299"/>
      <c r="S72" s="299"/>
      <c r="T72" s="299"/>
      <c r="U72" s="299"/>
      <c r="V72" s="299"/>
      <c r="W72" s="299"/>
      <c r="X72" s="299"/>
      <c r="Y72" s="299"/>
      <c r="Z72" s="299"/>
      <c r="AA72" s="299"/>
      <c r="AB72" s="299"/>
      <c r="AC72" s="299"/>
    </row>
    <row r="73" spans="2:29" ht="12.75" customHeight="1">
      <c r="B73" s="299"/>
      <c r="C73" s="299"/>
      <c r="D73" s="299"/>
      <c r="E73" s="299"/>
      <c r="F73" s="299"/>
      <c r="G73" s="299"/>
      <c r="H73" s="299"/>
      <c r="I73" s="299"/>
      <c r="J73" s="299"/>
      <c r="K73" s="299"/>
      <c r="L73" s="299"/>
      <c r="M73" s="299"/>
      <c r="N73" s="299"/>
      <c r="O73" s="299"/>
      <c r="P73" s="299"/>
      <c r="Q73" s="299"/>
      <c r="R73" s="299"/>
      <c r="S73" s="299"/>
      <c r="T73" s="299"/>
      <c r="U73" s="299"/>
      <c r="V73" s="299"/>
      <c r="W73" s="299"/>
      <c r="X73" s="299"/>
      <c r="Y73" s="299"/>
      <c r="Z73" s="299"/>
      <c r="AA73" s="299"/>
      <c r="AB73" s="299"/>
      <c r="AC73" s="299"/>
    </row>
    <row r="74" spans="2:29" ht="12.75" customHeight="1">
      <c r="B74" s="299"/>
      <c r="C74" s="299"/>
      <c r="D74" s="299"/>
      <c r="E74" s="299"/>
      <c r="F74" s="299"/>
      <c r="G74" s="299"/>
      <c r="H74" s="299"/>
      <c r="I74" s="299"/>
      <c r="J74" s="299"/>
      <c r="K74" s="299"/>
      <c r="L74" s="299"/>
      <c r="M74" s="299"/>
      <c r="N74" s="299"/>
      <c r="O74" s="299"/>
      <c r="P74" s="299"/>
      <c r="Q74" s="299"/>
      <c r="R74" s="299"/>
      <c r="S74" s="299"/>
      <c r="T74" s="299"/>
      <c r="U74" s="299"/>
      <c r="V74" s="299"/>
      <c r="W74" s="299"/>
      <c r="X74" s="299"/>
      <c r="Y74" s="299"/>
      <c r="Z74" s="299"/>
      <c r="AA74" s="299"/>
      <c r="AB74" s="299"/>
      <c r="AC74" s="299"/>
    </row>
    <row r="75" spans="2:29" ht="12.75" customHeight="1">
      <c r="B75" s="299"/>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299"/>
      <c r="AC75" s="299"/>
    </row>
    <row r="76" spans="2:29" ht="12.75" customHeight="1">
      <c r="B76" s="299"/>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299"/>
      <c r="AC76" s="299"/>
    </row>
    <row r="77" spans="2:29" ht="12.75" customHeight="1">
      <c r="B77" s="299"/>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299"/>
      <c r="AC77" s="299"/>
    </row>
    <row r="78" spans="2:29" ht="12.75" customHeight="1">
      <c r="B78" s="299"/>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299"/>
      <c r="AC78" s="299"/>
    </row>
    <row r="79" spans="2:29" ht="12.75" customHeight="1">
      <c r="B79" s="299"/>
      <c r="C79" s="299"/>
      <c r="D79" s="299"/>
      <c r="E79" s="299"/>
      <c r="F79" s="299"/>
      <c r="G79" s="299"/>
      <c r="H79" s="299"/>
      <c r="I79" s="299"/>
      <c r="J79" s="299"/>
      <c r="K79" s="299"/>
      <c r="L79" s="299"/>
      <c r="M79" s="299"/>
      <c r="N79" s="299"/>
      <c r="O79" s="299"/>
      <c r="P79" s="299"/>
      <c r="Q79" s="299"/>
      <c r="R79" s="299"/>
      <c r="S79" s="299"/>
      <c r="T79" s="299"/>
      <c r="U79" s="299"/>
      <c r="V79" s="299"/>
      <c r="W79" s="299"/>
      <c r="X79" s="299"/>
      <c r="Y79" s="299"/>
      <c r="Z79" s="299"/>
      <c r="AA79" s="299"/>
      <c r="AB79" s="299"/>
      <c r="AC79" s="299"/>
    </row>
    <row r="80" spans="2:29" ht="12.75" customHeight="1">
      <c r="B80" s="299"/>
      <c r="C80" s="299"/>
      <c r="D80" s="299"/>
      <c r="E80" s="299"/>
      <c r="F80" s="299"/>
      <c r="G80" s="299"/>
      <c r="H80" s="299"/>
      <c r="I80" s="299"/>
      <c r="J80" s="299"/>
      <c r="K80" s="299"/>
      <c r="L80" s="299"/>
      <c r="M80" s="299"/>
      <c r="N80" s="299"/>
      <c r="O80" s="299"/>
      <c r="P80" s="299"/>
      <c r="Q80" s="299"/>
      <c r="R80" s="299"/>
      <c r="S80" s="299"/>
      <c r="T80" s="299"/>
      <c r="U80" s="299"/>
      <c r="V80" s="299"/>
      <c r="W80" s="299"/>
      <c r="X80" s="299"/>
      <c r="Y80" s="299"/>
      <c r="Z80" s="299"/>
      <c r="AA80" s="299"/>
      <c r="AB80" s="299"/>
      <c r="AC80" s="299"/>
    </row>
    <row r="81" spans="2:29" ht="12.75" customHeight="1">
      <c r="B81" s="299"/>
      <c r="C81" s="299"/>
      <c r="D81" s="299"/>
      <c r="E81" s="299"/>
      <c r="F81" s="299"/>
      <c r="G81" s="299"/>
      <c r="H81" s="299"/>
      <c r="I81" s="299"/>
      <c r="J81" s="299"/>
      <c r="K81" s="299"/>
      <c r="L81" s="299"/>
      <c r="M81" s="299"/>
      <c r="N81" s="299"/>
      <c r="O81" s="299"/>
      <c r="P81" s="299"/>
      <c r="Q81" s="299"/>
      <c r="R81" s="299"/>
      <c r="S81" s="299"/>
      <c r="T81" s="299"/>
      <c r="U81" s="299"/>
      <c r="V81" s="299"/>
      <c r="W81" s="299"/>
      <c r="X81" s="299"/>
      <c r="Y81" s="299"/>
      <c r="Z81" s="299"/>
      <c r="AA81" s="299"/>
      <c r="AB81" s="299"/>
      <c r="AC81" s="299"/>
    </row>
    <row r="82" spans="2:29" ht="12.75" customHeight="1">
      <c r="B82" s="299"/>
      <c r="C82" s="299"/>
      <c r="D82" s="299"/>
      <c r="E82" s="299"/>
      <c r="F82" s="299"/>
      <c r="G82" s="299"/>
      <c r="H82" s="299"/>
      <c r="I82" s="299"/>
      <c r="J82" s="299"/>
      <c r="K82" s="299"/>
      <c r="L82" s="299"/>
      <c r="M82" s="299"/>
      <c r="N82" s="299"/>
      <c r="O82" s="299"/>
      <c r="P82" s="299"/>
      <c r="Q82" s="299"/>
      <c r="R82" s="299"/>
      <c r="S82" s="299"/>
      <c r="T82" s="299"/>
      <c r="U82" s="299"/>
      <c r="V82" s="299"/>
      <c r="W82" s="299"/>
      <c r="X82" s="299"/>
      <c r="Y82" s="299"/>
      <c r="Z82" s="299"/>
      <c r="AA82" s="299"/>
      <c r="AB82" s="299"/>
      <c r="AC82" s="299"/>
    </row>
    <row r="83" spans="2:29" ht="12.75" customHeight="1">
      <c r="B83" s="299"/>
      <c r="C83" s="299"/>
      <c r="D83" s="299"/>
      <c r="E83" s="299"/>
      <c r="F83" s="299"/>
      <c r="G83" s="299"/>
      <c r="H83" s="299"/>
      <c r="I83" s="299"/>
      <c r="J83" s="299"/>
      <c r="K83" s="299"/>
      <c r="L83" s="299"/>
      <c r="M83" s="299"/>
      <c r="N83" s="299"/>
      <c r="O83" s="299"/>
      <c r="P83" s="299"/>
      <c r="Q83" s="299"/>
      <c r="R83" s="299"/>
      <c r="S83" s="299"/>
      <c r="T83" s="299"/>
      <c r="U83" s="299"/>
      <c r="V83" s="299"/>
      <c r="W83" s="299"/>
      <c r="X83" s="299"/>
      <c r="Y83" s="299"/>
      <c r="Z83" s="299"/>
      <c r="AA83" s="299"/>
      <c r="AB83" s="299"/>
      <c r="AC83" s="299"/>
    </row>
    <row r="84" spans="2:29" ht="12.75" customHeight="1">
      <c r="B84" s="299"/>
      <c r="C84" s="299"/>
      <c r="D84" s="299"/>
      <c r="E84" s="299"/>
      <c r="F84" s="299"/>
      <c r="G84" s="299"/>
      <c r="H84" s="299"/>
      <c r="I84" s="299"/>
      <c r="J84" s="299"/>
      <c r="K84" s="299"/>
      <c r="L84" s="299"/>
      <c r="M84" s="299"/>
      <c r="N84" s="299"/>
      <c r="O84" s="299"/>
      <c r="P84" s="299"/>
      <c r="Q84" s="299"/>
      <c r="R84" s="299"/>
      <c r="S84" s="299"/>
      <c r="T84" s="299"/>
      <c r="U84" s="299"/>
      <c r="V84" s="299"/>
      <c r="W84" s="299"/>
      <c r="X84" s="299"/>
      <c r="Y84" s="299"/>
      <c r="Z84" s="299"/>
      <c r="AA84" s="299"/>
      <c r="AB84" s="299"/>
      <c r="AC84" s="299"/>
    </row>
    <row r="85" spans="2:29" ht="12.75" customHeight="1">
      <c r="B85" s="299"/>
      <c r="C85" s="299"/>
      <c r="D85" s="299"/>
      <c r="E85" s="299"/>
      <c r="F85" s="299"/>
      <c r="G85" s="299"/>
      <c r="H85" s="299"/>
      <c r="I85" s="299"/>
      <c r="J85" s="299"/>
      <c r="K85" s="299"/>
      <c r="L85" s="299"/>
      <c r="M85" s="299"/>
      <c r="N85" s="299"/>
      <c r="O85" s="299"/>
      <c r="P85" s="299"/>
      <c r="Q85" s="299"/>
      <c r="R85" s="299"/>
      <c r="S85" s="299"/>
      <c r="T85" s="299"/>
      <c r="U85" s="299"/>
      <c r="V85" s="299"/>
      <c r="W85" s="299"/>
      <c r="X85" s="299"/>
      <c r="Y85" s="299"/>
      <c r="Z85" s="299"/>
      <c r="AA85" s="299"/>
      <c r="AB85" s="299"/>
      <c r="AC85" s="299"/>
    </row>
    <row r="86" spans="2:29" ht="12.75" customHeight="1">
      <c r="B86" s="299"/>
      <c r="C86" s="299"/>
      <c r="D86" s="299"/>
      <c r="E86" s="299"/>
      <c r="F86" s="299"/>
      <c r="G86" s="299"/>
      <c r="H86" s="299"/>
      <c r="I86" s="299"/>
      <c r="J86" s="299"/>
      <c r="K86" s="299"/>
      <c r="L86" s="299"/>
      <c r="M86" s="299"/>
      <c r="N86" s="299"/>
      <c r="O86" s="299"/>
      <c r="P86" s="299"/>
      <c r="Q86" s="299"/>
      <c r="R86" s="299"/>
      <c r="S86" s="299"/>
      <c r="T86" s="299"/>
      <c r="U86" s="299"/>
      <c r="V86" s="299"/>
      <c r="W86" s="299"/>
      <c r="X86" s="299"/>
      <c r="Y86" s="299"/>
      <c r="Z86" s="299"/>
      <c r="AA86" s="299"/>
      <c r="AB86" s="299"/>
      <c r="AC86" s="299"/>
    </row>
    <row r="87" spans="2:29" ht="12.75" customHeight="1">
      <c r="B87" s="299"/>
      <c r="C87" s="299"/>
      <c r="D87" s="299"/>
      <c r="E87" s="299"/>
      <c r="F87" s="299"/>
      <c r="G87" s="299"/>
      <c r="H87" s="299"/>
      <c r="I87" s="299"/>
      <c r="J87" s="299"/>
      <c r="K87" s="299"/>
      <c r="L87" s="299"/>
      <c r="M87" s="299"/>
      <c r="N87" s="299"/>
      <c r="O87" s="299"/>
      <c r="P87" s="299"/>
      <c r="Q87" s="299"/>
      <c r="R87" s="299"/>
      <c r="S87" s="299"/>
      <c r="T87" s="299"/>
      <c r="U87" s="299"/>
      <c r="V87" s="299"/>
      <c r="W87" s="299"/>
      <c r="X87" s="299"/>
      <c r="Y87" s="299"/>
      <c r="Z87" s="299"/>
      <c r="AA87" s="299"/>
      <c r="AB87" s="299"/>
      <c r="AC87" s="299"/>
    </row>
    <row r="88" spans="2:29" ht="12.75" customHeight="1">
      <c r="B88" s="299"/>
      <c r="C88" s="299"/>
      <c r="D88" s="299"/>
      <c r="E88" s="299"/>
      <c r="F88" s="299"/>
      <c r="G88" s="299"/>
      <c r="H88" s="299"/>
      <c r="I88" s="299"/>
      <c r="J88" s="299"/>
      <c r="K88" s="299"/>
      <c r="L88" s="299"/>
      <c r="M88" s="299"/>
      <c r="N88" s="299"/>
      <c r="O88" s="299"/>
      <c r="P88" s="299"/>
      <c r="Q88" s="299"/>
      <c r="R88" s="299"/>
      <c r="S88" s="299"/>
      <c r="T88" s="299"/>
      <c r="U88" s="299"/>
      <c r="V88" s="299"/>
      <c r="W88" s="299"/>
      <c r="X88" s="299"/>
      <c r="Y88" s="299"/>
      <c r="Z88" s="299"/>
      <c r="AA88" s="299"/>
      <c r="AB88" s="299"/>
      <c r="AC88" s="299"/>
    </row>
    <row r="89" spans="2:29" ht="12.75" customHeight="1">
      <c r="B89" s="299"/>
      <c r="C89" s="299"/>
      <c r="D89" s="299"/>
      <c r="E89" s="299"/>
      <c r="F89" s="299"/>
      <c r="G89" s="299"/>
      <c r="H89" s="299"/>
      <c r="I89" s="299"/>
      <c r="J89" s="299"/>
      <c r="K89" s="299"/>
      <c r="L89" s="299"/>
      <c r="M89" s="299"/>
      <c r="N89" s="299"/>
      <c r="O89" s="299"/>
      <c r="P89" s="299"/>
      <c r="Q89" s="299"/>
      <c r="R89" s="299"/>
      <c r="S89" s="299"/>
      <c r="T89" s="299"/>
      <c r="U89" s="299"/>
      <c r="V89" s="299"/>
      <c r="W89" s="299"/>
      <c r="X89" s="299"/>
      <c r="Y89" s="299"/>
      <c r="Z89" s="299"/>
      <c r="AA89" s="299"/>
      <c r="AB89" s="299"/>
      <c r="AC89" s="299"/>
    </row>
    <row r="90" spans="2:29" ht="12.75" customHeight="1">
      <c r="B90" s="299"/>
      <c r="C90" s="299"/>
      <c r="D90" s="299"/>
      <c r="E90" s="299"/>
      <c r="F90" s="299"/>
      <c r="G90" s="299"/>
      <c r="H90" s="299"/>
      <c r="I90" s="299"/>
      <c r="J90" s="299"/>
      <c r="K90" s="299"/>
      <c r="L90" s="299"/>
      <c r="M90" s="299"/>
      <c r="N90" s="299"/>
      <c r="O90" s="299"/>
      <c r="P90" s="299"/>
      <c r="Q90" s="299"/>
      <c r="R90" s="299"/>
      <c r="S90" s="299"/>
      <c r="T90" s="299"/>
      <c r="U90" s="299"/>
      <c r="V90" s="299"/>
      <c r="W90" s="299"/>
      <c r="X90" s="299"/>
      <c r="Y90" s="299"/>
      <c r="Z90" s="299"/>
      <c r="AA90" s="299"/>
      <c r="AB90" s="299"/>
      <c r="AC90" s="299"/>
    </row>
    <row r="91" spans="2:29" ht="12.75" customHeight="1">
      <c r="B91" s="299"/>
      <c r="C91" s="299"/>
      <c r="D91" s="299"/>
      <c r="E91" s="299"/>
      <c r="F91" s="299"/>
      <c r="G91" s="299"/>
      <c r="H91" s="299"/>
      <c r="I91" s="299"/>
      <c r="J91" s="299"/>
      <c r="K91" s="299"/>
      <c r="L91" s="299"/>
      <c r="M91" s="299"/>
      <c r="N91" s="299"/>
      <c r="O91" s="299"/>
      <c r="P91" s="299"/>
      <c r="Q91" s="299"/>
      <c r="R91" s="299"/>
      <c r="S91" s="299"/>
      <c r="T91" s="299"/>
      <c r="U91" s="299"/>
      <c r="V91" s="299"/>
      <c r="W91" s="299"/>
      <c r="X91" s="299"/>
      <c r="Y91" s="299"/>
      <c r="Z91" s="299"/>
      <c r="AA91" s="299"/>
      <c r="AB91" s="299"/>
      <c r="AC91" s="299"/>
    </row>
    <row r="92" spans="2:29" ht="12.75" customHeight="1">
      <c r="B92" s="299"/>
      <c r="C92" s="299"/>
      <c r="D92" s="299"/>
      <c r="E92" s="299"/>
      <c r="F92" s="299"/>
      <c r="G92" s="299"/>
      <c r="H92" s="299"/>
      <c r="I92" s="299"/>
      <c r="J92" s="299"/>
      <c r="K92" s="299"/>
      <c r="L92" s="299"/>
      <c r="M92" s="299"/>
      <c r="N92" s="299"/>
      <c r="O92" s="299"/>
      <c r="P92" s="299"/>
      <c r="Q92" s="299"/>
      <c r="R92" s="299"/>
      <c r="S92" s="299"/>
      <c r="T92" s="299"/>
      <c r="U92" s="299"/>
      <c r="V92" s="299"/>
      <c r="W92" s="299"/>
      <c r="X92" s="299"/>
      <c r="Y92" s="299"/>
      <c r="Z92" s="299"/>
      <c r="AA92" s="299"/>
      <c r="AB92" s="299"/>
      <c r="AC92" s="299"/>
    </row>
    <row r="93" spans="2:29" ht="12.75" customHeight="1">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299"/>
      <c r="AB93" s="299"/>
      <c r="AC93" s="299"/>
    </row>
    <row r="94" spans="2:29" ht="12.75" customHeight="1">
      <c r="B94" s="299"/>
      <c r="C94" s="299"/>
      <c r="D94" s="299"/>
      <c r="E94" s="299"/>
      <c r="F94" s="299"/>
      <c r="G94" s="299"/>
      <c r="H94" s="299"/>
      <c r="I94" s="299"/>
      <c r="J94" s="299"/>
      <c r="K94" s="299"/>
      <c r="L94" s="299"/>
      <c r="M94" s="299"/>
      <c r="N94" s="299"/>
      <c r="O94" s="299"/>
      <c r="P94" s="299"/>
      <c r="Q94" s="299"/>
      <c r="R94" s="299"/>
      <c r="S94" s="299"/>
      <c r="T94" s="299"/>
      <c r="U94" s="299"/>
      <c r="V94" s="299"/>
      <c r="W94" s="299"/>
      <c r="X94" s="299"/>
      <c r="Y94" s="299"/>
      <c r="Z94" s="299"/>
      <c r="AA94" s="299"/>
      <c r="AB94" s="299"/>
      <c r="AC94" s="299"/>
    </row>
    <row r="95" spans="2:29" ht="12.75" customHeight="1">
      <c r="B95" s="299"/>
      <c r="C95" s="299"/>
      <c r="D95" s="299"/>
      <c r="E95" s="299"/>
      <c r="F95" s="299"/>
      <c r="G95" s="299"/>
      <c r="H95" s="299"/>
      <c r="I95" s="299"/>
      <c r="J95" s="299"/>
      <c r="K95" s="299"/>
      <c r="L95" s="299"/>
      <c r="M95" s="299"/>
      <c r="N95" s="299"/>
      <c r="O95" s="299"/>
      <c r="P95" s="299"/>
      <c r="Q95" s="299"/>
      <c r="R95" s="299"/>
      <c r="S95" s="299"/>
      <c r="T95" s="299"/>
      <c r="U95" s="299"/>
      <c r="V95" s="299"/>
      <c r="W95" s="299"/>
      <c r="X95" s="299"/>
      <c r="Y95" s="299"/>
      <c r="Z95" s="299"/>
      <c r="AA95" s="299"/>
      <c r="AB95" s="299"/>
      <c r="AC95" s="299"/>
    </row>
    <row r="96" spans="2:29" ht="12.75" customHeight="1">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299"/>
      <c r="AC96" s="299"/>
    </row>
    <row r="97" spans="2:29" ht="12.75" customHeight="1">
      <c r="B97" s="299"/>
      <c r="C97" s="299"/>
      <c r="D97" s="299"/>
      <c r="E97" s="299"/>
      <c r="F97" s="299"/>
      <c r="G97" s="299"/>
      <c r="H97" s="299"/>
      <c r="I97" s="299"/>
      <c r="J97" s="299"/>
      <c r="K97" s="299"/>
      <c r="L97" s="299"/>
      <c r="M97" s="299"/>
      <c r="N97" s="299"/>
      <c r="O97" s="299"/>
      <c r="P97" s="299"/>
      <c r="Q97" s="299"/>
      <c r="R97" s="299"/>
      <c r="S97" s="299"/>
      <c r="T97" s="299"/>
      <c r="U97" s="299"/>
      <c r="V97" s="299"/>
      <c r="W97" s="299"/>
      <c r="X97" s="299"/>
      <c r="Y97" s="299"/>
      <c r="Z97" s="299"/>
      <c r="AA97" s="299"/>
      <c r="AB97" s="299"/>
      <c r="AC97" s="299"/>
    </row>
    <row r="98" spans="2:29" ht="12.75" customHeight="1">
      <c r="B98" s="299"/>
      <c r="C98" s="299"/>
      <c r="D98" s="299"/>
      <c r="E98" s="299"/>
      <c r="F98" s="299"/>
      <c r="G98" s="299"/>
      <c r="H98" s="299"/>
      <c r="I98" s="299"/>
      <c r="J98" s="299"/>
      <c r="K98" s="299"/>
      <c r="L98" s="299"/>
      <c r="M98" s="299"/>
      <c r="N98" s="299"/>
      <c r="O98" s="299"/>
      <c r="P98" s="299"/>
      <c r="Q98" s="299"/>
      <c r="R98" s="299"/>
      <c r="S98" s="299"/>
      <c r="T98" s="299"/>
      <c r="U98" s="299"/>
      <c r="V98" s="299"/>
      <c r="W98" s="299"/>
      <c r="X98" s="299"/>
      <c r="Y98" s="299"/>
      <c r="Z98" s="299"/>
      <c r="AA98" s="299"/>
      <c r="AB98" s="299"/>
      <c r="AC98" s="299"/>
    </row>
    <row r="99" spans="2:29" ht="12.75" customHeight="1">
      <c r="B99" s="299"/>
      <c r="C99" s="299"/>
      <c r="D99" s="299"/>
      <c r="E99" s="299"/>
      <c r="F99" s="299"/>
      <c r="G99" s="299"/>
      <c r="H99" s="299"/>
      <c r="I99" s="299"/>
      <c r="J99" s="299"/>
      <c r="K99" s="299"/>
      <c r="L99" s="299"/>
      <c r="M99" s="299"/>
      <c r="N99" s="299"/>
      <c r="O99" s="299"/>
      <c r="P99" s="299"/>
      <c r="Q99" s="299"/>
      <c r="R99" s="299"/>
      <c r="S99" s="299"/>
      <c r="T99" s="299"/>
      <c r="U99" s="299"/>
      <c r="V99" s="299"/>
      <c r="W99" s="299"/>
      <c r="X99" s="299"/>
      <c r="Y99" s="299"/>
      <c r="Z99" s="299"/>
      <c r="AA99" s="299"/>
      <c r="AB99" s="299"/>
      <c r="AC99" s="299"/>
    </row>
    <row r="100" spans="2:29" ht="12.75" customHeight="1">
      <c r="B100" s="299"/>
      <c r="C100" s="299"/>
      <c r="D100" s="299"/>
      <c r="E100" s="299"/>
      <c r="F100" s="299"/>
      <c r="G100" s="299"/>
      <c r="H100" s="299"/>
      <c r="I100" s="299"/>
      <c r="J100" s="299"/>
      <c r="K100" s="299"/>
      <c r="L100" s="299"/>
      <c r="M100" s="299"/>
      <c r="N100" s="299"/>
      <c r="O100" s="299"/>
      <c r="P100" s="299"/>
      <c r="Q100" s="299"/>
      <c r="R100" s="299"/>
      <c r="S100" s="299"/>
      <c r="T100" s="299"/>
      <c r="U100" s="299"/>
      <c r="V100" s="299"/>
      <c r="W100" s="299"/>
      <c r="X100" s="299"/>
      <c r="Y100" s="299"/>
      <c r="Z100" s="299"/>
      <c r="AA100" s="299"/>
      <c r="AB100" s="299"/>
      <c r="AC100" s="299"/>
    </row>
  </sheetData>
  <mergeCells count="85">
    <mergeCell ref="Y17:AA17"/>
    <mergeCell ref="V18:W18"/>
    <mergeCell ref="Y18:AA18"/>
    <mergeCell ref="V27:W27"/>
    <mergeCell ref="P28:T29"/>
    <mergeCell ref="V26:W26"/>
    <mergeCell ref="Y26:AA26"/>
    <mergeCell ref="Y27:AA27"/>
    <mergeCell ref="Q26:T27"/>
    <mergeCell ref="R15:T15"/>
    <mergeCell ref="Q18:T18"/>
    <mergeCell ref="R16:T16"/>
    <mergeCell ref="R25:T25"/>
    <mergeCell ref="R23:T24"/>
    <mergeCell ref="Q17:T17"/>
    <mergeCell ref="R22:T22"/>
    <mergeCell ref="R21:T21"/>
    <mergeCell ref="R19:T19"/>
    <mergeCell ref="R20:T20"/>
    <mergeCell ref="E26:H26"/>
    <mergeCell ref="E28:H28"/>
    <mergeCell ref="D29:H29"/>
    <mergeCell ref="R40:T40"/>
    <mergeCell ref="R41:T41"/>
    <mergeCell ref="E22:H22"/>
    <mergeCell ref="E21:H21"/>
    <mergeCell ref="R39:T39"/>
    <mergeCell ref="Y36:AA36"/>
    <mergeCell ref="Y38:AA38"/>
    <mergeCell ref="P31:AA31"/>
    <mergeCell ref="Q38:T38"/>
    <mergeCell ref="U38:W38"/>
    <mergeCell ref="Q33:T33"/>
    <mergeCell ref="R34:T34"/>
    <mergeCell ref="R35:T35"/>
    <mergeCell ref="R36:T36"/>
    <mergeCell ref="E25:H25"/>
    <mergeCell ref="E23:H23"/>
    <mergeCell ref="B31:H31"/>
    <mergeCell ref="E27:H27"/>
    <mergeCell ref="H55:L55"/>
    <mergeCell ref="T55:Z55"/>
    <mergeCell ref="Q45:AA45"/>
    <mergeCell ref="R42:T42"/>
    <mergeCell ref="B52:T52"/>
    <mergeCell ref="O51:T51"/>
    <mergeCell ref="Z49:AA49"/>
    <mergeCell ref="P49:T49"/>
    <mergeCell ref="V49:W49"/>
    <mergeCell ref="R46:T46"/>
    <mergeCell ref="R47:T47"/>
    <mergeCell ref="Y51:AA51"/>
    <mergeCell ref="V51:W51"/>
    <mergeCell ref="R43:T43"/>
    <mergeCell ref="E53:AA53"/>
    <mergeCell ref="Y7:AA7"/>
    <mergeCell ref="V7:W7"/>
    <mergeCell ref="R13:T14"/>
    <mergeCell ref="R8:T8"/>
    <mergeCell ref="Q7:T7"/>
    <mergeCell ref="R9:T9"/>
    <mergeCell ref="R10:T10"/>
    <mergeCell ref="R11:T11"/>
    <mergeCell ref="R12:T12"/>
    <mergeCell ref="D7:H7"/>
    <mergeCell ref="E8:H8"/>
    <mergeCell ref="E12:H12"/>
    <mergeCell ref="E9:H9"/>
    <mergeCell ref="E11:H11"/>
    <mergeCell ref="E10:H10"/>
    <mergeCell ref="Y6:AA6"/>
    <mergeCell ref="V6:W6"/>
    <mergeCell ref="B1:E1"/>
    <mergeCell ref="B3:AB3"/>
    <mergeCell ref="B4:AB4"/>
    <mergeCell ref="B2:AA2"/>
    <mergeCell ref="B6:F6"/>
    <mergeCell ref="P6:R6"/>
    <mergeCell ref="L6:M6"/>
    <mergeCell ref="E20:H20"/>
    <mergeCell ref="E19:H19"/>
    <mergeCell ref="D15:H15"/>
    <mergeCell ref="D18:H18"/>
    <mergeCell ref="E13:H13"/>
    <mergeCell ref="E14:H14"/>
  </mergeCells>
  <pageMargins left="0.23622047244094491" right="0.23622047244094491" top="0.19685039370078741" bottom="0.19685039370078741" header="0" footer="0"/>
  <pageSetup scale="79" orientation="landscape" r:id="rId1"/>
  <headerFooter>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00"/>
  <sheetViews>
    <sheetView showGridLines="0" view="pageBreakPreview" zoomScaleNormal="100" zoomScaleSheetLayoutView="100" workbookViewId="0">
      <pane ySplit="5" topLeftCell="A30" activePane="bottomLeft" state="frozen"/>
      <selection pane="bottomLeft" activeCell="AB71" sqref="AB71"/>
    </sheetView>
  </sheetViews>
  <sheetFormatPr baseColWidth="10" defaultColWidth="14.42578125" defaultRowHeight="15" customHeight="1"/>
  <cols>
    <col min="1" max="1" width="12.140625" style="545" customWidth="1"/>
    <col min="2" max="2" width="0.85546875" style="295" customWidth="1"/>
    <col min="3" max="3" width="0.28515625" style="295" customWidth="1"/>
    <col min="4" max="5" width="0.42578125" style="295" customWidth="1"/>
    <col min="6" max="6" width="0.7109375" style="295" customWidth="1"/>
    <col min="7" max="7" width="1.140625" style="295" customWidth="1"/>
    <col min="8" max="8" width="7.5703125" style="295" customWidth="1"/>
    <col min="9" max="9" width="33.28515625" style="295" customWidth="1"/>
    <col min="10" max="10" width="21.28515625" style="295" customWidth="1"/>
    <col min="11" max="11" width="7.7109375" style="295" customWidth="1"/>
    <col min="12" max="12" width="0.42578125" style="295" customWidth="1"/>
    <col min="13" max="13" width="1" style="295" customWidth="1"/>
    <col min="14" max="14" width="0.5703125" style="295" customWidth="1"/>
    <col min="15" max="15" width="8" style="295" customWidth="1"/>
    <col min="16" max="16" width="6.7109375" style="295" customWidth="1"/>
    <col min="17" max="17" width="0.42578125" style="295" customWidth="1"/>
    <col min="18" max="18" width="2.42578125" style="295" customWidth="1"/>
    <col min="19" max="19" width="2.140625" style="295" customWidth="1"/>
    <col min="20" max="20" width="10.5703125" style="295" customWidth="1"/>
    <col min="21" max="21" width="1.85546875" style="295" customWidth="1"/>
    <col min="22" max="22" width="0.140625" style="295" customWidth="1"/>
    <col min="23" max="23" width="0.5703125" style="295" customWidth="1"/>
    <col min="24" max="24" width="1" style="295" customWidth="1"/>
    <col min="25" max="26" width="9.85546875" style="295" hidden="1" customWidth="1"/>
    <col min="27" max="27" width="9.85546875" style="295" customWidth="1"/>
    <col min="28" max="16384" width="14.42578125" style="295"/>
  </cols>
  <sheetData>
    <row r="1" spans="2:27" ht="4.5" customHeight="1">
      <c r="B1" s="781" t="s">
        <v>1659</v>
      </c>
      <c r="C1" s="731"/>
      <c r="D1" s="731"/>
      <c r="E1" s="731"/>
      <c r="F1" s="731"/>
      <c r="G1" s="731"/>
      <c r="H1" s="731"/>
      <c r="I1" s="731"/>
      <c r="J1" s="731"/>
      <c r="K1" s="731"/>
      <c r="L1" s="731"/>
      <c r="M1" s="731"/>
      <c r="N1" s="731"/>
      <c r="O1" s="731"/>
      <c r="P1" s="731"/>
      <c r="Q1" s="731"/>
      <c r="R1" s="731"/>
      <c r="S1" s="731"/>
      <c r="T1" s="731"/>
      <c r="U1" s="731"/>
      <c r="V1" s="731"/>
      <c r="W1" s="731"/>
      <c r="X1" s="731"/>
      <c r="Y1" s="732"/>
      <c r="Z1" s="299"/>
      <c r="AA1" s="299"/>
    </row>
    <row r="2" spans="2:27" ht="7.5" customHeight="1">
      <c r="B2" s="733"/>
      <c r="C2" s="734"/>
      <c r="D2" s="734"/>
      <c r="E2" s="734"/>
      <c r="F2" s="734"/>
      <c r="G2" s="734"/>
      <c r="H2" s="734"/>
      <c r="I2" s="734"/>
      <c r="J2" s="734"/>
      <c r="K2" s="734"/>
      <c r="L2" s="734"/>
      <c r="M2" s="734"/>
      <c r="N2" s="734"/>
      <c r="O2" s="734"/>
      <c r="P2" s="734"/>
      <c r="Q2" s="734"/>
      <c r="R2" s="734"/>
      <c r="S2" s="734"/>
      <c r="T2" s="734"/>
      <c r="U2" s="734"/>
      <c r="V2" s="734"/>
      <c r="W2" s="734"/>
      <c r="X2" s="734"/>
      <c r="Y2" s="735"/>
      <c r="Z2" s="299"/>
      <c r="AA2" s="299"/>
    </row>
    <row r="3" spans="2:27" ht="0.75" customHeight="1">
      <c r="B3" s="298"/>
      <c r="C3" s="298"/>
      <c r="D3" s="298"/>
      <c r="E3" s="298"/>
      <c r="F3" s="298"/>
      <c r="G3" s="298"/>
      <c r="H3" s="298"/>
      <c r="I3" s="298"/>
      <c r="J3" s="298"/>
      <c r="K3" s="298"/>
      <c r="L3" s="298"/>
      <c r="M3" s="298"/>
      <c r="N3" s="298"/>
      <c r="O3" s="298"/>
      <c r="P3" s="746"/>
      <c r="Q3" s="738"/>
      <c r="R3" s="738"/>
      <c r="S3" s="738"/>
      <c r="T3" s="738"/>
      <c r="U3" s="738"/>
      <c r="V3" s="738"/>
      <c r="W3" s="738"/>
      <c r="X3" s="739"/>
      <c r="Y3" s="298"/>
      <c r="Z3" s="299"/>
      <c r="AA3" s="299"/>
    </row>
    <row r="4" spans="2:27" ht="13.5" customHeight="1">
      <c r="B4" s="777" t="s">
        <v>138</v>
      </c>
      <c r="C4" s="738"/>
      <c r="D4" s="738"/>
      <c r="E4" s="738"/>
      <c r="F4" s="738"/>
      <c r="G4" s="738"/>
      <c r="H4" s="738"/>
      <c r="I4" s="738"/>
      <c r="J4" s="738"/>
      <c r="K4" s="738"/>
      <c r="L4" s="738"/>
      <c r="M4" s="738"/>
      <c r="N4" s="738"/>
      <c r="O4" s="738"/>
      <c r="P4" s="738"/>
      <c r="Q4" s="738"/>
      <c r="R4" s="738"/>
      <c r="S4" s="738"/>
      <c r="T4" s="738"/>
      <c r="U4" s="738"/>
      <c r="V4" s="738"/>
      <c r="W4" s="738"/>
      <c r="X4" s="738"/>
      <c r="Y4" s="739"/>
      <c r="Z4" s="299"/>
      <c r="AA4" s="299"/>
    </row>
    <row r="5" spans="2:27" ht="24.75" customHeight="1">
      <c r="B5" s="747" t="s">
        <v>1662</v>
      </c>
      <c r="C5" s="738"/>
      <c r="D5" s="738"/>
      <c r="E5" s="738"/>
      <c r="F5" s="738"/>
      <c r="G5" s="738"/>
      <c r="H5" s="738"/>
      <c r="I5" s="738"/>
      <c r="J5" s="738"/>
      <c r="K5" s="738"/>
      <c r="L5" s="738"/>
      <c r="M5" s="738"/>
      <c r="N5" s="738"/>
      <c r="O5" s="738"/>
      <c r="P5" s="738"/>
      <c r="Q5" s="738"/>
      <c r="R5" s="738"/>
      <c r="S5" s="738"/>
      <c r="T5" s="738"/>
      <c r="U5" s="738"/>
      <c r="V5" s="738"/>
      <c r="W5" s="738"/>
      <c r="X5" s="738"/>
      <c r="Y5" s="739"/>
      <c r="Z5" s="299"/>
      <c r="AA5" s="299"/>
    </row>
    <row r="6" spans="2:27" ht="1.5" customHeight="1">
      <c r="B6" s="298"/>
      <c r="C6" s="298"/>
      <c r="D6" s="298"/>
      <c r="E6" s="298"/>
      <c r="F6" s="298"/>
      <c r="G6" s="298"/>
      <c r="H6" s="298"/>
      <c r="I6" s="298"/>
      <c r="J6" s="298"/>
      <c r="K6" s="298"/>
      <c r="L6" s="298"/>
      <c r="M6" s="298"/>
      <c r="N6" s="298"/>
      <c r="O6" s="298"/>
      <c r="P6" s="298"/>
      <c r="Q6" s="298"/>
      <c r="R6" s="298"/>
      <c r="S6" s="298"/>
      <c r="T6" s="298"/>
      <c r="U6" s="298"/>
      <c r="V6" s="298"/>
      <c r="W6" s="298"/>
      <c r="X6" s="298"/>
      <c r="Y6" s="298"/>
      <c r="Z6" s="299"/>
      <c r="AA6" s="299"/>
    </row>
    <row r="7" spans="2:27" ht="4.5" customHeight="1">
      <c r="B7" s="300"/>
      <c r="C7" s="301"/>
      <c r="D7" s="301"/>
      <c r="E7" s="301"/>
      <c r="F7" s="301"/>
      <c r="G7" s="301"/>
      <c r="H7" s="301"/>
      <c r="I7" s="301"/>
      <c r="J7" s="301"/>
      <c r="K7" s="301"/>
      <c r="L7" s="301"/>
      <c r="M7" s="301"/>
      <c r="N7" s="301"/>
      <c r="O7" s="301"/>
      <c r="P7" s="301"/>
      <c r="Q7" s="301"/>
      <c r="R7" s="301"/>
      <c r="S7" s="301"/>
      <c r="T7" s="301"/>
      <c r="U7" s="301"/>
      <c r="V7" s="301"/>
      <c r="W7" s="301"/>
      <c r="X7" s="302"/>
      <c r="Y7" s="298"/>
      <c r="Z7" s="299"/>
      <c r="AA7" s="299"/>
    </row>
    <row r="8" spans="2:27" ht="16.5" customHeight="1">
      <c r="B8" s="303"/>
      <c r="C8" s="298"/>
      <c r="D8" s="759" t="s">
        <v>81</v>
      </c>
      <c r="E8" s="738"/>
      <c r="F8" s="738"/>
      <c r="G8" s="738"/>
      <c r="H8" s="738"/>
      <c r="I8" s="738"/>
      <c r="J8" s="738"/>
      <c r="K8" s="739"/>
      <c r="L8" s="298"/>
      <c r="M8" s="298"/>
      <c r="N8" s="298"/>
      <c r="O8" s="782" t="s">
        <v>139</v>
      </c>
      <c r="P8" s="738"/>
      <c r="Q8" s="739"/>
      <c r="R8" s="298"/>
      <c r="S8" s="782" t="s">
        <v>140</v>
      </c>
      <c r="T8" s="738"/>
      <c r="U8" s="738"/>
      <c r="V8" s="739"/>
      <c r="W8" s="298"/>
      <c r="X8" s="304"/>
      <c r="Y8" s="298"/>
      <c r="Z8" s="299"/>
      <c r="AA8" s="299"/>
    </row>
    <row r="9" spans="2:27" ht="10.5" customHeight="1">
      <c r="B9" s="303"/>
      <c r="C9" s="298"/>
      <c r="D9" s="298"/>
      <c r="E9" s="298"/>
      <c r="F9" s="298"/>
      <c r="G9" s="742" t="s">
        <v>83</v>
      </c>
      <c r="H9" s="738"/>
      <c r="I9" s="738"/>
      <c r="J9" s="738"/>
      <c r="K9" s="739"/>
      <c r="L9" s="298"/>
      <c r="M9" s="298"/>
      <c r="N9" s="298"/>
      <c r="O9" s="298"/>
      <c r="P9" s="298"/>
      <c r="Q9" s="298"/>
      <c r="R9" s="298"/>
      <c r="S9" s="298"/>
      <c r="T9" s="298"/>
      <c r="U9" s="298"/>
      <c r="V9" s="298"/>
      <c r="W9" s="298"/>
      <c r="X9" s="304"/>
      <c r="Y9" s="298"/>
      <c r="Z9" s="299"/>
      <c r="AA9" s="299"/>
    </row>
    <row r="10" spans="2:27" ht="0.75" customHeight="1">
      <c r="B10" s="303"/>
      <c r="C10" s="298"/>
      <c r="D10" s="298"/>
      <c r="E10" s="298"/>
      <c r="F10" s="298"/>
      <c r="G10" s="298"/>
      <c r="H10" s="298"/>
      <c r="I10" s="298"/>
      <c r="J10" s="298"/>
      <c r="K10" s="298"/>
      <c r="L10" s="298"/>
      <c r="M10" s="298"/>
      <c r="N10" s="298"/>
      <c r="O10" s="298"/>
      <c r="P10" s="298"/>
      <c r="Q10" s="298"/>
      <c r="R10" s="298"/>
      <c r="S10" s="298"/>
      <c r="T10" s="298"/>
      <c r="U10" s="298"/>
      <c r="V10" s="298"/>
      <c r="W10" s="298"/>
      <c r="X10" s="304"/>
      <c r="Y10" s="298"/>
      <c r="Z10" s="299"/>
      <c r="AA10" s="299"/>
    </row>
    <row r="11" spans="2:27" ht="9" customHeight="1">
      <c r="B11" s="303"/>
      <c r="C11" s="298"/>
      <c r="D11" s="298"/>
      <c r="E11" s="298"/>
      <c r="F11" s="298"/>
      <c r="G11" s="298"/>
      <c r="H11" s="741" t="s">
        <v>85</v>
      </c>
      <c r="I11" s="738"/>
      <c r="J11" s="738"/>
      <c r="K11" s="738"/>
      <c r="L11" s="738"/>
      <c r="M11" s="739"/>
      <c r="N11" s="298"/>
      <c r="O11" s="764">
        <f t="shared" ref="O11:O17" si="0">ABS(IF(Z11&lt;0,Z11,0))</f>
        <v>0</v>
      </c>
      <c r="P11" s="739"/>
      <c r="Q11" s="298"/>
      <c r="R11" s="298"/>
      <c r="S11" s="775">
        <f t="shared" ref="S11:S17" si="1">ABS(IF(Z11&gt;0,Z11,0))</f>
        <v>53656690.650000006</v>
      </c>
      <c r="T11" s="778"/>
      <c r="U11" s="778"/>
      <c r="V11" s="776"/>
      <c r="W11" s="298"/>
      <c r="X11" s="304"/>
      <c r="Y11" s="298"/>
      <c r="Z11" s="328">
        <f>'2. Edo. de situación financiera'!J8-'2. Edo. de situación financiera'!M8</f>
        <v>53656690.650000006</v>
      </c>
      <c r="AA11" s="307"/>
    </row>
    <row r="12" spans="2:27" ht="9" customHeight="1">
      <c r="B12" s="303"/>
      <c r="C12" s="298"/>
      <c r="D12" s="298"/>
      <c r="E12" s="298"/>
      <c r="F12" s="298"/>
      <c r="G12" s="298"/>
      <c r="H12" s="741" t="s">
        <v>87</v>
      </c>
      <c r="I12" s="738"/>
      <c r="J12" s="738"/>
      <c r="K12" s="738"/>
      <c r="L12" s="738"/>
      <c r="M12" s="739"/>
      <c r="N12" s="298"/>
      <c r="O12" s="764">
        <f t="shared" si="0"/>
        <v>0</v>
      </c>
      <c r="P12" s="739"/>
      <c r="Q12" s="298"/>
      <c r="R12" s="298"/>
      <c r="S12" s="779">
        <f t="shared" si="1"/>
        <v>767441.32000000007</v>
      </c>
      <c r="T12" s="766"/>
      <c r="U12" s="766"/>
      <c r="V12" s="760"/>
      <c r="W12" s="298"/>
      <c r="X12" s="304"/>
      <c r="Y12" s="298"/>
      <c r="Z12" s="328">
        <f>'2. Edo. de situación financiera'!J9-'2. Edo. de situación financiera'!M9</f>
        <v>767441.32000000007</v>
      </c>
      <c r="AA12" s="299"/>
    </row>
    <row r="13" spans="2:27" ht="9" customHeight="1">
      <c r="B13" s="303"/>
      <c r="C13" s="298"/>
      <c r="D13" s="298"/>
      <c r="E13" s="298"/>
      <c r="F13" s="298"/>
      <c r="G13" s="298"/>
      <c r="H13" s="741" t="s">
        <v>89</v>
      </c>
      <c r="I13" s="738"/>
      <c r="J13" s="738"/>
      <c r="K13" s="738"/>
      <c r="L13" s="738"/>
      <c r="M13" s="739"/>
      <c r="N13" s="298"/>
      <c r="O13" s="764">
        <f t="shared" si="0"/>
        <v>0</v>
      </c>
      <c r="P13" s="739"/>
      <c r="Q13" s="298"/>
      <c r="R13" s="298"/>
      <c r="S13" s="764">
        <f t="shared" si="1"/>
        <v>0</v>
      </c>
      <c r="T13" s="738"/>
      <c r="U13" s="738"/>
      <c r="V13" s="739"/>
      <c r="W13" s="298"/>
      <c r="X13" s="304"/>
      <c r="Y13" s="298"/>
      <c r="Z13" s="328">
        <f>'2. Edo. de situación financiera'!J10-'2. Edo. de situación financiera'!M10</f>
        <v>0</v>
      </c>
      <c r="AA13" s="299"/>
    </row>
    <row r="14" spans="2:27" ht="9" customHeight="1">
      <c r="B14" s="303"/>
      <c r="C14" s="298"/>
      <c r="D14" s="298"/>
      <c r="E14" s="298"/>
      <c r="F14" s="298"/>
      <c r="G14" s="298"/>
      <c r="H14" s="741" t="s">
        <v>91</v>
      </c>
      <c r="I14" s="738"/>
      <c r="J14" s="738"/>
      <c r="K14" s="738"/>
      <c r="L14" s="738"/>
      <c r="M14" s="739"/>
      <c r="N14" s="298"/>
      <c r="O14" s="764">
        <f t="shared" si="0"/>
        <v>0</v>
      </c>
      <c r="P14" s="739"/>
      <c r="Q14" s="298"/>
      <c r="R14" s="298"/>
      <c r="S14" s="764">
        <f t="shared" si="1"/>
        <v>0</v>
      </c>
      <c r="T14" s="738"/>
      <c r="U14" s="738"/>
      <c r="V14" s="739"/>
      <c r="W14" s="298"/>
      <c r="X14" s="304"/>
      <c r="Y14" s="298"/>
      <c r="Z14" s="328">
        <f>'2. Edo. de situación financiera'!J11-'2. Edo. de situación financiera'!M11</f>
        <v>0</v>
      </c>
      <c r="AA14" s="299"/>
    </row>
    <row r="15" spans="2:27" ht="9" customHeight="1">
      <c r="B15" s="303"/>
      <c r="C15" s="298"/>
      <c r="D15" s="298"/>
      <c r="E15" s="298"/>
      <c r="F15" s="298"/>
      <c r="G15" s="298"/>
      <c r="H15" s="741" t="s">
        <v>93</v>
      </c>
      <c r="I15" s="738"/>
      <c r="J15" s="738"/>
      <c r="K15" s="738"/>
      <c r="L15" s="738"/>
      <c r="M15" s="739"/>
      <c r="N15" s="298"/>
      <c r="O15" s="764">
        <f t="shared" si="0"/>
        <v>0</v>
      </c>
      <c r="P15" s="739"/>
      <c r="Q15" s="298"/>
      <c r="R15" s="298"/>
      <c r="S15" s="764">
        <f t="shared" si="1"/>
        <v>0</v>
      </c>
      <c r="T15" s="738"/>
      <c r="U15" s="738"/>
      <c r="V15" s="739"/>
      <c r="W15" s="298"/>
      <c r="X15" s="304"/>
      <c r="Y15" s="298"/>
      <c r="Z15" s="328">
        <f>'2. Edo. de situación financiera'!J12-'2. Edo. de situación financiera'!M12</f>
        <v>0</v>
      </c>
      <c r="AA15" s="299"/>
    </row>
    <row r="16" spans="2:27" ht="9" customHeight="1">
      <c r="B16" s="303"/>
      <c r="C16" s="298"/>
      <c r="D16" s="298"/>
      <c r="E16" s="298"/>
      <c r="F16" s="298"/>
      <c r="G16" s="298"/>
      <c r="H16" s="741" t="s">
        <v>95</v>
      </c>
      <c r="I16" s="738"/>
      <c r="J16" s="738"/>
      <c r="K16" s="738"/>
      <c r="L16" s="738"/>
      <c r="M16" s="739"/>
      <c r="N16" s="298"/>
      <c r="O16" s="764">
        <f t="shared" si="0"/>
        <v>0</v>
      </c>
      <c r="P16" s="739"/>
      <c r="Q16" s="298"/>
      <c r="R16" s="298"/>
      <c r="S16" s="764">
        <f t="shared" si="1"/>
        <v>0</v>
      </c>
      <c r="T16" s="738"/>
      <c r="U16" s="738"/>
      <c r="V16" s="739"/>
      <c r="W16" s="298"/>
      <c r="X16" s="304"/>
      <c r="Y16" s="298"/>
      <c r="Z16" s="328">
        <f>'2. Edo. de situación financiera'!J13-'2. Edo. de situación financiera'!M13</f>
        <v>0</v>
      </c>
      <c r="AA16" s="299"/>
    </row>
    <row r="17" spans="2:27" ht="9" customHeight="1">
      <c r="B17" s="303"/>
      <c r="C17" s="298"/>
      <c r="D17" s="298"/>
      <c r="E17" s="298"/>
      <c r="F17" s="298"/>
      <c r="G17" s="298"/>
      <c r="H17" s="741" t="s">
        <v>97</v>
      </c>
      <c r="I17" s="738"/>
      <c r="J17" s="738"/>
      <c r="K17" s="738"/>
      <c r="L17" s="738"/>
      <c r="M17" s="739"/>
      <c r="N17" s="298"/>
      <c r="O17" s="764">
        <f t="shared" si="0"/>
        <v>0</v>
      </c>
      <c r="P17" s="739"/>
      <c r="Q17" s="298"/>
      <c r="R17" s="298"/>
      <c r="S17" s="764">
        <f t="shared" si="1"/>
        <v>0</v>
      </c>
      <c r="T17" s="738"/>
      <c r="U17" s="738"/>
      <c r="V17" s="739"/>
      <c r="W17" s="298"/>
      <c r="X17" s="304"/>
      <c r="Y17" s="298"/>
      <c r="Z17" s="328">
        <f>'2. Edo. de situación financiera'!J14-'2. Edo. de situación financiera'!M14</f>
        <v>0</v>
      </c>
      <c r="AA17" s="299"/>
    </row>
    <row r="18" spans="2:27" ht="1.5" customHeight="1">
      <c r="B18" s="303"/>
      <c r="C18" s="298"/>
      <c r="D18" s="298"/>
      <c r="E18" s="298"/>
      <c r="F18" s="298"/>
      <c r="G18" s="298"/>
      <c r="H18" s="298"/>
      <c r="I18" s="298"/>
      <c r="J18" s="298"/>
      <c r="K18" s="298"/>
      <c r="L18" s="298"/>
      <c r="M18" s="298"/>
      <c r="N18" s="298"/>
      <c r="O18" s="298"/>
      <c r="P18" s="298"/>
      <c r="Q18" s="298"/>
      <c r="R18" s="298"/>
      <c r="S18" s="298"/>
      <c r="T18" s="298"/>
      <c r="U18" s="298"/>
      <c r="V18" s="298"/>
      <c r="W18" s="298"/>
      <c r="X18" s="304"/>
      <c r="Y18" s="298"/>
      <c r="Z18" s="328"/>
      <c r="AA18" s="299"/>
    </row>
    <row r="19" spans="2:27" ht="13.5" customHeight="1">
      <c r="B19" s="303"/>
      <c r="C19" s="298"/>
      <c r="D19" s="298"/>
      <c r="E19" s="298"/>
      <c r="F19" s="742" t="s">
        <v>102</v>
      </c>
      <c r="G19" s="738"/>
      <c r="H19" s="738"/>
      <c r="I19" s="738"/>
      <c r="J19" s="738"/>
      <c r="K19" s="738"/>
      <c r="L19" s="738"/>
      <c r="M19" s="738"/>
      <c r="N19" s="738"/>
      <c r="O19" s="738"/>
      <c r="P19" s="738"/>
      <c r="Q19" s="738"/>
      <c r="R19" s="738"/>
      <c r="S19" s="738"/>
      <c r="T19" s="739"/>
      <c r="U19" s="298"/>
      <c r="V19" s="298"/>
      <c r="W19" s="298"/>
      <c r="X19" s="304"/>
      <c r="Y19" s="298"/>
      <c r="Z19" s="328"/>
      <c r="AA19" s="299"/>
    </row>
    <row r="20" spans="2:27" ht="9" customHeight="1">
      <c r="B20" s="303"/>
      <c r="C20" s="298"/>
      <c r="D20" s="298"/>
      <c r="E20" s="298"/>
      <c r="F20" s="298"/>
      <c r="G20" s="298"/>
      <c r="H20" s="741" t="s">
        <v>104</v>
      </c>
      <c r="I20" s="738"/>
      <c r="J20" s="738"/>
      <c r="K20" s="738"/>
      <c r="L20" s="738"/>
      <c r="M20" s="739"/>
      <c r="N20" s="298"/>
      <c r="O20" s="764">
        <f t="shared" ref="O20:O29" si="2">ABS(IF(Z20&lt;0,Z20,0))</f>
        <v>0</v>
      </c>
      <c r="P20" s="739"/>
      <c r="Q20" s="298"/>
      <c r="R20" s="298"/>
      <c r="S20" s="764">
        <f t="shared" ref="S20:S29" si="3">ABS(IF(Z20&gt;0,Z20,0))</f>
        <v>0</v>
      </c>
      <c r="T20" s="738"/>
      <c r="U20" s="738"/>
      <c r="V20" s="739"/>
      <c r="W20" s="298"/>
      <c r="X20" s="304"/>
      <c r="Y20" s="298"/>
      <c r="Z20" s="328">
        <f>'2. Edo. de situación financiera'!J19-'2. Edo. de situación financiera'!M19</f>
        <v>0</v>
      </c>
      <c r="AA20" s="299"/>
    </row>
    <row r="21" spans="2:27" ht="9" customHeight="1">
      <c r="B21" s="303"/>
      <c r="C21" s="298"/>
      <c r="D21" s="298"/>
      <c r="E21" s="298"/>
      <c r="F21" s="298"/>
      <c r="G21" s="298"/>
      <c r="H21" s="741" t="s">
        <v>106</v>
      </c>
      <c r="I21" s="738"/>
      <c r="J21" s="738"/>
      <c r="K21" s="738"/>
      <c r="L21" s="738"/>
      <c r="M21" s="739"/>
      <c r="N21" s="298"/>
      <c r="O21" s="764">
        <f t="shared" si="2"/>
        <v>0</v>
      </c>
      <c r="P21" s="739"/>
      <c r="Q21" s="298"/>
      <c r="R21" s="298"/>
      <c r="S21" s="779">
        <f t="shared" si="3"/>
        <v>0</v>
      </c>
      <c r="T21" s="766"/>
      <c r="U21" s="766"/>
      <c r="V21" s="760"/>
      <c r="W21" s="298"/>
      <c r="X21" s="304"/>
      <c r="Y21" s="298"/>
      <c r="Z21" s="328">
        <f>'2. Edo. de situación financiera'!J20-'2. Edo. de situación financiera'!M20</f>
        <v>0</v>
      </c>
      <c r="AA21" s="299"/>
    </row>
    <row r="22" spans="2:27" ht="0.75" customHeight="1">
      <c r="B22" s="303"/>
      <c r="C22" s="298"/>
      <c r="D22" s="298"/>
      <c r="E22" s="298"/>
      <c r="F22" s="298"/>
      <c r="G22" s="298"/>
      <c r="H22" s="298"/>
      <c r="I22" s="298"/>
      <c r="J22" s="298"/>
      <c r="K22" s="298"/>
      <c r="L22" s="298"/>
      <c r="M22" s="298"/>
      <c r="N22" s="298"/>
      <c r="O22" s="764">
        <f t="shared" si="2"/>
        <v>0</v>
      </c>
      <c r="P22" s="739"/>
      <c r="Q22" s="298"/>
      <c r="R22" s="298"/>
      <c r="S22" s="780">
        <f t="shared" si="3"/>
        <v>0</v>
      </c>
      <c r="T22" s="738"/>
      <c r="U22" s="738"/>
      <c r="V22" s="739"/>
      <c r="W22" s="298"/>
      <c r="X22" s="304"/>
      <c r="Y22" s="298"/>
      <c r="Z22" s="328">
        <f>'2. Edo. de situación financiera'!J21-'2. Edo. de situación financiera'!M21</f>
        <v>0</v>
      </c>
      <c r="AA22" s="299"/>
    </row>
    <row r="23" spans="2:27" ht="9" customHeight="1">
      <c r="B23" s="303"/>
      <c r="C23" s="298"/>
      <c r="D23" s="298"/>
      <c r="E23" s="298"/>
      <c r="F23" s="298"/>
      <c r="G23" s="298"/>
      <c r="H23" s="741" t="s">
        <v>108</v>
      </c>
      <c r="I23" s="738"/>
      <c r="J23" s="738"/>
      <c r="K23" s="738"/>
      <c r="L23" s="738"/>
      <c r="M23" s="739"/>
      <c r="N23" s="298"/>
      <c r="O23" s="764">
        <f t="shared" si="2"/>
        <v>0</v>
      </c>
      <c r="P23" s="739"/>
      <c r="Q23" s="298"/>
      <c r="R23" s="298"/>
      <c r="S23" s="779">
        <f t="shared" si="3"/>
        <v>12176486.319999993</v>
      </c>
      <c r="T23" s="766"/>
      <c r="U23" s="766"/>
      <c r="V23" s="760"/>
      <c r="W23" s="298"/>
      <c r="X23" s="304"/>
      <c r="Y23" s="298"/>
      <c r="Z23" s="328">
        <f>'2. Edo. de situación financiera'!J22-'2. Edo. de situación financiera'!M22</f>
        <v>12176486.319999993</v>
      </c>
      <c r="AA23" s="299"/>
    </row>
    <row r="24" spans="2:27" ht="9" customHeight="1">
      <c r="B24" s="303"/>
      <c r="C24" s="298"/>
      <c r="D24" s="298"/>
      <c r="E24" s="298"/>
      <c r="F24" s="298"/>
      <c r="G24" s="298"/>
      <c r="H24" s="741" t="s">
        <v>110</v>
      </c>
      <c r="I24" s="738"/>
      <c r="J24" s="738"/>
      <c r="K24" s="738"/>
      <c r="L24" s="738"/>
      <c r="M24" s="739"/>
      <c r="N24" s="298"/>
      <c r="O24" s="764">
        <f t="shared" si="2"/>
        <v>0</v>
      </c>
      <c r="P24" s="739"/>
      <c r="Q24" s="298"/>
      <c r="R24" s="298"/>
      <c r="S24" s="779">
        <f t="shared" si="3"/>
        <v>34025.910000000149</v>
      </c>
      <c r="T24" s="766"/>
      <c r="U24" s="766"/>
      <c r="V24" s="760"/>
      <c r="W24" s="298"/>
      <c r="X24" s="304"/>
      <c r="Y24" s="298"/>
      <c r="Z24" s="328">
        <f>'2. Edo. de situación financiera'!J23-'2. Edo. de situación financiera'!M23</f>
        <v>34025.910000000149</v>
      </c>
      <c r="AA24" s="299"/>
    </row>
    <row r="25" spans="2:27" ht="9" customHeight="1">
      <c r="B25" s="303"/>
      <c r="C25" s="298"/>
      <c r="D25" s="298"/>
      <c r="E25" s="298"/>
      <c r="F25" s="298"/>
      <c r="G25" s="298"/>
      <c r="H25" s="741" t="s">
        <v>112</v>
      </c>
      <c r="I25" s="738"/>
      <c r="J25" s="738"/>
      <c r="K25" s="738"/>
      <c r="L25" s="738"/>
      <c r="M25" s="739"/>
      <c r="N25" s="298"/>
      <c r="O25" s="764">
        <f t="shared" si="2"/>
        <v>0</v>
      </c>
      <c r="P25" s="739"/>
      <c r="Q25" s="298"/>
      <c r="R25" s="298"/>
      <c r="S25" s="764">
        <f t="shared" si="3"/>
        <v>0</v>
      </c>
      <c r="T25" s="738"/>
      <c r="U25" s="738"/>
      <c r="V25" s="739"/>
      <c r="W25" s="298"/>
      <c r="X25" s="304"/>
      <c r="Y25" s="298"/>
      <c r="Z25" s="328">
        <f>'2. Edo. de situación financiera'!J24-'2. Edo. de situación financiera'!M24</f>
        <v>0</v>
      </c>
      <c r="AA25" s="299"/>
    </row>
    <row r="26" spans="2:27" ht="9" customHeight="1">
      <c r="B26" s="303"/>
      <c r="C26" s="298"/>
      <c r="D26" s="298"/>
      <c r="E26" s="298"/>
      <c r="F26" s="298"/>
      <c r="G26" s="298"/>
      <c r="H26" s="741" t="s">
        <v>114</v>
      </c>
      <c r="I26" s="738"/>
      <c r="J26" s="738"/>
      <c r="K26" s="738"/>
      <c r="L26" s="738"/>
      <c r="M26" s="739"/>
      <c r="N26" s="298"/>
      <c r="O26" s="775">
        <f t="shared" si="2"/>
        <v>789141.68999999762</v>
      </c>
      <c r="P26" s="776"/>
      <c r="Q26" s="298"/>
      <c r="R26" s="298"/>
      <c r="S26" s="764">
        <f t="shared" si="3"/>
        <v>0</v>
      </c>
      <c r="T26" s="738"/>
      <c r="U26" s="738"/>
      <c r="V26" s="739"/>
      <c r="W26" s="298"/>
      <c r="X26" s="304"/>
      <c r="Y26" s="298"/>
      <c r="Z26" s="328">
        <f>'2. Edo. de situación financiera'!J25-'2. Edo. de situación financiera'!M25</f>
        <v>-789141.68999999762</v>
      </c>
      <c r="AA26" s="299"/>
    </row>
    <row r="27" spans="2:27" ht="9" customHeight="1">
      <c r="B27" s="303"/>
      <c r="C27" s="298"/>
      <c r="D27" s="298"/>
      <c r="E27" s="298"/>
      <c r="F27" s="298"/>
      <c r="G27" s="298"/>
      <c r="H27" s="741" t="s">
        <v>116</v>
      </c>
      <c r="I27" s="738"/>
      <c r="J27" s="738"/>
      <c r="K27" s="738"/>
      <c r="L27" s="738"/>
      <c r="M27" s="739"/>
      <c r="N27" s="298"/>
      <c r="O27" s="764">
        <f t="shared" si="2"/>
        <v>0</v>
      </c>
      <c r="P27" s="739"/>
      <c r="Q27" s="298"/>
      <c r="R27" s="298"/>
      <c r="S27" s="775">
        <f t="shared" si="3"/>
        <v>1986574.3900000001</v>
      </c>
      <c r="T27" s="778"/>
      <c r="U27" s="778"/>
      <c r="V27" s="776"/>
      <c r="W27" s="298"/>
      <c r="X27" s="304"/>
      <c r="Y27" s="298"/>
      <c r="Z27" s="328">
        <f>'2. Edo. de situación financiera'!J26-'2. Edo. de situación financiera'!M26</f>
        <v>1986574.3900000001</v>
      </c>
      <c r="AA27" s="299"/>
    </row>
    <row r="28" spans="2:27" ht="9" customHeight="1">
      <c r="B28" s="303"/>
      <c r="C28" s="298"/>
      <c r="D28" s="298"/>
      <c r="E28" s="298"/>
      <c r="F28" s="298"/>
      <c r="G28" s="298"/>
      <c r="H28" s="741" t="s">
        <v>118</v>
      </c>
      <c r="I28" s="738"/>
      <c r="J28" s="738"/>
      <c r="K28" s="738"/>
      <c r="L28" s="738"/>
      <c r="M28" s="739"/>
      <c r="N28" s="298"/>
      <c r="O28" s="764">
        <f t="shared" si="2"/>
        <v>0</v>
      </c>
      <c r="P28" s="739"/>
      <c r="Q28" s="298"/>
      <c r="R28" s="298"/>
      <c r="S28" s="764">
        <f t="shared" si="3"/>
        <v>0</v>
      </c>
      <c r="T28" s="738"/>
      <c r="U28" s="738"/>
      <c r="V28" s="739"/>
      <c r="W28" s="298"/>
      <c r="X28" s="304"/>
      <c r="Y28" s="298"/>
      <c r="Z28" s="328">
        <f>'2. Edo. de situación financiera'!J27-'2. Edo. de situación financiera'!M27</f>
        <v>0</v>
      </c>
      <c r="AA28" s="299"/>
    </row>
    <row r="29" spans="2:27" ht="9" customHeight="1">
      <c r="B29" s="303"/>
      <c r="C29" s="298"/>
      <c r="D29" s="298"/>
      <c r="E29" s="298"/>
      <c r="F29" s="298"/>
      <c r="G29" s="298"/>
      <c r="H29" s="741" t="s">
        <v>119</v>
      </c>
      <c r="I29" s="738"/>
      <c r="J29" s="738"/>
      <c r="K29" s="738"/>
      <c r="L29" s="738"/>
      <c r="M29" s="739"/>
      <c r="N29" s="298"/>
      <c r="O29" s="775">
        <f t="shared" si="2"/>
        <v>1717907</v>
      </c>
      <c r="P29" s="776"/>
      <c r="Q29" s="298"/>
      <c r="R29" s="298"/>
      <c r="S29" s="764">
        <f t="shared" si="3"/>
        <v>0</v>
      </c>
      <c r="T29" s="738"/>
      <c r="U29" s="738"/>
      <c r="V29" s="739"/>
      <c r="W29" s="298"/>
      <c r="X29" s="304"/>
      <c r="Y29" s="298"/>
      <c r="Z29" s="328">
        <f>'2. Edo. de situación financiera'!J28-'2. Edo. de situación financiera'!M28</f>
        <v>-1717907</v>
      </c>
      <c r="AA29" s="299"/>
    </row>
    <row r="30" spans="2:27" ht="9.75" customHeight="1">
      <c r="B30" s="303"/>
      <c r="C30" s="298"/>
      <c r="D30" s="298"/>
      <c r="E30" s="298"/>
      <c r="F30" s="298"/>
      <c r="G30" s="298"/>
      <c r="H30" s="298"/>
      <c r="I30" s="298"/>
      <c r="J30" s="298"/>
      <c r="K30" s="298"/>
      <c r="L30" s="298"/>
      <c r="M30" s="298"/>
      <c r="N30" s="298"/>
      <c r="O30" s="298"/>
      <c r="P30" s="298"/>
      <c r="Q30" s="298"/>
      <c r="R30" s="298"/>
      <c r="S30" s="298"/>
      <c r="T30" s="298"/>
      <c r="U30" s="298"/>
      <c r="V30" s="298"/>
      <c r="W30" s="298"/>
      <c r="X30" s="304"/>
      <c r="Y30" s="298"/>
      <c r="Z30" s="328"/>
      <c r="AA30" s="299"/>
    </row>
    <row r="31" spans="2:27" ht="16.5" customHeight="1">
      <c r="B31" s="303"/>
      <c r="C31" s="298"/>
      <c r="D31" s="759" t="s">
        <v>82</v>
      </c>
      <c r="E31" s="738"/>
      <c r="F31" s="738"/>
      <c r="G31" s="738"/>
      <c r="H31" s="738"/>
      <c r="I31" s="738"/>
      <c r="J31" s="738"/>
      <c r="K31" s="739"/>
      <c r="L31" s="298"/>
      <c r="M31" s="298"/>
      <c r="N31" s="298"/>
      <c r="O31" s="298"/>
      <c r="P31" s="298"/>
      <c r="Q31" s="298"/>
      <c r="R31" s="298"/>
      <c r="S31" s="298"/>
      <c r="T31" s="298"/>
      <c r="U31" s="298"/>
      <c r="V31" s="298"/>
      <c r="W31" s="298"/>
      <c r="X31" s="304"/>
      <c r="Y31" s="298"/>
      <c r="Z31" s="328"/>
      <c r="AA31" s="299"/>
    </row>
    <row r="32" spans="2:27" ht="12" customHeight="1">
      <c r="B32" s="303"/>
      <c r="C32" s="298"/>
      <c r="D32" s="298"/>
      <c r="E32" s="298"/>
      <c r="F32" s="298"/>
      <c r="G32" s="742" t="s">
        <v>84</v>
      </c>
      <c r="H32" s="738"/>
      <c r="I32" s="738"/>
      <c r="J32" s="738"/>
      <c r="K32" s="739"/>
      <c r="L32" s="298"/>
      <c r="M32" s="298"/>
      <c r="N32" s="298"/>
      <c r="O32" s="298"/>
      <c r="P32" s="298"/>
      <c r="Q32" s="298"/>
      <c r="R32" s="298"/>
      <c r="S32" s="329"/>
      <c r="T32" s="329"/>
      <c r="U32" s="329"/>
      <c r="V32" s="329"/>
      <c r="W32" s="298"/>
      <c r="X32" s="304"/>
      <c r="Y32" s="298"/>
      <c r="Z32" s="328"/>
      <c r="AA32" s="299"/>
    </row>
    <row r="33" spans="2:27" ht="9" customHeight="1">
      <c r="B33" s="303"/>
      <c r="C33" s="298"/>
      <c r="D33" s="298"/>
      <c r="E33" s="298"/>
      <c r="F33" s="298"/>
      <c r="G33" s="298"/>
      <c r="H33" s="741" t="s">
        <v>86</v>
      </c>
      <c r="I33" s="738"/>
      <c r="J33" s="738"/>
      <c r="K33" s="738"/>
      <c r="L33" s="738"/>
      <c r="M33" s="739"/>
      <c r="N33" s="298"/>
      <c r="O33" s="775">
        <f>ABS(IF(Z33&gt;0,Z33,0))</f>
        <v>15575668.619999999</v>
      </c>
      <c r="P33" s="776"/>
      <c r="Q33" s="298"/>
      <c r="R33" s="298"/>
      <c r="S33" s="764">
        <f t="shared" ref="S33:S40" si="4">ABS(IF(Z33&lt;0,Z33,0))</f>
        <v>0</v>
      </c>
      <c r="T33" s="738"/>
      <c r="U33" s="738"/>
      <c r="V33" s="739"/>
      <c r="W33" s="298"/>
      <c r="X33" s="304"/>
      <c r="Y33" s="298"/>
      <c r="Z33" s="328">
        <f>'2. Edo. de situación financiera'!W8-'2. Edo. de situación financiera'!AA8</f>
        <v>15575668.619999999</v>
      </c>
      <c r="AA33" s="299"/>
    </row>
    <row r="34" spans="2:27" ht="9" customHeight="1">
      <c r="B34" s="303"/>
      <c r="C34" s="298"/>
      <c r="D34" s="298"/>
      <c r="E34" s="298"/>
      <c r="F34" s="298"/>
      <c r="G34" s="298"/>
      <c r="H34" s="741" t="s">
        <v>88</v>
      </c>
      <c r="I34" s="738"/>
      <c r="J34" s="738"/>
      <c r="K34" s="738"/>
      <c r="L34" s="738"/>
      <c r="M34" s="739"/>
      <c r="N34" s="298"/>
      <c r="O34" s="764">
        <f t="shared" ref="O34:O40" si="5">ABS(IF(Z34&gt;0,Z34,0))</f>
        <v>0</v>
      </c>
      <c r="P34" s="739"/>
      <c r="Q34" s="298"/>
      <c r="R34" s="298"/>
      <c r="S34" s="775">
        <f t="shared" si="4"/>
        <v>8711525</v>
      </c>
      <c r="T34" s="778"/>
      <c r="U34" s="778"/>
      <c r="V34" s="776"/>
      <c r="W34" s="298"/>
      <c r="X34" s="304"/>
      <c r="Y34" s="298"/>
      <c r="Z34" s="328">
        <f>'2. Edo. de situación financiera'!W9-'2. Edo. de situación financiera'!AA9</f>
        <v>-8711525</v>
      </c>
      <c r="AA34" s="299"/>
    </row>
    <row r="35" spans="2:27" ht="9" customHeight="1">
      <c r="B35" s="303"/>
      <c r="C35" s="298"/>
      <c r="D35" s="298"/>
      <c r="E35" s="298"/>
      <c r="F35" s="298"/>
      <c r="G35" s="298"/>
      <c r="H35" s="741" t="s">
        <v>90</v>
      </c>
      <c r="I35" s="738"/>
      <c r="J35" s="738"/>
      <c r="K35" s="738"/>
      <c r="L35" s="738"/>
      <c r="M35" s="739"/>
      <c r="N35" s="298"/>
      <c r="O35" s="764">
        <f t="shared" si="5"/>
        <v>0</v>
      </c>
      <c r="P35" s="739"/>
      <c r="Q35" s="298"/>
      <c r="R35" s="298"/>
      <c r="S35" s="764">
        <f t="shared" si="4"/>
        <v>0</v>
      </c>
      <c r="T35" s="738"/>
      <c r="U35" s="738"/>
      <c r="V35" s="739"/>
      <c r="W35" s="298"/>
      <c r="X35" s="304"/>
      <c r="Y35" s="298"/>
      <c r="Z35" s="328">
        <f>'2. Edo. de situación financiera'!W10-'2. Edo. de situación financiera'!AA10</f>
        <v>0</v>
      </c>
      <c r="AA35" s="299"/>
    </row>
    <row r="36" spans="2:27" ht="9" customHeight="1">
      <c r="B36" s="303"/>
      <c r="C36" s="298"/>
      <c r="D36" s="298"/>
      <c r="E36" s="298"/>
      <c r="F36" s="298"/>
      <c r="G36" s="298"/>
      <c r="H36" s="741" t="s">
        <v>92</v>
      </c>
      <c r="I36" s="738"/>
      <c r="J36" s="738"/>
      <c r="K36" s="738"/>
      <c r="L36" s="738"/>
      <c r="M36" s="739"/>
      <c r="N36" s="298"/>
      <c r="O36" s="764">
        <f t="shared" si="5"/>
        <v>0</v>
      </c>
      <c r="P36" s="739"/>
      <c r="Q36" s="298"/>
      <c r="R36" s="298"/>
      <c r="S36" s="764">
        <f t="shared" si="4"/>
        <v>0</v>
      </c>
      <c r="T36" s="738"/>
      <c r="U36" s="738"/>
      <c r="V36" s="739"/>
      <c r="W36" s="298"/>
      <c r="X36" s="304"/>
      <c r="Y36" s="298"/>
      <c r="Z36" s="328">
        <f>'2. Edo. de situación financiera'!W11-'2. Edo. de situación financiera'!AA11</f>
        <v>0</v>
      </c>
      <c r="AA36" s="299"/>
    </row>
    <row r="37" spans="2:27" ht="9" customHeight="1">
      <c r="B37" s="303"/>
      <c r="C37" s="298"/>
      <c r="D37" s="298"/>
      <c r="E37" s="298"/>
      <c r="F37" s="298"/>
      <c r="G37" s="298"/>
      <c r="H37" s="741" t="s">
        <v>94</v>
      </c>
      <c r="I37" s="738"/>
      <c r="J37" s="738"/>
      <c r="K37" s="738"/>
      <c r="L37" s="738"/>
      <c r="M37" s="739"/>
      <c r="N37" s="298"/>
      <c r="O37" s="764">
        <f t="shared" si="5"/>
        <v>0</v>
      </c>
      <c r="P37" s="739"/>
      <c r="Q37" s="298"/>
      <c r="R37" s="298"/>
      <c r="S37" s="764">
        <f t="shared" si="4"/>
        <v>0</v>
      </c>
      <c r="T37" s="738"/>
      <c r="U37" s="738"/>
      <c r="V37" s="739"/>
      <c r="W37" s="298"/>
      <c r="X37" s="304"/>
      <c r="Y37" s="298"/>
      <c r="Z37" s="328">
        <f>'2. Edo. de situación financiera'!W12-'2. Edo. de situación financiera'!AA12</f>
        <v>0</v>
      </c>
      <c r="AA37" s="299"/>
    </row>
    <row r="38" spans="2:27" ht="9" customHeight="1">
      <c r="B38" s="303"/>
      <c r="C38" s="298"/>
      <c r="D38" s="298"/>
      <c r="E38" s="298"/>
      <c r="F38" s="298"/>
      <c r="G38" s="298"/>
      <c r="H38" s="741" t="s">
        <v>96</v>
      </c>
      <c r="I38" s="738"/>
      <c r="J38" s="738"/>
      <c r="K38" s="738"/>
      <c r="L38" s="738"/>
      <c r="M38" s="739"/>
      <c r="N38" s="298"/>
      <c r="O38" s="764">
        <f t="shared" si="5"/>
        <v>0</v>
      </c>
      <c r="P38" s="739"/>
      <c r="Q38" s="298"/>
      <c r="R38" s="298"/>
      <c r="S38" s="764">
        <f t="shared" si="4"/>
        <v>0</v>
      </c>
      <c r="T38" s="738"/>
      <c r="U38" s="738"/>
      <c r="V38" s="739"/>
      <c r="W38" s="298"/>
      <c r="X38" s="304"/>
      <c r="Y38" s="298"/>
      <c r="Z38" s="328">
        <f>'2. Edo. de situación financiera'!W13-'2. Edo. de situación financiera'!AA13</f>
        <v>0</v>
      </c>
      <c r="AA38" s="299"/>
    </row>
    <row r="39" spans="2:27" ht="9" customHeight="1">
      <c r="B39" s="303"/>
      <c r="C39" s="298"/>
      <c r="D39" s="298"/>
      <c r="E39" s="298"/>
      <c r="F39" s="298"/>
      <c r="G39" s="298"/>
      <c r="H39" s="741" t="s">
        <v>99</v>
      </c>
      <c r="I39" s="738"/>
      <c r="J39" s="738"/>
      <c r="K39" s="738"/>
      <c r="L39" s="738"/>
      <c r="M39" s="739"/>
      <c r="N39" s="298"/>
      <c r="O39" s="764">
        <f t="shared" si="5"/>
        <v>0</v>
      </c>
      <c r="P39" s="739"/>
      <c r="Q39" s="298"/>
      <c r="R39" s="298"/>
      <c r="S39" s="764">
        <f t="shared" si="4"/>
        <v>0</v>
      </c>
      <c r="T39" s="738"/>
      <c r="U39" s="738"/>
      <c r="V39" s="739"/>
      <c r="W39" s="298"/>
      <c r="X39" s="304"/>
      <c r="Y39" s="298"/>
      <c r="Z39" s="328">
        <f>'2. Edo. de situación financiera'!W14-'2. Edo. de situación financiera'!AA14</f>
        <v>0</v>
      </c>
      <c r="AA39" s="299"/>
    </row>
    <row r="40" spans="2:27" ht="9" customHeight="1">
      <c r="B40" s="303"/>
      <c r="C40" s="298"/>
      <c r="D40" s="298"/>
      <c r="E40" s="298"/>
      <c r="F40" s="298"/>
      <c r="G40" s="298"/>
      <c r="H40" s="741" t="s">
        <v>100</v>
      </c>
      <c r="I40" s="738"/>
      <c r="J40" s="738"/>
      <c r="K40" s="738"/>
      <c r="L40" s="738"/>
      <c r="M40" s="739"/>
      <c r="N40" s="298"/>
      <c r="O40" s="764">
        <f t="shared" si="5"/>
        <v>0</v>
      </c>
      <c r="P40" s="739"/>
      <c r="Q40" s="298"/>
      <c r="R40" s="298"/>
      <c r="S40" s="764">
        <f t="shared" si="4"/>
        <v>0</v>
      </c>
      <c r="T40" s="738"/>
      <c r="U40" s="738"/>
      <c r="V40" s="739"/>
      <c r="W40" s="298"/>
      <c r="X40" s="304"/>
      <c r="Y40" s="298"/>
      <c r="Z40" s="328">
        <f>'2. Edo. de situación financiera'!W15-'2. Edo. de situación financiera'!AA15</f>
        <v>0</v>
      </c>
      <c r="AA40" s="299"/>
    </row>
    <row r="41" spans="2:27" ht="3" customHeight="1">
      <c r="B41" s="303"/>
      <c r="C41" s="298"/>
      <c r="D41" s="298"/>
      <c r="E41" s="298"/>
      <c r="F41" s="298"/>
      <c r="G41" s="298"/>
      <c r="H41" s="298"/>
      <c r="I41" s="298"/>
      <c r="J41" s="298"/>
      <c r="K41" s="298"/>
      <c r="L41" s="298"/>
      <c r="M41" s="298"/>
      <c r="N41" s="298"/>
      <c r="O41" s="298"/>
      <c r="P41" s="298"/>
      <c r="Q41" s="298"/>
      <c r="R41" s="298"/>
      <c r="S41" s="329"/>
      <c r="T41" s="329"/>
      <c r="U41" s="329"/>
      <c r="V41" s="329"/>
      <c r="W41" s="298"/>
      <c r="X41" s="304"/>
      <c r="Y41" s="298"/>
      <c r="Z41" s="328"/>
      <c r="AA41" s="299"/>
    </row>
    <row r="42" spans="2:27" ht="10.5" customHeight="1">
      <c r="B42" s="303"/>
      <c r="C42" s="298"/>
      <c r="D42" s="298"/>
      <c r="E42" s="298"/>
      <c r="F42" s="298"/>
      <c r="G42" s="742" t="s">
        <v>141</v>
      </c>
      <c r="H42" s="738"/>
      <c r="I42" s="738"/>
      <c r="J42" s="738"/>
      <c r="K42" s="739"/>
      <c r="L42" s="298"/>
      <c r="M42" s="298"/>
      <c r="N42" s="298"/>
      <c r="O42" s="298"/>
      <c r="P42" s="298"/>
      <c r="Q42" s="298"/>
      <c r="R42" s="298"/>
      <c r="S42" s="329"/>
      <c r="T42" s="329"/>
      <c r="U42" s="329"/>
      <c r="V42" s="329"/>
      <c r="W42" s="298"/>
      <c r="X42" s="304"/>
      <c r="Y42" s="298"/>
      <c r="Z42" s="328"/>
      <c r="AA42" s="299"/>
    </row>
    <row r="43" spans="2:27" ht="9" customHeight="1">
      <c r="B43" s="303"/>
      <c r="C43" s="298"/>
      <c r="D43" s="298"/>
      <c r="E43" s="298"/>
      <c r="F43" s="298"/>
      <c r="G43" s="298"/>
      <c r="H43" s="741" t="s">
        <v>105</v>
      </c>
      <c r="I43" s="738"/>
      <c r="J43" s="738"/>
      <c r="K43" s="738"/>
      <c r="L43" s="738"/>
      <c r="M43" s="739"/>
      <c r="N43" s="298"/>
      <c r="O43" s="764">
        <f t="shared" ref="O43:O48" si="6">ABS(IF(Z43&gt;0,Z43,0))</f>
        <v>0</v>
      </c>
      <c r="P43" s="739"/>
      <c r="Q43" s="298"/>
      <c r="R43" s="298"/>
      <c r="S43" s="764">
        <f t="shared" ref="S43:S48" si="7">ABS(IF(Z43&lt;0,Z43,0))</f>
        <v>0</v>
      </c>
      <c r="T43" s="738"/>
      <c r="U43" s="738"/>
      <c r="V43" s="739"/>
      <c r="W43" s="298"/>
      <c r="X43" s="304"/>
      <c r="Y43" s="298"/>
      <c r="Z43" s="328">
        <f>'2. Edo. de situación financiera'!W19-'2. Edo. de situación financiera'!AA19</f>
        <v>0</v>
      </c>
      <c r="AA43" s="299"/>
    </row>
    <row r="44" spans="2:27" ht="9" customHeight="1">
      <c r="B44" s="303"/>
      <c r="C44" s="298"/>
      <c r="D44" s="298"/>
      <c r="E44" s="298"/>
      <c r="F44" s="298"/>
      <c r="G44" s="298"/>
      <c r="H44" s="741" t="s">
        <v>107</v>
      </c>
      <c r="I44" s="738"/>
      <c r="J44" s="738"/>
      <c r="K44" s="738"/>
      <c r="L44" s="738"/>
      <c r="M44" s="739"/>
      <c r="N44" s="298"/>
      <c r="O44" s="764">
        <f t="shared" si="6"/>
        <v>0</v>
      </c>
      <c r="P44" s="739"/>
      <c r="Q44" s="298"/>
      <c r="R44" s="298"/>
      <c r="S44" s="764">
        <f t="shared" si="7"/>
        <v>0</v>
      </c>
      <c r="T44" s="738"/>
      <c r="U44" s="738"/>
      <c r="V44" s="739"/>
      <c r="W44" s="298"/>
      <c r="X44" s="304"/>
      <c r="Y44" s="298"/>
      <c r="Z44" s="328">
        <f>'2. Edo. de situación financiera'!W20-'2. Edo. de situación financiera'!AA20</f>
        <v>0</v>
      </c>
      <c r="AA44" s="299"/>
    </row>
    <row r="45" spans="2:27" ht="9" customHeight="1">
      <c r="B45" s="303"/>
      <c r="C45" s="298"/>
      <c r="D45" s="298"/>
      <c r="E45" s="298"/>
      <c r="F45" s="298"/>
      <c r="G45" s="298"/>
      <c r="H45" s="741" t="s">
        <v>109</v>
      </c>
      <c r="I45" s="738"/>
      <c r="J45" s="738"/>
      <c r="K45" s="738"/>
      <c r="L45" s="738"/>
      <c r="M45" s="739"/>
      <c r="N45" s="298"/>
      <c r="O45" s="764">
        <f t="shared" si="6"/>
        <v>0</v>
      </c>
      <c r="P45" s="739"/>
      <c r="Q45" s="298"/>
      <c r="R45" s="298"/>
      <c r="S45" s="764">
        <f t="shared" si="7"/>
        <v>0</v>
      </c>
      <c r="T45" s="738"/>
      <c r="U45" s="738"/>
      <c r="V45" s="739"/>
      <c r="W45" s="298"/>
      <c r="X45" s="304"/>
      <c r="Y45" s="298"/>
      <c r="Z45" s="328">
        <f>'2. Edo. de situación financiera'!W21-'2. Edo. de situación financiera'!AA21</f>
        <v>0</v>
      </c>
      <c r="AA45" s="299"/>
    </row>
    <row r="46" spans="2:27" ht="9" customHeight="1">
      <c r="B46" s="303"/>
      <c r="C46" s="298"/>
      <c r="D46" s="298"/>
      <c r="E46" s="298"/>
      <c r="F46" s="298"/>
      <c r="G46" s="298"/>
      <c r="H46" s="741" t="s">
        <v>111</v>
      </c>
      <c r="I46" s="738"/>
      <c r="J46" s="738"/>
      <c r="K46" s="738"/>
      <c r="L46" s="738"/>
      <c r="M46" s="739"/>
      <c r="N46" s="298"/>
      <c r="O46" s="764">
        <f t="shared" si="6"/>
        <v>0</v>
      </c>
      <c r="P46" s="739"/>
      <c r="Q46" s="298"/>
      <c r="R46" s="298"/>
      <c r="S46" s="764">
        <f t="shared" si="7"/>
        <v>0</v>
      </c>
      <c r="T46" s="738"/>
      <c r="U46" s="738"/>
      <c r="V46" s="739"/>
      <c r="W46" s="298"/>
      <c r="X46" s="304"/>
      <c r="Y46" s="298"/>
      <c r="Z46" s="328">
        <f>'2. Edo. de situación financiera'!W22-'2. Edo. de situación financiera'!AA22</f>
        <v>0</v>
      </c>
      <c r="AA46" s="299"/>
    </row>
    <row r="47" spans="2:27" ht="9" customHeight="1">
      <c r="B47" s="303"/>
      <c r="C47" s="298"/>
      <c r="D47" s="298"/>
      <c r="E47" s="298"/>
      <c r="F47" s="298"/>
      <c r="G47" s="298"/>
      <c r="H47" s="741" t="s">
        <v>113</v>
      </c>
      <c r="I47" s="738"/>
      <c r="J47" s="738"/>
      <c r="K47" s="738"/>
      <c r="L47" s="738"/>
      <c r="M47" s="739"/>
      <c r="N47" s="298"/>
      <c r="O47" s="764">
        <f t="shared" si="6"/>
        <v>0</v>
      </c>
      <c r="P47" s="739"/>
      <c r="Q47" s="298"/>
      <c r="R47" s="298"/>
      <c r="S47" s="764">
        <f t="shared" si="7"/>
        <v>0</v>
      </c>
      <c r="T47" s="738"/>
      <c r="U47" s="738"/>
      <c r="V47" s="739"/>
      <c r="W47" s="298"/>
      <c r="X47" s="304"/>
      <c r="Y47" s="298"/>
      <c r="Z47" s="328">
        <f>'2. Edo. de situación financiera'!W23-'2. Edo. de situación financiera'!AA23</f>
        <v>0</v>
      </c>
      <c r="AA47" s="299"/>
    </row>
    <row r="48" spans="2:27" ht="9" customHeight="1">
      <c r="B48" s="303"/>
      <c r="C48" s="298"/>
      <c r="D48" s="298"/>
      <c r="E48" s="298"/>
      <c r="F48" s="298"/>
      <c r="G48" s="298"/>
      <c r="H48" s="741" t="s">
        <v>115</v>
      </c>
      <c r="I48" s="738"/>
      <c r="J48" s="738"/>
      <c r="K48" s="738"/>
      <c r="L48" s="738"/>
      <c r="M48" s="739"/>
      <c r="N48" s="298"/>
      <c r="O48" s="764">
        <f t="shared" si="6"/>
        <v>0</v>
      </c>
      <c r="P48" s="739"/>
      <c r="Q48" s="298"/>
      <c r="R48" s="298"/>
      <c r="S48" s="764">
        <f t="shared" si="7"/>
        <v>0</v>
      </c>
      <c r="T48" s="738"/>
      <c r="U48" s="738"/>
      <c r="V48" s="739"/>
      <c r="W48" s="298"/>
      <c r="X48" s="304"/>
      <c r="Y48" s="298"/>
      <c r="Z48" s="328">
        <f>'2. Edo. de situación financiera'!W24-'2. Edo. de situación financiera'!AA24</f>
        <v>0</v>
      </c>
      <c r="AA48" s="299"/>
    </row>
    <row r="49" spans="2:27" ht="12.75" customHeight="1">
      <c r="B49" s="303"/>
      <c r="C49" s="298"/>
      <c r="D49" s="298"/>
      <c r="E49" s="298"/>
      <c r="F49" s="298"/>
      <c r="G49" s="298"/>
      <c r="H49" s="298"/>
      <c r="I49" s="298"/>
      <c r="J49" s="298"/>
      <c r="K49" s="298"/>
      <c r="L49" s="298"/>
      <c r="M49" s="298"/>
      <c r="N49" s="298"/>
      <c r="O49" s="298"/>
      <c r="P49" s="298"/>
      <c r="Q49" s="298"/>
      <c r="R49" s="298"/>
      <c r="S49" s="329"/>
      <c r="T49" s="329"/>
      <c r="U49" s="329"/>
      <c r="V49" s="329"/>
      <c r="W49" s="298"/>
      <c r="X49" s="304"/>
      <c r="Y49" s="298"/>
      <c r="Z49" s="328"/>
      <c r="AA49" s="299"/>
    </row>
    <row r="50" spans="2:27" ht="16.5" customHeight="1">
      <c r="B50" s="303"/>
      <c r="C50" s="298"/>
      <c r="D50" s="298"/>
      <c r="E50" s="759" t="s">
        <v>142</v>
      </c>
      <c r="F50" s="738"/>
      <c r="G50" s="738"/>
      <c r="H50" s="738"/>
      <c r="I50" s="738"/>
      <c r="J50" s="738"/>
      <c r="K50" s="738"/>
      <c r="L50" s="739"/>
      <c r="M50" s="298"/>
      <c r="N50" s="298"/>
      <c r="O50" s="298"/>
      <c r="P50" s="298"/>
      <c r="Q50" s="298"/>
      <c r="R50" s="298"/>
      <c r="S50" s="329"/>
      <c r="T50" s="329"/>
      <c r="U50" s="329"/>
      <c r="V50" s="329"/>
      <c r="W50" s="298"/>
      <c r="X50" s="304"/>
      <c r="Y50" s="298"/>
      <c r="Z50" s="328"/>
      <c r="AA50" s="299"/>
    </row>
    <row r="51" spans="2:27" ht="10.5" customHeight="1">
      <c r="B51" s="303"/>
      <c r="C51" s="298"/>
      <c r="D51" s="298"/>
      <c r="E51" s="298"/>
      <c r="F51" s="298"/>
      <c r="G51" s="742" t="s">
        <v>124</v>
      </c>
      <c r="H51" s="738"/>
      <c r="I51" s="738"/>
      <c r="J51" s="738"/>
      <c r="K51" s="739"/>
      <c r="L51" s="298"/>
      <c r="M51" s="298"/>
      <c r="N51" s="298"/>
      <c r="O51" s="298"/>
      <c r="P51" s="298"/>
      <c r="Q51" s="298"/>
      <c r="R51" s="298"/>
      <c r="S51" s="329"/>
      <c r="T51" s="329"/>
      <c r="U51" s="329"/>
      <c r="V51" s="329"/>
      <c r="W51" s="298"/>
      <c r="X51" s="304"/>
      <c r="Y51" s="298"/>
      <c r="Z51" s="328"/>
      <c r="AA51" s="299"/>
    </row>
    <row r="52" spans="2:27" ht="0.75" customHeight="1">
      <c r="B52" s="303"/>
      <c r="C52" s="298"/>
      <c r="D52" s="298"/>
      <c r="E52" s="298"/>
      <c r="F52" s="298"/>
      <c r="G52" s="298"/>
      <c r="H52" s="298"/>
      <c r="I52" s="298"/>
      <c r="J52" s="298"/>
      <c r="K52" s="298"/>
      <c r="L52" s="298"/>
      <c r="M52" s="298"/>
      <c r="N52" s="298"/>
      <c r="O52" s="298"/>
      <c r="P52" s="298"/>
      <c r="Q52" s="298"/>
      <c r="R52" s="298"/>
      <c r="S52" s="329"/>
      <c r="T52" s="329"/>
      <c r="U52" s="329"/>
      <c r="V52" s="329"/>
      <c r="W52" s="298"/>
      <c r="X52" s="304"/>
      <c r="Y52" s="298"/>
      <c r="Z52" s="328"/>
      <c r="AA52" s="299"/>
    </row>
    <row r="53" spans="2:27" ht="9" customHeight="1">
      <c r="B53" s="303"/>
      <c r="C53" s="298"/>
      <c r="D53" s="298"/>
      <c r="E53" s="298"/>
      <c r="F53" s="298"/>
      <c r="G53" s="298"/>
      <c r="H53" s="741" t="s">
        <v>59</v>
      </c>
      <c r="I53" s="738"/>
      <c r="J53" s="738"/>
      <c r="K53" s="738"/>
      <c r="L53" s="738"/>
      <c r="M53" s="739"/>
      <c r="N53" s="298"/>
      <c r="O53" s="764">
        <f t="shared" ref="O53:O55" si="8">ABS(IF(Z53&gt;0,Z53,0))</f>
        <v>0</v>
      </c>
      <c r="P53" s="739"/>
      <c r="Q53" s="298"/>
      <c r="R53" s="298"/>
      <c r="S53" s="764">
        <f t="shared" ref="S53:S62" si="9">ABS(IF(Z53&lt;0,Z53,0))</f>
        <v>0</v>
      </c>
      <c r="T53" s="738"/>
      <c r="U53" s="738"/>
      <c r="V53" s="739"/>
      <c r="W53" s="298"/>
      <c r="X53" s="304"/>
      <c r="Y53" s="298"/>
      <c r="Z53" s="328">
        <f>'2. Edo. de situación financiera'!W34-'2. Edo. de situación financiera'!AA34</f>
        <v>0</v>
      </c>
      <c r="AA53" s="299"/>
    </row>
    <row r="54" spans="2:27" ht="9" customHeight="1">
      <c r="B54" s="303"/>
      <c r="C54" s="298"/>
      <c r="D54" s="298"/>
      <c r="E54" s="298"/>
      <c r="F54" s="298"/>
      <c r="G54" s="298"/>
      <c r="H54" s="741" t="s">
        <v>125</v>
      </c>
      <c r="I54" s="738"/>
      <c r="J54" s="738"/>
      <c r="K54" s="738"/>
      <c r="L54" s="738"/>
      <c r="M54" s="739"/>
      <c r="N54" s="298"/>
      <c r="O54" s="775">
        <f t="shared" si="8"/>
        <v>0.47000000000116415</v>
      </c>
      <c r="P54" s="776"/>
      <c r="Q54" s="298"/>
      <c r="R54" s="298"/>
      <c r="S54" s="764">
        <f t="shared" si="9"/>
        <v>0</v>
      </c>
      <c r="T54" s="738"/>
      <c r="U54" s="738"/>
      <c r="V54" s="739"/>
      <c r="W54" s="298"/>
      <c r="X54" s="304"/>
      <c r="Y54" s="298"/>
      <c r="Z54" s="328">
        <f>'2. Edo. de situación financiera'!W35-'2. Edo. de situación financiera'!AA35</f>
        <v>0.47000000000116415</v>
      </c>
      <c r="AA54" s="299"/>
    </row>
    <row r="55" spans="2:27" ht="9" customHeight="1">
      <c r="B55" s="303"/>
      <c r="C55" s="298"/>
      <c r="D55" s="298"/>
      <c r="E55" s="298"/>
      <c r="F55" s="298"/>
      <c r="G55" s="298"/>
      <c r="H55" s="741" t="s">
        <v>126</v>
      </c>
      <c r="I55" s="738"/>
      <c r="J55" s="738"/>
      <c r="K55" s="738"/>
      <c r="L55" s="738"/>
      <c r="M55" s="739"/>
      <c r="N55" s="298"/>
      <c r="O55" s="764">
        <f t="shared" si="8"/>
        <v>0</v>
      </c>
      <c r="P55" s="739"/>
      <c r="Q55" s="298"/>
      <c r="R55" s="298"/>
      <c r="S55" s="764">
        <f t="shared" si="9"/>
        <v>0</v>
      </c>
      <c r="T55" s="738"/>
      <c r="U55" s="738"/>
      <c r="V55" s="739"/>
      <c r="W55" s="298"/>
      <c r="X55" s="304"/>
      <c r="Y55" s="298"/>
      <c r="Z55" s="328">
        <f>'2. Edo. de situación financiera'!W36-'2. Edo. de situación financiera'!AA36</f>
        <v>0</v>
      </c>
      <c r="AA55" s="299"/>
    </row>
    <row r="56" spans="2:27" ht="10.5" customHeight="1">
      <c r="B56" s="303"/>
      <c r="C56" s="298"/>
      <c r="D56" s="298"/>
      <c r="E56" s="298"/>
      <c r="F56" s="298"/>
      <c r="G56" s="742" t="s">
        <v>127</v>
      </c>
      <c r="H56" s="738"/>
      <c r="I56" s="738"/>
      <c r="J56" s="738"/>
      <c r="K56" s="739"/>
      <c r="L56" s="298"/>
      <c r="M56" s="298"/>
      <c r="N56" s="298"/>
      <c r="O56" s="298"/>
      <c r="P56" s="298"/>
      <c r="Q56" s="298"/>
      <c r="R56" s="298"/>
      <c r="S56" s="764">
        <f t="shared" si="9"/>
        <v>0</v>
      </c>
      <c r="T56" s="738"/>
      <c r="U56" s="738"/>
      <c r="V56" s="739"/>
      <c r="W56" s="298"/>
      <c r="X56" s="304"/>
      <c r="Y56" s="298"/>
      <c r="Z56" s="328"/>
      <c r="AA56" s="299"/>
    </row>
    <row r="57" spans="2:27" ht="0.75" customHeight="1">
      <c r="B57" s="303"/>
      <c r="C57" s="298"/>
      <c r="D57" s="298"/>
      <c r="E57" s="298"/>
      <c r="F57" s="298"/>
      <c r="G57" s="298"/>
      <c r="H57" s="298"/>
      <c r="I57" s="298"/>
      <c r="J57" s="298"/>
      <c r="K57" s="298"/>
      <c r="L57" s="298"/>
      <c r="M57" s="298"/>
      <c r="N57" s="298"/>
      <c r="O57" s="298"/>
      <c r="P57" s="298"/>
      <c r="Q57" s="298"/>
      <c r="R57" s="298"/>
      <c r="S57" s="764">
        <f t="shared" si="9"/>
        <v>0</v>
      </c>
      <c r="T57" s="738"/>
      <c r="U57" s="738"/>
      <c r="V57" s="739"/>
      <c r="W57" s="298"/>
      <c r="X57" s="304"/>
      <c r="Y57" s="298"/>
      <c r="Z57" s="328"/>
      <c r="AA57" s="299"/>
    </row>
    <row r="58" spans="2:27" ht="9" customHeight="1">
      <c r="B58" s="303"/>
      <c r="C58" s="298"/>
      <c r="D58" s="298"/>
      <c r="E58" s="298"/>
      <c r="F58" s="298"/>
      <c r="G58" s="298"/>
      <c r="H58" s="741" t="s">
        <v>128</v>
      </c>
      <c r="I58" s="738"/>
      <c r="J58" s="738"/>
      <c r="K58" s="738"/>
      <c r="L58" s="738"/>
      <c r="M58" s="739"/>
      <c r="N58" s="298"/>
      <c r="O58" s="775">
        <f t="shared" ref="O58:O62" si="10">ABS(IF(Z58&gt;0,Z58,0))</f>
        <v>90896699.124777377</v>
      </c>
      <c r="P58" s="776"/>
      <c r="Q58" s="298"/>
      <c r="R58" s="298"/>
      <c r="S58" s="764">
        <f t="shared" si="9"/>
        <v>0</v>
      </c>
      <c r="T58" s="738"/>
      <c r="U58" s="738"/>
      <c r="V58" s="739"/>
      <c r="W58" s="298"/>
      <c r="X58" s="304"/>
      <c r="Y58" s="298"/>
      <c r="Z58" s="328">
        <f>'2. Edo. de situación financiera'!W39-'2. Edo. de situación financiera'!AA39</f>
        <v>90896699.124777377</v>
      </c>
      <c r="AA58" s="299"/>
    </row>
    <row r="59" spans="2:27" ht="9" customHeight="1">
      <c r="B59" s="303"/>
      <c r="C59" s="298"/>
      <c r="D59" s="298"/>
      <c r="E59" s="298"/>
      <c r="F59" s="298"/>
      <c r="G59" s="298"/>
      <c r="H59" s="741" t="s">
        <v>129</v>
      </c>
      <c r="I59" s="738"/>
      <c r="J59" s="738"/>
      <c r="K59" s="738"/>
      <c r="L59" s="738"/>
      <c r="M59" s="739"/>
      <c r="N59" s="298"/>
      <c r="O59" s="764">
        <f t="shared" si="10"/>
        <v>0</v>
      </c>
      <c r="P59" s="739"/>
      <c r="Q59" s="298"/>
      <c r="R59" s="298"/>
      <c r="S59" s="775">
        <f t="shared" si="9"/>
        <v>31646673.090000004</v>
      </c>
      <c r="T59" s="778"/>
      <c r="U59" s="778"/>
      <c r="V59" s="776"/>
      <c r="W59" s="298"/>
      <c r="X59" s="304"/>
      <c r="Y59" s="298"/>
      <c r="Z59" s="328">
        <f>'2. Edo. de situación financiera'!W40-'2. Edo. de situación financiera'!AA40</f>
        <v>-31646673.090000004</v>
      </c>
      <c r="AA59" s="299"/>
    </row>
    <row r="60" spans="2:27" ht="9" customHeight="1">
      <c r="B60" s="303"/>
      <c r="C60" s="298"/>
      <c r="D60" s="298"/>
      <c r="E60" s="298"/>
      <c r="F60" s="298"/>
      <c r="G60" s="298"/>
      <c r="H60" s="741" t="s">
        <v>130</v>
      </c>
      <c r="I60" s="738"/>
      <c r="J60" s="738"/>
      <c r="K60" s="738"/>
      <c r="L60" s="738"/>
      <c r="M60" s="739"/>
      <c r="N60" s="298"/>
      <c r="O60" s="764">
        <f t="shared" si="10"/>
        <v>0</v>
      </c>
      <c r="P60" s="739"/>
      <c r="Q60" s="298"/>
      <c r="R60" s="298"/>
      <c r="S60" s="764">
        <f t="shared" si="9"/>
        <v>0</v>
      </c>
      <c r="T60" s="738"/>
      <c r="U60" s="738"/>
      <c r="V60" s="739"/>
      <c r="W60" s="298"/>
      <c r="X60" s="304"/>
      <c r="Y60" s="298"/>
      <c r="Z60" s="328">
        <f>'2. Edo. de situación financiera'!W41-'2. Edo. de situación financiera'!AA41</f>
        <v>0</v>
      </c>
      <c r="AA60" s="299"/>
    </row>
    <row r="61" spans="2:27" ht="9" customHeight="1">
      <c r="B61" s="303"/>
      <c r="C61" s="298"/>
      <c r="D61" s="298"/>
      <c r="E61" s="298"/>
      <c r="F61" s="298"/>
      <c r="G61" s="298"/>
      <c r="H61" s="741" t="s">
        <v>131</v>
      </c>
      <c r="I61" s="738"/>
      <c r="J61" s="738"/>
      <c r="K61" s="738"/>
      <c r="L61" s="738"/>
      <c r="M61" s="739"/>
      <c r="N61" s="298"/>
      <c r="O61" s="764">
        <f t="shared" si="10"/>
        <v>0</v>
      </c>
      <c r="P61" s="739"/>
      <c r="Q61" s="298"/>
      <c r="R61" s="298"/>
      <c r="S61" s="764">
        <f t="shared" si="9"/>
        <v>0</v>
      </c>
      <c r="T61" s="738"/>
      <c r="U61" s="738"/>
      <c r="V61" s="739"/>
      <c r="W61" s="298"/>
      <c r="X61" s="304"/>
      <c r="Y61" s="298"/>
      <c r="Z61" s="328">
        <f>'2. Edo. de situación financiera'!W42-'2. Edo. de situación financiera'!AA42</f>
        <v>0</v>
      </c>
      <c r="AA61" s="299"/>
    </row>
    <row r="62" spans="2:27" ht="9" customHeight="1">
      <c r="B62" s="303"/>
      <c r="C62" s="298"/>
      <c r="D62" s="298"/>
      <c r="E62" s="298"/>
      <c r="F62" s="298"/>
      <c r="G62" s="298"/>
      <c r="H62" s="741" t="s">
        <v>132</v>
      </c>
      <c r="I62" s="738"/>
      <c r="J62" s="738"/>
      <c r="K62" s="738"/>
      <c r="L62" s="738"/>
      <c r="M62" s="739"/>
      <c r="N62" s="298"/>
      <c r="O62" s="764">
        <f t="shared" si="10"/>
        <v>0</v>
      </c>
      <c r="P62" s="739"/>
      <c r="Q62" s="298"/>
      <c r="R62" s="298"/>
      <c r="S62" s="764">
        <f t="shared" si="9"/>
        <v>0</v>
      </c>
      <c r="T62" s="738"/>
      <c r="U62" s="738"/>
      <c r="V62" s="739"/>
      <c r="W62" s="298"/>
      <c r="X62" s="304"/>
      <c r="Y62" s="298"/>
      <c r="Z62" s="328">
        <f>'2. Edo. de situación financiera'!W43-'2. Edo. de situación financiera'!AA43</f>
        <v>0</v>
      </c>
      <c r="AA62" s="299"/>
    </row>
    <row r="63" spans="2:27" ht="3" customHeight="1">
      <c r="B63" s="303"/>
      <c r="C63" s="298"/>
      <c r="D63" s="298"/>
      <c r="E63" s="298"/>
      <c r="F63" s="298"/>
      <c r="G63" s="298"/>
      <c r="H63" s="298"/>
      <c r="I63" s="298"/>
      <c r="J63" s="298"/>
      <c r="K63" s="298"/>
      <c r="L63" s="298"/>
      <c r="M63" s="298"/>
      <c r="N63" s="298"/>
      <c r="O63" s="298"/>
      <c r="P63" s="298"/>
      <c r="Q63" s="298"/>
      <c r="R63" s="298"/>
      <c r="S63" s="329"/>
      <c r="T63" s="329"/>
      <c r="U63" s="329"/>
      <c r="V63" s="329"/>
      <c r="W63" s="298"/>
      <c r="X63" s="304"/>
      <c r="Y63" s="298"/>
      <c r="Z63" s="328"/>
      <c r="AA63" s="299"/>
    </row>
    <row r="64" spans="2:27" ht="9.75" customHeight="1">
      <c r="B64" s="303"/>
      <c r="C64" s="298"/>
      <c r="D64" s="298"/>
      <c r="E64" s="298"/>
      <c r="F64" s="298"/>
      <c r="G64" s="742" t="s">
        <v>143</v>
      </c>
      <c r="H64" s="738"/>
      <c r="I64" s="738"/>
      <c r="J64" s="738"/>
      <c r="K64" s="739"/>
      <c r="L64" s="298"/>
      <c r="M64" s="298"/>
      <c r="N64" s="298"/>
      <c r="O64" s="298"/>
      <c r="P64" s="298"/>
      <c r="Q64" s="298"/>
      <c r="R64" s="298"/>
      <c r="S64" s="329"/>
      <c r="T64" s="329"/>
      <c r="U64" s="329"/>
      <c r="V64" s="329"/>
      <c r="W64" s="298"/>
      <c r="X64" s="304"/>
      <c r="Y64" s="298"/>
      <c r="Z64" s="328"/>
      <c r="AA64" s="299"/>
    </row>
    <row r="65" spans="2:27" ht="9" customHeight="1">
      <c r="B65" s="303"/>
      <c r="C65" s="298"/>
      <c r="D65" s="298"/>
      <c r="E65" s="298"/>
      <c r="F65" s="298"/>
      <c r="G65" s="298"/>
      <c r="H65" s="741" t="s">
        <v>134</v>
      </c>
      <c r="I65" s="738"/>
      <c r="J65" s="738"/>
      <c r="K65" s="738"/>
      <c r="L65" s="738"/>
      <c r="M65" s="739"/>
      <c r="N65" s="298"/>
      <c r="O65" s="764">
        <f t="shared" ref="O65:O66" si="11">ABS(IF(Z65&gt;0,Z65,0))</f>
        <v>0</v>
      </c>
      <c r="P65" s="739"/>
      <c r="Q65" s="329"/>
      <c r="R65" s="329"/>
      <c r="S65" s="764">
        <f t="shared" ref="S65:S66" si="12">ABS(IF(Z65&lt;0,Z65,0))</f>
        <v>0</v>
      </c>
      <c r="T65" s="738"/>
      <c r="U65" s="738"/>
      <c r="V65" s="739"/>
      <c r="W65" s="298"/>
      <c r="X65" s="304"/>
      <c r="Y65" s="298"/>
      <c r="Z65" s="328">
        <f>'2. Edo. de situación financiera'!W46-'2. Edo. de situación financiera'!AA46</f>
        <v>0</v>
      </c>
      <c r="AA65" s="299"/>
    </row>
    <row r="66" spans="2:27" ht="9" customHeight="1">
      <c r="B66" s="303"/>
      <c r="C66" s="298"/>
      <c r="D66" s="298"/>
      <c r="E66" s="298"/>
      <c r="F66" s="298"/>
      <c r="G66" s="298"/>
      <c r="H66" s="741" t="s">
        <v>135</v>
      </c>
      <c r="I66" s="738"/>
      <c r="J66" s="738"/>
      <c r="K66" s="738"/>
      <c r="L66" s="738"/>
      <c r="M66" s="739"/>
      <c r="N66" s="298"/>
      <c r="O66" s="764">
        <f t="shared" si="11"/>
        <v>0</v>
      </c>
      <c r="P66" s="739"/>
      <c r="Q66" s="329"/>
      <c r="R66" s="329"/>
      <c r="S66" s="764">
        <f t="shared" si="12"/>
        <v>0</v>
      </c>
      <c r="T66" s="738"/>
      <c r="U66" s="738"/>
      <c r="V66" s="739"/>
      <c r="W66" s="298"/>
      <c r="X66" s="304"/>
      <c r="Y66" s="298"/>
      <c r="Z66" s="328">
        <f>'2. Edo. de situación financiera'!W47-'2. Edo. de situación financiera'!AA47</f>
        <v>0</v>
      </c>
      <c r="AA66" s="299"/>
    </row>
    <row r="67" spans="2:27" ht="48.75" customHeight="1">
      <c r="B67" s="314"/>
      <c r="C67" s="315"/>
      <c r="D67" s="315"/>
      <c r="E67" s="315"/>
      <c r="F67" s="315"/>
      <c r="G67" s="315"/>
      <c r="H67" s="315"/>
      <c r="I67" s="315"/>
      <c r="J67" s="315"/>
      <c r="K67" s="315"/>
      <c r="L67" s="315"/>
      <c r="M67" s="315"/>
      <c r="N67" s="315"/>
      <c r="O67" s="315"/>
      <c r="P67" s="315"/>
      <c r="Q67" s="315"/>
      <c r="R67" s="315"/>
      <c r="S67" s="315"/>
      <c r="T67" s="315"/>
      <c r="U67" s="315"/>
      <c r="V67" s="315"/>
      <c r="W67" s="315"/>
      <c r="X67" s="316"/>
      <c r="Y67" s="298"/>
      <c r="Z67" s="299"/>
      <c r="AA67" s="299"/>
    </row>
    <row r="68" spans="2:27" ht="10.5" customHeight="1">
      <c r="B68" s="298"/>
      <c r="C68" s="298"/>
      <c r="D68" s="774" t="s">
        <v>78</v>
      </c>
      <c r="E68" s="738"/>
      <c r="F68" s="738"/>
      <c r="G68" s="738"/>
      <c r="H68" s="738"/>
      <c r="I68" s="738"/>
      <c r="J68" s="738"/>
      <c r="K68" s="738"/>
      <c r="L68" s="738"/>
      <c r="M68" s="738"/>
      <c r="N68" s="738"/>
      <c r="O68" s="738"/>
      <c r="P68" s="738"/>
      <c r="Q68" s="738"/>
      <c r="R68" s="738"/>
      <c r="S68" s="738"/>
      <c r="T68" s="738"/>
      <c r="U68" s="738"/>
      <c r="V68" s="738"/>
      <c r="W68" s="739"/>
      <c r="X68" s="298"/>
      <c r="Y68" s="298"/>
      <c r="Z68" s="299"/>
      <c r="AA68" s="299"/>
    </row>
    <row r="69" spans="2:27" ht="1.5" customHeight="1">
      <c r="B69" s="298"/>
      <c r="C69" s="298"/>
      <c r="D69" s="298"/>
      <c r="E69" s="298"/>
      <c r="F69" s="298"/>
      <c r="G69" s="298"/>
      <c r="H69" s="298"/>
      <c r="I69" s="298"/>
      <c r="J69" s="298"/>
      <c r="K69" s="298"/>
      <c r="L69" s="298"/>
      <c r="M69" s="298"/>
      <c r="N69" s="298"/>
      <c r="O69" s="298"/>
      <c r="P69" s="298"/>
      <c r="Q69" s="298"/>
      <c r="R69" s="298"/>
      <c r="S69" s="298"/>
      <c r="T69" s="298"/>
      <c r="U69" s="298"/>
      <c r="V69" s="298"/>
      <c r="W69" s="298"/>
      <c r="X69" s="298"/>
      <c r="Y69" s="298"/>
      <c r="Z69" s="299"/>
      <c r="AA69" s="299"/>
    </row>
    <row r="70" spans="2:27" ht="10.5" customHeight="1">
      <c r="B70" s="298"/>
      <c r="C70" s="777" t="s">
        <v>79</v>
      </c>
      <c r="D70" s="738"/>
      <c r="E70" s="738"/>
      <c r="F70" s="738"/>
      <c r="G70" s="738"/>
      <c r="H70" s="738"/>
      <c r="I70" s="738"/>
      <c r="J70" s="738"/>
      <c r="K70" s="738"/>
      <c r="L70" s="738"/>
      <c r="M70" s="738"/>
      <c r="N70" s="738"/>
      <c r="O70" s="738"/>
      <c r="P70" s="738"/>
      <c r="Q70" s="738"/>
      <c r="R70" s="738"/>
      <c r="S70" s="738"/>
      <c r="T70" s="738"/>
      <c r="U70" s="738"/>
      <c r="V70" s="738"/>
      <c r="W70" s="739"/>
      <c r="X70" s="298"/>
      <c r="Y70" s="298"/>
      <c r="Z70" s="299"/>
      <c r="AA70" s="299"/>
    </row>
    <row r="71" spans="2:27" ht="54" customHeight="1">
      <c r="B71" s="298"/>
      <c r="C71" s="298"/>
      <c r="D71" s="298"/>
      <c r="E71" s="298"/>
      <c r="F71" s="298"/>
      <c r="G71" s="298"/>
      <c r="H71" s="298"/>
      <c r="I71" s="298"/>
      <c r="J71" s="298"/>
      <c r="K71" s="298"/>
      <c r="L71" s="298"/>
      <c r="M71" s="298"/>
      <c r="N71" s="298"/>
      <c r="O71" s="298"/>
      <c r="P71" s="298"/>
      <c r="Q71" s="298"/>
      <c r="R71" s="298"/>
      <c r="S71" s="298"/>
      <c r="T71" s="298"/>
      <c r="U71" s="298"/>
      <c r="V71" s="298"/>
      <c r="W71" s="298"/>
      <c r="X71" s="298"/>
      <c r="Y71" s="298"/>
      <c r="Z71" s="299"/>
      <c r="AA71" s="299"/>
    </row>
    <row r="72" spans="2:27" ht="16.5" customHeight="1">
      <c r="B72" s="298"/>
      <c r="C72" s="298"/>
      <c r="D72" s="298"/>
      <c r="E72" s="298"/>
      <c r="F72" s="298"/>
      <c r="G72" s="777" t="s">
        <v>79</v>
      </c>
      <c r="H72" s="738"/>
      <c r="I72" s="739"/>
      <c r="J72" s="298"/>
      <c r="K72" s="777" t="s">
        <v>79</v>
      </c>
      <c r="L72" s="738"/>
      <c r="M72" s="738"/>
      <c r="N72" s="738"/>
      <c r="O72" s="738"/>
      <c r="P72" s="738"/>
      <c r="Q72" s="738"/>
      <c r="R72" s="738"/>
      <c r="S72" s="738"/>
      <c r="T72" s="738"/>
      <c r="U72" s="739"/>
      <c r="V72" s="298"/>
      <c r="W72" s="298"/>
      <c r="X72" s="298"/>
      <c r="Y72" s="298"/>
      <c r="Z72" s="299"/>
      <c r="AA72" s="299"/>
    </row>
    <row r="73" spans="2:27" ht="10.5" customHeight="1">
      <c r="B73" s="298"/>
      <c r="C73" s="298"/>
      <c r="D73" s="298"/>
      <c r="E73" s="298"/>
      <c r="F73" s="298"/>
      <c r="G73" s="298"/>
      <c r="H73" s="298"/>
      <c r="I73" s="298"/>
      <c r="J73" s="298"/>
      <c r="K73" s="298"/>
      <c r="L73" s="298"/>
      <c r="M73" s="298"/>
      <c r="N73" s="298"/>
      <c r="O73" s="298"/>
      <c r="P73" s="298"/>
      <c r="Q73" s="298"/>
      <c r="R73" s="298"/>
      <c r="S73" s="298"/>
      <c r="T73" s="298"/>
      <c r="U73" s="298"/>
      <c r="V73" s="298"/>
      <c r="W73" s="298"/>
      <c r="X73" s="298"/>
      <c r="Y73" s="298"/>
      <c r="Z73" s="299"/>
      <c r="AA73" s="299"/>
    </row>
    <row r="74" spans="2:27" ht="12.75" customHeight="1">
      <c r="B74" s="299"/>
      <c r="C74" s="299"/>
      <c r="D74" s="299"/>
      <c r="E74" s="299"/>
      <c r="F74" s="299"/>
      <c r="G74" s="299"/>
      <c r="H74" s="299"/>
      <c r="I74" s="299"/>
      <c r="J74" s="299"/>
      <c r="K74" s="299"/>
      <c r="L74" s="299"/>
      <c r="M74" s="299"/>
      <c r="N74" s="299"/>
      <c r="O74" s="299"/>
      <c r="P74" s="299"/>
      <c r="Q74" s="299"/>
      <c r="R74" s="299"/>
      <c r="S74" s="299"/>
      <c r="T74" s="299"/>
      <c r="U74" s="299"/>
      <c r="V74" s="299"/>
      <c r="W74" s="299"/>
      <c r="X74" s="299"/>
      <c r="Y74" s="299"/>
      <c r="Z74" s="299"/>
      <c r="AA74" s="299"/>
    </row>
    <row r="75" spans="2:27" ht="12.75" customHeight="1">
      <c r="B75" s="299"/>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row>
    <row r="76" spans="2:27" ht="12.75" customHeight="1">
      <c r="B76" s="299"/>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row>
    <row r="77" spans="2:27" ht="12.75" customHeight="1">
      <c r="B77" s="299"/>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row>
    <row r="78" spans="2:27" ht="12.75" customHeight="1">
      <c r="B78" s="299"/>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row>
    <row r="79" spans="2:27" ht="12.75" customHeight="1">
      <c r="B79" s="299"/>
      <c r="C79" s="299"/>
      <c r="D79" s="299"/>
      <c r="E79" s="299"/>
      <c r="F79" s="299"/>
      <c r="G79" s="299"/>
      <c r="H79" s="299"/>
      <c r="I79" s="299"/>
      <c r="J79" s="299"/>
      <c r="K79" s="299"/>
      <c r="L79" s="299"/>
      <c r="M79" s="299"/>
      <c r="N79" s="299"/>
      <c r="O79" s="299"/>
      <c r="P79" s="299"/>
      <c r="Q79" s="299"/>
      <c r="R79" s="299"/>
      <c r="S79" s="299"/>
      <c r="T79" s="299"/>
      <c r="U79" s="299"/>
      <c r="V79" s="299"/>
      <c r="W79" s="299"/>
      <c r="X79" s="299"/>
      <c r="Y79" s="299"/>
      <c r="Z79" s="299"/>
      <c r="AA79" s="299"/>
    </row>
    <row r="80" spans="2:27" ht="12.75" customHeight="1">
      <c r="B80" s="299"/>
      <c r="C80" s="299"/>
      <c r="D80" s="299"/>
      <c r="E80" s="299"/>
      <c r="F80" s="299"/>
      <c r="G80" s="299"/>
      <c r="H80" s="299"/>
      <c r="I80" s="299"/>
      <c r="J80" s="299"/>
      <c r="K80" s="299"/>
      <c r="L80" s="299"/>
      <c r="M80" s="299"/>
      <c r="N80" s="299"/>
      <c r="O80" s="299"/>
      <c r="P80" s="299"/>
      <c r="Q80" s="299"/>
      <c r="R80" s="299"/>
      <c r="S80" s="299"/>
      <c r="T80" s="299"/>
      <c r="U80" s="299"/>
      <c r="V80" s="299"/>
      <c r="W80" s="299"/>
      <c r="X80" s="299"/>
      <c r="Y80" s="299"/>
      <c r="Z80" s="299"/>
      <c r="AA80" s="299"/>
    </row>
    <row r="81" spans="2:27" ht="12.75" customHeight="1">
      <c r="B81" s="299"/>
      <c r="C81" s="299"/>
      <c r="D81" s="299"/>
      <c r="E81" s="299"/>
      <c r="F81" s="299"/>
      <c r="G81" s="299"/>
      <c r="H81" s="299"/>
      <c r="I81" s="299"/>
      <c r="J81" s="299"/>
      <c r="K81" s="299"/>
      <c r="L81" s="299"/>
      <c r="M81" s="299"/>
      <c r="N81" s="299"/>
      <c r="O81" s="299"/>
      <c r="P81" s="299"/>
      <c r="Q81" s="299"/>
      <c r="R81" s="299"/>
      <c r="S81" s="299"/>
      <c r="T81" s="299"/>
      <c r="U81" s="299"/>
      <c r="V81" s="299"/>
      <c r="W81" s="299"/>
      <c r="X81" s="299"/>
      <c r="Y81" s="299"/>
      <c r="Z81" s="299"/>
      <c r="AA81" s="299"/>
    </row>
    <row r="82" spans="2:27" ht="12.75" customHeight="1">
      <c r="B82" s="299"/>
      <c r="C82" s="299"/>
      <c r="D82" s="299"/>
      <c r="E82" s="299"/>
      <c r="F82" s="299"/>
      <c r="G82" s="299"/>
      <c r="H82" s="299"/>
      <c r="I82" s="299"/>
      <c r="J82" s="299"/>
      <c r="K82" s="299"/>
      <c r="L82" s="299"/>
      <c r="M82" s="299"/>
      <c r="N82" s="299"/>
      <c r="O82" s="299"/>
      <c r="P82" s="299"/>
      <c r="Q82" s="299"/>
      <c r="R82" s="299"/>
      <c r="S82" s="299"/>
      <c r="T82" s="299"/>
      <c r="U82" s="299"/>
      <c r="V82" s="299"/>
      <c r="W82" s="299"/>
      <c r="X82" s="299"/>
      <c r="Y82" s="299"/>
      <c r="Z82" s="299"/>
      <c r="AA82" s="299"/>
    </row>
    <row r="83" spans="2:27" ht="12.75" customHeight="1">
      <c r="B83" s="299"/>
      <c r="C83" s="299"/>
      <c r="D83" s="299"/>
      <c r="E83" s="299"/>
      <c r="F83" s="299"/>
      <c r="G83" s="299"/>
      <c r="H83" s="299"/>
      <c r="I83" s="299"/>
      <c r="J83" s="299"/>
      <c r="K83" s="299"/>
      <c r="L83" s="299"/>
      <c r="M83" s="299"/>
      <c r="N83" s="299"/>
      <c r="O83" s="299"/>
      <c r="P83" s="299"/>
      <c r="Q83" s="299"/>
      <c r="R83" s="299"/>
      <c r="S83" s="299"/>
      <c r="T83" s="299"/>
      <c r="U83" s="299"/>
      <c r="V83" s="299"/>
      <c r="W83" s="299"/>
      <c r="X83" s="299"/>
      <c r="Y83" s="299"/>
      <c r="Z83" s="299"/>
      <c r="AA83" s="299"/>
    </row>
    <row r="84" spans="2:27" ht="12.75" customHeight="1">
      <c r="B84" s="299"/>
      <c r="C84" s="299"/>
      <c r="D84" s="299"/>
      <c r="E84" s="299"/>
      <c r="F84" s="299"/>
      <c r="G84" s="299"/>
      <c r="H84" s="299"/>
      <c r="I84" s="299"/>
      <c r="J84" s="299"/>
      <c r="K84" s="299"/>
      <c r="L84" s="299"/>
      <c r="M84" s="299"/>
      <c r="N84" s="299"/>
      <c r="O84" s="299"/>
      <c r="P84" s="299"/>
      <c r="Q84" s="299"/>
      <c r="R84" s="299"/>
      <c r="S84" s="299"/>
      <c r="T84" s="299"/>
      <c r="U84" s="299"/>
      <c r="V84" s="299"/>
      <c r="W84" s="299"/>
      <c r="X84" s="299"/>
      <c r="Y84" s="299"/>
      <c r="Z84" s="299"/>
      <c r="AA84" s="299"/>
    </row>
    <row r="85" spans="2:27" ht="12.75" customHeight="1">
      <c r="B85" s="299"/>
      <c r="C85" s="299"/>
      <c r="D85" s="299"/>
      <c r="E85" s="299"/>
      <c r="F85" s="299"/>
      <c r="G85" s="299"/>
      <c r="H85" s="299"/>
      <c r="I85" s="299"/>
      <c r="J85" s="299"/>
      <c r="K85" s="299"/>
      <c r="L85" s="299"/>
      <c r="M85" s="299"/>
      <c r="N85" s="299"/>
      <c r="O85" s="299"/>
      <c r="P85" s="299"/>
      <c r="Q85" s="299"/>
      <c r="R85" s="299"/>
      <c r="S85" s="299"/>
      <c r="T85" s="299"/>
      <c r="U85" s="299"/>
      <c r="V85" s="299"/>
      <c r="W85" s="299"/>
      <c r="X85" s="299"/>
      <c r="Y85" s="299"/>
      <c r="Z85" s="299"/>
      <c r="AA85" s="299"/>
    </row>
    <row r="86" spans="2:27" ht="12.75" customHeight="1">
      <c r="B86" s="299"/>
      <c r="C86" s="299"/>
      <c r="D86" s="299"/>
      <c r="E86" s="299"/>
      <c r="F86" s="299"/>
      <c r="G86" s="299"/>
      <c r="H86" s="299"/>
      <c r="I86" s="299"/>
      <c r="J86" s="299"/>
      <c r="K86" s="299"/>
      <c r="L86" s="299"/>
      <c r="M86" s="299"/>
      <c r="N86" s="299"/>
      <c r="O86" s="299"/>
      <c r="P86" s="299"/>
      <c r="Q86" s="299"/>
      <c r="R86" s="299"/>
      <c r="S86" s="299"/>
      <c r="T86" s="299"/>
      <c r="U86" s="299"/>
      <c r="V86" s="299"/>
      <c r="W86" s="299"/>
      <c r="X86" s="299"/>
      <c r="Y86" s="299"/>
      <c r="Z86" s="299"/>
      <c r="AA86" s="299"/>
    </row>
    <row r="87" spans="2:27" ht="12.75" customHeight="1">
      <c r="B87" s="299"/>
      <c r="C87" s="299"/>
      <c r="D87" s="299"/>
      <c r="E87" s="299"/>
      <c r="F87" s="299"/>
      <c r="G87" s="299"/>
      <c r="H87" s="299"/>
      <c r="I87" s="299"/>
      <c r="J87" s="299"/>
      <c r="K87" s="299"/>
      <c r="L87" s="299"/>
      <c r="M87" s="299"/>
      <c r="N87" s="299"/>
      <c r="O87" s="299"/>
      <c r="P87" s="299"/>
      <c r="Q87" s="299"/>
      <c r="R87" s="299"/>
      <c r="S87" s="299"/>
      <c r="T87" s="299"/>
      <c r="U87" s="299"/>
      <c r="V87" s="299"/>
      <c r="W87" s="299"/>
      <c r="X87" s="299"/>
      <c r="Y87" s="299"/>
      <c r="Z87" s="299"/>
      <c r="AA87" s="299"/>
    </row>
    <row r="88" spans="2:27" ht="12.75" customHeight="1">
      <c r="B88" s="299"/>
      <c r="C88" s="299"/>
      <c r="D88" s="299"/>
      <c r="E88" s="299"/>
      <c r="F88" s="299"/>
      <c r="G88" s="299"/>
      <c r="H88" s="299"/>
      <c r="I88" s="299"/>
      <c r="J88" s="299"/>
      <c r="K88" s="299"/>
      <c r="L88" s="299"/>
      <c r="M88" s="299"/>
      <c r="N88" s="299"/>
      <c r="O88" s="299"/>
      <c r="P88" s="299"/>
      <c r="Q88" s="299"/>
      <c r="R88" s="299"/>
      <c r="S88" s="299"/>
      <c r="T88" s="299"/>
      <c r="U88" s="299"/>
      <c r="V88" s="299"/>
      <c r="W88" s="299"/>
      <c r="X88" s="299"/>
      <c r="Y88" s="299"/>
      <c r="Z88" s="299"/>
      <c r="AA88" s="299"/>
    </row>
    <row r="89" spans="2:27" ht="12.75" customHeight="1">
      <c r="B89" s="299"/>
      <c r="C89" s="299"/>
      <c r="D89" s="299"/>
      <c r="E89" s="299"/>
      <c r="F89" s="299"/>
      <c r="G89" s="299"/>
      <c r="H89" s="299"/>
      <c r="I89" s="299"/>
      <c r="J89" s="299"/>
      <c r="K89" s="299"/>
      <c r="L89" s="299"/>
      <c r="M89" s="299"/>
      <c r="N89" s="299"/>
      <c r="O89" s="299"/>
      <c r="P89" s="299"/>
      <c r="Q89" s="299"/>
      <c r="R89" s="299"/>
      <c r="S89" s="299"/>
      <c r="T89" s="299"/>
      <c r="U89" s="299"/>
      <c r="V89" s="299"/>
      <c r="W89" s="299"/>
      <c r="X89" s="299"/>
      <c r="Y89" s="299"/>
      <c r="Z89" s="299"/>
      <c r="AA89" s="299"/>
    </row>
    <row r="90" spans="2:27" ht="12.75" customHeight="1">
      <c r="B90" s="299"/>
      <c r="C90" s="299"/>
      <c r="D90" s="299"/>
      <c r="E90" s="299"/>
      <c r="F90" s="299"/>
      <c r="G90" s="299"/>
      <c r="H90" s="299"/>
      <c r="I90" s="299"/>
      <c r="J90" s="299"/>
      <c r="K90" s="299"/>
      <c r="L90" s="299"/>
      <c r="M90" s="299"/>
      <c r="N90" s="299"/>
      <c r="O90" s="299"/>
      <c r="P90" s="299"/>
      <c r="Q90" s="299"/>
      <c r="R90" s="299"/>
      <c r="S90" s="299"/>
      <c r="T90" s="299"/>
      <c r="U90" s="299"/>
      <c r="V90" s="299"/>
      <c r="W90" s="299"/>
      <c r="X90" s="299"/>
      <c r="Y90" s="299"/>
      <c r="Z90" s="299"/>
      <c r="AA90" s="299"/>
    </row>
    <row r="91" spans="2:27" ht="12.75" customHeight="1">
      <c r="B91" s="299"/>
      <c r="C91" s="299"/>
      <c r="D91" s="299"/>
      <c r="E91" s="299"/>
      <c r="F91" s="299"/>
      <c r="G91" s="299"/>
      <c r="H91" s="299"/>
      <c r="I91" s="299"/>
      <c r="J91" s="299"/>
      <c r="K91" s="299"/>
      <c r="L91" s="299"/>
      <c r="M91" s="299"/>
      <c r="N91" s="299"/>
      <c r="O91" s="299"/>
      <c r="P91" s="299"/>
      <c r="Q91" s="299"/>
      <c r="R91" s="299"/>
      <c r="S91" s="299"/>
      <c r="T91" s="299"/>
      <c r="U91" s="299"/>
      <c r="V91" s="299"/>
      <c r="W91" s="299"/>
      <c r="X91" s="299"/>
      <c r="Y91" s="299"/>
      <c r="Z91" s="299"/>
      <c r="AA91" s="299"/>
    </row>
    <row r="92" spans="2:27" ht="12.75" customHeight="1">
      <c r="B92" s="299"/>
      <c r="C92" s="299"/>
      <c r="D92" s="299"/>
      <c r="E92" s="299"/>
      <c r="F92" s="299"/>
      <c r="G92" s="299"/>
      <c r="H92" s="299"/>
      <c r="I92" s="299"/>
      <c r="J92" s="299"/>
      <c r="K92" s="299"/>
      <c r="L92" s="299"/>
      <c r="M92" s="299"/>
      <c r="N92" s="299"/>
      <c r="O92" s="299"/>
      <c r="P92" s="299"/>
      <c r="Q92" s="299"/>
      <c r="R92" s="299"/>
      <c r="S92" s="299"/>
      <c r="T92" s="299"/>
      <c r="U92" s="299"/>
      <c r="V92" s="299"/>
      <c r="W92" s="299"/>
      <c r="X92" s="299"/>
      <c r="Y92" s="299"/>
      <c r="Z92" s="299"/>
      <c r="AA92" s="299"/>
    </row>
    <row r="93" spans="2:27" ht="12.75" customHeight="1">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299"/>
    </row>
    <row r="94" spans="2:27" ht="12.75" customHeight="1">
      <c r="B94" s="299"/>
      <c r="C94" s="299"/>
      <c r="D94" s="299"/>
      <c r="E94" s="299"/>
      <c r="F94" s="299"/>
      <c r="G94" s="299"/>
      <c r="H94" s="299"/>
      <c r="I94" s="299"/>
      <c r="J94" s="299"/>
      <c r="K94" s="299"/>
      <c r="L94" s="299"/>
      <c r="M94" s="299"/>
      <c r="N94" s="299"/>
      <c r="O94" s="299"/>
      <c r="P94" s="299"/>
      <c r="Q94" s="299"/>
      <c r="R94" s="299"/>
      <c r="S94" s="299"/>
      <c r="T94" s="299"/>
      <c r="U94" s="299"/>
      <c r="V94" s="299"/>
      <c r="W94" s="299"/>
      <c r="X94" s="299"/>
      <c r="Y94" s="299"/>
      <c r="Z94" s="299"/>
      <c r="AA94" s="299"/>
    </row>
    <row r="95" spans="2:27" ht="12.75" customHeight="1">
      <c r="B95" s="299"/>
      <c r="C95" s="299"/>
      <c r="D95" s="299"/>
      <c r="E95" s="299"/>
      <c r="F95" s="299"/>
      <c r="G95" s="299"/>
      <c r="H95" s="299"/>
      <c r="I95" s="299"/>
      <c r="J95" s="299"/>
      <c r="K95" s="299"/>
      <c r="L95" s="299"/>
      <c r="M95" s="299"/>
      <c r="N95" s="299"/>
      <c r="O95" s="299"/>
      <c r="P95" s="299"/>
      <c r="Q95" s="299"/>
      <c r="R95" s="299"/>
      <c r="S95" s="299"/>
      <c r="T95" s="299"/>
      <c r="U95" s="299"/>
      <c r="V95" s="299"/>
      <c r="W95" s="299"/>
      <c r="X95" s="299"/>
      <c r="Y95" s="299"/>
      <c r="Z95" s="299"/>
      <c r="AA95" s="299"/>
    </row>
    <row r="96" spans="2:27" ht="12.75" customHeight="1">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row>
    <row r="97" spans="2:27" ht="12.75" customHeight="1">
      <c r="B97" s="299"/>
      <c r="C97" s="299"/>
      <c r="D97" s="299"/>
      <c r="E97" s="299"/>
      <c r="F97" s="299"/>
      <c r="G97" s="299"/>
      <c r="H97" s="299"/>
      <c r="I97" s="299"/>
      <c r="J97" s="299"/>
      <c r="K97" s="299"/>
      <c r="L97" s="299"/>
      <c r="M97" s="299"/>
      <c r="N97" s="299"/>
      <c r="O97" s="299"/>
      <c r="P97" s="299"/>
      <c r="Q97" s="299"/>
      <c r="R97" s="299"/>
      <c r="S97" s="299"/>
      <c r="T97" s="299"/>
      <c r="U97" s="299"/>
      <c r="V97" s="299"/>
      <c r="W97" s="299"/>
      <c r="X97" s="299"/>
      <c r="Y97" s="299"/>
      <c r="Z97" s="299"/>
      <c r="AA97" s="299"/>
    </row>
    <row r="98" spans="2:27" ht="12.75" customHeight="1">
      <c r="B98" s="299"/>
      <c r="C98" s="299"/>
      <c r="D98" s="299"/>
      <c r="E98" s="299"/>
      <c r="F98" s="299"/>
      <c r="G98" s="299"/>
      <c r="H98" s="299"/>
      <c r="I98" s="299"/>
      <c r="J98" s="299"/>
      <c r="K98" s="299"/>
      <c r="L98" s="299"/>
      <c r="M98" s="299"/>
      <c r="N98" s="299"/>
      <c r="O98" s="299"/>
      <c r="P98" s="299"/>
      <c r="Q98" s="299"/>
      <c r="R98" s="299"/>
      <c r="S98" s="299"/>
      <c r="T98" s="299"/>
      <c r="U98" s="299"/>
      <c r="V98" s="299"/>
      <c r="W98" s="299"/>
      <c r="X98" s="299"/>
      <c r="Y98" s="299"/>
      <c r="Z98" s="299"/>
      <c r="AA98" s="299"/>
    </row>
    <row r="99" spans="2:27" ht="12.75" customHeight="1">
      <c r="B99" s="299"/>
      <c r="C99" s="299"/>
      <c r="D99" s="299"/>
      <c r="E99" s="299"/>
      <c r="F99" s="299"/>
      <c r="G99" s="299"/>
      <c r="H99" s="299"/>
      <c r="I99" s="299"/>
      <c r="J99" s="299"/>
      <c r="K99" s="299"/>
      <c r="L99" s="299"/>
      <c r="M99" s="299"/>
      <c r="N99" s="299"/>
      <c r="O99" s="299"/>
      <c r="P99" s="299"/>
      <c r="Q99" s="299"/>
      <c r="R99" s="299"/>
      <c r="S99" s="299"/>
      <c r="T99" s="299"/>
      <c r="U99" s="299"/>
      <c r="V99" s="299"/>
      <c r="W99" s="299"/>
      <c r="X99" s="299"/>
      <c r="Y99" s="299"/>
      <c r="Z99" s="299"/>
      <c r="AA99" s="299"/>
    </row>
    <row r="100" spans="2:27" ht="12.75" customHeight="1">
      <c r="B100" s="299"/>
      <c r="C100" s="299"/>
      <c r="D100" s="299"/>
      <c r="E100" s="299"/>
      <c r="F100" s="299"/>
      <c r="G100" s="299"/>
      <c r="H100" s="299"/>
      <c r="I100" s="299"/>
      <c r="J100" s="299"/>
      <c r="K100" s="299"/>
      <c r="L100" s="299"/>
      <c r="M100" s="299"/>
      <c r="N100" s="299"/>
      <c r="O100" s="299"/>
      <c r="P100" s="299"/>
      <c r="Q100" s="299"/>
      <c r="R100" s="299"/>
      <c r="S100" s="299"/>
      <c r="T100" s="299"/>
      <c r="U100" s="299"/>
      <c r="V100" s="299"/>
      <c r="W100" s="299"/>
      <c r="X100" s="299"/>
      <c r="Y100" s="299"/>
      <c r="Z100" s="299"/>
      <c r="AA100" s="299"/>
    </row>
  </sheetData>
  <mergeCells count="144">
    <mergeCell ref="S27:V27"/>
    <mergeCell ref="S28:V28"/>
    <mergeCell ref="H21:M21"/>
    <mergeCell ref="H20:M20"/>
    <mergeCell ref="O21:P21"/>
    <mergeCell ref="O20:P20"/>
    <mergeCell ref="H39:M39"/>
    <mergeCell ref="O39:P39"/>
    <mergeCell ref="S35:V35"/>
    <mergeCell ref="S33:V33"/>
    <mergeCell ref="S34:V34"/>
    <mergeCell ref="S29:V29"/>
    <mergeCell ref="S26:V26"/>
    <mergeCell ref="G32:K32"/>
    <mergeCell ref="H27:M27"/>
    <mergeCell ref="H29:M29"/>
    <mergeCell ref="D31:K31"/>
    <mergeCell ref="H35:M35"/>
    <mergeCell ref="O35:P35"/>
    <mergeCell ref="H36:M36"/>
    <mergeCell ref="O36:P36"/>
    <mergeCell ref="O33:P33"/>
    <mergeCell ref="O34:P34"/>
    <mergeCell ref="S39:V39"/>
    <mergeCell ref="S40:V40"/>
    <mergeCell ref="S37:V37"/>
    <mergeCell ref="S38:V38"/>
    <mergeCell ref="H43:M43"/>
    <mergeCell ref="O43:P43"/>
    <mergeCell ref="H37:M37"/>
    <mergeCell ref="H38:M38"/>
    <mergeCell ref="S36:V36"/>
    <mergeCell ref="B1:Y2"/>
    <mergeCell ref="B4:Y4"/>
    <mergeCell ref="B5:Y5"/>
    <mergeCell ref="P3:X3"/>
    <mergeCell ref="H13:M13"/>
    <mergeCell ref="H14:M14"/>
    <mergeCell ref="D8:K8"/>
    <mergeCell ref="H15:M15"/>
    <mergeCell ref="G9:K9"/>
    <mergeCell ref="H11:M11"/>
    <mergeCell ref="H12:M12"/>
    <mergeCell ref="O13:P13"/>
    <mergeCell ref="O14:P14"/>
    <mergeCell ref="O8:Q8"/>
    <mergeCell ref="S8:V8"/>
    <mergeCell ref="O11:P11"/>
    <mergeCell ref="S11:V11"/>
    <mergeCell ref="O12:P12"/>
    <mergeCell ref="O15:P15"/>
    <mergeCell ref="S13:V13"/>
    <mergeCell ref="S14:V14"/>
    <mergeCell ref="S12:V12"/>
    <mergeCell ref="S16:V16"/>
    <mergeCell ref="S15:V15"/>
    <mergeCell ref="F19:T19"/>
    <mergeCell ref="H16:M16"/>
    <mergeCell ref="O25:P25"/>
    <mergeCell ref="O23:P23"/>
    <mergeCell ref="O24:P24"/>
    <mergeCell ref="O22:P22"/>
    <mergeCell ref="O17:P17"/>
    <mergeCell ref="O16:P16"/>
    <mergeCell ref="H25:M25"/>
    <mergeCell ref="S21:V21"/>
    <mergeCell ref="S23:V23"/>
    <mergeCell ref="S22:V22"/>
    <mergeCell ref="S25:V25"/>
    <mergeCell ref="S24:V24"/>
    <mergeCell ref="S17:V17"/>
    <mergeCell ref="S20:V20"/>
    <mergeCell ref="H23:M23"/>
    <mergeCell ref="H24:M24"/>
    <mergeCell ref="H17:M17"/>
    <mergeCell ref="H26:M26"/>
    <mergeCell ref="O26:P26"/>
    <mergeCell ref="O28:P28"/>
    <mergeCell ref="O27:P27"/>
    <mergeCell ref="H33:M33"/>
    <mergeCell ref="H34:M34"/>
    <mergeCell ref="H28:M28"/>
    <mergeCell ref="O29:P29"/>
    <mergeCell ref="S53:V53"/>
    <mergeCell ref="O45:P45"/>
    <mergeCell ref="S45:V45"/>
    <mergeCell ref="H46:M46"/>
    <mergeCell ref="O46:P46"/>
    <mergeCell ref="S46:V46"/>
    <mergeCell ref="G42:K42"/>
    <mergeCell ref="O44:P44"/>
    <mergeCell ref="H45:M45"/>
    <mergeCell ref="H44:M44"/>
    <mergeCell ref="H40:M40"/>
    <mergeCell ref="O40:P40"/>
    <mergeCell ref="O37:P37"/>
    <mergeCell ref="O38:P38"/>
    <mergeCell ref="S43:V43"/>
    <mergeCell ref="S44:V44"/>
    <mergeCell ref="E50:L50"/>
    <mergeCell ref="H47:M47"/>
    <mergeCell ref="O47:P47"/>
    <mergeCell ref="S47:V47"/>
    <mergeCell ref="H48:M48"/>
    <mergeCell ref="O48:P48"/>
    <mergeCell ref="S48:V48"/>
    <mergeCell ref="H55:M55"/>
    <mergeCell ref="H53:M53"/>
    <mergeCell ref="H54:M54"/>
    <mergeCell ref="C70:W70"/>
    <mergeCell ref="G72:I72"/>
    <mergeCell ref="K72:U72"/>
    <mergeCell ref="G64:K64"/>
    <mergeCell ref="H65:M65"/>
    <mergeCell ref="S66:V66"/>
    <mergeCell ref="S55:V55"/>
    <mergeCell ref="S56:V56"/>
    <mergeCell ref="O59:P59"/>
    <mergeCell ref="S59:V59"/>
    <mergeCell ref="O58:P58"/>
    <mergeCell ref="S58:V58"/>
    <mergeCell ref="S61:V61"/>
    <mergeCell ref="O62:P62"/>
    <mergeCell ref="S62:V62"/>
    <mergeCell ref="H59:M59"/>
    <mergeCell ref="H60:M60"/>
    <mergeCell ref="S60:V60"/>
    <mergeCell ref="O65:P65"/>
    <mergeCell ref="S65:V65"/>
    <mergeCell ref="H66:M66"/>
    <mergeCell ref="O66:P66"/>
    <mergeCell ref="H62:M62"/>
    <mergeCell ref="S57:V57"/>
    <mergeCell ref="O61:P61"/>
    <mergeCell ref="O60:P60"/>
    <mergeCell ref="O55:P55"/>
    <mergeCell ref="G56:K56"/>
    <mergeCell ref="H58:M58"/>
    <mergeCell ref="G51:K51"/>
    <mergeCell ref="O53:P53"/>
    <mergeCell ref="H61:M61"/>
    <mergeCell ref="D68:W68"/>
    <mergeCell ref="O54:P54"/>
    <mergeCell ref="S54:V54"/>
  </mergeCells>
  <printOptions horizontalCentered="1"/>
  <pageMargins left="0.23622047244094491" right="0.23622047244094491" top="0.15748031496062992" bottom="0.11811023622047245" header="0" footer="0"/>
  <pageSetup scale="77" orientation="landscape" r:id="rId1"/>
  <headerFooter>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6"/>
  <sheetViews>
    <sheetView view="pageBreakPreview" topLeftCell="A16" zoomScale="142" zoomScaleNormal="100" zoomScaleSheetLayoutView="142" workbookViewId="0">
      <selection activeCell="A27" sqref="A27"/>
    </sheetView>
  </sheetViews>
  <sheetFormatPr baseColWidth="10" defaultColWidth="14.42578125" defaultRowHeight="15" customHeight="1"/>
  <cols>
    <col min="1" max="1" width="14.42578125" style="545" customWidth="1"/>
    <col min="2" max="3" width="25.28515625" style="295" customWidth="1"/>
    <col min="4" max="4" width="13.28515625" style="295" customWidth="1"/>
    <col min="5" max="5" width="16.7109375" style="295" customWidth="1"/>
    <col min="6" max="8" width="13.28515625" style="295" customWidth="1"/>
    <col min="9" max="21" width="11.42578125" style="295" customWidth="1"/>
    <col min="22" max="16384" width="14.42578125" style="295"/>
  </cols>
  <sheetData>
    <row r="1" spans="2:21" ht="16.5" customHeight="1">
      <c r="B1" s="783" t="s">
        <v>1659</v>
      </c>
      <c r="C1" s="783"/>
      <c r="D1" s="783"/>
      <c r="E1" s="783"/>
      <c r="F1" s="783"/>
      <c r="G1" s="783"/>
      <c r="H1" s="783"/>
      <c r="I1" s="783"/>
      <c r="J1" s="330"/>
      <c r="K1" s="330"/>
      <c r="L1" s="330"/>
      <c r="M1" s="331"/>
      <c r="N1" s="331"/>
      <c r="O1" s="331"/>
      <c r="P1" s="331"/>
      <c r="Q1" s="331"/>
      <c r="R1" s="331"/>
      <c r="S1" s="331"/>
      <c r="T1" s="331"/>
      <c r="U1" s="331"/>
    </row>
    <row r="2" spans="2:21" ht="12.75" customHeight="1">
      <c r="B2" s="777" t="s">
        <v>144</v>
      </c>
      <c r="C2" s="777"/>
      <c r="D2" s="777"/>
      <c r="E2" s="777"/>
      <c r="F2" s="777"/>
      <c r="G2" s="777"/>
      <c r="H2" s="777"/>
      <c r="I2" s="332"/>
      <c r="J2" s="332"/>
      <c r="K2" s="332"/>
      <c r="L2" s="332"/>
      <c r="M2" s="331"/>
      <c r="N2" s="331"/>
      <c r="O2" s="331"/>
      <c r="P2" s="331"/>
      <c r="Q2" s="331"/>
      <c r="R2" s="331"/>
      <c r="S2" s="331"/>
      <c r="T2" s="331"/>
      <c r="U2" s="331"/>
    </row>
    <row r="3" spans="2:21" ht="39" customHeight="1">
      <c r="B3" s="747" t="s">
        <v>1662</v>
      </c>
      <c r="C3" s="738"/>
      <c r="D3" s="738"/>
      <c r="E3" s="738"/>
      <c r="F3" s="738"/>
      <c r="G3" s="738"/>
      <c r="H3" s="739"/>
      <c r="I3" s="332"/>
      <c r="J3" s="332"/>
      <c r="K3" s="332"/>
      <c r="L3" s="332"/>
      <c r="M3" s="331"/>
      <c r="N3" s="331"/>
      <c r="O3" s="331"/>
      <c r="P3" s="331"/>
      <c r="Q3" s="331"/>
      <c r="R3" s="331"/>
      <c r="S3" s="331"/>
      <c r="T3" s="331"/>
      <c r="U3" s="331"/>
    </row>
    <row r="4" spans="2:21" ht="9" customHeight="1">
      <c r="B4" s="786" t="s">
        <v>145</v>
      </c>
      <c r="C4" s="787"/>
      <c r="D4" s="790" t="s">
        <v>146</v>
      </c>
      <c r="E4" s="790" t="s">
        <v>147</v>
      </c>
      <c r="F4" s="790" t="s">
        <v>148</v>
      </c>
      <c r="G4" s="333" t="s">
        <v>149</v>
      </c>
      <c r="H4" s="333" t="s">
        <v>150</v>
      </c>
      <c r="I4" s="331"/>
      <c r="J4" s="331"/>
      <c r="K4" s="331"/>
      <c r="L4" s="331"/>
      <c r="M4" s="331"/>
      <c r="N4" s="331"/>
      <c r="O4" s="331"/>
      <c r="P4" s="331"/>
      <c r="Q4" s="331"/>
      <c r="R4" s="331"/>
      <c r="S4" s="331"/>
      <c r="T4" s="331"/>
      <c r="U4" s="331"/>
    </row>
    <row r="5" spans="2:21" ht="9" customHeight="1">
      <c r="B5" s="788"/>
      <c r="C5" s="789"/>
      <c r="D5" s="791"/>
      <c r="E5" s="791"/>
      <c r="F5" s="791"/>
      <c r="G5" s="334" t="s">
        <v>151</v>
      </c>
      <c r="H5" s="334" t="s">
        <v>152</v>
      </c>
      <c r="I5" s="331"/>
      <c r="J5" s="331"/>
      <c r="K5" s="331"/>
      <c r="L5" s="331"/>
      <c r="M5" s="331"/>
      <c r="N5" s="331"/>
      <c r="O5" s="331"/>
      <c r="P5" s="331"/>
      <c r="Q5" s="331"/>
      <c r="R5" s="331"/>
      <c r="S5" s="331"/>
      <c r="T5" s="331"/>
      <c r="U5" s="331"/>
    </row>
    <row r="6" spans="2:21" ht="9" customHeight="1">
      <c r="B6" s="793"/>
      <c r="C6" s="794"/>
      <c r="D6" s="335"/>
      <c r="E6" s="335"/>
      <c r="F6" s="335"/>
      <c r="G6" s="335"/>
      <c r="H6" s="335"/>
      <c r="I6" s="331"/>
      <c r="J6" s="331"/>
      <c r="K6" s="331"/>
      <c r="L6" s="331"/>
      <c r="M6" s="331"/>
      <c r="N6" s="331"/>
      <c r="O6" s="331"/>
      <c r="P6" s="331"/>
      <c r="Q6" s="331"/>
      <c r="R6" s="331"/>
      <c r="S6" s="331"/>
      <c r="T6" s="331"/>
      <c r="U6" s="331"/>
    </row>
    <row r="7" spans="2:21" ht="9" customHeight="1">
      <c r="B7" s="795" t="s">
        <v>153</v>
      </c>
      <c r="C7" s="785"/>
      <c r="D7" s="335"/>
      <c r="E7" s="335"/>
      <c r="F7" s="335"/>
      <c r="G7" s="335"/>
      <c r="H7" s="335"/>
      <c r="I7" s="331"/>
      <c r="J7" s="331"/>
      <c r="K7" s="331"/>
      <c r="L7" s="331"/>
      <c r="M7" s="331"/>
      <c r="N7" s="331"/>
      <c r="O7" s="331"/>
      <c r="P7" s="331"/>
      <c r="Q7" s="331"/>
      <c r="R7" s="331"/>
      <c r="S7" s="331"/>
      <c r="T7" s="331"/>
      <c r="U7" s="331"/>
    </row>
    <row r="8" spans="2:21" ht="9" customHeight="1">
      <c r="B8" s="336"/>
      <c r="C8" s="337"/>
      <c r="D8" s="335"/>
      <c r="E8" s="335"/>
      <c r="F8" s="335"/>
      <c r="G8" s="335"/>
      <c r="H8" s="335"/>
      <c r="I8" s="331"/>
      <c r="J8" s="331"/>
      <c r="K8" s="331"/>
      <c r="L8" s="331"/>
      <c r="M8" s="331"/>
      <c r="N8" s="331"/>
      <c r="O8" s="331"/>
      <c r="P8" s="331"/>
      <c r="Q8" s="331"/>
      <c r="R8" s="331"/>
      <c r="S8" s="331"/>
      <c r="T8" s="331"/>
      <c r="U8" s="331"/>
    </row>
    <row r="9" spans="2:21" ht="15" customHeight="1">
      <c r="B9" s="792" t="s">
        <v>154</v>
      </c>
      <c r="C9" s="785"/>
      <c r="D9" s="381">
        <f t="shared" ref="D9:F9" si="0">SUM(D10:D16)</f>
        <v>111123748.39999999</v>
      </c>
      <c r="E9" s="381">
        <f t="shared" si="0"/>
        <v>58989324.780000001</v>
      </c>
      <c r="F9" s="381">
        <f t="shared" si="0"/>
        <v>69023922.209999993</v>
      </c>
      <c r="G9" s="381">
        <f t="shared" ref="G9:G16" si="1">D9+E9-F9</f>
        <v>101089150.97000001</v>
      </c>
      <c r="H9" s="381">
        <f>SUM(H10:H16)</f>
        <v>-10729747.959999982</v>
      </c>
      <c r="I9" s="338"/>
      <c r="J9" s="331"/>
      <c r="K9" s="331"/>
      <c r="L9" s="331"/>
      <c r="M9" s="331"/>
      <c r="N9" s="331"/>
      <c r="O9" s="331"/>
      <c r="P9" s="331"/>
      <c r="Q9" s="331"/>
      <c r="R9" s="331"/>
      <c r="S9" s="331"/>
      <c r="T9" s="331"/>
      <c r="U9" s="331"/>
    </row>
    <row r="10" spans="2:21" ht="15" customHeight="1">
      <c r="B10" s="784" t="s">
        <v>85</v>
      </c>
      <c r="C10" s="785"/>
      <c r="D10" s="382">
        <f>+'BC Dic21'!D5+'BC Dic21'!D6</f>
        <v>105590268.41999999</v>
      </c>
      <c r="E10" s="382">
        <f>+'BC Dic21'!F5+'BC Dic21'!F6</f>
        <v>55462453.07</v>
      </c>
      <c r="F10" s="382">
        <f>+'BC Dic21'!G5+'BC Dic21'!G6</f>
        <v>61621118.839999996</v>
      </c>
      <c r="G10" s="382">
        <f>+'BC Dic21'!H5+'BC Dic21'!H6</f>
        <v>99431602.650000006</v>
      </c>
      <c r="H10" s="382">
        <f t="shared" ref="H10:H16" si="2">G10-D10</f>
        <v>-6158665.7699999809</v>
      </c>
      <c r="I10" s="331"/>
      <c r="J10" s="331"/>
      <c r="K10" s="331"/>
      <c r="L10" s="331"/>
      <c r="M10" s="331"/>
      <c r="N10" s="331"/>
      <c r="O10" s="331"/>
      <c r="P10" s="331"/>
      <c r="Q10" s="331"/>
      <c r="R10" s="331"/>
      <c r="S10" s="331"/>
      <c r="T10" s="331"/>
      <c r="U10" s="331"/>
    </row>
    <row r="11" spans="2:21" ht="18" customHeight="1">
      <c r="B11" s="784" t="s">
        <v>87</v>
      </c>
      <c r="C11" s="785"/>
      <c r="D11" s="382">
        <f>+'BC Dic21'!D7+'BC Dic21'!D8+'BC Dic21'!D9</f>
        <v>5533479.9800000004</v>
      </c>
      <c r="E11" s="382">
        <f>+'BC Dic21'!F7+'BC Dic21'!F8+'BC Dic21'!F9</f>
        <v>3526871.71</v>
      </c>
      <c r="F11" s="382">
        <f>+'BC Dic21'!G7+'BC Dic21'!G8</f>
        <v>7402803.3700000001</v>
      </c>
      <c r="G11" s="382">
        <f>+'BC Dic21'!H7+'BC Dic21'!H8</f>
        <v>962397.79</v>
      </c>
      <c r="H11" s="382">
        <f t="shared" si="2"/>
        <v>-4571082.1900000004</v>
      </c>
      <c r="I11" s="331"/>
      <c r="J11" s="331"/>
      <c r="K11" s="331"/>
      <c r="L11" s="331"/>
      <c r="M11" s="331"/>
      <c r="N11" s="331"/>
      <c r="O11" s="331"/>
      <c r="P11" s="331"/>
      <c r="Q11" s="331"/>
      <c r="R11" s="331"/>
      <c r="S11" s="331"/>
      <c r="T11" s="331"/>
      <c r="U11" s="331"/>
    </row>
    <row r="12" spans="2:21" ht="19.5" customHeight="1">
      <c r="B12" s="784" t="s">
        <v>89</v>
      </c>
      <c r="C12" s="785"/>
      <c r="D12" s="339">
        <v>0</v>
      </c>
      <c r="E12" s="339">
        <v>0</v>
      </c>
      <c r="F12" s="339">
        <v>0</v>
      </c>
      <c r="G12" s="339">
        <f t="shared" si="1"/>
        <v>0</v>
      </c>
      <c r="H12" s="339">
        <f t="shared" si="2"/>
        <v>0</v>
      </c>
      <c r="I12" s="331"/>
      <c r="J12" s="331"/>
      <c r="K12" s="331"/>
      <c r="L12" s="331"/>
      <c r="M12" s="331"/>
      <c r="N12" s="331"/>
      <c r="O12" s="331"/>
      <c r="P12" s="331"/>
      <c r="Q12" s="331"/>
      <c r="R12" s="331"/>
      <c r="S12" s="331"/>
      <c r="T12" s="331"/>
      <c r="U12" s="331"/>
    </row>
    <row r="13" spans="2:21" ht="15" customHeight="1">
      <c r="B13" s="784" t="s">
        <v>91</v>
      </c>
      <c r="C13" s="785"/>
      <c r="D13" s="339">
        <v>0</v>
      </c>
      <c r="E13" s="339">
        <v>0</v>
      </c>
      <c r="F13" s="339">
        <v>0</v>
      </c>
      <c r="G13" s="339">
        <f t="shared" si="1"/>
        <v>0</v>
      </c>
      <c r="H13" s="339">
        <f t="shared" si="2"/>
        <v>0</v>
      </c>
      <c r="I13" s="331"/>
      <c r="J13" s="331"/>
      <c r="K13" s="331"/>
      <c r="L13" s="331"/>
      <c r="M13" s="331"/>
      <c r="N13" s="331"/>
      <c r="O13" s="331"/>
      <c r="P13" s="331"/>
      <c r="Q13" s="331"/>
      <c r="R13" s="331"/>
      <c r="S13" s="331"/>
      <c r="T13" s="331"/>
      <c r="U13" s="331"/>
    </row>
    <row r="14" spans="2:21" ht="15" customHeight="1">
      <c r="B14" s="784" t="s">
        <v>93</v>
      </c>
      <c r="C14" s="785"/>
      <c r="D14" s="339">
        <v>0</v>
      </c>
      <c r="E14" s="339">
        <v>0</v>
      </c>
      <c r="F14" s="339">
        <v>0</v>
      </c>
      <c r="G14" s="339">
        <f t="shared" si="1"/>
        <v>0</v>
      </c>
      <c r="H14" s="339">
        <f t="shared" si="2"/>
        <v>0</v>
      </c>
      <c r="I14" s="331"/>
      <c r="J14" s="331"/>
      <c r="K14" s="331"/>
      <c r="L14" s="331"/>
      <c r="M14" s="331"/>
      <c r="N14" s="331"/>
      <c r="O14" s="331"/>
      <c r="P14" s="331"/>
      <c r="Q14" s="331"/>
      <c r="R14" s="331"/>
      <c r="S14" s="331"/>
      <c r="T14" s="331"/>
      <c r="U14" s="331"/>
    </row>
    <row r="15" spans="2:21" ht="19.5" customHeight="1">
      <c r="B15" s="784" t="s">
        <v>95</v>
      </c>
      <c r="C15" s="785"/>
      <c r="D15" s="339">
        <v>0</v>
      </c>
      <c r="E15" s="339">
        <v>0</v>
      </c>
      <c r="F15" s="339">
        <v>0</v>
      </c>
      <c r="G15" s="339">
        <f t="shared" si="1"/>
        <v>0</v>
      </c>
      <c r="H15" s="339">
        <f t="shared" si="2"/>
        <v>0</v>
      </c>
      <c r="I15" s="331"/>
      <c r="J15" s="331"/>
      <c r="K15" s="331"/>
      <c r="L15" s="331"/>
      <c r="M15" s="331"/>
      <c r="N15" s="331"/>
      <c r="O15" s="331"/>
      <c r="P15" s="331"/>
      <c r="Q15" s="331"/>
      <c r="R15" s="331"/>
      <c r="S15" s="331"/>
      <c r="T15" s="331"/>
      <c r="U15" s="331"/>
    </row>
    <row r="16" spans="2:21" ht="15" customHeight="1">
      <c r="B16" s="784" t="s">
        <v>97</v>
      </c>
      <c r="C16" s="785"/>
      <c r="D16" s="339">
        <v>0</v>
      </c>
      <c r="E16" s="339">
        <v>0</v>
      </c>
      <c r="F16" s="339">
        <v>0</v>
      </c>
      <c r="G16" s="339">
        <f t="shared" si="1"/>
        <v>0</v>
      </c>
      <c r="H16" s="339">
        <f t="shared" si="2"/>
        <v>0</v>
      </c>
      <c r="I16" s="331"/>
      <c r="J16" s="331"/>
      <c r="K16" s="331"/>
      <c r="L16" s="331"/>
      <c r="M16" s="331"/>
      <c r="N16" s="331"/>
      <c r="O16" s="331"/>
      <c r="P16" s="331"/>
      <c r="Q16" s="331"/>
      <c r="R16" s="331"/>
      <c r="S16" s="331"/>
      <c r="T16" s="331"/>
      <c r="U16" s="331"/>
    </row>
    <row r="17" spans="2:21" ht="9" customHeight="1">
      <c r="B17" s="336"/>
      <c r="C17" s="337"/>
      <c r="D17" s="340"/>
      <c r="E17" s="340"/>
      <c r="F17" s="340"/>
      <c r="G17" s="340"/>
      <c r="H17" s="340"/>
      <c r="I17" s="331"/>
      <c r="J17" s="331"/>
      <c r="K17" s="331"/>
      <c r="L17" s="331"/>
      <c r="M17" s="331"/>
      <c r="N17" s="331"/>
      <c r="O17" s="331"/>
      <c r="P17" s="331"/>
      <c r="Q17" s="331"/>
      <c r="R17" s="331"/>
      <c r="S17" s="331"/>
      <c r="T17" s="331"/>
      <c r="U17" s="331"/>
    </row>
    <row r="18" spans="2:21" ht="15" customHeight="1">
      <c r="B18" s="792" t="s">
        <v>155</v>
      </c>
      <c r="C18" s="785"/>
      <c r="D18" s="381">
        <f t="shared" ref="D18:F18" si="3">SUM(D19:D27)</f>
        <v>200327748.31</v>
      </c>
      <c r="E18" s="381">
        <f t="shared" si="3"/>
        <v>197084</v>
      </c>
      <c r="F18" s="381">
        <f t="shared" si="3"/>
        <v>0</v>
      </c>
      <c r="G18" s="381">
        <f t="shared" ref="G18:G27" si="4">D18+E18-F18</f>
        <v>200524832.31</v>
      </c>
      <c r="H18" s="381">
        <f t="shared" ref="H18:H27" si="5">G18-D18</f>
        <v>197084</v>
      </c>
      <c r="I18" s="338"/>
      <c r="J18" s="331"/>
      <c r="K18" s="331"/>
      <c r="L18" s="331"/>
      <c r="M18" s="331"/>
      <c r="N18" s="331"/>
      <c r="O18" s="331"/>
      <c r="P18" s="331"/>
      <c r="Q18" s="331"/>
      <c r="R18" s="331"/>
      <c r="S18" s="331"/>
      <c r="T18" s="331"/>
      <c r="U18" s="331"/>
    </row>
    <row r="19" spans="2:21" ht="21.75" customHeight="1">
      <c r="B19" s="784" t="s">
        <v>104</v>
      </c>
      <c r="C19" s="785"/>
      <c r="D19" s="382">
        <v>0</v>
      </c>
      <c r="E19" s="382">
        <v>0</v>
      </c>
      <c r="F19" s="382">
        <v>0</v>
      </c>
      <c r="G19" s="382">
        <f t="shared" si="4"/>
        <v>0</v>
      </c>
      <c r="H19" s="382">
        <f t="shared" si="5"/>
        <v>0</v>
      </c>
      <c r="I19" s="331"/>
      <c r="J19" s="331"/>
      <c r="K19" s="331"/>
      <c r="L19" s="331"/>
      <c r="M19" s="331"/>
      <c r="N19" s="331"/>
      <c r="O19" s="331"/>
      <c r="P19" s="331"/>
      <c r="Q19" s="331"/>
      <c r="R19" s="331"/>
      <c r="S19" s="331"/>
      <c r="T19" s="331"/>
      <c r="U19" s="331"/>
    </row>
    <row r="20" spans="2:21" ht="21" customHeight="1">
      <c r="B20" s="784" t="s">
        <v>106</v>
      </c>
      <c r="C20" s="785"/>
      <c r="D20" s="382">
        <v>0</v>
      </c>
      <c r="E20" s="382">
        <v>0</v>
      </c>
      <c r="F20" s="382">
        <v>0</v>
      </c>
      <c r="G20" s="382">
        <f t="shared" si="4"/>
        <v>0</v>
      </c>
      <c r="H20" s="382">
        <f t="shared" si="5"/>
        <v>0</v>
      </c>
      <c r="I20" s="331"/>
      <c r="J20" s="331"/>
      <c r="K20" s="331"/>
      <c r="L20" s="331"/>
      <c r="M20" s="331"/>
      <c r="N20" s="331"/>
      <c r="O20" s="331"/>
      <c r="P20" s="331"/>
      <c r="Q20" s="331"/>
      <c r="R20" s="331"/>
      <c r="S20" s="331"/>
      <c r="T20" s="331"/>
      <c r="U20" s="331"/>
    </row>
    <row r="21" spans="2:21" ht="17.25" customHeight="1">
      <c r="B21" s="784" t="s">
        <v>108</v>
      </c>
      <c r="C21" s="785"/>
      <c r="D21" s="382">
        <v>0</v>
      </c>
      <c r="E21" s="382">
        <v>0</v>
      </c>
      <c r="F21" s="382">
        <v>0</v>
      </c>
      <c r="G21" s="382">
        <f t="shared" si="4"/>
        <v>0</v>
      </c>
      <c r="H21" s="382">
        <f t="shared" si="5"/>
        <v>0</v>
      </c>
      <c r="I21" s="331"/>
      <c r="J21" s="331"/>
      <c r="K21" s="331"/>
      <c r="L21" s="331"/>
      <c r="M21" s="331"/>
      <c r="N21" s="331"/>
      <c r="O21" s="331"/>
      <c r="P21" s="331"/>
      <c r="Q21" s="331"/>
      <c r="R21" s="331"/>
      <c r="S21" s="331"/>
      <c r="T21" s="331"/>
      <c r="U21" s="331"/>
    </row>
    <row r="22" spans="2:21" ht="15" customHeight="1">
      <c r="B22" s="784" t="s">
        <v>110</v>
      </c>
      <c r="C22" s="785"/>
      <c r="D22" s="382">
        <f>+'BC Dic21'!D10+'BC Dic21'!D13+'BC Dic21'!D14+'BC Dic21'!D15+'BC Dic21'!D17</f>
        <v>191701313.40000001</v>
      </c>
      <c r="E22" s="382">
        <f>+'BC Dic21'!F11</f>
        <v>197084</v>
      </c>
      <c r="F22" s="382">
        <f>+'BC Dic21'!F10+'BC Dic21'!F13+'BC Dic21'!F14+'BC Dic21'!F15+'BC Dic21'!F17</f>
        <v>0</v>
      </c>
      <c r="G22" s="382">
        <f>++D22+E22</f>
        <v>191898397.40000001</v>
      </c>
      <c r="H22" s="382">
        <f t="shared" si="5"/>
        <v>197084</v>
      </c>
      <c r="I22" s="331"/>
      <c r="J22" s="331"/>
      <c r="K22" s="331"/>
      <c r="L22" s="331"/>
      <c r="M22" s="331"/>
      <c r="N22" s="331"/>
      <c r="O22" s="331"/>
      <c r="P22" s="331"/>
      <c r="Q22" s="331"/>
      <c r="R22" s="331"/>
      <c r="S22" s="331"/>
      <c r="T22" s="331"/>
      <c r="U22" s="331"/>
    </row>
    <row r="23" spans="2:21" ht="15" customHeight="1">
      <c r="B23" s="784" t="s">
        <v>112</v>
      </c>
      <c r="C23" s="785"/>
      <c r="D23" s="382">
        <f>+'BC Dic21'!D16</f>
        <v>7383468.9100000001</v>
      </c>
      <c r="E23" s="382">
        <v>0</v>
      </c>
      <c r="F23" s="382">
        <v>0</v>
      </c>
      <c r="G23" s="382">
        <f t="shared" si="4"/>
        <v>7383468.9100000001</v>
      </c>
      <c r="H23" s="382">
        <f t="shared" si="5"/>
        <v>0</v>
      </c>
      <c r="I23" s="331"/>
      <c r="J23" s="331"/>
      <c r="K23" s="331"/>
      <c r="L23" s="331"/>
      <c r="M23" s="331"/>
      <c r="N23" s="331"/>
      <c r="O23" s="331"/>
      <c r="P23" s="331"/>
      <c r="Q23" s="331"/>
      <c r="R23" s="331"/>
      <c r="S23" s="331"/>
      <c r="T23" s="331"/>
      <c r="U23" s="331"/>
    </row>
    <row r="24" spans="2:21" ht="20.25" customHeight="1">
      <c r="B24" s="784" t="s">
        <v>114</v>
      </c>
      <c r="C24" s="785"/>
      <c r="D24" s="382">
        <v>0</v>
      </c>
      <c r="E24" s="382">
        <v>0</v>
      </c>
      <c r="F24" s="382">
        <v>0</v>
      </c>
      <c r="G24" s="382">
        <f t="shared" si="4"/>
        <v>0</v>
      </c>
      <c r="H24" s="382">
        <f t="shared" si="5"/>
        <v>0</v>
      </c>
      <c r="I24" s="331"/>
      <c r="J24" s="331"/>
      <c r="K24" s="331"/>
      <c r="L24" s="331"/>
      <c r="M24" s="331"/>
      <c r="N24" s="331"/>
      <c r="O24" s="331"/>
      <c r="P24" s="331"/>
      <c r="Q24" s="331"/>
      <c r="R24" s="331"/>
      <c r="S24" s="331"/>
      <c r="T24" s="331"/>
      <c r="U24" s="331"/>
    </row>
    <row r="25" spans="2:21" ht="15" customHeight="1">
      <c r="B25" s="784" t="s">
        <v>116</v>
      </c>
      <c r="C25" s="785"/>
      <c r="D25" s="382">
        <f>+'BC Dic21'!D20</f>
        <v>1242966</v>
      </c>
      <c r="E25" s="382">
        <v>0</v>
      </c>
      <c r="F25" s="382">
        <v>0</v>
      </c>
      <c r="G25" s="382">
        <f t="shared" si="4"/>
        <v>1242966</v>
      </c>
      <c r="H25" s="382">
        <f t="shared" si="5"/>
        <v>0</v>
      </c>
      <c r="I25" s="331"/>
      <c r="J25" s="331"/>
      <c r="K25" s="331"/>
      <c r="L25" s="331"/>
      <c r="M25" s="331"/>
      <c r="N25" s="331"/>
      <c r="O25" s="331"/>
      <c r="P25" s="331"/>
      <c r="Q25" s="331"/>
      <c r="R25" s="331"/>
      <c r="S25" s="331"/>
      <c r="T25" s="331"/>
      <c r="U25" s="331"/>
    </row>
    <row r="26" spans="2:21" ht="15" customHeight="1">
      <c r="B26" s="784" t="s">
        <v>118</v>
      </c>
      <c r="C26" s="785"/>
      <c r="D26" s="382">
        <v>0</v>
      </c>
      <c r="E26" s="382">
        <v>0</v>
      </c>
      <c r="F26" s="382">
        <v>0</v>
      </c>
      <c r="G26" s="382">
        <f t="shared" si="4"/>
        <v>0</v>
      </c>
      <c r="H26" s="382">
        <f t="shared" si="5"/>
        <v>0</v>
      </c>
      <c r="I26" s="331"/>
      <c r="J26" s="331"/>
      <c r="K26" s="331"/>
      <c r="L26" s="331"/>
      <c r="M26" s="331"/>
      <c r="N26" s="331"/>
      <c r="O26" s="331"/>
      <c r="P26" s="331"/>
      <c r="Q26" s="331"/>
      <c r="R26" s="331"/>
      <c r="S26" s="331"/>
      <c r="T26" s="331"/>
      <c r="U26" s="331"/>
    </row>
    <row r="27" spans="2:21" ht="15" customHeight="1">
      <c r="B27" s="784" t="s">
        <v>119</v>
      </c>
      <c r="C27" s="785"/>
      <c r="D27" s="382">
        <v>0</v>
      </c>
      <c r="E27" s="382">
        <v>0</v>
      </c>
      <c r="F27" s="382">
        <v>0</v>
      </c>
      <c r="G27" s="382">
        <f t="shared" si="4"/>
        <v>0</v>
      </c>
      <c r="H27" s="382">
        <f t="shared" si="5"/>
        <v>0</v>
      </c>
      <c r="I27" s="331"/>
      <c r="J27" s="331"/>
      <c r="K27" s="331"/>
      <c r="L27" s="331"/>
      <c r="M27" s="331"/>
      <c r="N27" s="331"/>
      <c r="O27" s="331"/>
      <c r="P27" s="331"/>
      <c r="Q27" s="331"/>
      <c r="R27" s="331"/>
      <c r="S27" s="331"/>
      <c r="T27" s="331"/>
      <c r="U27" s="331"/>
    </row>
    <row r="28" spans="2:21" ht="9" customHeight="1">
      <c r="B28" s="341"/>
      <c r="C28" s="342"/>
      <c r="D28" s="342"/>
      <c r="E28" s="342"/>
      <c r="F28" s="342"/>
      <c r="G28" s="342"/>
      <c r="H28" s="342"/>
      <c r="I28" s="331"/>
      <c r="J28" s="331"/>
      <c r="K28" s="331"/>
      <c r="L28" s="331"/>
      <c r="M28" s="331"/>
      <c r="N28" s="331"/>
      <c r="O28" s="331"/>
      <c r="P28" s="331"/>
      <c r="Q28" s="331"/>
      <c r="R28" s="331"/>
      <c r="S28" s="331"/>
      <c r="T28" s="331"/>
      <c r="U28" s="331"/>
    </row>
    <row r="29" spans="2:21" ht="10.5" customHeight="1">
      <c r="B29" s="754" t="s">
        <v>78</v>
      </c>
      <c r="C29" s="744"/>
      <c r="D29" s="744"/>
      <c r="E29" s="744"/>
      <c r="F29" s="744"/>
      <c r="G29" s="744"/>
      <c r="H29" s="745"/>
      <c r="I29" s="343"/>
      <c r="J29" s="343"/>
      <c r="K29" s="343"/>
      <c r="L29" s="343"/>
      <c r="M29" s="343"/>
      <c r="N29" s="343"/>
      <c r="O29" s="343"/>
      <c r="P29" s="343"/>
      <c r="Q29" s="343"/>
      <c r="R29" s="343"/>
      <c r="S29" s="343"/>
      <c r="T29" s="343"/>
      <c r="U29" s="343"/>
    </row>
    <row r="30" spans="2:21" s="545" customFormat="1" ht="10.5" customHeight="1">
      <c r="B30" s="648"/>
      <c r="C30" s="548"/>
      <c r="D30" s="548"/>
      <c r="E30" s="548"/>
      <c r="F30" s="548"/>
      <c r="G30" s="548"/>
      <c r="H30" s="548"/>
      <c r="I30" s="649"/>
      <c r="J30" s="649"/>
      <c r="K30" s="649"/>
      <c r="L30" s="649"/>
      <c r="M30" s="649"/>
      <c r="N30" s="649"/>
      <c r="O30" s="649"/>
      <c r="P30" s="649"/>
      <c r="Q30" s="649"/>
      <c r="R30" s="649"/>
      <c r="S30" s="649"/>
      <c r="T30" s="649"/>
      <c r="U30" s="649"/>
    </row>
    <row r="31" spans="2:21" s="545" customFormat="1" ht="10.5" customHeight="1">
      <c r="B31" s="648"/>
      <c r="C31" s="548"/>
      <c r="D31" s="548"/>
      <c r="E31" s="548"/>
      <c r="F31" s="548"/>
      <c r="G31" s="548"/>
      <c r="H31" s="548"/>
      <c r="I31" s="649"/>
      <c r="J31" s="649"/>
      <c r="K31" s="649"/>
      <c r="L31" s="649"/>
      <c r="M31" s="649"/>
      <c r="N31" s="649"/>
      <c r="O31" s="649"/>
      <c r="P31" s="649"/>
      <c r="Q31" s="649"/>
      <c r="R31" s="649"/>
      <c r="S31" s="649"/>
      <c r="T31" s="649"/>
      <c r="U31" s="649"/>
    </row>
    <row r="32" spans="2:21" s="545" customFormat="1" ht="10.5" customHeight="1">
      <c r="B32" s="648"/>
      <c r="C32" s="548"/>
      <c r="D32" s="548"/>
      <c r="E32" s="548"/>
      <c r="F32" s="548"/>
      <c r="G32" s="548"/>
      <c r="H32" s="548"/>
      <c r="I32" s="649"/>
      <c r="J32" s="649"/>
      <c r="K32" s="649"/>
      <c r="L32" s="649"/>
      <c r="M32" s="649"/>
      <c r="N32" s="649"/>
      <c r="O32" s="649"/>
      <c r="P32" s="649"/>
      <c r="Q32" s="649"/>
      <c r="R32" s="649"/>
      <c r="S32" s="649"/>
      <c r="T32" s="649"/>
      <c r="U32" s="649"/>
    </row>
    <row r="33" spans="2:21" s="545" customFormat="1" ht="10.5" customHeight="1">
      <c r="B33" s="648"/>
      <c r="C33" s="548"/>
      <c r="D33" s="548"/>
      <c r="E33" s="548"/>
      <c r="F33" s="548"/>
      <c r="G33" s="548"/>
      <c r="H33" s="548"/>
      <c r="I33" s="649"/>
      <c r="J33" s="649"/>
      <c r="K33" s="649"/>
      <c r="L33" s="649"/>
      <c r="M33" s="649"/>
      <c r="N33" s="649"/>
      <c r="O33" s="649"/>
      <c r="P33" s="649"/>
      <c r="Q33" s="649"/>
      <c r="R33" s="649"/>
      <c r="S33" s="649"/>
      <c r="T33" s="649"/>
      <c r="U33" s="649"/>
    </row>
    <row r="34" spans="2:21" s="545" customFormat="1" ht="10.5" customHeight="1">
      <c r="B34" s="648"/>
      <c r="C34" s="548"/>
      <c r="D34" s="548"/>
      <c r="E34" s="548"/>
      <c r="F34" s="548"/>
      <c r="G34" s="548"/>
      <c r="H34" s="548"/>
      <c r="I34" s="649"/>
      <c r="J34" s="649"/>
      <c r="K34" s="649"/>
      <c r="L34" s="649"/>
      <c r="M34" s="649"/>
      <c r="N34" s="649"/>
      <c r="O34" s="649"/>
      <c r="P34" s="649"/>
      <c r="Q34" s="649"/>
      <c r="R34" s="649"/>
      <c r="S34" s="649"/>
      <c r="T34" s="649"/>
      <c r="U34" s="649"/>
    </row>
    <row r="35" spans="2:21" s="545" customFormat="1" ht="10.5" customHeight="1">
      <c r="B35" s="648"/>
      <c r="C35" s="548"/>
      <c r="D35" s="548"/>
      <c r="E35" s="548"/>
      <c r="F35" s="548"/>
      <c r="G35" s="548"/>
      <c r="H35" s="548"/>
      <c r="I35" s="649"/>
      <c r="J35" s="649"/>
      <c r="K35" s="649"/>
      <c r="L35" s="649"/>
      <c r="M35" s="649"/>
      <c r="N35" s="649"/>
      <c r="O35" s="649"/>
      <c r="P35" s="649"/>
      <c r="Q35" s="649"/>
      <c r="R35" s="649"/>
      <c r="S35" s="649"/>
      <c r="T35" s="649"/>
      <c r="U35" s="649"/>
    </row>
    <row r="36" spans="2:21" ht="9" customHeight="1">
      <c r="B36" s="331"/>
      <c r="C36" s="331"/>
      <c r="D36" s="331"/>
      <c r="E36" s="331"/>
      <c r="F36" s="331"/>
      <c r="G36" s="331"/>
      <c r="H36" s="331"/>
      <c r="I36" s="331"/>
      <c r="J36" s="331"/>
      <c r="K36" s="331"/>
      <c r="L36" s="331"/>
      <c r="M36" s="331"/>
      <c r="N36" s="331"/>
      <c r="O36" s="331"/>
      <c r="P36" s="331"/>
      <c r="Q36" s="331"/>
      <c r="R36" s="331"/>
      <c r="S36" s="331"/>
      <c r="T36" s="331"/>
      <c r="U36" s="331"/>
    </row>
    <row r="37" spans="2:21" ht="9" customHeight="1">
      <c r="B37" s="331"/>
      <c r="C37" s="331"/>
      <c r="D37" s="331"/>
      <c r="E37" s="331"/>
      <c r="F37" s="331"/>
      <c r="G37" s="331"/>
      <c r="H37" s="331"/>
      <c r="I37" s="331"/>
      <c r="J37" s="331"/>
      <c r="K37" s="331"/>
      <c r="L37" s="331"/>
      <c r="M37" s="331"/>
      <c r="N37" s="331"/>
      <c r="O37" s="331"/>
      <c r="P37" s="331"/>
      <c r="Q37" s="331"/>
      <c r="R37" s="331"/>
      <c r="S37" s="331"/>
      <c r="T37" s="331"/>
      <c r="U37" s="331"/>
    </row>
    <row r="38" spans="2:21" ht="9" customHeight="1">
      <c r="B38" s="331"/>
      <c r="C38" s="331"/>
      <c r="D38" s="338"/>
      <c r="E38" s="338"/>
      <c r="F38" s="338"/>
      <c r="G38" s="338"/>
      <c r="H38" s="338"/>
      <c r="I38" s="331"/>
      <c r="J38" s="331"/>
      <c r="K38" s="331"/>
      <c r="L38" s="331"/>
      <c r="M38" s="331"/>
      <c r="N38" s="331"/>
      <c r="O38" s="331"/>
      <c r="P38" s="331"/>
      <c r="Q38" s="331"/>
      <c r="R38" s="331"/>
      <c r="S38" s="331"/>
      <c r="T38" s="331"/>
      <c r="U38" s="331"/>
    </row>
    <row r="39" spans="2:21" ht="9.75" customHeight="1">
      <c r="B39" s="331" t="s">
        <v>79</v>
      </c>
      <c r="C39" s="331"/>
      <c r="D39" s="331"/>
      <c r="E39" s="331"/>
      <c r="F39" s="331" t="s">
        <v>79</v>
      </c>
      <c r="G39" s="331"/>
      <c r="H39" s="331"/>
      <c r="I39" s="331"/>
      <c r="J39" s="331"/>
      <c r="K39" s="331"/>
      <c r="L39" s="331"/>
      <c r="M39" s="331"/>
      <c r="N39" s="331"/>
      <c r="O39" s="331"/>
      <c r="P39" s="331"/>
      <c r="Q39" s="331"/>
      <c r="R39" s="331"/>
      <c r="S39" s="331"/>
      <c r="T39" s="331"/>
      <c r="U39" s="331"/>
    </row>
    <row r="40" spans="2:21" ht="9.75" customHeight="1">
      <c r="B40" s="331"/>
      <c r="C40" s="331"/>
      <c r="D40" s="331"/>
      <c r="E40" s="331"/>
      <c r="F40" s="331"/>
      <c r="G40" s="331"/>
      <c r="H40" s="331"/>
      <c r="I40" s="331"/>
      <c r="J40" s="331"/>
      <c r="K40" s="331"/>
      <c r="L40" s="331"/>
      <c r="M40" s="331"/>
      <c r="N40" s="331"/>
      <c r="O40" s="331"/>
      <c r="P40" s="331"/>
      <c r="Q40" s="331"/>
      <c r="R40" s="331"/>
      <c r="S40" s="331"/>
      <c r="T40" s="331"/>
      <c r="U40" s="331"/>
    </row>
    <row r="41" spans="2:21" ht="9" customHeight="1">
      <c r="B41" s="331"/>
      <c r="C41" s="331"/>
      <c r="D41" s="331"/>
      <c r="E41" s="331"/>
      <c r="F41" s="331"/>
      <c r="G41" s="331"/>
      <c r="H41" s="331"/>
      <c r="I41" s="331"/>
      <c r="J41" s="331"/>
      <c r="K41" s="331"/>
      <c r="L41" s="331"/>
      <c r="M41" s="331"/>
      <c r="N41" s="331"/>
      <c r="O41" s="331"/>
      <c r="P41" s="331"/>
      <c r="Q41" s="331"/>
      <c r="R41" s="331"/>
      <c r="S41" s="331"/>
      <c r="T41" s="331"/>
      <c r="U41" s="331"/>
    </row>
    <row r="42" spans="2:21" ht="9" customHeight="1">
      <c r="B42" s="331"/>
      <c r="C42" s="331"/>
      <c r="D42" s="331"/>
      <c r="E42" s="331"/>
      <c r="F42" s="331"/>
      <c r="G42" s="331"/>
      <c r="H42" s="331"/>
      <c r="I42" s="331"/>
      <c r="J42" s="331"/>
      <c r="K42" s="331"/>
      <c r="L42" s="331"/>
      <c r="M42" s="331"/>
      <c r="N42" s="331"/>
      <c r="O42" s="331"/>
      <c r="P42" s="331"/>
      <c r="Q42" s="331"/>
      <c r="R42" s="331"/>
      <c r="S42" s="331"/>
      <c r="T42" s="331"/>
      <c r="U42" s="331"/>
    </row>
    <row r="43" spans="2:21" ht="9" customHeight="1">
      <c r="B43" s="331"/>
      <c r="C43" s="331"/>
      <c r="D43" s="331"/>
      <c r="E43" s="331"/>
      <c r="F43" s="331"/>
      <c r="G43" s="331"/>
      <c r="H43" s="331"/>
      <c r="I43" s="331"/>
      <c r="J43" s="331"/>
      <c r="K43" s="331"/>
      <c r="L43" s="331"/>
      <c r="M43" s="331"/>
      <c r="N43" s="331"/>
      <c r="O43" s="331"/>
      <c r="P43" s="331"/>
      <c r="Q43" s="331"/>
      <c r="R43" s="331"/>
      <c r="S43" s="331"/>
      <c r="T43" s="331"/>
      <c r="U43" s="331"/>
    </row>
    <row r="44" spans="2:21" ht="9" customHeight="1">
      <c r="B44" s="331"/>
      <c r="C44" s="331"/>
      <c r="D44" s="331"/>
      <c r="E44" s="331"/>
      <c r="F44" s="331"/>
      <c r="G44" s="331"/>
      <c r="H44" s="331"/>
      <c r="I44" s="331"/>
      <c r="J44" s="331"/>
      <c r="K44" s="331"/>
      <c r="L44" s="331"/>
      <c r="M44" s="331"/>
      <c r="N44" s="331"/>
      <c r="O44" s="331"/>
      <c r="P44" s="331"/>
      <c r="Q44" s="331"/>
      <c r="R44" s="331"/>
      <c r="S44" s="331"/>
      <c r="T44" s="331"/>
      <c r="U44" s="331"/>
    </row>
    <row r="45" spans="2:21" ht="9" customHeight="1">
      <c r="B45" s="331"/>
      <c r="C45" s="331"/>
      <c r="D45" s="331"/>
      <c r="E45" s="331"/>
      <c r="F45" s="331"/>
      <c r="G45" s="331"/>
      <c r="H45" s="331"/>
      <c r="I45" s="331"/>
      <c r="J45" s="331"/>
      <c r="K45" s="331"/>
      <c r="L45" s="331"/>
      <c r="M45" s="331"/>
      <c r="N45" s="331"/>
      <c r="O45" s="331"/>
      <c r="P45" s="331"/>
      <c r="Q45" s="331"/>
      <c r="R45" s="331"/>
      <c r="S45" s="331"/>
      <c r="T45" s="331"/>
      <c r="U45" s="331"/>
    </row>
    <row r="46" spans="2:21" ht="9" customHeight="1">
      <c r="B46" s="331"/>
      <c r="C46" s="331"/>
      <c r="D46" s="331"/>
      <c r="E46" s="331"/>
      <c r="F46" s="331"/>
      <c r="G46" s="331"/>
      <c r="H46" s="331"/>
      <c r="I46" s="331"/>
      <c r="J46" s="331"/>
      <c r="K46" s="331"/>
      <c r="L46" s="331"/>
      <c r="M46" s="331"/>
      <c r="N46" s="331"/>
      <c r="O46" s="331"/>
      <c r="P46" s="331"/>
      <c r="Q46" s="331"/>
      <c r="R46" s="331"/>
      <c r="S46" s="331"/>
      <c r="T46" s="331"/>
      <c r="U46" s="331"/>
    </row>
    <row r="47" spans="2:21" ht="9" customHeight="1">
      <c r="B47" s="331"/>
      <c r="C47" s="331"/>
      <c r="D47" s="331"/>
      <c r="E47" s="331"/>
      <c r="F47" s="331"/>
      <c r="G47" s="331"/>
      <c r="H47" s="331"/>
      <c r="I47" s="331"/>
      <c r="J47" s="331"/>
      <c r="K47" s="331"/>
      <c r="L47" s="331"/>
      <c r="M47" s="331"/>
      <c r="N47" s="331"/>
      <c r="O47" s="331"/>
      <c r="P47" s="331"/>
      <c r="Q47" s="331"/>
      <c r="R47" s="331"/>
      <c r="S47" s="331"/>
      <c r="T47" s="331"/>
      <c r="U47" s="331"/>
    </row>
    <row r="48" spans="2:21" ht="9" customHeight="1">
      <c r="B48" s="331"/>
      <c r="C48" s="331"/>
      <c r="D48" s="331"/>
      <c r="E48" s="331"/>
      <c r="F48" s="331"/>
      <c r="G48" s="331"/>
      <c r="H48" s="331"/>
      <c r="I48" s="331"/>
      <c r="J48" s="331"/>
      <c r="K48" s="331"/>
      <c r="L48" s="331"/>
      <c r="M48" s="331"/>
      <c r="N48" s="331"/>
      <c r="O48" s="331"/>
      <c r="P48" s="331"/>
      <c r="Q48" s="331"/>
      <c r="R48" s="331"/>
      <c r="S48" s="331"/>
      <c r="T48" s="331"/>
      <c r="U48" s="331"/>
    </row>
    <row r="49" spans="2:21" ht="9" customHeight="1">
      <c r="B49" s="331"/>
      <c r="C49" s="331"/>
      <c r="D49" s="331"/>
      <c r="E49" s="331"/>
      <c r="F49" s="331"/>
      <c r="G49" s="331"/>
      <c r="H49" s="331"/>
      <c r="I49" s="331"/>
      <c r="J49" s="331"/>
      <c r="K49" s="331"/>
      <c r="L49" s="331"/>
      <c r="M49" s="331"/>
      <c r="N49" s="331"/>
      <c r="O49" s="331"/>
      <c r="P49" s="331"/>
      <c r="Q49" s="331"/>
      <c r="R49" s="331"/>
      <c r="S49" s="331"/>
      <c r="T49" s="331"/>
      <c r="U49" s="331"/>
    </row>
    <row r="50" spans="2:21" ht="9" customHeight="1">
      <c r="B50" s="331"/>
      <c r="C50" s="331"/>
      <c r="D50" s="331"/>
      <c r="E50" s="331"/>
      <c r="F50" s="331"/>
      <c r="G50" s="331"/>
      <c r="H50" s="331"/>
      <c r="I50" s="331"/>
      <c r="J50" s="331"/>
      <c r="K50" s="331"/>
      <c r="L50" s="331"/>
      <c r="M50" s="331"/>
      <c r="N50" s="331"/>
      <c r="O50" s="331"/>
      <c r="P50" s="331"/>
      <c r="Q50" s="331"/>
      <c r="R50" s="331"/>
      <c r="S50" s="331"/>
      <c r="T50" s="331"/>
      <c r="U50" s="331"/>
    </row>
    <row r="51" spans="2:21" ht="9" customHeight="1">
      <c r="B51" s="331"/>
      <c r="C51" s="331"/>
      <c r="D51" s="331"/>
      <c r="E51" s="331"/>
      <c r="F51" s="331"/>
      <c r="G51" s="331"/>
      <c r="H51" s="331"/>
      <c r="I51" s="331"/>
      <c r="J51" s="331"/>
      <c r="K51" s="331"/>
      <c r="L51" s="331"/>
      <c r="M51" s="331"/>
      <c r="N51" s="331"/>
      <c r="O51" s="331"/>
      <c r="P51" s="331"/>
      <c r="Q51" s="331"/>
      <c r="R51" s="331"/>
      <c r="S51" s="331"/>
      <c r="T51" s="331"/>
      <c r="U51" s="331"/>
    </row>
    <row r="52" spans="2:21" ht="9" customHeight="1">
      <c r="B52" s="331"/>
      <c r="C52" s="331"/>
      <c r="D52" s="331"/>
      <c r="E52" s="331"/>
      <c r="F52" s="331"/>
      <c r="G52" s="331"/>
      <c r="H52" s="331"/>
      <c r="I52" s="331"/>
      <c r="J52" s="331"/>
      <c r="K52" s="331"/>
      <c r="L52" s="331"/>
      <c r="M52" s="331"/>
      <c r="N52" s="331"/>
      <c r="O52" s="331"/>
      <c r="P52" s="331"/>
      <c r="Q52" s="331"/>
      <c r="R52" s="331"/>
      <c r="S52" s="331"/>
      <c r="T52" s="331"/>
      <c r="U52" s="331"/>
    </row>
    <row r="53" spans="2:21" ht="9" customHeight="1">
      <c r="B53" s="331"/>
      <c r="C53" s="331"/>
      <c r="D53" s="331"/>
      <c r="E53" s="331"/>
      <c r="F53" s="331"/>
      <c r="G53" s="331"/>
      <c r="H53" s="331"/>
      <c r="I53" s="331"/>
      <c r="J53" s="331"/>
      <c r="K53" s="331"/>
      <c r="L53" s="331"/>
      <c r="M53" s="331"/>
      <c r="N53" s="331"/>
      <c r="O53" s="331"/>
      <c r="P53" s="331"/>
      <c r="Q53" s="331"/>
      <c r="R53" s="331"/>
      <c r="S53" s="331"/>
      <c r="T53" s="331"/>
      <c r="U53" s="331"/>
    </row>
    <row r="54" spans="2:21" ht="9" customHeight="1">
      <c r="B54" s="331"/>
      <c r="C54" s="331"/>
      <c r="D54" s="331"/>
      <c r="E54" s="331"/>
      <c r="F54" s="331"/>
      <c r="G54" s="331"/>
      <c r="H54" s="331"/>
      <c r="I54" s="331"/>
      <c r="J54" s="331"/>
      <c r="K54" s="331"/>
      <c r="L54" s="331"/>
      <c r="M54" s="331"/>
      <c r="N54" s="331"/>
      <c r="O54" s="331"/>
      <c r="P54" s="331"/>
      <c r="Q54" s="331"/>
      <c r="R54" s="331"/>
      <c r="S54" s="331"/>
      <c r="T54" s="331"/>
      <c r="U54" s="331"/>
    </row>
    <row r="55" spans="2:21" ht="9" customHeight="1">
      <c r="B55" s="331"/>
      <c r="C55" s="331"/>
      <c r="D55" s="331"/>
      <c r="E55" s="331"/>
      <c r="F55" s="331"/>
      <c r="G55" s="331"/>
      <c r="H55" s="331"/>
      <c r="I55" s="331"/>
      <c r="J55" s="331"/>
      <c r="K55" s="331"/>
      <c r="L55" s="331"/>
      <c r="M55" s="331"/>
      <c r="N55" s="331"/>
      <c r="O55" s="331"/>
      <c r="P55" s="331"/>
      <c r="Q55" s="331"/>
      <c r="R55" s="331"/>
      <c r="S55" s="331"/>
      <c r="T55" s="331"/>
      <c r="U55" s="331"/>
    </row>
    <row r="56" spans="2:21" ht="9" customHeight="1">
      <c r="B56" s="331"/>
      <c r="C56" s="331"/>
      <c r="D56" s="331"/>
      <c r="E56" s="331"/>
      <c r="F56" s="331"/>
      <c r="G56" s="331"/>
      <c r="H56" s="331"/>
      <c r="I56" s="331"/>
      <c r="J56" s="331"/>
      <c r="K56" s="331"/>
      <c r="L56" s="331"/>
      <c r="M56" s="331"/>
      <c r="N56" s="331"/>
      <c r="O56" s="331"/>
      <c r="P56" s="331"/>
      <c r="Q56" s="331"/>
      <c r="R56" s="331"/>
      <c r="S56" s="331"/>
      <c r="T56" s="331"/>
      <c r="U56" s="331"/>
    </row>
    <row r="57" spans="2:21" ht="9" customHeight="1">
      <c r="B57" s="331"/>
      <c r="C57" s="331"/>
      <c r="D57" s="331"/>
      <c r="E57" s="331"/>
      <c r="F57" s="331"/>
      <c r="G57" s="331"/>
      <c r="H57" s="331"/>
      <c r="I57" s="331"/>
      <c r="J57" s="331"/>
      <c r="K57" s="331"/>
      <c r="L57" s="331"/>
      <c r="M57" s="331"/>
      <c r="N57" s="331"/>
      <c r="O57" s="331"/>
      <c r="P57" s="331"/>
      <c r="Q57" s="331"/>
      <c r="R57" s="331"/>
      <c r="S57" s="331"/>
      <c r="T57" s="331"/>
      <c r="U57" s="331"/>
    </row>
    <row r="58" spans="2:21" ht="9" customHeight="1">
      <c r="B58" s="331"/>
      <c r="C58" s="331"/>
      <c r="D58" s="331"/>
      <c r="E58" s="331"/>
      <c r="F58" s="331"/>
      <c r="G58" s="331"/>
      <c r="H58" s="331"/>
      <c r="I58" s="331"/>
      <c r="J58" s="331"/>
      <c r="K58" s="331"/>
      <c r="L58" s="331"/>
      <c r="M58" s="331"/>
      <c r="N58" s="331"/>
      <c r="O58" s="331"/>
      <c r="P58" s="331"/>
      <c r="Q58" s="331"/>
      <c r="R58" s="331"/>
      <c r="S58" s="331"/>
      <c r="T58" s="331"/>
      <c r="U58" s="331"/>
    </row>
    <row r="59" spans="2:21" ht="9" customHeight="1">
      <c r="B59" s="331"/>
      <c r="C59" s="331"/>
      <c r="D59" s="331"/>
      <c r="E59" s="331"/>
      <c r="F59" s="331"/>
      <c r="G59" s="331"/>
      <c r="H59" s="331"/>
      <c r="I59" s="331"/>
      <c r="J59" s="331"/>
      <c r="K59" s="331"/>
      <c r="L59" s="331"/>
      <c r="M59" s="331"/>
      <c r="N59" s="331"/>
      <c r="O59" s="331"/>
      <c r="P59" s="331"/>
      <c r="Q59" s="331"/>
      <c r="R59" s="331"/>
      <c r="S59" s="331"/>
      <c r="T59" s="331"/>
      <c r="U59" s="331"/>
    </row>
    <row r="60" spans="2:21" ht="9" customHeight="1">
      <c r="B60" s="331"/>
      <c r="C60" s="331"/>
      <c r="D60" s="331"/>
      <c r="E60" s="331"/>
      <c r="F60" s="331"/>
      <c r="G60" s="331"/>
      <c r="H60" s="331"/>
      <c r="I60" s="331"/>
      <c r="J60" s="331"/>
      <c r="K60" s="331"/>
      <c r="L60" s="331"/>
      <c r="M60" s="331"/>
      <c r="N60" s="331"/>
      <c r="O60" s="331"/>
      <c r="P60" s="331"/>
      <c r="Q60" s="331"/>
      <c r="R60" s="331"/>
      <c r="S60" s="331"/>
      <c r="T60" s="331"/>
      <c r="U60" s="331"/>
    </row>
    <row r="61" spans="2:21" ht="9" customHeight="1">
      <c r="B61" s="331"/>
      <c r="C61" s="331"/>
      <c r="D61" s="331"/>
      <c r="E61" s="331"/>
      <c r="F61" s="331"/>
      <c r="G61" s="331"/>
      <c r="H61" s="331"/>
      <c r="I61" s="331"/>
      <c r="J61" s="331"/>
      <c r="K61" s="331"/>
      <c r="L61" s="331"/>
      <c r="M61" s="331"/>
      <c r="N61" s="331"/>
      <c r="O61" s="331"/>
      <c r="P61" s="331"/>
      <c r="Q61" s="331"/>
      <c r="R61" s="331"/>
      <c r="S61" s="331"/>
      <c r="T61" s="331"/>
      <c r="U61" s="331"/>
    </row>
    <row r="62" spans="2:21" ht="9" customHeight="1">
      <c r="B62" s="331"/>
      <c r="C62" s="331"/>
      <c r="D62" s="331"/>
      <c r="E62" s="331"/>
      <c r="F62" s="331"/>
      <c r="G62" s="331"/>
      <c r="H62" s="331"/>
      <c r="I62" s="331"/>
      <c r="J62" s="331"/>
      <c r="K62" s="331"/>
      <c r="L62" s="331"/>
      <c r="M62" s="331"/>
      <c r="N62" s="331"/>
      <c r="O62" s="331"/>
      <c r="P62" s="331"/>
      <c r="Q62" s="331"/>
      <c r="R62" s="331"/>
      <c r="S62" s="331"/>
      <c r="T62" s="331"/>
      <c r="U62" s="331"/>
    </row>
    <row r="63" spans="2:21" ht="9" customHeight="1">
      <c r="B63" s="331"/>
      <c r="C63" s="331"/>
      <c r="D63" s="331"/>
      <c r="E63" s="331"/>
      <c r="F63" s="331"/>
      <c r="G63" s="331"/>
      <c r="H63" s="331"/>
      <c r="I63" s="331"/>
      <c r="J63" s="331"/>
      <c r="K63" s="331"/>
      <c r="L63" s="331"/>
      <c r="M63" s="331"/>
      <c r="N63" s="331"/>
      <c r="O63" s="331"/>
      <c r="P63" s="331"/>
      <c r="Q63" s="331"/>
      <c r="R63" s="331"/>
      <c r="S63" s="331"/>
      <c r="T63" s="331"/>
      <c r="U63" s="331"/>
    </row>
    <row r="64" spans="2:21" ht="9" customHeight="1">
      <c r="B64" s="331"/>
      <c r="C64" s="331"/>
      <c r="D64" s="331"/>
      <c r="E64" s="331"/>
      <c r="F64" s="331"/>
      <c r="G64" s="331"/>
      <c r="H64" s="331"/>
      <c r="I64" s="331"/>
      <c r="J64" s="331"/>
      <c r="K64" s="331"/>
      <c r="L64" s="331"/>
      <c r="M64" s="331"/>
      <c r="N64" s="331"/>
      <c r="O64" s="331"/>
      <c r="P64" s="331"/>
      <c r="Q64" s="331"/>
      <c r="R64" s="331"/>
      <c r="S64" s="331"/>
      <c r="T64" s="331"/>
      <c r="U64" s="331"/>
    </row>
    <row r="65" spans="2:21" ht="9" customHeight="1">
      <c r="B65" s="331"/>
      <c r="C65" s="331"/>
      <c r="D65" s="331"/>
      <c r="E65" s="331"/>
      <c r="F65" s="331"/>
      <c r="G65" s="331"/>
      <c r="H65" s="331"/>
      <c r="I65" s="331"/>
      <c r="J65" s="331"/>
      <c r="K65" s="331"/>
      <c r="L65" s="331"/>
      <c r="M65" s="331"/>
      <c r="N65" s="331"/>
      <c r="O65" s="331"/>
      <c r="P65" s="331"/>
      <c r="Q65" s="331"/>
      <c r="R65" s="331"/>
      <c r="S65" s="331"/>
      <c r="T65" s="331"/>
      <c r="U65" s="331"/>
    </row>
    <row r="66" spans="2:21" ht="9" customHeight="1">
      <c r="B66" s="331"/>
      <c r="C66" s="331"/>
      <c r="D66" s="331"/>
      <c r="E66" s="331"/>
      <c r="F66" s="331"/>
      <c r="G66" s="331"/>
      <c r="H66" s="331"/>
      <c r="I66" s="331"/>
      <c r="J66" s="331"/>
      <c r="K66" s="331"/>
      <c r="L66" s="331"/>
      <c r="M66" s="331"/>
      <c r="N66" s="331"/>
      <c r="O66" s="331"/>
      <c r="P66" s="331"/>
      <c r="Q66" s="331"/>
      <c r="R66" s="331"/>
      <c r="S66" s="331"/>
      <c r="T66" s="331"/>
      <c r="U66" s="331"/>
    </row>
    <row r="67" spans="2:21" ht="9" customHeight="1">
      <c r="B67" s="331"/>
      <c r="C67" s="331"/>
      <c r="D67" s="331"/>
      <c r="E67" s="331"/>
      <c r="F67" s="331"/>
      <c r="G67" s="331"/>
      <c r="H67" s="331"/>
      <c r="I67" s="331"/>
      <c r="J67" s="331"/>
      <c r="K67" s="331"/>
      <c r="L67" s="331"/>
      <c r="M67" s="331"/>
      <c r="N67" s="331"/>
      <c r="O67" s="331"/>
      <c r="P67" s="331"/>
      <c r="Q67" s="331"/>
      <c r="R67" s="331"/>
      <c r="S67" s="331"/>
      <c r="T67" s="331"/>
      <c r="U67" s="331"/>
    </row>
    <row r="68" spans="2:21" ht="9" customHeight="1">
      <c r="B68" s="331"/>
      <c r="C68" s="331"/>
      <c r="D68" s="331"/>
      <c r="E68" s="331"/>
      <c r="F68" s="331"/>
      <c r="G68" s="331"/>
      <c r="H68" s="331"/>
      <c r="I68" s="331"/>
      <c r="J68" s="331"/>
      <c r="K68" s="331"/>
      <c r="L68" s="331"/>
      <c r="M68" s="331"/>
      <c r="N68" s="331"/>
      <c r="O68" s="331"/>
      <c r="P68" s="331"/>
      <c r="Q68" s="331"/>
      <c r="R68" s="331"/>
      <c r="S68" s="331"/>
      <c r="T68" s="331"/>
      <c r="U68" s="331"/>
    </row>
    <row r="69" spans="2:21" ht="9" customHeight="1">
      <c r="B69" s="331"/>
      <c r="C69" s="331"/>
      <c r="D69" s="331"/>
      <c r="E69" s="331"/>
      <c r="F69" s="331"/>
      <c r="G69" s="331"/>
      <c r="H69" s="331"/>
      <c r="I69" s="331"/>
      <c r="J69" s="331"/>
      <c r="K69" s="331"/>
      <c r="L69" s="331"/>
      <c r="M69" s="331"/>
      <c r="N69" s="331"/>
      <c r="O69" s="331"/>
      <c r="P69" s="331"/>
      <c r="Q69" s="331"/>
      <c r="R69" s="331"/>
      <c r="S69" s="331"/>
      <c r="T69" s="331"/>
      <c r="U69" s="331"/>
    </row>
    <row r="70" spans="2:21" ht="9" customHeight="1">
      <c r="B70" s="331"/>
      <c r="C70" s="331"/>
      <c r="D70" s="331"/>
      <c r="E70" s="331"/>
      <c r="F70" s="331"/>
      <c r="G70" s="331"/>
      <c r="H70" s="331"/>
      <c r="I70" s="331"/>
      <c r="J70" s="331"/>
      <c r="K70" s="331"/>
      <c r="L70" s="331"/>
      <c r="M70" s="331"/>
      <c r="N70" s="331"/>
      <c r="O70" s="331"/>
      <c r="P70" s="331"/>
      <c r="Q70" s="331"/>
      <c r="R70" s="331"/>
      <c r="S70" s="331"/>
      <c r="T70" s="331"/>
      <c r="U70" s="331"/>
    </row>
    <row r="71" spans="2:21" ht="9" customHeight="1">
      <c r="B71" s="331"/>
      <c r="C71" s="331"/>
      <c r="D71" s="331"/>
      <c r="E71" s="331"/>
      <c r="F71" s="331"/>
      <c r="G71" s="331"/>
      <c r="H71" s="331"/>
      <c r="I71" s="331"/>
      <c r="J71" s="331"/>
      <c r="K71" s="331"/>
      <c r="L71" s="331"/>
      <c r="M71" s="331"/>
      <c r="N71" s="331"/>
      <c r="O71" s="331"/>
      <c r="P71" s="331"/>
      <c r="Q71" s="331"/>
      <c r="R71" s="331"/>
      <c r="S71" s="331"/>
      <c r="T71" s="331"/>
      <c r="U71" s="331"/>
    </row>
    <row r="72" spans="2:21" ht="9" customHeight="1">
      <c r="B72" s="331"/>
      <c r="C72" s="331"/>
      <c r="D72" s="331"/>
      <c r="E72" s="331"/>
      <c r="F72" s="331"/>
      <c r="G72" s="331"/>
      <c r="H72" s="331"/>
      <c r="I72" s="331"/>
      <c r="J72" s="331"/>
      <c r="K72" s="331"/>
      <c r="L72" s="331"/>
      <c r="M72" s="331"/>
      <c r="N72" s="331"/>
      <c r="O72" s="331"/>
      <c r="P72" s="331"/>
      <c r="Q72" s="331"/>
      <c r="R72" s="331"/>
      <c r="S72" s="331"/>
      <c r="T72" s="331"/>
      <c r="U72" s="331"/>
    </row>
    <row r="73" spans="2:21" ht="9" customHeight="1">
      <c r="B73" s="331"/>
      <c r="C73" s="331"/>
      <c r="D73" s="331"/>
      <c r="E73" s="331"/>
      <c r="F73" s="331"/>
      <c r="G73" s="331"/>
      <c r="H73" s="331"/>
      <c r="I73" s="331"/>
      <c r="J73" s="331"/>
      <c r="K73" s="331"/>
      <c r="L73" s="331"/>
      <c r="M73" s="331"/>
      <c r="N73" s="331"/>
      <c r="O73" s="331"/>
      <c r="P73" s="331"/>
      <c r="Q73" s="331"/>
      <c r="R73" s="331"/>
      <c r="S73" s="331"/>
      <c r="T73" s="331"/>
      <c r="U73" s="331"/>
    </row>
    <row r="74" spans="2:21" ht="9" customHeight="1">
      <c r="B74" s="331"/>
      <c r="C74" s="331"/>
      <c r="D74" s="331"/>
      <c r="E74" s="331"/>
      <c r="F74" s="331"/>
      <c r="G74" s="331"/>
      <c r="H74" s="331"/>
      <c r="I74" s="331"/>
      <c r="J74" s="331"/>
      <c r="K74" s="331"/>
      <c r="L74" s="331"/>
      <c r="M74" s="331"/>
      <c r="N74" s="331"/>
      <c r="O74" s="331"/>
      <c r="P74" s="331"/>
      <c r="Q74" s="331"/>
      <c r="R74" s="331"/>
      <c r="S74" s="331"/>
      <c r="T74" s="331"/>
      <c r="U74" s="331"/>
    </row>
    <row r="75" spans="2:21" ht="9" customHeight="1">
      <c r="B75" s="331"/>
      <c r="C75" s="331"/>
      <c r="D75" s="331"/>
      <c r="E75" s="331"/>
      <c r="F75" s="331"/>
      <c r="G75" s="331"/>
      <c r="H75" s="331"/>
      <c r="I75" s="331"/>
      <c r="J75" s="331"/>
      <c r="K75" s="331"/>
      <c r="L75" s="331"/>
      <c r="M75" s="331"/>
      <c r="N75" s="331"/>
      <c r="O75" s="331"/>
      <c r="P75" s="331"/>
      <c r="Q75" s="331"/>
      <c r="R75" s="331"/>
      <c r="S75" s="331"/>
      <c r="T75" s="331"/>
      <c r="U75" s="331"/>
    </row>
    <row r="76" spans="2:21" ht="9" customHeight="1">
      <c r="B76" s="331"/>
      <c r="C76" s="331"/>
      <c r="D76" s="331"/>
      <c r="E76" s="331"/>
      <c r="F76" s="331"/>
      <c r="G76" s="331"/>
      <c r="H76" s="331"/>
      <c r="I76" s="331"/>
      <c r="J76" s="331"/>
      <c r="K76" s="331"/>
      <c r="L76" s="331"/>
      <c r="M76" s="331"/>
      <c r="N76" s="331"/>
      <c r="O76" s="331"/>
      <c r="P76" s="331"/>
      <c r="Q76" s="331"/>
      <c r="R76" s="331"/>
      <c r="S76" s="331"/>
      <c r="T76" s="331"/>
      <c r="U76" s="331"/>
    </row>
    <row r="77" spans="2:21" ht="9" customHeight="1">
      <c r="B77" s="331"/>
      <c r="C77" s="331"/>
      <c r="D77" s="331"/>
      <c r="E77" s="331"/>
      <c r="F77" s="331"/>
      <c r="G77" s="331"/>
      <c r="H77" s="331"/>
      <c r="I77" s="331"/>
      <c r="J77" s="331"/>
      <c r="K77" s="331"/>
      <c r="L77" s="331"/>
      <c r="M77" s="331"/>
      <c r="N77" s="331"/>
      <c r="O77" s="331"/>
      <c r="P77" s="331"/>
      <c r="Q77" s="331"/>
      <c r="R77" s="331"/>
      <c r="S77" s="331"/>
      <c r="T77" s="331"/>
      <c r="U77" s="331"/>
    </row>
    <row r="78" spans="2:21" ht="9" customHeight="1">
      <c r="B78" s="331"/>
      <c r="C78" s="331"/>
      <c r="D78" s="331"/>
      <c r="E78" s="331"/>
      <c r="F78" s="331"/>
      <c r="G78" s="331"/>
      <c r="H78" s="331"/>
      <c r="I78" s="331"/>
      <c r="J78" s="331"/>
      <c r="K78" s="331"/>
      <c r="L78" s="331"/>
      <c r="M78" s="331"/>
      <c r="N78" s="331"/>
      <c r="O78" s="331"/>
      <c r="P78" s="331"/>
      <c r="Q78" s="331"/>
      <c r="R78" s="331"/>
      <c r="S78" s="331"/>
      <c r="T78" s="331"/>
      <c r="U78" s="331"/>
    </row>
    <row r="79" spans="2:21" ht="9" customHeight="1">
      <c r="B79" s="331"/>
      <c r="C79" s="331"/>
      <c r="D79" s="331"/>
      <c r="E79" s="331"/>
      <c r="F79" s="331"/>
      <c r="G79" s="331"/>
      <c r="H79" s="331"/>
      <c r="I79" s="331"/>
      <c r="J79" s="331"/>
      <c r="K79" s="331"/>
      <c r="L79" s="331"/>
      <c r="M79" s="331"/>
      <c r="N79" s="331"/>
      <c r="O79" s="331"/>
      <c r="P79" s="331"/>
      <c r="Q79" s="331"/>
      <c r="R79" s="331"/>
      <c r="S79" s="331"/>
      <c r="T79" s="331"/>
      <c r="U79" s="331"/>
    </row>
    <row r="80" spans="2:21" ht="9" customHeight="1">
      <c r="B80" s="331"/>
      <c r="C80" s="331"/>
      <c r="D80" s="331"/>
      <c r="E80" s="331"/>
      <c r="F80" s="331"/>
      <c r="G80" s="331"/>
      <c r="H80" s="331"/>
      <c r="I80" s="331"/>
      <c r="J80" s="331"/>
      <c r="K80" s="331"/>
      <c r="L80" s="331"/>
      <c r="M80" s="331"/>
      <c r="N80" s="331"/>
      <c r="O80" s="331"/>
      <c r="P80" s="331"/>
      <c r="Q80" s="331"/>
      <c r="R80" s="331"/>
      <c r="S80" s="331"/>
      <c r="T80" s="331"/>
      <c r="U80" s="331"/>
    </row>
    <row r="81" spans="2:21" ht="9" customHeight="1">
      <c r="B81" s="331"/>
      <c r="C81" s="331"/>
      <c r="D81" s="331"/>
      <c r="E81" s="331"/>
      <c r="F81" s="331"/>
      <c r="G81" s="331"/>
      <c r="H81" s="331"/>
      <c r="I81" s="331"/>
      <c r="J81" s="331"/>
      <c r="K81" s="331"/>
      <c r="L81" s="331"/>
      <c r="M81" s="331"/>
      <c r="N81" s="331"/>
      <c r="O81" s="331"/>
      <c r="P81" s="331"/>
      <c r="Q81" s="331"/>
      <c r="R81" s="331"/>
      <c r="S81" s="331"/>
      <c r="T81" s="331"/>
      <c r="U81" s="331"/>
    </row>
    <row r="82" spans="2:21" ht="9" customHeight="1">
      <c r="B82" s="331"/>
      <c r="C82" s="331"/>
      <c r="D82" s="331"/>
      <c r="E82" s="331"/>
      <c r="F82" s="331"/>
      <c r="G82" s="331"/>
      <c r="H82" s="331"/>
      <c r="I82" s="331"/>
      <c r="J82" s="331"/>
      <c r="K82" s="331"/>
      <c r="L82" s="331"/>
      <c r="M82" s="331"/>
      <c r="N82" s="331"/>
      <c r="O82" s="331"/>
      <c r="P82" s="331"/>
      <c r="Q82" s="331"/>
      <c r="R82" s="331"/>
      <c r="S82" s="331"/>
      <c r="T82" s="331"/>
      <c r="U82" s="331"/>
    </row>
    <row r="83" spans="2:21" ht="9" customHeight="1">
      <c r="B83" s="331"/>
      <c r="C83" s="331"/>
      <c r="D83" s="331"/>
      <c r="E83" s="331"/>
      <c r="F83" s="331"/>
      <c r="G83" s="331"/>
      <c r="H83" s="331"/>
      <c r="I83" s="331"/>
      <c r="J83" s="331"/>
      <c r="K83" s="331"/>
      <c r="L83" s="331"/>
      <c r="M83" s="331"/>
      <c r="N83" s="331"/>
      <c r="O83" s="331"/>
      <c r="P83" s="331"/>
      <c r="Q83" s="331"/>
      <c r="R83" s="331"/>
      <c r="S83" s="331"/>
      <c r="T83" s="331"/>
      <c r="U83" s="331"/>
    </row>
    <row r="84" spans="2:21" ht="9" customHeight="1">
      <c r="B84" s="331"/>
      <c r="C84" s="331"/>
      <c r="D84" s="331"/>
      <c r="E84" s="331"/>
      <c r="F84" s="331"/>
      <c r="G84" s="331"/>
      <c r="H84" s="331"/>
      <c r="I84" s="331"/>
      <c r="J84" s="331"/>
      <c r="K84" s="331"/>
      <c r="L84" s="331"/>
      <c r="M84" s="331"/>
      <c r="N84" s="331"/>
      <c r="O84" s="331"/>
      <c r="P84" s="331"/>
      <c r="Q84" s="331"/>
      <c r="R84" s="331"/>
      <c r="S84" s="331"/>
      <c r="T84" s="331"/>
      <c r="U84" s="331"/>
    </row>
    <row r="85" spans="2:21" ht="9" customHeight="1">
      <c r="B85" s="331"/>
      <c r="C85" s="331"/>
      <c r="D85" s="331"/>
      <c r="E85" s="331"/>
      <c r="F85" s="331"/>
      <c r="G85" s="331"/>
      <c r="H85" s="331"/>
      <c r="I85" s="331"/>
      <c r="J85" s="331"/>
      <c r="K85" s="331"/>
      <c r="L85" s="331"/>
      <c r="M85" s="331"/>
      <c r="N85" s="331"/>
      <c r="O85" s="331"/>
      <c r="P85" s="331"/>
      <c r="Q85" s="331"/>
      <c r="R85" s="331"/>
      <c r="S85" s="331"/>
      <c r="T85" s="331"/>
      <c r="U85" s="331"/>
    </row>
    <row r="86" spans="2:21" ht="9" customHeight="1">
      <c r="B86" s="331"/>
      <c r="C86" s="331"/>
      <c r="D86" s="331"/>
      <c r="E86" s="331"/>
      <c r="F86" s="331"/>
      <c r="G86" s="331"/>
      <c r="H86" s="331"/>
      <c r="I86" s="331"/>
      <c r="J86" s="331"/>
      <c r="K86" s="331"/>
      <c r="L86" s="331"/>
      <c r="M86" s="331"/>
      <c r="N86" s="331"/>
      <c r="O86" s="331"/>
      <c r="P86" s="331"/>
      <c r="Q86" s="331"/>
      <c r="R86" s="331"/>
      <c r="S86" s="331"/>
      <c r="T86" s="331"/>
      <c r="U86" s="331"/>
    </row>
    <row r="87" spans="2:21" ht="9" customHeight="1">
      <c r="B87" s="331"/>
      <c r="C87" s="331"/>
      <c r="D87" s="331"/>
      <c r="E87" s="331"/>
      <c r="F87" s="331"/>
      <c r="G87" s="331"/>
      <c r="H87" s="331"/>
      <c r="I87" s="331"/>
      <c r="J87" s="331"/>
      <c r="K87" s="331"/>
      <c r="L87" s="331"/>
      <c r="M87" s="331"/>
      <c r="N87" s="331"/>
      <c r="O87" s="331"/>
      <c r="P87" s="331"/>
      <c r="Q87" s="331"/>
      <c r="R87" s="331"/>
      <c r="S87" s="331"/>
      <c r="T87" s="331"/>
      <c r="U87" s="331"/>
    </row>
    <row r="88" spans="2:21" ht="9" customHeight="1">
      <c r="B88" s="331"/>
      <c r="C88" s="331"/>
      <c r="D88" s="331"/>
      <c r="E88" s="331"/>
      <c r="F88" s="331"/>
      <c r="G88" s="331"/>
      <c r="H88" s="331"/>
      <c r="I88" s="331"/>
      <c r="J88" s="331"/>
      <c r="K88" s="331"/>
      <c r="L88" s="331"/>
      <c r="M88" s="331"/>
      <c r="N88" s="331"/>
      <c r="O88" s="331"/>
      <c r="P88" s="331"/>
      <c r="Q88" s="331"/>
      <c r="R88" s="331"/>
      <c r="S88" s="331"/>
      <c r="T88" s="331"/>
      <c r="U88" s="331"/>
    </row>
    <row r="89" spans="2:21" ht="9" customHeight="1">
      <c r="B89" s="331"/>
      <c r="C89" s="331"/>
      <c r="D89" s="331"/>
      <c r="E89" s="331"/>
      <c r="F89" s="331"/>
      <c r="G89" s="331"/>
      <c r="H89" s="331"/>
      <c r="I89" s="331"/>
      <c r="J89" s="331"/>
      <c r="K89" s="331"/>
      <c r="L89" s="331"/>
      <c r="M89" s="331"/>
      <c r="N89" s="331"/>
      <c r="O89" s="331"/>
      <c r="P89" s="331"/>
      <c r="Q89" s="331"/>
      <c r="R89" s="331"/>
      <c r="S89" s="331"/>
      <c r="T89" s="331"/>
      <c r="U89" s="331"/>
    </row>
    <row r="90" spans="2:21" ht="9" customHeight="1">
      <c r="B90" s="331"/>
      <c r="C90" s="331"/>
      <c r="D90" s="331"/>
      <c r="E90" s="331"/>
      <c r="F90" s="331"/>
      <c r="G90" s="331"/>
      <c r="H90" s="331"/>
      <c r="I90" s="331"/>
      <c r="J90" s="331"/>
      <c r="K90" s="331"/>
      <c r="L90" s="331"/>
      <c r="M90" s="331"/>
      <c r="N90" s="331"/>
      <c r="O90" s="331"/>
      <c r="P90" s="331"/>
      <c r="Q90" s="331"/>
      <c r="R90" s="331"/>
      <c r="S90" s="331"/>
      <c r="T90" s="331"/>
      <c r="U90" s="331"/>
    </row>
    <row r="91" spans="2:21" ht="9" customHeight="1">
      <c r="B91" s="331"/>
      <c r="C91" s="331"/>
      <c r="D91" s="331"/>
      <c r="E91" s="331"/>
      <c r="F91" s="331"/>
      <c r="G91" s="331"/>
      <c r="H91" s="331"/>
      <c r="I91" s="331"/>
      <c r="J91" s="331"/>
      <c r="K91" s="331"/>
      <c r="L91" s="331"/>
      <c r="M91" s="331"/>
      <c r="N91" s="331"/>
      <c r="O91" s="331"/>
      <c r="P91" s="331"/>
      <c r="Q91" s="331"/>
      <c r="R91" s="331"/>
      <c r="S91" s="331"/>
      <c r="T91" s="331"/>
      <c r="U91" s="331"/>
    </row>
    <row r="92" spans="2:21" ht="9" customHeight="1">
      <c r="B92" s="331"/>
      <c r="C92" s="331"/>
      <c r="D92" s="331"/>
      <c r="E92" s="331"/>
      <c r="F92" s="331"/>
      <c r="G92" s="331"/>
      <c r="H92" s="331"/>
      <c r="I92" s="331"/>
      <c r="J92" s="331"/>
      <c r="K92" s="331"/>
      <c r="L92" s="331"/>
      <c r="M92" s="331"/>
      <c r="N92" s="331"/>
      <c r="O92" s="331"/>
      <c r="P92" s="331"/>
      <c r="Q92" s="331"/>
      <c r="R92" s="331"/>
      <c r="S92" s="331"/>
      <c r="T92" s="331"/>
      <c r="U92" s="331"/>
    </row>
    <row r="93" spans="2:21" ht="9" customHeight="1">
      <c r="B93" s="331"/>
      <c r="C93" s="331"/>
      <c r="D93" s="331"/>
      <c r="E93" s="331"/>
      <c r="F93" s="331"/>
      <c r="G93" s="331"/>
      <c r="H93" s="331"/>
      <c r="I93" s="331"/>
      <c r="J93" s="331"/>
      <c r="K93" s="331"/>
      <c r="L93" s="331"/>
      <c r="M93" s="331"/>
      <c r="N93" s="331"/>
      <c r="O93" s="331"/>
      <c r="P93" s="331"/>
      <c r="Q93" s="331"/>
      <c r="R93" s="331"/>
      <c r="S93" s="331"/>
      <c r="T93" s="331"/>
      <c r="U93" s="331"/>
    </row>
    <row r="94" spans="2:21" ht="9" customHeight="1">
      <c r="B94" s="331"/>
      <c r="C94" s="331"/>
      <c r="D94" s="331"/>
      <c r="E94" s="331"/>
      <c r="F94" s="331"/>
      <c r="G94" s="331"/>
      <c r="H94" s="331"/>
      <c r="I94" s="331"/>
      <c r="J94" s="331"/>
      <c r="K94" s="331"/>
      <c r="L94" s="331"/>
      <c r="M94" s="331"/>
      <c r="N94" s="331"/>
      <c r="O94" s="331"/>
      <c r="P94" s="331"/>
      <c r="Q94" s="331"/>
      <c r="R94" s="331"/>
      <c r="S94" s="331"/>
      <c r="T94" s="331"/>
      <c r="U94" s="331"/>
    </row>
    <row r="95" spans="2:21" ht="9" customHeight="1">
      <c r="B95" s="331"/>
      <c r="C95" s="331"/>
      <c r="D95" s="331"/>
      <c r="E95" s="331"/>
      <c r="F95" s="331"/>
      <c r="G95" s="331"/>
      <c r="H95" s="331"/>
      <c r="I95" s="331"/>
      <c r="J95" s="331"/>
      <c r="K95" s="331"/>
      <c r="L95" s="331"/>
      <c r="M95" s="331"/>
      <c r="N95" s="331"/>
      <c r="O95" s="331"/>
      <c r="P95" s="331"/>
      <c r="Q95" s="331"/>
      <c r="R95" s="331"/>
      <c r="S95" s="331"/>
      <c r="T95" s="331"/>
      <c r="U95" s="331"/>
    </row>
    <row r="96" spans="2:21" ht="9" customHeight="1">
      <c r="B96" s="331"/>
      <c r="C96" s="331"/>
      <c r="D96" s="331"/>
      <c r="E96" s="331"/>
      <c r="F96" s="331"/>
      <c r="G96" s="331"/>
      <c r="H96" s="331"/>
      <c r="I96" s="331"/>
      <c r="J96" s="331"/>
      <c r="K96" s="331"/>
      <c r="L96" s="331"/>
      <c r="M96" s="331"/>
      <c r="N96" s="331"/>
      <c r="O96" s="331"/>
      <c r="P96" s="331"/>
      <c r="Q96" s="331"/>
      <c r="R96" s="331"/>
      <c r="S96" s="331"/>
      <c r="T96" s="331"/>
      <c r="U96" s="331"/>
    </row>
    <row r="97" spans="2:21" ht="9" customHeight="1">
      <c r="B97" s="331"/>
      <c r="C97" s="331"/>
      <c r="D97" s="331"/>
      <c r="E97" s="331"/>
      <c r="F97" s="331"/>
      <c r="G97" s="331"/>
      <c r="H97" s="331"/>
      <c r="I97" s="331"/>
      <c r="J97" s="331"/>
      <c r="K97" s="331"/>
      <c r="L97" s="331"/>
      <c r="M97" s="331"/>
      <c r="N97" s="331"/>
      <c r="O97" s="331"/>
      <c r="P97" s="331"/>
      <c r="Q97" s="331"/>
      <c r="R97" s="331"/>
      <c r="S97" s="331"/>
      <c r="T97" s="331"/>
      <c r="U97" s="331"/>
    </row>
    <row r="98" spans="2:21" ht="9" customHeight="1">
      <c r="B98" s="331"/>
      <c r="C98" s="331"/>
      <c r="D98" s="331"/>
      <c r="E98" s="331"/>
      <c r="F98" s="331"/>
      <c r="G98" s="331"/>
      <c r="H98" s="331"/>
      <c r="I98" s="331"/>
      <c r="J98" s="331"/>
      <c r="K98" s="331"/>
      <c r="L98" s="331"/>
      <c r="M98" s="331"/>
      <c r="N98" s="331"/>
      <c r="O98" s="331"/>
      <c r="P98" s="331"/>
      <c r="Q98" s="331"/>
      <c r="R98" s="331"/>
      <c r="S98" s="331"/>
      <c r="T98" s="331"/>
      <c r="U98" s="331"/>
    </row>
    <row r="99" spans="2:21" ht="9" customHeight="1">
      <c r="B99" s="331"/>
      <c r="C99" s="331"/>
      <c r="D99" s="331"/>
      <c r="E99" s="331"/>
      <c r="F99" s="331"/>
      <c r="G99" s="331"/>
      <c r="H99" s="331"/>
      <c r="I99" s="331"/>
      <c r="J99" s="331"/>
      <c r="K99" s="331"/>
      <c r="L99" s="331"/>
      <c r="M99" s="331"/>
      <c r="N99" s="331"/>
      <c r="O99" s="331"/>
      <c r="P99" s="331"/>
      <c r="Q99" s="331"/>
      <c r="R99" s="331"/>
      <c r="S99" s="331"/>
      <c r="T99" s="331"/>
      <c r="U99" s="331"/>
    </row>
    <row r="100" spans="2:21" ht="9" customHeight="1">
      <c r="B100" s="331"/>
      <c r="C100" s="331"/>
      <c r="D100" s="331"/>
      <c r="E100" s="331"/>
      <c r="F100" s="331"/>
      <c r="G100" s="331"/>
      <c r="H100" s="331"/>
      <c r="I100" s="331"/>
      <c r="J100" s="331"/>
      <c r="K100" s="331"/>
      <c r="L100" s="331"/>
      <c r="M100" s="331"/>
      <c r="N100" s="331"/>
      <c r="O100" s="331"/>
      <c r="P100" s="331"/>
      <c r="Q100" s="331"/>
      <c r="R100" s="331"/>
      <c r="S100" s="331"/>
      <c r="T100" s="331"/>
      <c r="U100" s="331"/>
    </row>
    <row r="101" spans="2:21" ht="9" customHeight="1">
      <c r="B101" s="331"/>
      <c r="C101" s="331"/>
      <c r="D101" s="331"/>
      <c r="E101" s="331"/>
      <c r="F101" s="331"/>
      <c r="G101" s="331"/>
      <c r="H101" s="331"/>
      <c r="I101" s="331"/>
      <c r="J101" s="331"/>
      <c r="K101" s="331"/>
      <c r="L101" s="331"/>
      <c r="M101" s="331"/>
      <c r="N101" s="331"/>
      <c r="O101" s="331"/>
      <c r="P101" s="331"/>
      <c r="Q101" s="331"/>
      <c r="R101" s="331"/>
      <c r="S101" s="331"/>
      <c r="T101" s="331"/>
      <c r="U101" s="331"/>
    </row>
    <row r="102" spans="2:21" ht="9" customHeight="1">
      <c r="B102" s="331"/>
      <c r="C102" s="331"/>
      <c r="D102" s="331"/>
      <c r="E102" s="331"/>
      <c r="F102" s="331"/>
      <c r="G102" s="331"/>
      <c r="H102" s="331"/>
      <c r="I102" s="331"/>
      <c r="J102" s="331"/>
      <c r="K102" s="331"/>
      <c r="L102" s="331"/>
      <c r="M102" s="331"/>
      <c r="N102" s="331"/>
      <c r="O102" s="331"/>
      <c r="P102" s="331"/>
      <c r="Q102" s="331"/>
      <c r="R102" s="331"/>
      <c r="S102" s="331"/>
      <c r="T102" s="331"/>
      <c r="U102" s="331"/>
    </row>
    <row r="103" spans="2:21" ht="9" customHeight="1">
      <c r="B103" s="331"/>
      <c r="C103" s="331"/>
      <c r="D103" s="331"/>
      <c r="E103" s="331"/>
      <c r="F103" s="331"/>
      <c r="G103" s="331"/>
      <c r="H103" s="331"/>
      <c r="I103" s="331"/>
      <c r="J103" s="331"/>
      <c r="K103" s="331"/>
      <c r="L103" s="331"/>
      <c r="M103" s="331"/>
      <c r="N103" s="331"/>
      <c r="O103" s="331"/>
      <c r="P103" s="331"/>
      <c r="Q103" s="331"/>
      <c r="R103" s="331"/>
      <c r="S103" s="331"/>
      <c r="T103" s="331"/>
      <c r="U103" s="331"/>
    </row>
    <row r="104" spans="2:21" ht="9" customHeight="1">
      <c r="B104" s="331"/>
      <c r="C104" s="331"/>
      <c r="D104" s="331"/>
      <c r="E104" s="331"/>
      <c r="F104" s="331"/>
      <c r="G104" s="331"/>
      <c r="H104" s="331"/>
      <c r="I104" s="331"/>
      <c r="J104" s="331"/>
      <c r="K104" s="331"/>
      <c r="L104" s="331"/>
      <c r="M104" s="331"/>
      <c r="N104" s="331"/>
      <c r="O104" s="331"/>
      <c r="P104" s="331"/>
      <c r="Q104" s="331"/>
      <c r="R104" s="331"/>
      <c r="S104" s="331"/>
      <c r="T104" s="331"/>
      <c r="U104" s="331"/>
    </row>
    <row r="105" spans="2:21" ht="9" customHeight="1">
      <c r="B105" s="331"/>
      <c r="C105" s="331"/>
      <c r="D105" s="331"/>
      <c r="E105" s="331"/>
      <c r="F105" s="331"/>
      <c r="G105" s="331"/>
      <c r="H105" s="331"/>
      <c r="I105" s="331"/>
      <c r="J105" s="331"/>
      <c r="K105" s="331"/>
      <c r="L105" s="331"/>
      <c r="M105" s="331"/>
      <c r="N105" s="331"/>
      <c r="O105" s="331"/>
      <c r="P105" s="331"/>
      <c r="Q105" s="331"/>
      <c r="R105" s="331"/>
      <c r="S105" s="331"/>
      <c r="T105" s="331"/>
      <c r="U105" s="331"/>
    </row>
    <row r="106" spans="2:21" ht="9" customHeight="1">
      <c r="B106" s="331"/>
      <c r="C106" s="331"/>
      <c r="D106" s="331"/>
      <c r="E106" s="331"/>
      <c r="F106" s="331"/>
      <c r="G106" s="331"/>
      <c r="H106" s="331"/>
      <c r="I106" s="331"/>
      <c r="J106" s="331"/>
      <c r="K106" s="331"/>
      <c r="L106" s="331"/>
      <c r="M106" s="331"/>
      <c r="N106" s="331"/>
      <c r="O106" s="331"/>
      <c r="P106" s="331"/>
      <c r="Q106" s="331"/>
      <c r="R106" s="331"/>
      <c r="S106" s="331"/>
      <c r="T106" s="331"/>
      <c r="U106" s="331"/>
    </row>
  </sheetData>
  <mergeCells count="28">
    <mergeCell ref="B6:C6"/>
    <mergeCell ref="B7:C7"/>
    <mergeCell ref="B9:C9"/>
    <mergeCell ref="B10:C10"/>
    <mergeCell ref="F4:F5"/>
    <mergeCell ref="B22:C22"/>
    <mergeCell ref="B13:C13"/>
    <mergeCell ref="B14:C14"/>
    <mergeCell ref="B15:C15"/>
    <mergeCell ref="B16:C16"/>
    <mergeCell ref="B18:C18"/>
    <mergeCell ref="B19:C19"/>
    <mergeCell ref="B1:I1"/>
    <mergeCell ref="B29:H29"/>
    <mergeCell ref="B26:C26"/>
    <mergeCell ref="B27:C27"/>
    <mergeCell ref="B3:H3"/>
    <mergeCell ref="B23:C23"/>
    <mergeCell ref="B24:C24"/>
    <mergeCell ref="B25:C25"/>
    <mergeCell ref="B11:C11"/>
    <mergeCell ref="B12:C12"/>
    <mergeCell ref="B4:C5"/>
    <mergeCell ref="D4:D5"/>
    <mergeCell ref="E4:E5"/>
    <mergeCell ref="B2:H2"/>
    <mergeCell ref="B20:C20"/>
    <mergeCell ref="B21:C21"/>
  </mergeCells>
  <pageMargins left="0.70866141732283472" right="0.70866141732283472" top="0.74803149606299213" bottom="0.74803149606299213" header="0" footer="0"/>
  <pageSetup scale="83" orientation="landscape"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41</vt:i4>
      </vt:variant>
      <vt:variant>
        <vt:lpstr>Rangos con nombre</vt:lpstr>
      </vt:variant>
      <vt:variant>
        <vt:i4>28</vt:i4>
      </vt:variant>
    </vt:vector>
  </HeadingPairs>
  <TitlesOfParts>
    <vt:vector size="69" baseType="lpstr">
      <vt:lpstr>BC Diciembre</vt:lpstr>
      <vt:lpstr>BC Dic21</vt:lpstr>
      <vt:lpstr>BC Dic20</vt:lpstr>
      <vt:lpstr>Portada</vt:lpstr>
      <vt:lpstr>I. Contable</vt:lpstr>
      <vt:lpstr>1. Estado de actividades</vt:lpstr>
      <vt:lpstr>2. Edo. de situación financiera</vt:lpstr>
      <vt:lpstr>3. Edo de cambios en sit financ</vt:lpstr>
      <vt:lpstr>4. Edo Analitico del Activo</vt:lpstr>
      <vt:lpstr>5. Edo analitico de la deuda y</vt:lpstr>
      <vt:lpstr>6. Edo de variación de la hda p</vt:lpstr>
      <vt:lpstr>7. Edo de flujos de efectivo </vt:lpstr>
      <vt:lpstr>8.1 Pasivos contingentes</vt:lpstr>
      <vt:lpstr>8.1.1</vt:lpstr>
      <vt:lpstr>I. Presupuestal</vt:lpstr>
      <vt:lpstr>10. Edo analitico del ingreso</vt:lpstr>
      <vt:lpstr>11. Presupuesto clasif admva</vt:lpstr>
      <vt:lpstr>13. Presupuesto capitulo y conc</vt:lpstr>
      <vt:lpstr>12. Presupuesto por tipo de gto</vt:lpstr>
      <vt:lpstr>14. Presupuesto finalidad y fun</vt:lpstr>
      <vt:lpstr>15. Endeudamiento neto</vt:lpstr>
      <vt:lpstr>16. Intereses de la deuda</vt:lpstr>
      <vt:lpstr>17. Indicadores de postura fisc</vt:lpstr>
      <vt:lpstr>II.Programatica</vt:lpstr>
      <vt:lpstr>18. Gto por cat programatica</vt:lpstr>
      <vt:lpstr>19. Programas y proyectos de in</vt:lpstr>
      <vt:lpstr>20. MIR</vt:lpstr>
      <vt:lpstr>ANEXOS</vt:lpstr>
      <vt:lpstr>21. Bienes muebles</vt:lpstr>
      <vt:lpstr>21.1 Bienes muebles</vt:lpstr>
      <vt:lpstr>21.2 Bienes Tecnologicos</vt:lpstr>
      <vt:lpstr>21.3 Bienes en comodato</vt:lpstr>
      <vt:lpstr>22. Bienes inmuebles</vt:lpstr>
      <vt:lpstr>23. Cuentas bancarias</vt:lpstr>
      <vt:lpstr>24. Relación de esquemas bursat</vt:lpstr>
      <vt:lpstr>LDF 7a</vt:lpstr>
      <vt:lpstr>LDF7 b</vt:lpstr>
      <vt:lpstr>LDF 7c</vt:lpstr>
      <vt:lpstr>LDF 7d</vt:lpstr>
      <vt:lpstr>Ingresos (adecuaciones)</vt:lpstr>
      <vt:lpstr>Transferencias finales FF</vt:lpstr>
      <vt:lpstr>'10. Edo analitico del ingreso'!_ftnref1</vt:lpstr>
      <vt:lpstr>'10. Edo analitico del ingreso'!_ftnref2</vt:lpstr>
      <vt:lpstr>'10. Edo analitico del ingreso'!_ftnref3</vt:lpstr>
      <vt:lpstr>'1. Estado de actividades'!Área_de_impresión</vt:lpstr>
      <vt:lpstr>'10. Edo analitico del ingreso'!Área_de_impresión</vt:lpstr>
      <vt:lpstr>'11. Presupuesto clasif admva'!Área_de_impresión</vt:lpstr>
      <vt:lpstr>'12. Presupuesto por tipo de gto'!Área_de_impresión</vt:lpstr>
      <vt:lpstr>'13. Presupuesto capitulo y conc'!Área_de_impresión</vt:lpstr>
      <vt:lpstr>'15. Endeudamiento neto'!Área_de_impresión</vt:lpstr>
      <vt:lpstr>'16. Intereses de la deuda'!Área_de_impresión</vt:lpstr>
      <vt:lpstr>'20. MIR'!Área_de_impresión</vt:lpstr>
      <vt:lpstr>'21.1 Bienes muebles'!Área_de_impresión</vt:lpstr>
      <vt:lpstr>'21.3 Bienes en comodato'!Área_de_impresión</vt:lpstr>
      <vt:lpstr>'3. Edo de cambios en sit financ'!Área_de_impresión</vt:lpstr>
      <vt:lpstr>'4. Edo Analitico del Activo'!Área_de_impresión</vt:lpstr>
      <vt:lpstr>'5. Edo analitico de la deuda y'!Área_de_impresión</vt:lpstr>
      <vt:lpstr>'6. Edo de variación de la hda p'!Área_de_impresión</vt:lpstr>
      <vt:lpstr>'7. Edo de flujos de efectivo '!Área_de_impresión</vt:lpstr>
      <vt:lpstr>'I. Contable'!Área_de_impresión</vt:lpstr>
      <vt:lpstr>'I. Presupuestal'!Área_de_impresión</vt:lpstr>
      <vt:lpstr>Portada!Área_de_impresión</vt:lpstr>
      <vt:lpstr>'21. Bienes muebles'!Print_Area</vt:lpstr>
      <vt:lpstr>'21.1 Bienes muebles'!Print_Area</vt:lpstr>
      <vt:lpstr>'22. Bienes inmuebles'!Print_Area</vt:lpstr>
      <vt:lpstr>'13. Presupuesto capitulo y conc'!Títulos_a_imprimir</vt:lpstr>
      <vt:lpstr>'20. MIR'!Títulos_a_imprimir</vt:lpstr>
      <vt:lpstr>'21.1 Bienes muebles'!Títulos_a_imprimir</vt:lpstr>
      <vt:lpstr>'21.3 Bienes en comodato'!Títulos_a_imprimir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YesiGarcia</dc:creator>
  <cp:lastModifiedBy>Administrador</cp:lastModifiedBy>
  <cp:lastPrinted>2022-03-31T19:05:01Z</cp:lastPrinted>
  <dcterms:created xsi:type="dcterms:W3CDTF">2017-10-19T17:33:57Z</dcterms:created>
  <dcterms:modified xsi:type="dcterms:W3CDTF">2022-04-04T10:10:08Z</dcterms:modified>
</cp:coreProperties>
</file>