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005" windowHeight="5490" activeTab="3"/>
  </bookViews>
  <sheets>
    <sheet name="PERSONAL" sheetId="4" r:id="rId1"/>
    <sheet name="RECURSOS HUMANOS" sheetId="3" r:id="rId2"/>
    <sheet name="RECURSOS FINANCIEROS" sheetId="5" r:id="rId3"/>
    <sheet name="RECURSOS MATERIALES" sheetId="6" r:id="rId4"/>
    <sheet name="PRESUPUESTO 2017 ADMIN (2)" sheetId="9" r:id="rId5"/>
  </sheets>
  <externalReferences>
    <externalReference r:id="rId6"/>
    <externalReference r:id="rId7"/>
    <externalReference r:id="rId8"/>
  </externalReferences>
  <definedNames>
    <definedName name="_xlnm.Print_Area" localSheetId="0">PERSONAL!$A$1:$E$21</definedName>
    <definedName name="_xlnm.Print_Area" localSheetId="1">'RECURSOS HUMANOS'!$A$1:$L$33</definedName>
    <definedName name="_xlnm.Print_Area" localSheetId="3">'RECURSOS MATERIALES'!$A$1:$J$31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3" i="9" l="1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E61" i="9"/>
  <c r="E60" i="9"/>
  <c r="D60" i="9"/>
  <c r="E59" i="9"/>
  <c r="F59" i="9" s="1"/>
  <c r="G59" i="9" s="1"/>
  <c r="H59" i="9" s="1"/>
  <c r="I59" i="9" s="1"/>
  <c r="J59" i="9" s="1"/>
  <c r="K59" i="9" s="1"/>
  <c r="L59" i="9" s="1"/>
  <c r="M59" i="9" s="1"/>
  <c r="N59" i="9" s="1"/>
  <c r="O59" i="9" s="1"/>
  <c r="P59" i="9" s="1"/>
  <c r="P58" i="9"/>
  <c r="I58" i="9"/>
  <c r="H58" i="9"/>
  <c r="E58" i="9"/>
  <c r="F58" i="9" s="1"/>
  <c r="G58" i="9" s="1"/>
  <c r="D58" i="9"/>
  <c r="G57" i="9"/>
  <c r="H57" i="9" s="1"/>
  <c r="I57" i="9" s="1"/>
  <c r="J57" i="9" s="1"/>
  <c r="K57" i="9" s="1"/>
  <c r="L57" i="9" s="1"/>
  <c r="M57" i="9" s="1"/>
  <c r="N57" i="9" s="1"/>
  <c r="O57" i="9" s="1"/>
  <c r="P57" i="9" s="1"/>
  <c r="F57" i="9"/>
  <c r="E57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I55" i="9"/>
  <c r="F55" i="9"/>
  <c r="G55" i="9" s="1"/>
  <c r="H55" i="9" s="1"/>
  <c r="E55" i="9"/>
  <c r="D55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F53" i="9"/>
  <c r="E53" i="9"/>
  <c r="D53" i="9"/>
  <c r="P52" i="9"/>
  <c r="O52" i="9"/>
  <c r="N52" i="9"/>
  <c r="M52" i="9"/>
  <c r="L52" i="9"/>
  <c r="K52" i="9"/>
  <c r="J52" i="9"/>
  <c r="I52" i="9"/>
  <c r="H52" i="9"/>
  <c r="G52" i="9"/>
  <c r="F52" i="9"/>
  <c r="E52" i="9"/>
  <c r="Q52" i="9" s="1"/>
  <c r="D52" i="9"/>
  <c r="C52" i="9"/>
  <c r="N51" i="9"/>
  <c r="O51" i="9" s="1"/>
  <c r="P51" i="9" s="1"/>
  <c r="K51" i="9"/>
  <c r="L51" i="9" s="1"/>
  <c r="M51" i="9" s="1"/>
  <c r="F51" i="9"/>
  <c r="G51" i="9" s="1"/>
  <c r="H51" i="9" s="1"/>
  <c r="I51" i="9" s="1"/>
  <c r="J51" i="9" s="1"/>
  <c r="E51" i="9"/>
  <c r="D51" i="9"/>
  <c r="E50" i="9"/>
  <c r="E49" i="9"/>
  <c r="G48" i="9"/>
  <c r="H48" i="9" s="1"/>
  <c r="I48" i="9" s="1"/>
  <c r="J48" i="9" s="1"/>
  <c r="K48" i="9" s="1"/>
  <c r="L48" i="9" s="1"/>
  <c r="M48" i="9" s="1"/>
  <c r="N48" i="9" s="1"/>
  <c r="O48" i="9" s="1"/>
  <c r="P48" i="9" s="1"/>
  <c r="F48" i="9"/>
  <c r="E48" i="9"/>
  <c r="E47" i="9"/>
  <c r="E46" i="9"/>
  <c r="E45" i="9"/>
  <c r="F45" i="9" s="1"/>
  <c r="G45" i="9" s="1"/>
  <c r="H45" i="9" s="1"/>
  <c r="I45" i="9" s="1"/>
  <c r="J45" i="9" s="1"/>
  <c r="K45" i="9" s="1"/>
  <c r="L45" i="9" s="1"/>
  <c r="M45" i="9" s="1"/>
  <c r="N45" i="9" s="1"/>
  <c r="O45" i="9" s="1"/>
  <c r="P45" i="9" s="1"/>
  <c r="H44" i="9"/>
  <c r="I44" i="9" s="1"/>
  <c r="J44" i="9" s="1"/>
  <c r="K44" i="9" s="1"/>
  <c r="L44" i="9" s="1"/>
  <c r="M44" i="9" s="1"/>
  <c r="N44" i="9" s="1"/>
  <c r="O44" i="9" s="1"/>
  <c r="P44" i="9" s="1"/>
  <c r="G44" i="9"/>
  <c r="F44" i="9"/>
  <c r="E44" i="9"/>
  <c r="L43" i="9"/>
  <c r="M43" i="9" s="1"/>
  <c r="N43" i="9" s="1"/>
  <c r="O43" i="9" s="1"/>
  <c r="P43" i="9" s="1"/>
  <c r="K43" i="9"/>
  <c r="Q43" i="9" s="1"/>
  <c r="E43" i="9"/>
  <c r="F43" i="9" s="1"/>
  <c r="G43" i="9" s="1"/>
  <c r="H43" i="9" s="1"/>
  <c r="I43" i="9" s="1"/>
  <c r="J43" i="9" s="1"/>
  <c r="E42" i="9"/>
  <c r="E41" i="9"/>
  <c r="F41" i="9" s="1"/>
  <c r="G41" i="9" s="1"/>
  <c r="H41" i="9" s="1"/>
  <c r="I41" i="9" s="1"/>
  <c r="J41" i="9" s="1"/>
  <c r="K41" i="9" s="1"/>
  <c r="L41" i="9" s="1"/>
  <c r="M41" i="9" s="1"/>
  <c r="N41" i="9" s="1"/>
  <c r="O41" i="9" s="1"/>
  <c r="P41" i="9" s="1"/>
  <c r="G40" i="9"/>
  <c r="H40" i="9" s="1"/>
  <c r="I40" i="9" s="1"/>
  <c r="J40" i="9" s="1"/>
  <c r="K40" i="9" s="1"/>
  <c r="L40" i="9" s="1"/>
  <c r="M40" i="9" s="1"/>
  <c r="N40" i="9" s="1"/>
  <c r="O40" i="9" s="1"/>
  <c r="P40" i="9" s="1"/>
  <c r="F40" i="9"/>
  <c r="E40" i="9"/>
  <c r="K39" i="9"/>
  <c r="L39" i="9" s="1"/>
  <c r="M39" i="9" s="1"/>
  <c r="N39" i="9" s="1"/>
  <c r="O39" i="9" s="1"/>
  <c r="P39" i="9" s="1"/>
  <c r="H39" i="9"/>
  <c r="I39" i="9" s="1"/>
  <c r="J39" i="9" s="1"/>
  <c r="E39" i="9"/>
  <c r="F39" i="9" s="1"/>
  <c r="G39" i="9" s="1"/>
  <c r="E38" i="9"/>
  <c r="F37" i="9"/>
  <c r="E37" i="9"/>
  <c r="G36" i="9"/>
  <c r="H36" i="9" s="1"/>
  <c r="I36" i="9" s="1"/>
  <c r="J36" i="9" s="1"/>
  <c r="K36" i="9" s="1"/>
  <c r="L36" i="9" s="1"/>
  <c r="M36" i="9" s="1"/>
  <c r="N36" i="9" s="1"/>
  <c r="O36" i="9" s="1"/>
  <c r="P36" i="9" s="1"/>
  <c r="F36" i="9"/>
  <c r="E36" i="9"/>
  <c r="H35" i="9"/>
  <c r="I35" i="9" s="1"/>
  <c r="J35" i="9" s="1"/>
  <c r="K35" i="9" s="1"/>
  <c r="L35" i="9" s="1"/>
  <c r="M35" i="9" s="1"/>
  <c r="N35" i="9" s="1"/>
  <c r="O35" i="9" s="1"/>
  <c r="P35" i="9" s="1"/>
  <c r="G35" i="9"/>
  <c r="E35" i="9"/>
  <c r="F35" i="9" s="1"/>
  <c r="D35" i="9"/>
  <c r="E34" i="9"/>
  <c r="F34" i="9" s="1"/>
  <c r="G34" i="9" s="1"/>
  <c r="H34" i="9" s="1"/>
  <c r="I34" i="9" s="1"/>
  <c r="J34" i="9" s="1"/>
  <c r="K34" i="9" s="1"/>
  <c r="L34" i="9" s="1"/>
  <c r="M34" i="9" s="1"/>
  <c r="N34" i="9" s="1"/>
  <c r="O34" i="9" s="1"/>
  <c r="P34" i="9" s="1"/>
  <c r="G33" i="9"/>
  <c r="H33" i="9" s="1"/>
  <c r="I33" i="9" s="1"/>
  <c r="J33" i="9" s="1"/>
  <c r="K33" i="9" s="1"/>
  <c r="L33" i="9" s="1"/>
  <c r="M33" i="9" s="1"/>
  <c r="N33" i="9" s="1"/>
  <c r="O33" i="9" s="1"/>
  <c r="P33" i="9" s="1"/>
  <c r="F33" i="9"/>
  <c r="E33" i="9"/>
  <c r="E32" i="9"/>
  <c r="F32" i="9" s="1"/>
  <c r="G32" i="9" s="1"/>
  <c r="H32" i="9" s="1"/>
  <c r="I32" i="9" s="1"/>
  <c r="J32" i="9" s="1"/>
  <c r="K32" i="9" s="1"/>
  <c r="L32" i="9" s="1"/>
  <c r="M32" i="9" s="1"/>
  <c r="N32" i="9" s="1"/>
  <c r="O32" i="9" s="1"/>
  <c r="P32" i="9" s="1"/>
  <c r="F31" i="9"/>
  <c r="G31" i="9" s="1"/>
  <c r="H31" i="9" s="1"/>
  <c r="I31" i="9" s="1"/>
  <c r="J31" i="9" s="1"/>
  <c r="K31" i="9" s="1"/>
  <c r="L31" i="9" s="1"/>
  <c r="M31" i="9" s="1"/>
  <c r="N31" i="9" s="1"/>
  <c r="O31" i="9" s="1"/>
  <c r="P31" i="9" s="1"/>
  <c r="E31" i="9"/>
  <c r="E30" i="9"/>
  <c r="F29" i="9"/>
  <c r="E29" i="9"/>
  <c r="L27" i="9"/>
  <c r="M27" i="9" s="1"/>
  <c r="N27" i="9" s="1"/>
  <c r="O27" i="9" s="1"/>
  <c r="P27" i="9" s="1"/>
  <c r="H27" i="9"/>
  <c r="I27" i="9" s="1"/>
  <c r="J27" i="9" s="1"/>
  <c r="K27" i="9" s="1"/>
  <c r="G27" i="9"/>
  <c r="Q27" i="9" s="1"/>
  <c r="E27" i="9"/>
  <c r="F27" i="9" s="1"/>
  <c r="E26" i="9"/>
  <c r="G25" i="9"/>
  <c r="H25" i="9" s="1"/>
  <c r="I25" i="9" s="1"/>
  <c r="J25" i="9" s="1"/>
  <c r="K25" i="9" s="1"/>
  <c r="L25" i="9" s="1"/>
  <c r="M25" i="9" s="1"/>
  <c r="N25" i="9" s="1"/>
  <c r="O25" i="9" s="1"/>
  <c r="P25" i="9" s="1"/>
  <c r="F25" i="9"/>
  <c r="Q25" i="9" s="1"/>
  <c r="E25" i="9"/>
  <c r="E24" i="9"/>
  <c r="I23" i="9"/>
  <c r="J23" i="9" s="1"/>
  <c r="K23" i="9" s="1"/>
  <c r="L23" i="9" s="1"/>
  <c r="M23" i="9" s="1"/>
  <c r="N23" i="9" s="1"/>
  <c r="O23" i="9" s="1"/>
  <c r="P23" i="9" s="1"/>
  <c r="F23" i="9"/>
  <c r="G23" i="9" s="1"/>
  <c r="H23" i="9" s="1"/>
  <c r="E23" i="9"/>
  <c r="F22" i="9"/>
  <c r="G22" i="9" s="1"/>
  <c r="H22" i="9" s="1"/>
  <c r="I22" i="9" s="1"/>
  <c r="J22" i="9" s="1"/>
  <c r="K22" i="9" s="1"/>
  <c r="L22" i="9" s="1"/>
  <c r="M22" i="9" s="1"/>
  <c r="N22" i="9" s="1"/>
  <c r="O22" i="9" s="1"/>
  <c r="P22" i="9" s="1"/>
  <c r="E22" i="9"/>
  <c r="E21" i="9"/>
  <c r="F21" i="9" s="1"/>
  <c r="G21" i="9" s="1"/>
  <c r="H21" i="9" s="1"/>
  <c r="I21" i="9" s="1"/>
  <c r="J21" i="9" s="1"/>
  <c r="K21" i="9" s="1"/>
  <c r="L21" i="9" s="1"/>
  <c r="M21" i="9" s="1"/>
  <c r="N21" i="9" s="1"/>
  <c r="O21" i="9" s="1"/>
  <c r="P21" i="9" s="1"/>
  <c r="F20" i="9"/>
  <c r="G20" i="9" s="1"/>
  <c r="H20" i="9" s="1"/>
  <c r="I20" i="9" s="1"/>
  <c r="J20" i="9" s="1"/>
  <c r="K20" i="9" s="1"/>
  <c r="L20" i="9" s="1"/>
  <c r="M20" i="9" s="1"/>
  <c r="N20" i="9" s="1"/>
  <c r="O20" i="9" s="1"/>
  <c r="P20" i="9" s="1"/>
  <c r="E20" i="9"/>
  <c r="Q20" i="9" s="1"/>
  <c r="E19" i="9"/>
  <c r="F18" i="9"/>
  <c r="G18" i="9" s="1"/>
  <c r="H18" i="9" s="1"/>
  <c r="I18" i="9" s="1"/>
  <c r="J18" i="9" s="1"/>
  <c r="K18" i="9" s="1"/>
  <c r="L18" i="9" s="1"/>
  <c r="M18" i="9" s="1"/>
  <c r="N18" i="9" s="1"/>
  <c r="O18" i="9" s="1"/>
  <c r="P18" i="9" s="1"/>
  <c r="E18" i="9"/>
  <c r="E17" i="9"/>
  <c r="F17" i="9" s="1"/>
  <c r="G17" i="9" s="1"/>
  <c r="H17" i="9" s="1"/>
  <c r="I17" i="9" s="1"/>
  <c r="J17" i="9" s="1"/>
  <c r="K17" i="9" s="1"/>
  <c r="L17" i="9" s="1"/>
  <c r="M17" i="9" s="1"/>
  <c r="N17" i="9" s="1"/>
  <c r="O17" i="9" s="1"/>
  <c r="P17" i="9" s="1"/>
  <c r="F16" i="9"/>
  <c r="G16" i="9" s="1"/>
  <c r="H16" i="9" s="1"/>
  <c r="I16" i="9" s="1"/>
  <c r="J16" i="9" s="1"/>
  <c r="K16" i="9" s="1"/>
  <c r="L16" i="9" s="1"/>
  <c r="M16" i="9" s="1"/>
  <c r="N16" i="9" s="1"/>
  <c r="O16" i="9" s="1"/>
  <c r="P16" i="9" s="1"/>
  <c r="E16" i="9"/>
  <c r="E15" i="9"/>
  <c r="F14" i="9"/>
  <c r="G14" i="9" s="1"/>
  <c r="H14" i="9" s="1"/>
  <c r="I14" i="9" s="1"/>
  <c r="J14" i="9" s="1"/>
  <c r="K14" i="9" s="1"/>
  <c r="L14" i="9" s="1"/>
  <c r="M14" i="9" s="1"/>
  <c r="N14" i="9" s="1"/>
  <c r="O14" i="9" s="1"/>
  <c r="P14" i="9" s="1"/>
  <c r="E14" i="9"/>
  <c r="E13" i="9"/>
  <c r="F13" i="9" s="1"/>
  <c r="G13" i="9" s="1"/>
  <c r="H13" i="9" s="1"/>
  <c r="I13" i="9" s="1"/>
  <c r="J13" i="9" s="1"/>
  <c r="K13" i="9" s="1"/>
  <c r="L13" i="9" s="1"/>
  <c r="M13" i="9" s="1"/>
  <c r="N13" i="9" s="1"/>
  <c r="O13" i="9" s="1"/>
  <c r="P13" i="9" s="1"/>
  <c r="F12" i="9"/>
  <c r="G12" i="9" s="1"/>
  <c r="H12" i="9" s="1"/>
  <c r="I12" i="9" s="1"/>
  <c r="J12" i="9" s="1"/>
  <c r="K12" i="9" s="1"/>
  <c r="L12" i="9" s="1"/>
  <c r="M12" i="9" s="1"/>
  <c r="N12" i="9" s="1"/>
  <c r="O12" i="9" s="1"/>
  <c r="P12" i="9" s="1"/>
  <c r="E12" i="9"/>
  <c r="E9" i="9" s="1"/>
  <c r="E11" i="9"/>
  <c r="F10" i="9"/>
  <c r="E10" i="9"/>
  <c r="D9" i="9"/>
  <c r="B2" i="9"/>
  <c r="E64" i="9" l="1"/>
  <c r="Q39" i="9"/>
  <c r="F9" i="9"/>
  <c r="Q16" i="9"/>
  <c r="Q23" i="9"/>
  <c r="Q34" i="9"/>
  <c r="Q46" i="9"/>
  <c r="F46" i="9"/>
  <c r="G46" i="9" s="1"/>
  <c r="H46" i="9" s="1"/>
  <c r="I46" i="9" s="1"/>
  <c r="J46" i="9" s="1"/>
  <c r="K46" i="9" s="1"/>
  <c r="L46" i="9" s="1"/>
  <c r="M46" i="9" s="1"/>
  <c r="N46" i="9" s="1"/>
  <c r="O46" i="9" s="1"/>
  <c r="P46" i="9" s="1"/>
  <c r="F50" i="9"/>
  <c r="G50" i="9" s="1"/>
  <c r="H50" i="9" s="1"/>
  <c r="I50" i="9" s="1"/>
  <c r="J50" i="9" s="1"/>
  <c r="K50" i="9" s="1"/>
  <c r="L50" i="9" s="1"/>
  <c r="M50" i="9" s="1"/>
  <c r="N50" i="9" s="1"/>
  <c r="O50" i="9" s="1"/>
  <c r="P50" i="9" s="1"/>
  <c r="Q55" i="9"/>
  <c r="F60" i="9"/>
  <c r="G60" i="9" s="1"/>
  <c r="H60" i="9" s="1"/>
  <c r="I60" i="9" s="1"/>
  <c r="J60" i="9" s="1"/>
  <c r="K60" i="9" s="1"/>
  <c r="L60" i="9" s="1"/>
  <c r="M60" i="9" s="1"/>
  <c r="N60" i="9" s="1"/>
  <c r="O60" i="9" s="1"/>
  <c r="P60" i="9" s="1"/>
  <c r="G10" i="9"/>
  <c r="Q24" i="9"/>
  <c r="F24" i="9"/>
  <c r="G24" i="9" s="1"/>
  <c r="H24" i="9" s="1"/>
  <c r="I24" i="9" s="1"/>
  <c r="J24" i="9" s="1"/>
  <c r="K24" i="9" s="1"/>
  <c r="L24" i="9" s="1"/>
  <c r="M24" i="9" s="1"/>
  <c r="N24" i="9" s="1"/>
  <c r="O24" i="9" s="1"/>
  <c r="P24" i="9" s="1"/>
  <c r="G29" i="9"/>
  <c r="Q32" i="9"/>
  <c r="Q37" i="9"/>
  <c r="Q41" i="9"/>
  <c r="F49" i="9"/>
  <c r="G49" i="9" s="1"/>
  <c r="H49" i="9" s="1"/>
  <c r="I49" i="9" s="1"/>
  <c r="J49" i="9" s="1"/>
  <c r="K49" i="9" s="1"/>
  <c r="L49" i="9" s="1"/>
  <c r="M49" i="9" s="1"/>
  <c r="N49" i="9" s="1"/>
  <c r="O49" i="9" s="1"/>
  <c r="P49" i="9" s="1"/>
  <c r="Q51" i="9"/>
  <c r="G53" i="9"/>
  <c r="H53" i="9" s="1"/>
  <c r="I53" i="9" s="1"/>
  <c r="J53" i="9" s="1"/>
  <c r="K53" i="9" s="1"/>
  <c r="L53" i="9" s="1"/>
  <c r="M53" i="9" s="1"/>
  <c r="N53" i="9" s="1"/>
  <c r="O53" i="9" s="1"/>
  <c r="P53" i="9" s="1"/>
  <c r="Q54" i="9"/>
  <c r="J55" i="9"/>
  <c r="K55" i="9" s="1"/>
  <c r="L55" i="9" s="1"/>
  <c r="M55" i="9" s="1"/>
  <c r="N55" i="9" s="1"/>
  <c r="O55" i="9" s="1"/>
  <c r="P55" i="9" s="1"/>
  <c r="F11" i="9"/>
  <c r="G11" i="9" s="1"/>
  <c r="H11" i="9" s="1"/>
  <c r="I11" i="9" s="1"/>
  <c r="J11" i="9" s="1"/>
  <c r="K11" i="9" s="1"/>
  <c r="L11" i="9" s="1"/>
  <c r="M11" i="9" s="1"/>
  <c r="N11" i="9" s="1"/>
  <c r="O11" i="9" s="1"/>
  <c r="P11" i="9" s="1"/>
  <c r="Q13" i="9"/>
  <c r="F15" i="9"/>
  <c r="G15" i="9" s="1"/>
  <c r="H15" i="9" s="1"/>
  <c r="I15" i="9" s="1"/>
  <c r="J15" i="9" s="1"/>
  <c r="K15" i="9" s="1"/>
  <c r="L15" i="9" s="1"/>
  <c r="M15" i="9" s="1"/>
  <c r="N15" i="9" s="1"/>
  <c r="O15" i="9" s="1"/>
  <c r="P15" i="9" s="1"/>
  <c r="Q17" i="9"/>
  <c r="F19" i="9"/>
  <c r="G19" i="9" s="1"/>
  <c r="H19" i="9" s="1"/>
  <c r="I19" i="9" s="1"/>
  <c r="J19" i="9" s="1"/>
  <c r="K19" i="9" s="1"/>
  <c r="L19" i="9" s="1"/>
  <c r="M19" i="9" s="1"/>
  <c r="N19" i="9" s="1"/>
  <c r="O19" i="9" s="1"/>
  <c r="P19" i="9" s="1"/>
  <c r="F30" i="9"/>
  <c r="G30" i="9" s="1"/>
  <c r="H30" i="9" s="1"/>
  <c r="I30" i="9" s="1"/>
  <c r="J30" i="9" s="1"/>
  <c r="K30" i="9" s="1"/>
  <c r="L30" i="9" s="1"/>
  <c r="M30" i="9" s="1"/>
  <c r="N30" i="9" s="1"/>
  <c r="O30" i="9" s="1"/>
  <c r="P30" i="9" s="1"/>
  <c r="G37" i="9"/>
  <c r="H37" i="9" s="1"/>
  <c r="I37" i="9" s="1"/>
  <c r="J37" i="9" s="1"/>
  <c r="K37" i="9" s="1"/>
  <c r="L37" i="9" s="1"/>
  <c r="M37" i="9" s="1"/>
  <c r="N37" i="9" s="1"/>
  <c r="O37" i="9" s="1"/>
  <c r="P37" i="9" s="1"/>
  <c r="Q44" i="9"/>
  <c r="J58" i="9"/>
  <c r="K58" i="9" s="1"/>
  <c r="L58" i="9" s="1"/>
  <c r="M58" i="9" s="1"/>
  <c r="N58" i="9" s="1"/>
  <c r="O58" i="9" s="1"/>
  <c r="Q62" i="9"/>
  <c r="Q12" i="9"/>
  <c r="Q26" i="9"/>
  <c r="F26" i="9"/>
  <c r="G26" i="9" s="1"/>
  <c r="H26" i="9" s="1"/>
  <c r="I26" i="9" s="1"/>
  <c r="J26" i="9" s="1"/>
  <c r="K26" i="9" s="1"/>
  <c r="L26" i="9" s="1"/>
  <c r="M26" i="9" s="1"/>
  <c r="N26" i="9" s="1"/>
  <c r="O26" i="9" s="1"/>
  <c r="P26" i="9" s="1"/>
  <c r="Q14" i="9"/>
  <c r="Q18" i="9"/>
  <c r="Q22" i="9"/>
  <c r="E28" i="9"/>
  <c r="Q35" i="9"/>
  <c r="Q45" i="9"/>
  <c r="F47" i="9"/>
  <c r="G47" i="9" s="1"/>
  <c r="H47" i="9" s="1"/>
  <c r="I47" i="9" s="1"/>
  <c r="J47" i="9" s="1"/>
  <c r="K47" i="9" s="1"/>
  <c r="L47" i="9" s="1"/>
  <c r="M47" i="9" s="1"/>
  <c r="N47" i="9" s="1"/>
  <c r="O47" i="9" s="1"/>
  <c r="P47" i="9" s="1"/>
  <c r="Q48" i="9"/>
  <c r="Q21" i="9"/>
  <c r="Q40" i="9"/>
  <c r="F42" i="9"/>
  <c r="G42" i="9" s="1"/>
  <c r="H42" i="9" s="1"/>
  <c r="I42" i="9" s="1"/>
  <c r="J42" i="9" s="1"/>
  <c r="K42" i="9" s="1"/>
  <c r="L42" i="9" s="1"/>
  <c r="M42" i="9" s="1"/>
  <c r="N42" i="9" s="1"/>
  <c r="O42" i="9" s="1"/>
  <c r="P42" i="9" s="1"/>
  <c r="Q31" i="9"/>
  <c r="Q36" i="9"/>
  <c r="F38" i="9"/>
  <c r="G38" i="9" s="1"/>
  <c r="H38" i="9" s="1"/>
  <c r="I38" i="9" s="1"/>
  <c r="J38" i="9" s="1"/>
  <c r="K38" i="9" s="1"/>
  <c r="L38" i="9" s="1"/>
  <c r="M38" i="9" s="1"/>
  <c r="N38" i="9" s="1"/>
  <c r="O38" i="9" s="1"/>
  <c r="P38" i="9" s="1"/>
  <c r="D28" i="9"/>
  <c r="D64" i="9" s="1"/>
  <c r="F61" i="9"/>
  <c r="G61" i="9" s="1"/>
  <c r="H61" i="9" s="1"/>
  <c r="I61" i="9" s="1"/>
  <c r="J61" i="9" s="1"/>
  <c r="K61" i="9" s="1"/>
  <c r="L61" i="9" s="1"/>
  <c r="M61" i="9" s="1"/>
  <c r="N61" i="9" s="1"/>
  <c r="O61" i="9" s="1"/>
  <c r="P61" i="9" s="1"/>
  <c r="Q33" i="9"/>
  <c r="Q56" i="9"/>
  <c r="Q57" i="9"/>
  <c r="Q59" i="9"/>
  <c r="Q53" i="9" l="1"/>
  <c r="G28" i="9"/>
  <c r="H29" i="9"/>
  <c r="Q50" i="9"/>
  <c r="Q61" i="9"/>
  <c r="Q38" i="9"/>
  <c r="Q42" i="9"/>
  <c r="Q47" i="9"/>
  <c r="Q60" i="9"/>
  <c r="Q49" i="9"/>
  <c r="Q15" i="9"/>
  <c r="Q19" i="9"/>
  <c r="F28" i="9"/>
  <c r="H10" i="9"/>
  <c r="G9" i="9"/>
  <c r="Q58" i="9"/>
  <c r="Q30" i="9"/>
  <c r="Q11" i="9"/>
  <c r="F64" i="9" l="1"/>
  <c r="G64" i="9"/>
  <c r="I10" i="9"/>
  <c r="H9" i="9"/>
  <c r="H28" i="9"/>
  <c r="I29" i="9"/>
  <c r="J10" i="9" l="1"/>
  <c r="I9" i="9"/>
  <c r="I64" i="9" s="1"/>
  <c r="J29" i="9"/>
  <c r="I28" i="9"/>
  <c r="H64" i="9"/>
  <c r="K29" i="9" l="1"/>
  <c r="J28" i="9"/>
  <c r="J9" i="9"/>
  <c r="K10" i="9"/>
  <c r="L10" i="9" l="1"/>
  <c r="K9" i="9"/>
  <c r="K28" i="9"/>
  <c r="L29" i="9"/>
  <c r="J64" i="9"/>
  <c r="L28" i="9" l="1"/>
  <c r="M29" i="9"/>
  <c r="K64" i="9"/>
  <c r="M10" i="9"/>
  <c r="L9" i="9"/>
  <c r="L64" i="9" s="1"/>
  <c r="M9" i="9" l="1"/>
  <c r="M64" i="9" s="1"/>
  <c r="N10" i="9"/>
  <c r="M28" i="9"/>
  <c r="N29" i="9"/>
  <c r="O29" i="9" l="1"/>
  <c r="N28" i="9"/>
  <c r="N9" i="9"/>
  <c r="N64" i="9" s="1"/>
  <c r="O10" i="9"/>
  <c r="O9" i="9" l="1"/>
  <c r="P10" i="9"/>
  <c r="P29" i="9"/>
  <c r="O28" i="9"/>
  <c r="P28" i="9" l="1"/>
  <c r="Q28" i="9" s="1"/>
  <c r="Q29" i="9"/>
  <c r="P9" i="9"/>
  <c r="Q10" i="9"/>
  <c r="O64" i="9"/>
  <c r="P64" i="9" l="1"/>
  <c r="Q64" i="9" s="1"/>
  <c r="Q65" i="9" s="1"/>
  <c r="Q9" i="9"/>
</calcChain>
</file>

<file path=xl/sharedStrings.xml><?xml version="1.0" encoding="utf-8"?>
<sst xmlns="http://schemas.openxmlformats.org/spreadsheetml/2006/main" count="256" uniqueCount="196">
  <si>
    <t xml:space="preserve">FECHA DE ELABORACIÓN: </t>
  </si>
  <si>
    <t>OBJETIVO ESPECÍFICO:</t>
  </si>
  <si>
    <t>INCISO</t>
  </si>
  <si>
    <t xml:space="preserve">ACTIVIDADES INSTITUCIONALES                                                                                                                                                                                                                                </t>
  </si>
  <si>
    <t>PERIODO DE EJECUCIÓN</t>
  </si>
  <si>
    <t>INICIO</t>
  </si>
  <si>
    <t>TÉRMINO</t>
  </si>
  <si>
    <t>PUESTO</t>
  </si>
  <si>
    <t>NOMBRE DE PROYECTO O PROGRAMA:</t>
  </si>
  <si>
    <t>DIRECCIÓN:</t>
  </si>
  <si>
    <t>META:</t>
  </si>
  <si>
    <t>VALOR RELATIVO DEL PROYECTO O PROGRAMA:</t>
  </si>
  <si>
    <t>PROYECTO O PROGRAMA</t>
  </si>
  <si>
    <t>CANTIDAD</t>
  </si>
  <si>
    <t>Administración y Finanzas</t>
  </si>
  <si>
    <t>Administración de los Recursos Humanos</t>
  </si>
  <si>
    <t>Administración de los Recursos Materiales</t>
  </si>
  <si>
    <t>TITULAR DE LA DIRECCIÓN:</t>
  </si>
  <si>
    <t>a)</t>
  </si>
  <si>
    <t>b)</t>
  </si>
  <si>
    <t>c)</t>
  </si>
  <si>
    <t>d)</t>
  </si>
  <si>
    <t>e)</t>
  </si>
  <si>
    <t>f)</t>
  </si>
  <si>
    <t>g)</t>
  </si>
  <si>
    <t>PROGRAMA ANUAL DE ACTIVIDADES 2017</t>
  </si>
  <si>
    <t>integracion expedientes y cálculos de impuestos a retener.</t>
  </si>
  <si>
    <t>MEDICIÓN</t>
  </si>
  <si>
    <t>Hugo Pulido Maciel</t>
  </si>
  <si>
    <t>31-Mzo-17</t>
  </si>
  <si>
    <t>Administración de los Recursos Financieros</t>
  </si>
  <si>
    <t>1 cuenta pública, 1 informe anual, 1 anteproyecto de presupuesto, 12 estados de información financiera, implentar sistema de contabilidad gubernamental en un 98%.</t>
  </si>
  <si>
    <t>Implementar y registrar la Contabilidad gubernamental y presentar la información financiera y cuenta pública conforme a la Ley de Contabilidad Gubernamental.</t>
  </si>
  <si>
    <t>1 documento</t>
  </si>
  <si>
    <t>12 mensual y 2 semestral</t>
  </si>
  <si>
    <t>12 informes</t>
  </si>
  <si>
    <t>mensual</t>
  </si>
  <si>
    <t>Controlar, ejecutar y administrar las compras, asi como prestar todo tipo de  servicio.</t>
  </si>
  <si>
    <t>Expedientes</t>
  </si>
  <si>
    <t>Servicio</t>
  </si>
  <si>
    <t>Atender en tiempo la demanda de necesidades en 98%, asi como levantamiento de inventario fisico.</t>
  </si>
  <si>
    <t>27 procesos</t>
  </si>
  <si>
    <t>Pagar nómina y cálculos de impuestos (27), enteros al IMSS (12) y cuotas de pensiones (24).</t>
  </si>
  <si>
    <t>ESTATUTO INE</t>
  </si>
  <si>
    <t>PAGOS</t>
  </si>
  <si>
    <t>Coordinador Central</t>
  </si>
  <si>
    <t>Técnico Auxiliar</t>
  </si>
  <si>
    <t>Auxiliar de Mantenimiento Central</t>
  </si>
  <si>
    <t>Intendente Central</t>
  </si>
  <si>
    <t xml:space="preserve">2 Recursos Humanos, 2 en Recursos Fiancieros y 2 en Recursos Materiales </t>
  </si>
  <si>
    <t>1 Contabilidad Gubernamental, Enero Diciembre</t>
  </si>
  <si>
    <t>PLANTILLA EVENTUAL DEL PERSONAL DE LA DIRECCIÓN DE: Administración y Finanzas</t>
  </si>
  <si>
    <t>Recursos Materiales</t>
  </si>
  <si>
    <t>2 Recursos Humanos y 2 en Recursos Fiancieros</t>
  </si>
  <si>
    <t>01 de agosto 2016</t>
  </si>
  <si>
    <t>Llevar control de las obligaciones del personal del instituto electoral en lo concerniente a ingresos, bajas, nominas,</t>
  </si>
  <si>
    <t>Procesar, pagar y publicar la nómina.</t>
  </si>
  <si>
    <t>Controlar la asistencia del personal.</t>
  </si>
  <si>
    <t>Contratación de personal.</t>
  </si>
  <si>
    <t>Actualizar los expedientes de personal.</t>
  </si>
  <si>
    <t>Determinar, retener y pagar las cuotas al IMSS, ISR y cuotas pensiones.</t>
  </si>
  <si>
    <t>Administrar el ervicio social del Instituto Electoral y de Participación Ciudadana.</t>
  </si>
  <si>
    <t>Administrar el Servicio Profesional Electoral Nacional (SPEN), del Instituto Electoral y de Paticipacion Ciudadana.</t>
  </si>
  <si>
    <t>Elaborar el proyecto de Informe del ejercicio Anual.</t>
  </si>
  <si>
    <t>Propuesta de anteproyecto del presupuesto para el ejerciccio 2018.</t>
  </si>
  <si>
    <t>Elaborar los ajustes que se requieran del presupuesto.</t>
  </si>
  <si>
    <t>Formular información financiera, mensual y de gestión sementral, y notificar a la Auditoría Superior del Estado de Jalisco.</t>
  </si>
  <si>
    <t>Formular la cuenta pública para el ejercicio fiscal 2016 y notificar a la Auditoría Superior del Estado de Jalisco.</t>
  </si>
  <si>
    <t>Cumplir con la Obligación de Clasificar e Integrar la Información Pública Fundamental, Ordinaria y de Libre Acceso para su Publicación vía Internet.</t>
  </si>
  <si>
    <t>Mantener depurada y controlada la contabilidad (deudores diversos, viáticos, cuentas por pagar, fondos revolventes, etc).</t>
  </si>
  <si>
    <t>Dotar de bienes y servicios requeridos de las áreas y consejos distritales del Instituto Electoral y de Participación Ciudadana.</t>
  </si>
  <si>
    <t>Participar en las sesiones de la comisión de adquisiciones y enajenaciones.</t>
  </si>
  <si>
    <t>Control de bienes, mediante sistema de Contabilidad Gubernamental.</t>
  </si>
  <si>
    <t>Resguardos de bienes muebles, adquiridos y en posesión del Insituto Electoral y de Participación Ciudadana.</t>
  </si>
  <si>
    <t>Levantamiento de inventario fisico anual y parciales cada mes.</t>
  </si>
  <si>
    <t>Mantenimiento de bienes muebles e inmuebles, en resguardo del Insituto Electoral y de Participación Ciudadana.</t>
  </si>
  <si>
    <t>PROYECTO DE PRESUPUESTO 2017</t>
  </si>
  <si>
    <t>ORGANIZACIÓN, GEOGRAFIA Y ESTADISTICA ELECTORAL</t>
  </si>
  <si>
    <t>Preparacion del Proceso 2017-2018</t>
  </si>
  <si>
    <t>2017</t>
  </si>
  <si>
    <t>CONCEPTOS</t>
  </si>
  <si>
    <t xml:space="preserve">COSTO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</si>
  <si>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</si>
  <si>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</si>
  <si>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</si>
  <si>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</si>
  <si>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</si>
  <si>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</si>
  <si>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</si>
  <si>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</si>
  <si>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</si>
  <si>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</si>
  <si>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</si>
  <si>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</si>
  <si>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</si>
  <si>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PARTIDA</t>
  </si>
  <si>
    <t>MATERIALES Y SUMINISTROS</t>
  </si>
  <si>
    <t>2111</t>
  </si>
  <si>
    <t>MATERIALES, UTILES, Y EQUIPOS MENORES DE OFICINA</t>
  </si>
  <si>
    <t>2141</t>
  </si>
  <si>
    <t>MATERIALES, UTILES, Y EQ. MENORES DE TECNOLOGÍAS DE LA INFORMACIÓN Y COMUNICACIONES</t>
  </si>
  <si>
    <t>2151</t>
  </si>
  <si>
    <t>MATERIAL IMPRESO E INFORMACIÓN DIGITAL</t>
  </si>
  <si>
    <t>2161</t>
  </si>
  <si>
    <t>MATERIAL DE LIMPIEZA</t>
  </si>
  <si>
    <t>2171</t>
  </si>
  <si>
    <t>MATERIALES Y UTILES DE ENSEÑANZA</t>
  </si>
  <si>
    <t>2214</t>
  </si>
  <si>
    <t>PRODUCTOS ALIMENTICIOS PARA EL PERSONAL EN LAS INSTALACIONES DE LAS DEPENDENCIAS Y ENTIDADES</t>
  </si>
  <si>
    <t>2231</t>
  </si>
  <si>
    <t>UTENSILIOS PARA EL SERVICIO DE ALIMENTACIÓN</t>
  </si>
  <si>
    <t>2441</t>
  </si>
  <si>
    <t>MADERA Y PRODUCTOS DE MADERA</t>
  </si>
  <si>
    <t>2461</t>
  </si>
  <si>
    <t>MATERIAL ELÉCTRICO Y ELECTRÓNICO</t>
  </si>
  <si>
    <t>2481</t>
  </si>
  <si>
    <t>MATERIALES COMPLEMENTARIOS</t>
  </si>
  <si>
    <t>2491</t>
  </si>
  <si>
    <t>OTROS MATERIALES Y ARTICULOS DE CONSTRUCCION Y REPARACIÓN</t>
  </si>
  <si>
    <t>2531</t>
  </si>
  <si>
    <t>MEDICINAS Y PRODUCTOS FARMACEÚTICOS</t>
  </si>
  <si>
    <t>2612</t>
  </si>
  <si>
    <t>COMBUSTIBLES, LUBRICANTES Y  ADITIVOS PARA VEHICULOS DESTINADOS A SERVICIOS ADMINISTRATIVOS</t>
  </si>
  <si>
    <t>2921</t>
  </si>
  <si>
    <t>REFACCIONES Y  ACCESORIOS  MENORES DE EDIFICIOS</t>
  </si>
  <si>
    <t>2931</t>
  </si>
  <si>
    <t>REFACCIONES Y  ACCESORIOS  MENORES DE MOBILIARIO Y EQUIPO DE  ADMINISTRACION, EDUCACIONAL Y RECREATIVO</t>
  </si>
  <si>
    <t>2941</t>
  </si>
  <si>
    <t>REFACCIONES Y ACCESORIOS MENORES PARA EQUIPO DE CÓMPUTO Y TELECOMUNICACIONES</t>
  </si>
  <si>
    <t>2961</t>
  </si>
  <si>
    <t>REFACCIONES Y  ACCESORIOS  MENORES DE EQUIPO DE TRANSPORTE</t>
  </si>
  <si>
    <t>2981</t>
  </si>
  <si>
    <t>REFACCIONES  Y  ACCESORIOS  MENORES  DE  MAQUINARIA Y OTROS EQUIPOS</t>
  </si>
  <si>
    <t>SERVICIOS GENERALES</t>
  </si>
  <si>
    <t>3111</t>
  </si>
  <si>
    <t>SERVICIO DE ENERGÍA ELÉCTRICA</t>
  </si>
  <si>
    <t>3131</t>
  </si>
  <si>
    <t xml:space="preserve">SERVICIO DE AGUA </t>
  </si>
  <si>
    <t>3141</t>
  </si>
  <si>
    <t>SERVICIO TELEFONICO TRADICIONAL</t>
  </si>
  <si>
    <t>3151</t>
  </si>
  <si>
    <t>SERVICIO DE TELEFONÍA CELULAR</t>
  </si>
  <si>
    <t>3161</t>
  </si>
  <si>
    <t>SERVICIOS DE TELECOMUNICACIONES Y SATELITALES</t>
  </si>
  <si>
    <t>3171</t>
  </si>
  <si>
    <t>SERVICIOS DE ACCESO DE INTERNET, REDES Y PROCESAMIENTO DE INFORMACIÓN</t>
  </si>
  <si>
    <t xml:space="preserve">ARRENDAMIENTO DE EDIFICIOS </t>
  </si>
  <si>
    <t>3231</t>
  </si>
  <si>
    <t>ARRENDAMIENTO DE MOBILIARIO Y EQUIPO DE ADMINISTRACION, EDUCACIONAL Y RECREATIVO</t>
  </si>
  <si>
    <t>3311</t>
  </si>
  <si>
    <t>SERVICIOS LEGALES DE CONTABILIDAD, AUDITORÍA Y RELACIONADOS</t>
  </si>
  <si>
    <t>3362</t>
  </si>
  <si>
    <t>SERVICIO DE IMPRESIÓN DE DOCUMENTOS Y PAPELERIA OFICIAL</t>
  </si>
  <si>
    <t>3363</t>
  </si>
  <si>
    <t xml:space="preserve">SERVICIOS DE IMPRESIÓN DE MATERIAL INFORMATIVO DERIVADO DE LA OPERACIÓN Y ADMINISTRACIÓN </t>
  </si>
  <si>
    <t>3381</t>
  </si>
  <si>
    <t>SERVICIOS DE VIGILANCIA</t>
  </si>
  <si>
    <t>3411</t>
  </si>
  <si>
    <t>SERVICIOS FINANCIEROS Y BANCARIOS</t>
  </si>
  <si>
    <t>3451</t>
  </si>
  <si>
    <t>SEGURO DE BIENES PATRIMONIALES</t>
  </si>
  <si>
    <t>3471</t>
  </si>
  <si>
    <t>FLETES Y MANIOBRAS</t>
  </si>
  <si>
    <t>3511</t>
  </si>
  <si>
    <t xml:space="preserve"> MANTENIMIENTO Y CONSERVACIÓN MENOR DE INMUEBLES PARA LA PRESTACION DE SERVICIOS ADMINISTRATIVOS</t>
  </si>
  <si>
    <t>3521</t>
  </si>
  <si>
    <t>MANTENIMIENTO Y CONSERVACION DE MOBILIARIO Y EQUIPO DE ADMINISTRACION, EDUCACIONAL Y RECREATIVO</t>
  </si>
  <si>
    <t>3531</t>
  </si>
  <si>
    <t>INSTALACION REPARACION Y MANTENIMIENTO DE EQUIPO DE CÓMPUTO Y TECNOLOGÍAS DE LA INFORMACIÓN</t>
  </si>
  <si>
    <t>3551</t>
  </si>
  <si>
    <t>MANTENIMIENTO Y CONSERVACION DE VEHÍCULOS TERRESTRES, AÉREOS, MARÍTIMOS, LACUSTRES Y FLUVIALES</t>
  </si>
  <si>
    <t>3581</t>
  </si>
  <si>
    <t xml:space="preserve">SERVICIOS DE LIMPIEZA Y MANEJO DE DESECHOS      </t>
  </si>
  <si>
    <t>3611</t>
  </si>
  <si>
    <t>DIFUSIÓN POR RADIO, TV Y OTROS MEDIOS DE MENSAJES SOBRE PROGRAMAS Y ACTIVIDADES GUBERNAMENTALES</t>
  </si>
  <si>
    <t>3631</t>
  </si>
  <si>
    <t>SERVICIOS DE CREATIVIDAD, PREPRODUCCIÓN Y PRODUCCIÓN DE PUBLICIDAD EXCEPTO INTERNET</t>
  </si>
  <si>
    <t>3711</t>
  </si>
  <si>
    <t>PASAJES AÉREOS NACIONALES</t>
  </si>
  <si>
    <t>3721</t>
  </si>
  <si>
    <t>PASAJES TERRESTRES NACIONALES</t>
  </si>
  <si>
    <t>PASAJES TERRESTRES INTERNACIONALES</t>
  </si>
  <si>
    <t>3751</t>
  </si>
  <si>
    <t>VIÁTICOS EN EL PAÍS</t>
  </si>
  <si>
    <t>VIÁTICOS EN EL EXTRANJERO</t>
  </si>
  <si>
    <t>3791</t>
  </si>
  <si>
    <t xml:space="preserve">OTROS SERVICIOS DE TRASLADO Y HOSPEDAJE      </t>
  </si>
  <si>
    <t>3831</t>
  </si>
  <si>
    <t>CONGRESOS Y CONVENCIONES</t>
  </si>
  <si>
    <t>3921</t>
  </si>
  <si>
    <t xml:space="preserve"> OTROS IMPUESTOS  DERECHOS</t>
  </si>
  <si>
    <t>3941</t>
  </si>
  <si>
    <t>LAUDOS, LIQUIDACIONES E INDEMNIZACIONES</t>
  </si>
  <si>
    <t>IMPUESTO SOBRE NÓMINAS Y OTROS QUE SE DERIVEN DE UNA RELACIÓN LABORAL</t>
  </si>
  <si>
    <t>BIENES MUEBLES, INMUEBLES E INTANGIBLES</t>
  </si>
  <si>
    <t>VEHÍCULOS Y EQUIPO TERRESTRES, DESTINADOS A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</si>
</sst>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[$-C0A]d\-mmm\-yy;@"/>
    <numFmt numFmtId="166" formatCode="&quot;$&quot;#,##0"/>
    <numFmt numFmtId="167" formatCode="_ * #,##0_ ;_ * \-#,##0_ ;_ * &quot;-&quot;??_ ;_ @_ "/>
    <numFmt numFmtId="168" formatCode="_ * #,##0.00_ ;_ * \-#,##0.00_ ;_ * &quot;-&quot;??_ ;_ @_ 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sz val="11"/>
      <color indexed="8"/>
      <name val="Calibri"/>
      <family val="2"/>
    </font>
    <font>
      <sz val="10"/>
      <color indexed="8"/>
      <name val="Trebuchet MS"/>
      <family val="2"/>
    </font>
    <font>
      <u/>
      <sz val="10"/>
      <name val="Trebuchet MS"/>
      <family val="2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b/>
      <sz val="12"/>
      <name val="Trebuchet MS"/>
      <family val="2"/>
    </font>
    <font>
      <sz val="8"/>
      <name val="Trebuchet MS"/>
      <family val="2"/>
    </font>
    <font>
      <b/>
      <sz val="9"/>
      <name val="Trebuchet MS"/>
      <family val="2"/>
    </font>
    <font>
      <b/>
      <u/>
      <sz val="8"/>
      <name val="Trebuchet MS"/>
      <family val="2"/>
    </font>
    <font>
      <b/>
      <sz val="8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55">
    <xf numFmtId="0" fontId="0" fillId="0" borderId="0" xfId="0"/>
    <xf numFmtId="0" fontId="6" fillId="0" borderId="0" xfId="1" applyFont="1"/>
    <xf numFmtId="0" fontId="6" fillId="0" borderId="0" xfId="1" applyFont="1" applyBorder="1"/>
    <xf numFmtId="164" fontId="4" fillId="0" borderId="0" xfId="2" applyNumberFormat="1" applyFont="1"/>
    <xf numFmtId="0" fontId="4" fillId="0" borderId="0" xfId="1" applyFont="1"/>
    <xf numFmtId="0" fontId="4" fillId="0" borderId="0" xfId="1" applyFont="1" applyBorder="1" applyAlignment="1">
      <alignment wrapText="1"/>
    </xf>
    <xf numFmtId="164" fontId="6" fillId="0" borderId="0" xfId="2" applyNumberFormat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/>
    <xf numFmtId="0" fontId="4" fillId="0" borderId="0" xfId="1" applyFont="1" applyBorder="1" applyAlignment="1"/>
    <xf numFmtId="0" fontId="6" fillId="0" borderId="1" xfId="1" applyFont="1" applyBorder="1" applyAlignment="1"/>
    <xf numFmtId="165" fontId="4" fillId="0" borderId="2" xfId="1" applyNumberFormat="1" applyFont="1" applyBorder="1" applyAlignment="1" applyProtection="1">
      <alignment horizontal="center" vertical="center"/>
      <protection locked="0"/>
    </xf>
    <xf numFmtId="164" fontId="4" fillId="0" borderId="0" xfId="2" applyNumberFormat="1" applyFont="1" applyBorder="1" applyAlignment="1">
      <alignment horizontal="center"/>
    </xf>
    <xf numFmtId="164" fontId="4" fillId="0" borderId="0" xfId="2" applyNumberFormat="1" applyFont="1" applyBorder="1" applyAlignment="1">
      <alignment horizontal="left"/>
    </xf>
    <xf numFmtId="0" fontId="4" fillId="0" borderId="0" xfId="1" applyFont="1" applyBorder="1"/>
    <xf numFmtId="0" fontId="4" fillId="0" borderId="0" xfId="1" applyFont="1" applyBorder="1" applyAlignment="1">
      <alignment horizontal="center" wrapText="1"/>
    </xf>
    <xf numFmtId="164" fontId="6" fillId="0" borderId="0" xfId="2" applyNumberFormat="1" applyFont="1"/>
    <xf numFmtId="0" fontId="6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wrapText="1"/>
    </xf>
    <xf numFmtId="0" fontId="4" fillId="0" borderId="0" xfId="1" quotePrefix="1" applyFont="1" applyBorder="1" applyAlignment="1">
      <alignment vertical="center"/>
    </xf>
    <xf numFmtId="15" fontId="6" fillId="0" borderId="0" xfId="1" applyNumberFormat="1" applyFont="1" applyBorder="1" applyAlignment="1">
      <alignment horizontal="center"/>
    </xf>
    <xf numFmtId="14" fontId="6" fillId="0" borderId="0" xfId="1" applyNumberFormat="1" applyFont="1" applyBorder="1" applyAlignment="1">
      <alignment horizontal="center"/>
    </xf>
    <xf numFmtId="164" fontId="4" fillId="0" borderId="0" xfId="2" applyNumberFormat="1" applyFont="1" applyBorder="1"/>
    <xf numFmtId="15" fontId="4" fillId="0" borderId="3" xfId="1" applyNumberFormat="1" applyFont="1" applyBorder="1" applyAlignment="1" applyProtection="1">
      <alignment horizontal="center" vertical="center"/>
      <protection locked="0"/>
    </xf>
    <xf numFmtId="15" fontId="4" fillId="0" borderId="2" xfId="1" applyNumberFormat="1" applyFont="1" applyBorder="1" applyAlignment="1" applyProtection="1">
      <alignment horizontal="center" vertical="center"/>
      <protection locked="0"/>
    </xf>
    <xf numFmtId="15" fontId="4" fillId="0" borderId="3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center" vertical="center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left" wrapText="1"/>
    </xf>
    <xf numFmtId="0" fontId="4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2" borderId="0" xfId="1" quotePrefix="1" applyFont="1" applyFill="1" applyBorder="1" applyAlignment="1">
      <alignment vertical="center" wrapText="1"/>
    </xf>
    <xf numFmtId="0" fontId="4" fillId="0" borderId="0" xfId="1" applyFont="1" applyBorder="1" applyAlignment="1">
      <alignment horizontal="center"/>
    </xf>
    <xf numFmtId="0" fontId="7" fillId="0" borderId="1" xfId="1" applyFont="1" applyBorder="1" applyAlignment="1"/>
    <xf numFmtId="0" fontId="7" fillId="0" borderId="0" xfId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0" fontId="4" fillId="0" borderId="0" xfId="1" applyFont="1" applyBorder="1" applyAlignment="1">
      <alignment vertical="top" wrapText="1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 applyProtection="1">
      <alignment vertical="top" wrapText="1"/>
      <protection locked="0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Border="1" applyAlignment="1" applyProtection="1">
      <alignment horizontal="center" wrapText="1"/>
      <protection locked="0"/>
    </xf>
    <xf numFmtId="0" fontId="4" fillId="0" borderId="4" xfId="1" quotePrefix="1" applyFont="1" applyBorder="1" applyAlignment="1">
      <alignment horizontal="left" vertical="center"/>
    </xf>
    <xf numFmtId="15" fontId="4" fillId="0" borderId="2" xfId="1" applyNumberFormat="1" applyFont="1" applyBorder="1" applyAlignment="1">
      <alignment horizontal="center" vertical="center" wrapText="1"/>
    </xf>
    <xf numFmtId="0" fontId="4" fillId="0" borderId="0" xfId="1" quotePrefix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6" fillId="0" borderId="0" xfId="1" applyFont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left"/>
    </xf>
    <xf numFmtId="0" fontId="4" fillId="0" borderId="0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4" fillId="0" borderId="2" xfId="1" quotePrefix="1" applyFont="1" applyBorder="1" applyAlignment="1">
      <alignment horizontal="center" vertical="center"/>
    </xf>
    <xf numFmtId="0" fontId="9" fillId="0" borderId="2" xfId="1" applyFont="1" applyBorder="1" applyAlignment="1" applyProtection="1">
      <alignment horizontal="center" vertical="center"/>
      <protection locked="0"/>
    </xf>
    <xf numFmtId="10" fontId="7" fillId="0" borderId="2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5" fontId="4" fillId="0" borderId="2" xfId="0" applyNumberFormat="1" applyFont="1" applyBorder="1" applyAlignment="1">
      <alignment horizontal="center" vertical="center" wrapText="1"/>
    </xf>
    <xf numFmtId="0" fontId="4" fillId="0" borderId="1" xfId="1" applyFont="1" applyBorder="1" applyAlignment="1"/>
    <xf numFmtId="9" fontId="4" fillId="0" borderId="2" xfId="1" quotePrefix="1" applyNumberFormat="1" applyFont="1" applyBorder="1" applyAlignment="1">
      <alignment horizontal="center" vertical="center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3" fillId="0" borderId="2" xfId="3" applyFont="1" applyBorder="1"/>
    <xf numFmtId="0" fontId="0" fillId="0" borderId="2" xfId="0" applyFill="1" applyBorder="1" applyAlignment="1">
      <alignment horizontal="center" vertical="center"/>
    </xf>
    <xf numFmtId="0" fontId="4" fillId="0" borderId="4" xfId="1" quotePrefix="1" applyFont="1" applyBorder="1" applyAlignment="1">
      <alignment horizontal="left" vertical="center"/>
    </xf>
    <xf numFmtId="164" fontId="14" fillId="4" borderId="23" xfId="2" applyNumberFormat="1" applyFont="1" applyFill="1" applyBorder="1" applyAlignment="1">
      <alignment vertical="center"/>
    </xf>
    <xf numFmtId="167" fontId="14" fillId="4" borderId="23" xfId="2" applyNumberFormat="1" applyFont="1" applyFill="1" applyBorder="1" applyAlignment="1">
      <alignment vertical="center"/>
    </xf>
    <xf numFmtId="167" fontId="11" fillId="0" borderId="24" xfId="2" applyNumberFormat="1" applyFont="1" applyFill="1" applyBorder="1" applyAlignment="1">
      <alignment vertical="center"/>
    </xf>
    <xf numFmtId="0" fontId="10" fillId="0" borderId="0" xfId="5" applyFont="1" applyFill="1" applyAlignment="1">
      <alignment horizontal="center" vertical="center"/>
    </xf>
    <xf numFmtId="0" fontId="11" fillId="0" borderId="0" xfId="5" applyFont="1" applyAlignment="1">
      <alignment vertical="center"/>
    </xf>
    <xf numFmtId="0" fontId="11" fillId="0" borderId="0" xfId="5" applyFont="1" applyAlignment="1">
      <alignment vertical="center" wrapText="1"/>
    </xf>
    <xf numFmtId="166" fontId="11" fillId="0" borderId="0" xfId="5" applyNumberFormat="1" applyFont="1" applyAlignment="1">
      <alignment vertical="center"/>
    </xf>
    <xf numFmtId="167" fontId="11" fillId="0" borderId="0" xfId="5" applyNumberFormat="1" applyFont="1" applyAlignment="1">
      <alignment vertical="center"/>
    </xf>
    <xf numFmtId="168" fontId="11" fillId="0" borderId="0" xfId="5" applyNumberFormat="1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9" fillId="0" borderId="13" xfId="5" applyFont="1" applyFill="1" applyBorder="1" applyAlignment="1">
      <alignment horizontal="center" vertical="center" wrapText="1"/>
    </xf>
    <xf numFmtId="0" fontId="9" fillId="0" borderId="14" xfId="5" applyFont="1" applyFill="1" applyBorder="1" applyAlignment="1">
      <alignment horizontal="center" vertical="center" wrapText="1"/>
    </xf>
    <xf numFmtId="0" fontId="9" fillId="0" borderId="15" xfId="5" applyFont="1" applyFill="1" applyBorder="1" applyAlignment="1">
      <alignment horizontal="center" vertical="center" wrapText="1"/>
    </xf>
    <xf numFmtId="0" fontId="9" fillId="0" borderId="16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17" xfId="5" applyFont="1" applyFill="1" applyBorder="1" applyAlignment="1">
      <alignment horizontal="center" vertical="center" wrapText="1"/>
    </xf>
    <xf numFmtId="0" fontId="9" fillId="0" borderId="16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9" fillId="0" borderId="17" xfId="5" applyFont="1" applyFill="1" applyBorder="1" applyAlignment="1">
      <alignment horizontal="center" vertical="center"/>
    </xf>
    <xf numFmtId="0" fontId="9" fillId="0" borderId="18" xfId="5" applyFont="1" applyFill="1" applyBorder="1" applyAlignment="1">
      <alignment horizontal="center" vertical="center" wrapText="1"/>
    </xf>
    <xf numFmtId="0" fontId="9" fillId="0" borderId="19" xfId="5" applyFont="1" applyFill="1" applyBorder="1" applyAlignment="1">
      <alignment horizontal="center" vertical="center" wrapText="1"/>
    </xf>
    <xf numFmtId="0" fontId="9" fillId="0" borderId="2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vertical="center" wrapText="1"/>
    </xf>
    <xf numFmtId="49" fontId="12" fillId="3" borderId="9" xfId="5" applyNumberFormat="1" applyFont="1" applyFill="1" applyBorder="1" applyAlignment="1">
      <alignment horizontal="center" vertical="center"/>
    </xf>
    <xf numFmtId="0" fontId="12" fillId="3" borderId="1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2" fillId="3" borderId="21" xfId="5" applyFont="1" applyFill="1" applyBorder="1" applyAlignment="1">
      <alignment horizontal="center" vertical="center"/>
    </xf>
    <xf numFmtId="0" fontId="13" fillId="3" borderId="2" xfId="5" applyFont="1" applyFill="1" applyBorder="1" applyAlignment="1">
      <alignment horizontal="center" vertical="center"/>
    </xf>
    <xf numFmtId="0" fontId="13" fillId="3" borderId="2" xfId="5" applyFont="1" applyFill="1" applyBorder="1" applyAlignment="1">
      <alignment horizontal="center" vertical="center" wrapText="1"/>
    </xf>
    <xf numFmtId="0" fontId="14" fillId="3" borderId="22" xfId="5" applyFont="1" applyFill="1" applyBorder="1" applyAlignment="1">
      <alignment horizontal="center" vertical="center"/>
    </xf>
    <xf numFmtId="0" fontId="14" fillId="4" borderId="23" xfId="5" applyFont="1" applyFill="1" applyBorder="1" applyAlignment="1">
      <alignment horizontal="center" vertical="center" wrapText="1"/>
    </xf>
    <xf numFmtId="0" fontId="1" fillId="0" borderId="0" xfId="5"/>
    <xf numFmtId="167" fontId="11" fillId="0" borderId="24" xfId="5" applyNumberFormat="1" applyFont="1" applyFill="1" applyBorder="1" applyAlignment="1">
      <alignment horizontal="center" vertical="center"/>
    </xf>
    <xf numFmtId="167" fontId="11" fillId="0" borderId="25" xfId="5" applyNumberFormat="1" applyFont="1" applyFill="1" applyBorder="1" applyAlignment="1">
      <alignment vertical="center" wrapText="1"/>
    </xf>
    <xf numFmtId="167" fontId="11" fillId="0" borderId="25" xfId="5" applyNumberFormat="1" applyFont="1" applyFill="1" applyBorder="1" applyAlignment="1">
      <alignment vertical="center"/>
    </xf>
    <xf numFmtId="167" fontId="11" fillId="0" borderId="25" xfId="5" applyNumberFormat="1" applyFont="1" applyFill="1" applyBorder="1" applyAlignment="1">
      <alignment horizontal="center" vertical="center"/>
    </xf>
    <xf numFmtId="0" fontId="11" fillId="0" borderId="25" xfId="5" applyNumberFormat="1" applyFont="1" applyFill="1" applyBorder="1" applyAlignment="1">
      <alignment horizontal="center" vertical="center"/>
    </xf>
    <xf numFmtId="167" fontId="11" fillId="5" borderId="25" xfId="5" applyNumberFormat="1" applyFont="1" applyFill="1" applyBorder="1" applyAlignment="1">
      <alignment vertical="center"/>
    </xf>
    <xf numFmtId="164" fontId="1" fillId="0" borderId="0" xfId="5" applyNumberFormat="1"/>
    <xf numFmtId="0" fontId="1" fillId="0" borderId="0" xfId="5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center" vertical="center"/>
    </xf>
    <xf numFmtId="0" fontId="6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4" fillId="0" borderId="0" xfId="1" applyFont="1" applyBorder="1" applyAlignment="1">
      <alignment horizontal="right" vertical="center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" xfId="1" quotePrefix="1" applyFont="1" applyBorder="1" applyAlignment="1">
      <alignment horizontal="left" vertical="center"/>
    </xf>
    <xf numFmtId="0" fontId="4" fillId="0" borderId="4" xfId="1" quotePrefix="1" applyFont="1" applyBorder="1" applyAlignment="1">
      <alignment horizontal="left" vertical="center"/>
    </xf>
    <xf numFmtId="0" fontId="6" fillId="0" borderId="1" xfId="1" applyNumberFormat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164" fontId="7" fillId="0" borderId="0" xfId="2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9" fillId="0" borderId="2" xfId="1" applyFont="1" applyBorder="1" applyAlignment="1" applyProtection="1">
      <alignment horizontal="center" vertical="center"/>
      <protection locked="0"/>
    </xf>
    <xf numFmtId="0" fontId="4" fillId="0" borderId="1" xfId="1" quotePrefix="1" applyFont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</cellXfs>
  <cellStyles count="6">
    <cellStyle name="Millares 2" xfId="2"/>
    <cellStyle name="Normal" xfId="0" builtinId="0"/>
    <cellStyle name="Normal 2" xfId="3"/>
    <cellStyle name="Normal 3" xfId="4"/>
    <cellStyle name="Normal 4" xfId="5"/>
    <cellStyle name="Normal_ACT. CAPACI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161924</xdr:rowOff>
    </xdr:from>
    <xdr:to>
      <xdr:col>1</xdr:col>
      <xdr:colOff>2112736</xdr:colOff>
      <xdr:row>6</xdr:row>
      <xdr:rowOff>60984</xdr:rowOff>
    </xdr:to>
    <xdr:pic>
      <xdr:nvPicPr>
        <xdr:cNvPr id="6" name="Imagen 5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61924"/>
          <a:ext cx="2111375" cy="1057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</xdr:rowOff>
    </xdr:from>
    <xdr:to>
      <xdr:col>3</xdr:col>
      <xdr:colOff>938892</xdr:colOff>
      <xdr:row>8</xdr:row>
      <xdr:rowOff>27215</xdr:rowOff>
    </xdr:to>
    <xdr:pic>
      <xdr:nvPicPr>
        <xdr:cNvPr id="4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86" y="1"/>
          <a:ext cx="3077935" cy="1428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</xdr:rowOff>
    </xdr:from>
    <xdr:to>
      <xdr:col>3</xdr:col>
      <xdr:colOff>666751</xdr:colOff>
      <xdr:row>7</xdr:row>
      <xdr:rowOff>54430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0279" y="1"/>
          <a:ext cx="2941864" cy="14015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1528763</xdr:colOff>
      <xdr:row>8</xdr:row>
      <xdr:rowOff>8164</xdr:rowOff>
    </xdr:to>
    <xdr:pic>
      <xdr:nvPicPr>
        <xdr:cNvPr id="2" name="Imagen 1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0"/>
          <a:ext cx="3560763" cy="1435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ugo.pulido\Dropbox\IEPC\PRESUPUESTOS\2016\RESUMEN%20detalle%20Presup%202016%2013%20agosto%2020%2025%20hrs%20158%20M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iel.alvarado\AppData\Local\Microsoft\Windows\Temporary%20Internet%20Files\Content.Outlook\RDYRJ3ZF\2017%20ALMACE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iel.alvarado\AppData\Local\Microsoft\Windows\Temporary%20Internet%20Files\Content.Outlook\RDYRJ3ZF\Concluidos%20con%20sria\PRESID%20CONSEJ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TOTAL GENERALCALEND."/>
      <sheetName val="POR AREA"/>
      <sheetName val="INTEGRAC. D.G."/>
      <sheetName val="Resúmen D.G."/>
      <sheetName val="Inclusión"/>
      <sheetName val="ISO"/>
      <sheetName val="Cursos Capac"/>
      <sheetName val="ADMON"/>
      <sheetName val="INTEGRAC. CAPAC"/>
      <sheetName val="CONCEN CAPAC"/>
      <sheetName val="Plataf Educ"/>
      <sheetName val="Serv Social"/>
      <sheetName val="Capacit"/>
      <sheetName val="Ciclo del Cine"/>
      <sheetName val="Debate"/>
      <sheetName val="Cedel "/>
      <sheetName val="Fest Valores"/>
      <sheetName val="Ahorro Mat Ecolog"/>
      <sheetName val="Fest Papirolas"/>
      <sheetName val="Capac Interna"/>
      <sheetName val="FIL"/>
      <sheetName val="Concurso Cuento Inf"/>
      <sheetName val="Concurso Juegos Inter"/>
      <sheetName val="Concurso de Video"/>
      <sheetName val="Concurso de Proyectos de EC"/>
      <sheetName val="Elecc. Escolar "/>
      <sheetName val="Democracia Infantil"/>
      <sheetName val="Congreso Infantil "/>
      <sheetName val="Educar P Democ"/>
      <sheetName val="Mat Ed Civ"/>
      <sheetName val="Investig"/>
      <sheetName val="INTEGRAC. INFORMATICA"/>
      <sheetName val="CONC INFORM"/>
      <sheetName val="Socializ Urna Externo"/>
      <sheetName val="Socializ. Urna Local"/>
      <sheetName val="Infraest de Tec ( Licenc )"/>
      <sheetName val="Desarr Aplic"/>
      <sheetName val="Soporte Téc"/>
      <sheetName val="INTEGRAC. JURIDICO"/>
      <sheetName val="Gestión y Tra"/>
      <sheetName val="INTEGRAC. ORGANIZ"/>
      <sheetName val="CONCEN ORG "/>
      <sheetName val="ESTAD ELECT"/>
      <sheetName val="Evaluac y Seg"/>
      <sheetName val="Sidicog"/>
      <sheetName val="Cartog"/>
      <sheetName val="Acond Bodega"/>
      <sheetName val="REHAMEr"/>
      <sheetName val="lOGISTICA"/>
      <sheetName val="INTEGRAC. COMUNIC. SOCIAL"/>
      <sheetName val="RESUMEN COMUN.SOC"/>
      <sheetName val="Cobert. y Difusion act"/>
      <sheetName val="Produc. Audiovis"/>
      <sheetName val="Prensa y Dif. Web"/>
      <sheetName val="Monitoreo"/>
      <sheetName val="Atn Medios"/>
      <sheetName val="INTEGRAC. PARTIC. CIUDAD"/>
      <sheetName val="RESUMEN PART CIUD"/>
      <sheetName val="Tablero Elect"/>
      <sheetName val="Dipl Virtual"/>
      <sheetName val="Regl Tipo Partic"/>
      <sheetName val="Figuras Democ"/>
      <sheetName val="Con Todo Vs Lodo"/>
      <sheetName val="Observ de la PC"/>
      <sheetName val="Caja de Hmtas"/>
      <sheetName val="Incub ONGs"/>
      <sheetName val="Capsulas"/>
      <sheetName val="Vinculac OSCs"/>
      <sheetName val="Big Date"/>
      <sheetName val="Facilit"/>
      <sheetName val="Incub Juv"/>
      <sheetName val="Incub Femenil"/>
      <sheetName val="Concurso La DEmocrac"/>
      <sheetName val="Ensayo Sobre Femin"/>
      <sheetName val="5o Foro"/>
      <sheetName val="Conf Magist"/>
      <sheetName val="part mas alla"/>
      <sheetName val="redes sociales"/>
      <sheetName val="INTEGRAC. SRIA. TECNICA"/>
      <sheetName val="Agenda Comis"/>
      <sheetName val="INTEGRAC. TRANSP"/>
      <sheetName val="RESUMEN TRANSP"/>
      <sheetName val="Acceso a la Inf"/>
      <sheetName val="Internet"/>
      <sheetName val="Promoc y Vinc"/>
      <sheetName val="INTEGRAC. UNIDAD EDIT."/>
      <sheetName val="CONCENTRADO UNIDAD EDIT."/>
      <sheetName val="Ediciones y Public."/>
      <sheetName val="Dif, Prom y Dist Pdtos Edit"/>
      <sheetName val="Produc. Gráfica"/>
      <sheetName val="INTEGRAC. PRERROGATIVAS"/>
      <sheetName val="CONCENT PRERR"/>
      <sheetName val="Prerrog Part"/>
      <sheetName val="Inv Mat Debat"/>
      <sheetName val="Inclus"/>
      <sheetName val="INTEGRAC. FISCALIZAC."/>
      <sheetName val="FISCALIZ2012"/>
      <sheetName val="INTEGRAC. CONTRALORIA"/>
      <sheetName val="Conc CONTRALORIA"/>
      <sheetName val="Fiscaliz 2015"/>
      <sheetName val="Fiscaliz 2016"/>
      <sheetName val="Depurac Padrón"/>
      <sheetName val="Declarac patrim"/>
      <sheetName val="Quejas y Denunc"/>
      <sheetName val="5TO. FORO"/>
    </sheetNames>
    <sheetDataSet>
      <sheetData sheetId="0" refreshError="1"/>
      <sheetData sheetId="1" refreshError="1">
        <row r="2">
          <cell r="B2" t="str">
            <v>INSTITUTO ELECTORAL Y DE PARTICIPACIÓN CIUDADANA DEL ESTADO DE JALISCO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 (2)"/>
      <sheetName val="2017 ALMACEN"/>
      <sheetName val="Balanza de Comprobación"/>
      <sheetName val="Hoja1"/>
    </sheetNames>
    <sheetDataSet>
      <sheetData sheetId="0"/>
      <sheetData sheetId="1">
        <row r="8">
          <cell r="AB8">
            <v>163720.9596</v>
          </cell>
          <cell r="AC8">
            <v>51484.569400000015</v>
          </cell>
        </row>
        <row r="9">
          <cell r="AB9">
            <v>132767.54</v>
          </cell>
          <cell r="AC9">
            <v>229190.18100000001</v>
          </cell>
        </row>
        <row r="10">
          <cell r="AB10">
            <v>82680.84</v>
          </cell>
          <cell r="AC10">
            <v>5799.86</v>
          </cell>
        </row>
        <row r="11">
          <cell r="AB11">
            <v>120000</v>
          </cell>
          <cell r="AC11">
            <v>38787.942600000009</v>
          </cell>
        </row>
        <row r="12">
          <cell r="AB12">
            <v>10000</v>
          </cell>
        </row>
        <row r="13">
          <cell r="AB13">
            <v>286195.33799999999</v>
          </cell>
          <cell r="AC13">
            <v>157194.587</v>
          </cell>
        </row>
        <row r="14">
          <cell r="AB14">
            <v>18334.826400000002</v>
          </cell>
          <cell r="AC14">
            <v>18334.826400000002</v>
          </cell>
        </row>
        <row r="15">
          <cell r="AB15">
            <v>10000</v>
          </cell>
        </row>
        <row r="16">
          <cell r="AB16">
            <v>22988.433599999993</v>
          </cell>
        </row>
        <row r="17">
          <cell r="AB17">
            <v>30628.936800000007</v>
          </cell>
          <cell r="AC17">
            <v>75931.34120000001</v>
          </cell>
        </row>
        <row r="18">
          <cell r="AB18">
            <v>10000</v>
          </cell>
          <cell r="AC18">
            <v>7060.4027999999989</v>
          </cell>
        </row>
        <row r="19">
          <cell r="AB19">
            <v>10000</v>
          </cell>
        </row>
        <row r="20">
          <cell r="AB20">
            <v>546656.15399999986</v>
          </cell>
          <cell r="AC20">
            <v>361634.18499999994</v>
          </cell>
        </row>
        <row r="21">
          <cell r="AB21">
            <v>18635.654399999999</v>
          </cell>
          <cell r="AC21">
            <v>18635.654399999999</v>
          </cell>
        </row>
        <row r="22">
          <cell r="AB22">
            <v>28252.936800000007</v>
          </cell>
          <cell r="AC22">
            <v>28252.936800000007</v>
          </cell>
        </row>
        <row r="23">
          <cell r="AB23">
            <v>10000</v>
          </cell>
          <cell r="AC23">
            <v>1142.5018</v>
          </cell>
        </row>
        <row r="24">
          <cell r="AB24">
            <v>60397.682400000012</v>
          </cell>
        </row>
        <row r="25">
          <cell r="AB25">
            <v>12078.013199999996</v>
          </cell>
          <cell r="AC25">
            <v>12078.013199999996</v>
          </cell>
        </row>
        <row r="28">
          <cell r="AB28">
            <v>396000</v>
          </cell>
          <cell r="AC28">
            <v>60000</v>
          </cell>
        </row>
        <row r="29">
          <cell r="AB29">
            <v>27000</v>
          </cell>
        </row>
        <row r="30">
          <cell r="AB30">
            <v>178000.35</v>
          </cell>
          <cell r="AC30">
            <v>20533.9126</v>
          </cell>
        </row>
        <row r="31">
          <cell r="AB31">
            <v>476000.15</v>
          </cell>
          <cell r="AC31">
            <v>19400</v>
          </cell>
        </row>
        <row r="32">
          <cell r="AB32">
            <v>70000</v>
          </cell>
          <cell r="AC32">
            <v>59524.363799999977</v>
          </cell>
        </row>
        <row r="33">
          <cell r="AB33">
            <v>1016999.78</v>
          </cell>
        </row>
        <row r="34">
          <cell r="AB34">
            <v>5531513.4160000011</v>
          </cell>
          <cell r="AC34">
            <v>1320000</v>
          </cell>
          <cell r="AE34">
            <v>6851513.4160000011</v>
          </cell>
        </row>
        <row r="35">
          <cell r="AB35">
            <v>95827.221600000034</v>
          </cell>
          <cell r="AC35">
            <v>10899.376399999999</v>
          </cell>
        </row>
        <row r="36">
          <cell r="AB36">
            <v>75514.190399999978</v>
          </cell>
        </row>
        <row r="38">
          <cell r="AB38">
            <v>17226</v>
          </cell>
          <cell r="AC38">
            <v>16385.38</v>
          </cell>
        </row>
        <row r="39">
          <cell r="AB39">
            <v>419999.6</v>
          </cell>
          <cell r="AC39">
            <v>196345.5318</v>
          </cell>
        </row>
        <row r="40">
          <cell r="AB40">
            <v>500000</v>
          </cell>
        </row>
        <row r="41">
          <cell r="AB41">
            <v>27206.757600000008</v>
          </cell>
          <cell r="AC41">
            <v>2380.6024000000002</v>
          </cell>
        </row>
        <row r="42">
          <cell r="AB42">
            <v>270040.31999999989</v>
          </cell>
        </row>
        <row r="43">
          <cell r="AB43">
            <v>10350</v>
          </cell>
        </row>
        <row r="44">
          <cell r="AB44">
            <v>279043.12</v>
          </cell>
          <cell r="AC44">
            <v>106099.73879999999</v>
          </cell>
        </row>
        <row r="45">
          <cell r="AB45">
            <v>50000</v>
          </cell>
        </row>
        <row r="46">
          <cell r="AB46">
            <v>100000</v>
          </cell>
        </row>
        <row r="47">
          <cell r="AB47">
            <v>577077.17000000004</v>
          </cell>
          <cell r="AC47">
            <v>21625.478599999999</v>
          </cell>
        </row>
        <row r="48">
          <cell r="AB48">
            <v>35000</v>
          </cell>
          <cell r="AC48">
            <v>66527.779999999984</v>
          </cell>
        </row>
        <row r="49">
          <cell r="AB49">
            <v>264757.46879999997</v>
          </cell>
          <cell r="AC49">
            <v>236265.75719999999</v>
          </cell>
        </row>
        <row r="50">
          <cell r="AB50">
            <v>77697.681599999996</v>
          </cell>
        </row>
        <row r="51">
          <cell r="AB51">
            <v>134499.34079999998</v>
          </cell>
          <cell r="AC51">
            <v>180218.8432</v>
          </cell>
        </row>
        <row r="52">
          <cell r="AB52">
            <v>51324.239999999983</v>
          </cell>
          <cell r="AC52">
            <v>11615.56</v>
          </cell>
        </row>
        <row r="53">
          <cell r="AB53">
            <v>278498.49719999993</v>
          </cell>
          <cell r="AC53">
            <v>89088.293800000014</v>
          </cell>
        </row>
        <row r="54">
          <cell r="AB54">
            <v>10000</v>
          </cell>
          <cell r="AC54">
            <v>3317.6</v>
          </cell>
        </row>
        <row r="55">
          <cell r="AB55">
            <v>441448.32600000006</v>
          </cell>
        </row>
        <row r="56">
          <cell r="AB56">
            <v>366.96</v>
          </cell>
          <cell r="AC56">
            <v>37785.418000000005</v>
          </cell>
        </row>
        <row r="57">
          <cell r="AB57">
            <v>4906714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C. CONSEJ"/>
      <sheetName val="CONSEJ"/>
      <sheetName val="INTEGRAC. PRESID"/>
      <sheetName val="PRESIDENCIA"/>
      <sheetName val="CAPACITACIÓN "/>
      <sheetName val="CAPACITACION COSTEO"/>
    </sheetNames>
    <sheetDataSet>
      <sheetData sheetId="0"/>
      <sheetData sheetId="1">
        <row r="8">
          <cell r="F8">
            <v>288000</v>
          </cell>
          <cell r="G8">
            <v>24000</v>
          </cell>
        </row>
        <row r="11">
          <cell r="C11" t="str">
            <v>PASAJES AÉREOS INTERNACIONALES</v>
          </cell>
          <cell r="F11">
            <v>336000</v>
          </cell>
          <cell r="G11">
            <v>28000</v>
          </cell>
          <cell r="H11">
            <v>28000</v>
          </cell>
          <cell r="I11">
            <v>28000</v>
          </cell>
          <cell r="J11">
            <v>28000</v>
          </cell>
          <cell r="K11">
            <v>28000</v>
          </cell>
          <cell r="L11">
            <v>28000</v>
          </cell>
          <cell r="M11">
            <v>28000</v>
          </cell>
          <cell r="N11">
            <v>28000</v>
          </cell>
          <cell r="O11">
            <v>28000</v>
          </cell>
          <cell r="P11">
            <v>28000</v>
          </cell>
          <cell r="Q11">
            <v>28000</v>
          </cell>
          <cell r="R11">
            <v>28000</v>
          </cell>
        </row>
        <row r="14">
          <cell r="F14">
            <v>38400</v>
          </cell>
          <cell r="G14">
            <v>3200</v>
          </cell>
        </row>
        <row r="17">
          <cell r="F17">
            <v>67200</v>
          </cell>
          <cell r="G17">
            <v>5600</v>
          </cell>
          <cell r="H17">
            <v>5600</v>
          </cell>
          <cell r="I17">
            <v>5600</v>
          </cell>
          <cell r="J17">
            <v>5600</v>
          </cell>
          <cell r="K17">
            <v>5600</v>
          </cell>
          <cell r="L17">
            <v>5600</v>
          </cell>
          <cell r="M17">
            <v>5600</v>
          </cell>
          <cell r="N17">
            <v>5600</v>
          </cell>
          <cell r="O17">
            <v>5600</v>
          </cell>
          <cell r="P17">
            <v>5600</v>
          </cell>
          <cell r="Q17">
            <v>5600</v>
          </cell>
          <cell r="R17">
            <v>5600</v>
          </cell>
        </row>
        <row r="20">
          <cell r="F20">
            <v>249600</v>
          </cell>
          <cell r="G20">
            <v>20800</v>
          </cell>
        </row>
        <row r="23">
          <cell r="F23">
            <v>672000</v>
          </cell>
          <cell r="G23">
            <v>56000</v>
          </cell>
          <cell r="H23">
            <v>56000</v>
          </cell>
          <cell r="I23">
            <v>56000</v>
          </cell>
          <cell r="J23">
            <v>56000</v>
          </cell>
          <cell r="K23">
            <v>56000</v>
          </cell>
          <cell r="L23">
            <v>56000</v>
          </cell>
          <cell r="M23">
            <v>56000</v>
          </cell>
          <cell r="N23">
            <v>56000</v>
          </cell>
          <cell r="O23">
            <v>56000</v>
          </cell>
          <cell r="P23">
            <v>56000</v>
          </cell>
          <cell r="Q23">
            <v>56000</v>
          </cell>
          <cell r="R23">
            <v>56000</v>
          </cell>
        </row>
        <row r="26">
          <cell r="F26">
            <v>600000</v>
          </cell>
          <cell r="H26">
            <v>60000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8:D22"/>
  <sheetViews>
    <sheetView topLeftCell="A2" zoomScale="130" zoomScaleNormal="130" workbookViewId="0">
      <selection activeCell="C17" sqref="C17"/>
    </sheetView>
  </sheetViews>
  <sheetFormatPr baseColWidth="10" defaultColWidth="11.42578125" defaultRowHeight="15" x14ac:dyDescent="0.3"/>
  <cols>
    <col min="1" max="1" width="6.7109375" style="35" customWidth="1"/>
    <col min="2" max="2" width="50.7109375" style="35" customWidth="1"/>
    <col min="3" max="3" width="9.7109375" style="35" customWidth="1"/>
    <col min="4" max="4" width="63.5703125" style="35" bestFit="1" customWidth="1"/>
    <col min="5" max="5" width="6.140625" style="35" customWidth="1"/>
    <col min="6" max="16384" width="11.42578125" style="35"/>
  </cols>
  <sheetData>
    <row r="8" spans="2:4" ht="3" customHeight="1" x14ac:dyDescent="0.3"/>
    <row r="9" spans="2:4" x14ac:dyDescent="0.3">
      <c r="B9" s="116" t="s">
        <v>51</v>
      </c>
      <c r="C9" s="116"/>
      <c r="D9" s="116"/>
    </row>
    <row r="10" spans="2:4" ht="15.75" thickBot="1" x14ac:dyDescent="0.35"/>
    <row r="11" spans="2:4" s="38" customFormat="1" ht="31.5" customHeight="1" thickBot="1" x14ac:dyDescent="0.35">
      <c r="B11" s="36" t="s">
        <v>7</v>
      </c>
      <c r="C11" s="36" t="s">
        <v>13</v>
      </c>
      <c r="D11" s="37" t="s">
        <v>12</v>
      </c>
    </row>
    <row r="12" spans="2:4" ht="13.5" customHeight="1" x14ac:dyDescent="0.3">
      <c r="B12" s="72" t="s">
        <v>45</v>
      </c>
      <c r="C12" s="73">
        <v>6</v>
      </c>
      <c r="D12" s="39" t="s">
        <v>49</v>
      </c>
    </row>
    <row r="13" spans="2:4" ht="13.5" customHeight="1" x14ac:dyDescent="0.3">
      <c r="B13" s="72" t="s">
        <v>45</v>
      </c>
      <c r="C13" s="73">
        <v>1</v>
      </c>
      <c r="D13" s="39" t="s">
        <v>50</v>
      </c>
    </row>
    <row r="14" spans="2:4" ht="13.5" customHeight="1" x14ac:dyDescent="0.3">
      <c r="B14" s="72" t="s">
        <v>46</v>
      </c>
      <c r="C14" s="73">
        <v>4</v>
      </c>
      <c r="D14" s="39" t="s">
        <v>53</v>
      </c>
    </row>
    <row r="15" spans="2:4" ht="13.5" customHeight="1" x14ac:dyDescent="0.3">
      <c r="B15" s="72" t="s">
        <v>46</v>
      </c>
      <c r="C15" s="73">
        <v>1</v>
      </c>
      <c r="D15" s="39" t="s">
        <v>50</v>
      </c>
    </row>
    <row r="16" spans="2:4" ht="13.5" customHeight="1" x14ac:dyDescent="0.3">
      <c r="B16" s="72" t="s">
        <v>47</v>
      </c>
      <c r="C16" s="73">
        <v>3</v>
      </c>
      <c r="D16" s="39" t="s">
        <v>52</v>
      </c>
    </row>
    <row r="17" spans="2:4" x14ac:dyDescent="0.3">
      <c r="B17" s="72" t="s">
        <v>48</v>
      </c>
      <c r="C17" s="73">
        <v>2</v>
      </c>
      <c r="D17" s="39" t="s">
        <v>52</v>
      </c>
    </row>
    <row r="18" spans="2:4" x14ac:dyDescent="0.3">
      <c r="C18" s="40"/>
    </row>
    <row r="19" spans="2:4" x14ac:dyDescent="0.3">
      <c r="B19" s="117" t="s">
        <v>17</v>
      </c>
      <c r="C19" s="117"/>
      <c r="D19" s="62" t="s">
        <v>28</v>
      </c>
    </row>
    <row r="20" spans="2:4" x14ac:dyDescent="0.3">
      <c r="B20" s="61"/>
      <c r="C20" s="15"/>
      <c r="D20" s="61"/>
    </row>
    <row r="21" spans="2:4" x14ac:dyDescent="0.3">
      <c r="B21" s="18" t="s">
        <v>0</v>
      </c>
      <c r="C21" s="24"/>
      <c r="D21" s="60" t="s">
        <v>54</v>
      </c>
    </row>
    <row r="22" spans="2:4" x14ac:dyDescent="0.3">
      <c r="B22" s="17"/>
      <c r="C22" s="25"/>
      <c r="D22" s="7"/>
    </row>
  </sheetData>
  <mergeCells count="2">
    <mergeCell ref="B9:D9"/>
    <mergeCell ref="B19:C19"/>
  </mergeCells>
  <printOptions horizontalCentered="1"/>
  <pageMargins left="1.2204724409448819" right="0.70866141732283472" top="0.51181102362204722" bottom="0.62992125984251968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49"/>
  <sheetViews>
    <sheetView showWhiteSpace="0" topLeftCell="A13" zoomScaleNormal="100" zoomScaleSheetLayoutView="50" workbookViewId="0">
      <selection activeCell="C23" sqref="C23"/>
    </sheetView>
  </sheetViews>
  <sheetFormatPr baseColWidth="10" defaultColWidth="11.42578125" defaultRowHeight="15" x14ac:dyDescent="0.3"/>
  <cols>
    <col min="1" max="1" width="4.42578125" style="1" customWidth="1"/>
    <col min="2" max="2" width="12.5703125" style="1" customWidth="1"/>
    <col min="3" max="3" width="19.7109375" style="1" customWidth="1"/>
    <col min="4" max="4" width="23.5703125" style="2" customWidth="1"/>
    <col min="5" max="5" width="11.5703125" style="1" customWidth="1"/>
    <col min="6" max="6" width="19.7109375" style="1" customWidth="1"/>
    <col min="7" max="7" width="11.42578125" style="1" customWidth="1"/>
    <col min="8" max="8" width="11.42578125" style="1" hidden="1" customWidth="1"/>
    <col min="9" max="9" width="15.5703125" style="1" customWidth="1"/>
    <col min="10" max="10" width="15.42578125" style="1" customWidth="1"/>
    <col min="11" max="11" width="16.140625" style="1" customWidth="1"/>
    <col min="12" max="12" width="4.42578125" style="16" customWidth="1"/>
    <col min="13" max="16384" width="11.42578125" style="1"/>
  </cols>
  <sheetData>
    <row r="1" spans="2:12" x14ac:dyDescent="0.3">
      <c r="L1" s="1"/>
    </row>
    <row r="2" spans="2:12" ht="16.5" customHeight="1" x14ac:dyDescent="0.3">
      <c r="B2" s="41"/>
      <c r="C2" s="41"/>
      <c r="D2" s="41"/>
      <c r="E2" s="41"/>
      <c r="F2" s="41"/>
      <c r="G2" s="41"/>
      <c r="H2" s="41"/>
      <c r="I2" s="41"/>
      <c r="J2" s="41"/>
      <c r="K2" s="41"/>
      <c r="L2" s="1"/>
    </row>
    <row r="3" spans="2:12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1"/>
    </row>
    <row r="4" spans="2:12" x14ac:dyDescent="0.3">
      <c r="F4" s="118" t="s">
        <v>25</v>
      </c>
      <c r="G4" s="118"/>
      <c r="H4" s="118"/>
      <c r="I4" s="118"/>
      <c r="J4" s="118"/>
      <c r="K4" s="118"/>
      <c r="L4" s="1"/>
    </row>
    <row r="5" spans="2:12" x14ac:dyDescent="0.3">
      <c r="F5" s="118"/>
      <c r="G5" s="118"/>
      <c r="H5" s="118"/>
      <c r="I5" s="118"/>
      <c r="J5" s="118"/>
      <c r="K5" s="118"/>
      <c r="L5" s="1"/>
    </row>
    <row r="6" spans="2:12" x14ac:dyDescent="0.3">
      <c r="F6" s="42"/>
      <c r="G6" s="42"/>
      <c r="H6" s="42"/>
      <c r="I6" s="42"/>
      <c r="J6" s="42"/>
      <c r="K6" s="42"/>
      <c r="L6" s="1"/>
    </row>
    <row r="7" spans="2:12" x14ac:dyDescent="0.3">
      <c r="F7" s="42"/>
      <c r="G7" s="42"/>
      <c r="H7" s="42"/>
      <c r="I7" s="42"/>
      <c r="J7" s="42"/>
      <c r="K7" s="42"/>
      <c r="L7" s="1"/>
    </row>
    <row r="8" spans="2:12" ht="3.75" customHeight="1" x14ac:dyDescent="0.3">
      <c r="F8" s="42"/>
      <c r="G8" s="42"/>
      <c r="H8" s="42"/>
      <c r="I8" s="42"/>
      <c r="J8" s="42"/>
      <c r="K8" s="42"/>
      <c r="L8" s="1"/>
    </row>
    <row r="9" spans="2:12" x14ac:dyDescent="0.3">
      <c r="B9" s="20"/>
      <c r="C9" s="20"/>
      <c r="D9" s="21" t="s">
        <v>9</v>
      </c>
      <c r="E9" s="119" t="s">
        <v>14</v>
      </c>
      <c r="F9" s="119"/>
      <c r="G9" s="119"/>
      <c r="H9" s="119"/>
      <c r="I9" s="119"/>
      <c r="J9" s="119"/>
      <c r="K9" s="119"/>
      <c r="L9" s="1"/>
    </row>
    <row r="10" spans="2:12" x14ac:dyDescent="0.3">
      <c r="B10" s="20"/>
      <c r="C10" s="20"/>
      <c r="D10" s="21"/>
      <c r="E10" s="17"/>
      <c r="F10" s="17"/>
      <c r="G10" s="17"/>
      <c r="H10" s="17"/>
      <c r="I10" s="17"/>
      <c r="J10" s="17"/>
      <c r="K10" s="17"/>
      <c r="L10" s="1"/>
    </row>
    <row r="11" spans="2:12" ht="15.75" customHeight="1" x14ac:dyDescent="0.3">
      <c r="B11" s="121" t="s">
        <v>8</v>
      </c>
      <c r="C11" s="121"/>
      <c r="D11" s="121"/>
      <c r="E11" s="135" t="s">
        <v>15</v>
      </c>
      <c r="F11" s="135"/>
      <c r="G11" s="135"/>
      <c r="H11" s="135"/>
      <c r="I11" s="135"/>
      <c r="J11" s="135"/>
      <c r="K11" s="135"/>
      <c r="L11" s="1"/>
    </row>
    <row r="12" spans="2:12" ht="15.75" customHeight="1" x14ac:dyDescent="0.3">
      <c r="B12" s="33"/>
      <c r="C12" s="33"/>
      <c r="D12" s="33"/>
      <c r="E12" s="44"/>
      <c r="F12" s="45"/>
      <c r="G12" s="44"/>
      <c r="H12" s="44"/>
      <c r="I12" s="44"/>
      <c r="J12" s="44"/>
      <c r="K12" s="44"/>
      <c r="L12" s="1"/>
    </row>
    <row r="13" spans="2:12" ht="15.75" customHeight="1" x14ac:dyDescent="0.3">
      <c r="B13" s="121" t="s">
        <v>11</v>
      </c>
      <c r="C13" s="121"/>
      <c r="D13" s="121"/>
      <c r="E13" s="44"/>
      <c r="F13" s="65">
        <v>0.4</v>
      </c>
      <c r="G13" s="44"/>
      <c r="H13" s="44"/>
      <c r="I13" s="44"/>
      <c r="J13" s="44"/>
      <c r="K13" s="44"/>
      <c r="L13" s="1"/>
    </row>
    <row r="14" spans="2:12" ht="15.75" customHeight="1" x14ac:dyDescent="0.3">
      <c r="B14" s="33"/>
      <c r="C14" s="33"/>
      <c r="D14" s="33"/>
      <c r="E14" s="53"/>
      <c r="F14" s="53"/>
      <c r="G14" s="53"/>
      <c r="H14" s="53"/>
      <c r="I14" s="53"/>
      <c r="J14" s="53"/>
      <c r="K14" s="53"/>
      <c r="L14" s="1"/>
    </row>
    <row r="15" spans="2:12" ht="15.75" customHeight="1" x14ac:dyDescent="0.3">
      <c r="B15" s="136" t="s">
        <v>1</v>
      </c>
      <c r="C15" s="136"/>
      <c r="D15" s="136"/>
      <c r="E15" s="68" t="s">
        <v>55</v>
      </c>
      <c r="F15" s="68"/>
      <c r="G15" s="68"/>
      <c r="H15" s="68"/>
      <c r="I15" s="68"/>
      <c r="J15" s="68"/>
      <c r="K15" s="68"/>
      <c r="L15" s="1"/>
    </row>
    <row r="16" spans="2:12" s="2" customFormat="1" x14ac:dyDescent="0.3">
      <c r="B16" s="8"/>
      <c r="C16" s="8"/>
      <c r="D16" s="8"/>
      <c r="E16" s="17" t="s">
        <v>26</v>
      </c>
      <c r="F16" s="53"/>
      <c r="G16" s="54"/>
      <c r="H16" s="54"/>
      <c r="I16" s="55"/>
      <c r="J16" s="56"/>
      <c r="K16" s="56"/>
    </row>
    <row r="17" spans="2:12" s="2" customFormat="1" x14ac:dyDescent="0.3">
      <c r="B17" s="8"/>
      <c r="C17" s="8"/>
      <c r="D17" s="8"/>
      <c r="E17" s="17"/>
      <c r="F17" s="53"/>
      <c r="G17" s="54"/>
      <c r="H17" s="54"/>
      <c r="I17" s="55"/>
      <c r="J17" s="56"/>
      <c r="K17" s="56"/>
    </row>
    <row r="18" spans="2:12" x14ac:dyDescent="0.3">
      <c r="B18" s="8"/>
      <c r="C18" s="8"/>
      <c r="D18" s="30" t="s">
        <v>10</v>
      </c>
      <c r="E18" s="119" t="s">
        <v>42</v>
      </c>
      <c r="F18" s="119"/>
      <c r="G18" s="119"/>
      <c r="H18" s="119"/>
      <c r="I18" s="119"/>
      <c r="J18" s="119"/>
      <c r="K18" s="119"/>
      <c r="L18" s="1"/>
    </row>
    <row r="19" spans="2:12" x14ac:dyDescent="0.3">
      <c r="B19" s="10"/>
      <c r="C19" s="8"/>
      <c r="D19" s="30"/>
      <c r="E19" s="8"/>
      <c r="F19" s="23"/>
      <c r="G19" s="46"/>
      <c r="H19" s="46"/>
      <c r="I19" s="47"/>
      <c r="J19" s="48"/>
      <c r="K19" s="48"/>
      <c r="L19" s="1"/>
    </row>
    <row r="20" spans="2:12" ht="15" customHeight="1" x14ac:dyDescent="0.3">
      <c r="B20" s="137" t="s">
        <v>2</v>
      </c>
      <c r="C20" s="123" t="s">
        <v>3</v>
      </c>
      <c r="D20" s="124"/>
      <c r="E20" s="124"/>
      <c r="F20" s="124"/>
      <c r="G20" s="124"/>
      <c r="H20" s="124"/>
      <c r="I20" s="129" t="s">
        <v>27</v>
      </c>
      <c r="J20" s="122" t="s">
        <v>4</v>
      </c>
      <c r="K20" s="122"/>
      <c r="L20" s="1"/>
    </row>
    <row r="21" spans="2:12" ht="16.5" customHeight="1" x14ac:dyDescent="0.3">
      <c r="B21" s="137"/>
      <c r="C21" s="125"/>
      <c r="D21" s="126"/>
      <c r="E21" s="126"/>
      <c r="F21" s="126"/>
      <c r="G21" s="126"/>
      <c r="H21" s="126"/>
      <c r="I21" s="130"/>
      <c r="J21" s="122"/>
      <c r="K21" s="122"/>
      <c r="L21" s="1"/>
    </row>
    <row r="22" spans="2:12" ht="17.25" customHeight="1" x14ac:dyDescent="0.3">
      <c r="B22" s="137"/>
      <c r="C22" s="127"/>
      <c r="D22" s="128"/>
      <c r="E22" s="128"/>
      <c r="F22" s="128"/>
      <c r="G22" s="128"/>
      <c r="H22" s="128"/>
      <c r="I22" s="131"/>
      <c r="J22" s="32" t="s">
        <v>5</v>
      </c>
      <c r="K22" s="32" t="s">
        <v>6</v>
      </c>
      <c r="L22" s="1"/>
    </row>
    <row r="23" spans="2:12" ht="18.75" customHeight="1" x14ac:dyDescent="0.3">
      <c r="B23" s="49" t="s">
        <v>18</v>
      </c>
      <c r="C23" s="74" t="s">
        <v>56</v>
      </c>
      <c r="D23" s="51"/>
      <c r="E23" s="51"/>
      <c r="F23" s="51"/>
      <c r="G23" s="51"/>
      <c r="H23" s="51"/>
      <c r="I23" s="63" t="s">
        <v>41</v>
      </c>
      <c r="J23" s="29">
        <v>42736</v>
      </c>
      <c r="K23" s="11">
        <v>43100</v>
      </c>
      <c r="L23" s="1"/>
    </row>
    <row r="24" spans="2:12" ht="18.75" customHeight="1" x14ac:dyDescent="0.3">
      <c r="B24" s="52" t="s">
        <v>19</v>
      </c>
      <c r="C24" s="132" t="s">
        <v>57</v>
      </c>
      <c r="D24" s="133"/>
      <c r="E24" s="133"/>
      <c r="F24" s="133"/>
      <c r="G24" s="133"/>
      <c r="H24" s="133"/>
      <c r="I24" s="69">
        <v>1</v>
      </c>
      <c r="J24" s="29">
        <v>42736</v>
      </c>
      <c r="K24" s="11">
        <v>43100</v>
      </c>
      <c r="L24" s="1"/>
    </row>
    <row r="25" spans="2:12" ht="18.75" customHeight="1" x14ac:dyDescent="0.3">
      <c r="B25" s="52" t="s">
        <v>20</v>
      </c>
      <c r="C25" s="132" t="s">
        <v>58</v>
      </c>
      <c r="D25" s="133"/>
      <c r="E25" s="133"/>
      <c r="F25" s="133"/>
      <c r="G25" s="133"/>
      <c r="H25" s="133"/>
      <c r="I25" s="63" t="s">
        <v>38</v>
      </c>
      <c r="J25" s="29">
        <v>43009</v>
      </c>
      <c r="K25" s="11">
        <v>43100</v>
      </c>
      <c r="L25" s="1"/>
    </row>
    <row r="26" spans="2:12" ht="18.75" customHeight="1" x14ac:dyDescent="0.3">
      <c r="B26" s="52" t="s">
        <v>21</v>
      </c>
      <c r="C26" s="132" t="s">
        <v>59</v>
      </c>
      <c r="D26" s="133"/>
      <c r="E26" s="133"/>
      <c r="F26" s="133"/>
      <c r="G26" s="133"/>
      <c r="H26" s="133"/>
      <c r="I26" s="69">
        <v>1</v>
      </c>
      <c r="J26" s="29">
        <v>42736</v>
      </c>
      <c r="K26" s="11">
        <v>43100</v>
      </c>
      <c r="L26" s="1"/>
    </row>
    <row r="27" spans="2:12" ht="18.75" customHeight="1" x14ac:dyDescent="0.3">
      <c r="B27" s="52" t="s">
        <v>22</v>
      </c>
      <c r="C27" s="132" t="s">
        <v>60</v>
      </c>
      <c r="D27" s="133"/>
      <c r="E27" s="133"/>
      <c r="F27" s="133"/>
      <c r="G27" s="133"/>
      <c r="H27" s="133"/>
      <c r="I27" s="63" t="s">
        <v>44</v>
      </c>
      <c r="J27" s="29">
        <v>42736</v>
      </c>
      <c r="K27" s="11">
        <v>43100</v>
      </c>
      <c r="L27" s="1"/>
    </row>
    <row r="28" spans="2:12" ht="24.75" customHeight="1" x14ac:dyDescent="0.3">
      <c r="B28" s="52" t="s">
        <v>23</v>
      </c>
      <c r="C28" s="132" t="s">
        <v>62</v>
      </c>
      <c r="D28" s="133"/>
      <c r="E28" s="133"/>
      <c r="F28" s="133"/>
      <c r="G28" s="133"/>
      <c r="H28" s="133"/>
      <c r="I28" s="63" t="s">
        <v>43</v>
      </c>
      <c r="J28" s="29">
        <v>42736</v>
      </c>
      <c r="K28" s="11">
        <v>43100</v>
      </c>
      <c r="L28" s="1"/>
    </row>
    <row r="29" spans="2:12" ht="18.75" customHeight="1" x14ac:dyDescent="0.3">
      <c r="B29" s="52" t="s">
        <v>24</v>
      </c>
      <c r="C29" s="132" t="s">
        <v>61</v>
      </c>
      <c r="D29" s="133"/>
      <c r="E29" s="133"/>
      <c r="F29" s="133"/>
      <c r="G29" s="133"/>
      <c r="H29" s="133"/>
      <c r="I29" s="69">
        <v>1</v>
      </c>
      <c r="J29" s="29">
        <v>42736</v>
      </c>
      <c r="K29" s="11">
        <v>43100</v>
      </c>
      <c r="L29" s="1"/>
    </row>
    <row r="30" spans="2:12" ht="15" customHeight="1" x14ac:dyDescent="0.3">
      <c r="B30" s="2"/>
      <c r="C30" s="2"/>
      <c r="D30" s="15"/>
      <c r="E30" s="15"/>
      <c r="F30" s="15"/>
      <c r="G30" s="15"/>
      <c r="H30" s="15"/>
      <c r="I30" s="15"/>
      <c r="J30" s="50"/>
      <c r="K30" s="50"/>
      <c r="L30" s="1"/>
    </row>
    <row r="31" spans="2:12" ht="21.75" customHeight="1" x14ac:dyDescent="0.3">
      <c r="B31" s="117" t="s">
        <v>17</v>
      </c>
      <c r="C31" s="117"/>
      <c r="D31" s="120" t="s">
        <v>28</v>
      </c>
      <c r="E31" s="120"/>
      <c r="F31" s="120"/>
      <c r="G31" s="120"/>
      <c r="H31" s="5"/>
      <c r="I31" s="5"/>
      <c r="J31" s="5"/>
      <c r="K31" s="5"/>
      <c r="L31" s="1"/>
    </row>
    <row r="32" spans="2:12" ht="17.25" customHeight="1" x14ac:dyDescent="0.3">
      <c r="B32" s="34"/>
      <c r="C32" s="15"/>
      <c r="D32" s="34"/>
      <c r="E32" s="34"/>
      <c r="F32" s="34"/>
      <c r="G32" s="57"/>
      <c r="H32" s="5"/>
      <c r="I32" s="5"/>
      <c r="J32" s="5"/>
      <c r="K32" s="5"/>
      <c r="L32" s="1"/>
    </row>
    <row r="33" spans="2:14" ht="21.75" customHeight="1" x14ac:dyDescent="0.3">
      <c r="B33" s="18" t="s">
        <v>0</v>
      </c>
      <c r="C33" s="24"/>
      <c r="D33" s="134" t="s">
        <v>54</v>
      </c>
      <c r="E33" s="134"/>
      <c r="F33" s="134"/>
      <c r="G33" s="134"/>
      <c r="H33" s="9"/>
      <c r="I33" s="9"/>
      <c r="J33" s="9"/>
      <c r="K33" s="9"/>
      <c r="L33" s="1"/>
    </row>
    <row r="34" spans="2:14" ht="21.75" customHeight="1" x14ac:dyDescent="0.3">
      <c r="B34" s="18"/>
      <c r="C34" s="24"/>
      <c r="D34" s="19"/>
      <c r="E34" s="19"/>
      <c r="F34" s="19"/>
      <c r="H34" s="9"/>
      <c r="I34" s="9"/>
      <c r="J34" s="9"/>
      <c r="K34" s="9"/>
      <c r="L34" s="1"/>
    </row>
    <row r="35" spans="2:14" ht="21.75" customHeight="1" x14ac:dyDescent="0.3">
      <c r="L35" s="1"/>
    </row>
    <row r="36" spans="2:14" ht="21.75" customHeight="1" x14ac:dyDescent="0.3">
      <c r="L36" s="13"/>
      <c r="M36" s="14"/>
      <c r="N36" s="2"/>
    </row>
    <row r="37" spans="2:14" ht="21.75" customHeight="1" x14ac:dyDescent="0.3">
      <c r="L37" s="13"/>
      <c r="M37" s="14"/>
      <c r="N37" s="2"/>
    </row>
    <row r="38" spans="2:14" ht="21.75" customHeight="1" x14ac:dyDescent="0.3">
      <c r="L38" s="13"/>
      <c r="M38" s="14"/>
      <c r="N38" s="2"/>
    </row>
    <row r="39" spans="2:14" ht="21.75" customHeight="1" x14ac:dyDescent="0.3">
      <c r="L39" s="13"/>
      <c r="M39" s="14"/>
      <c r="N39" s="2"/>
    </row>
    <row r="40" spans="2:14" x14ac:dyDescent="0.3">
      <c r="L40" s="3"/>
      <c r="M40" s="4"/>
      <c r="N40" s="4"/>
    </row>
    <row r="41" spans="2:14" ht="21" customHeight="1" x14ac:dyDescent="0.3">
      <c r="L41" s="3"/>
      <c r="M41" s="4"/>
      <c r="N41" s="4"/>
    </row>
    <row r="42" spans="2:14" ht="21" customHeight="1" x14ac:dyDescent="0.3">
      <c r="L42" s="3"/>
      <c r="M42" s="4"/>
      <c r="N42" s="4"/>
    </row>
    <row r="45" spans="2:14" ht="16.5" customHeight="1" x14ac:dyDescent="0.3"/>
    <row r="46" spans="2:14" ht="16.5" customHeight="1" x14ac:dyDescent="0.3"/>
    <row r="47" spans="2:14" ht="16.5" customHeight="1" x14ac:dyDescent="0.3"/>
    <row r="48" spans="2:14" ht="18" customHeight="1" x14ac:dyDescent="0.3"/>
    <row r="49" ht="16.5" customHeight="1" x14ac:dyDescent="0.3"/>
    <row r="50" ht="18" customHeight="1" x14ac:dyDescent="0.3"/>
    <row r="51" ht="16.5" customHeight="1" x14ac:dyDescent="0.3"/>
    <row r="52" ht="18" customHeight="1" x14ac:dyDescent="0.3"/>
    <row r="53" ht="16.5" customHeight="1" x14ac:dyDescent="0.3"/>
    <row r="54" ht="18" customHeight="1" x14ac:dyDescent="0.3"/>
    <row r="55" ht="18" customHeight="1" x14ac:dyDescent="0.3"/>
    <row r="56" ht="21.75" customHeight="1" x14ac:dyDescent="0.3"/>
    <row r="57" ht="15.75" customHeight="1" x14ac:dyDescent="0.3"/>
    <row r="58" ht="18" customHeight="1" x14ac:dyDescent="0.3"/>
    <row r="59" ht="18" customHeight="1" x14ac:dyDescent="0.3"/>
    <row r="60" ht="16.5" customHeight="1" x14ac:dyDescent="0.3"/>
    <row r="61" ht="16.5" customHeight="1" x14ac:dyDescent="0.3"/>
    <row r="62" ht="15" customHeight="1" x14ac:dyDescent="0.3"/>
    <row r="63" ht="15" customHeight="1" x14ac:dyDescent="0.3"/>
    <row r="64" ht="15" customHeight="1" x14ac:dyDescent="0.3"/>
    <row r="65" ht="29.25" customHeight="1" x14ac:dyDescent="0.3"/>
    <row r="66" ht="26.25" customHeight="1" x14ac:dyDescent="0.3"/>
    <row r="67" ht="16.5" customHeight="1" x14ac:dyDescent="0.3"/>
    <row r="68" ht="16.5" customHeight="1" x14ac:dyDescent="0.3"/>
    <row r="69" ht="16.5" customHeight="1" x14ac:dyDescent="0.3"/>
    <row r="70" ht="33.75" customHeight="1" x14ac:dyDescent="0.3"/>
    <row r="71" ht="16.5" customHeight="1" x14ac:dyDescent="0.3"/>
    <row r="72" ht="16.5" customHeight="1" x14ac:dyDescent="0.3"/>
    <row r="73" ht="16.5" customHeight="1" x14ac:dyDescent="0.3"/>
    <row r="74" ht="16.5" customHeight="1" x14ac:dyDescent="0.3"/>
    <row r="75" ht="16.5" customHeight="1" x14ac:dyDescent="0.3"/>
    <row r="76" ht="16.5" customHeight="1" x14ac:dyDescent="0.3"/>
    <row r="77" ht="16.5" customHeight="1" x14ac:dyDescent="0.3"/>
    <row r="78" ht="16.5" customHeight="1" x14ac:dyDescent="0.3"/>
    <row r="79" ht="16.5" customHeight="1" x14ac:dyDescent="0.3"/>
    <row r="80" ht="16.5" customHeight="1" x14ac:dyDescent="0.3"/>
    <row r="81" ht="16.5" customHeight="1" x14ac:dyDescent="0.3"/>
    <row r="82" ht="16.5" customHeight="1" x14ac:dyDescent="0.3"/>
    <row r="83" ht="16.5" customHeight="1" x14ac:dyDescent="0.3"/>
    <row r="84" ht="16.5" customHeight="1" x14ac:dyDescent="0.3"/>
    <row r="85" ht="15" customHeight="1" x14ac:dyDescent="0.3"/>
    <row r="86" ht="16.5" customHeight="1" x14ac:dyDescent="0.3"/>
    <row r="87" ht="16.5" customHeight="1" x14ac:dyDescent="0.3"/>
    <row r="88" ht="16.5" customHeight="1" x14ac:dyDescent="0.3"/>
    <row r="89" ht="16.5" customHeight="1" x14ac:dyDescent="0.3"/>
    <row r="90" ht="16.5" customHeight="1" x14ac:dyDescent="0.3"/>
    <row r="91" ht="16.5" customHeight="1" x14ac:dyDescent="0.3"/>
    <row r="92" ht="16.5" customHeight="1" x14ac:dyDescent="0.3"/>
    <row r="93" ht="16.5" customHeight="1" x14ac:dyDescent="0.3"/>
    <row r="94" ht="16.5" customHeight="1" x14ac:dyDescent="0.3"/>
    <row r="95" ht="18" customHeight="1" x14ac:dyDescent="0.3"/>
    <row r="96" ht="18" customHeight="1" x14ac:dyDescent="0.3"/>
    <row r="97" ht="18" customHeight="1" x14ac:dyDescent="0.3"/>
    <row r="98" ht="18" customHeight="1" x14ac:dyDescent="0.3"/>
    <row r="99" ht="18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30" customHeight="1" x14ac:dyDescent="0.3"/>
    <row r="106" ht="16.5" customHeight="1" x14ac:dyDescent="0.3"/>
    <row r="107" ht="16.5" customHeight="1" x14ac:dyDescent="0.3"/>
    <row r="108" ht="16.5" customHeight="1" x14ac:dyDescent="0.3"/>
    <row r="109" ht="16.5" customHeight="1" x14ac:dyDescent="0.3"/>
    <row r="110" ht="16.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6.5" customHeight="1" x14ac:dyDescent="0.3"/>
    <row r="122" ht="16.5" customHeight="1" x14ac:dyDescent="0.3"/>
    <row r="123" ht="16.5" customHeight="1" x14ac:dyDescent="0.3"/>
    <row r="124" ht="16.5" customHeight="1" x14ac:dyDescent="0.3"/>
    <row r="125" ht="16.5" customHeight="1" x14ac:dyDescent="0.3"/>
    <row r="126" ht="16.5" customHeight="1" x14ac:dyDescent="0.3"/>
    <row r="127" ht="15" customHeight="1" x14ac:dyDescent="0.3"/>
    <row r="128" ht="16.5" customHeight="1" x14ac:dyDescent="0.3"/>
    <row r="129" ht="16.5" customHeight="1" x14ac:dyDescent="0.3"/>
    <row r="130" ht="16.5" customHeight="1" x14ac:dyDescent="0.3"/>
    <row r="131" ht="16.5" customHeight="1" x14ac:dyDescent="0.3"/>
    <row r="132" ht="16.5" customHeight="1" x14ac:dyDescent="0.3"/>
    <row r="133" ht="16.5" customHeight="1" x14ac:dyDescent="0.3"/>
    <row r="134" ht="16.5" customHeight="1" x14ac:dyDescent="0.3"/>
    <row r="135" ht="16.5" customHeight="1" x14ac:dyDescent="0.3"/>
    <row r="136" ht="16.5" customHeight="1" x14ac:dyDescent="0.3"/>
    <row r="137" ht="18" customHeight="1" x14ac:dyDescent="0.3"/>
    <row r="138" ht="18" customHeight="1" x14ac:dyDescent="0.3"/>
    <row r="139" ht="16.5" customHeight="1" x14ac:dyDescent="0.3"/>
    <row r="140" ht="16.5" customHeight="1" x14ac:dyDescent="0.3"/>
    <row r="141" ht="18" customHeight="1" x14ac:dyDescent="0.3"/>
    <row r="142" ht="18" customHeight="1" x14ac:dyDescent="0.3"/>
    <row r="143" ht="67.5" customHeight="1" x14ac:dyDescent="0.3"/>
    <row r="144" ht="47.25" customHeight="1" x14ac:dyDescent="0.3"/>
    <row r="145" ht="16.5" customHeight="1" x14ac:dyDescent="0.3"/>
    <row r="146" ht="16.5" customHeight="1" x14ac:dyDescent="0.3"/>
    <row r="147" ht="16.5" customHeight="1" x14ac:dyDescent="0.3"/>
    <row r="148" ht="16.5" customHeight="1" x14ac:dyDescent="0.3"/>
    <row r="149" ht="16.5" customHeight="1" x14ac:dyDescent="0.3"/>
    <row r="150" ht="16.5" customHeight="1" x14ac:dyDescent="0.3"/>
    <row r="151" ht="16.5" customHeight="1" x14ac:dyDescent="0.3"/>
    <row r="152" ht="16.5" customHeight="1" x14ac:dyDescent="0.3"/>
    <row r="153" ht="16.5" customHeight="1" x14ac:dyDescent="0.3"/>
    <row r="154" ht="16.5" customHeight="1" x14ac:dyDescent="0.3"/>
    <row r="155" ht="15" customHeight="1" x14ac:dyDescent="0.3"/>
    <row r="156" ht="16.5" customHeight="1" x14ac:dyDescent="0.3"/>
    <row r="157" ht="16.5" customHeight="1" x14ac:dyDescent="0.3"/>
    <row r="158" ht="16.5" customHeight="1" x14ac:dyDescent="0.3"/>
    <row r="159" ht="16.5" customHeight="1" x14ac:dyDescent="0.3"/>
    <row r="160" ht="16.5" customHeight="1" x14ac:dyDescent="0.3"/>
    <row r="161" ht="16.5" customHeight="1" x14ac:dyDescent="0.3"/>
    <row r="162" ht="16.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</sheetData>
  <sheetProtection selectLockedCells="1" selectUnlockedCells="1"/>
  <dataConsolidate/>
  <mergeCells count="20">
    <mergeCell ref="D33:G33"/>
    <mergeCell ref="B31:C31"/>
    <mergeCell ref="E18:K18"/>
    <mergeCell ref="B11:D11"/>
    <mergeCell ref="E11:K11"/>
    <mergeCell ref="B15:D15"/>
    <mergeCell ref="B20:B22"/>
    <mergeCell ref="F4:K5"/>
    <mergeCell ref="E9:K9"/>
    <mergeCell ref="D31:G31"/>
    <mergeCell ref="B13:D13"/>
    <mergeCell ref="J20:K21"/>
    <mergeCell ref="C20:H22"/>
    <mergeCell ref="I20:I22"/>
    <mergeCell ref="C24:H24"/>
    <mergeCell ref="C26:H26"/>
    <mergeCell ref="C27:H27"/>
    <mergeCell ref="C28:H28"/>
    <mergeCell ref="C25:H25"/>
    <mergeCell ref="C29:H29"/>
  </mergeCells>
  <printOptions horizontalCentered="1"/>
  <pageMargins left="0.19685039370078741" right="0.23622047244094491" top="0.47244094488188981" bottom="0.23622047244094491" header="0.35433070866141736" footer="0.31496062992125984"/>
  <pageSetup paperSize="2295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43"/>
  <sheetViews>
    <sheetView showWhiteSpace="0" topLeftCell="A13" zoomScale="110" zoomScaleNormal="110" zoomScaleSheetLayoutView="50" zoomScalePageLayoutView="85" workbookViewId="0">
      <selection activeCell="H30" sqref="H30"/>
    </sheetView>
  </sheetViews>
  <sheetFormatPr baseColWidth="10" defaultColWidth="11.42578125" defaultRowHeight="15" x14ac:dyDescent="0.3"/>
  <cols>
    <col min="1" max="1" width="3.5703125" style="1" customWidth="1"/>
    <col min="2" max="2" width="16.140625" style="1" customWidth="1"/>
    <col min="3" max="3" width="19.7109375" style="1" customWidth="1"/>
    <col min="4" max="4" width="23.5703125" style="2" customWidth="1"/>
    <col min="5" max="5" width="11.5703125" style="1" customWidth="1"/>
    <col min="6" max="6" width="19.7109375" style="1" customWidth="1"/>
    <col min="7" max="7" width="11.42578125" style="1" customWidth="1"/>
    <col min="8" max="8" width="18.28515625" style="1" customWidth="1"/>
    <col min="9" max="9" width="16.7109375" style="1" customWidth="1"/>
    <col min="10" max="10" width="19.140625" style="1" customWidth="1"/>
    <col min="11" max="11" width="4.5703125" style="16" customWidth="1"/>
    <col min="12" max="16384" width="11.42578125" style="1"/>
  </cols>
  <sheetData>
    <row r="1" spans="2:11" x14ac:dyDescent="0.3">
      <c r="K1" s="3"/>
    </row>
    <row r="2" spans="2:11" ht="16.5" customHeight="1" x14ac:dyDescent="0.3"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2:11" x14ac:dyDescent="0.3">
      <c r="B3" s="22"/>
      <c r="C3" s="22"/>
      <c r="D3" s="22"/>
      <c r="E3" s="22"/>
      <c r="F3" s="22"/>
      <c r="G3" s="22"/>
      <c r="H3" s="22"/>
      <c r="I3" s="22"/>
      <c r="J3" s="22"/>
      <c r="K3" s="3"/>
    </row>
    <row r="4" spans="2:11" x14ac:dyDescent="0.3">
      <c r="F4" s="118" t="s">
        <v>25</v>
      </c>
      <c r="G4" s="118"/>
      <c r="H4" s="118"/>
      <c r="I4" s="118"/>
      <c r="J4" s="118"/>
      <c r="K4" s="3"/>
    </row>
    <row r="5" spans="2:11" x14ac:dyDescent="0.3">
      <c r="F5" s="118"/>
      <c r="G5" s="118"/>
      <c r="H5" s="118"/>
      <c r="I5" s="118"/>
      <c r="J5" s="118"/>
      <c r="K5" s="3"/>
    </row>
    <row r="6" spans="2:11" x14ac:dyDescent="0.3">
      <c r="F6" s="42"/>
      <c r="G6" s="42"/>
      <c r="H6" s="42"/>
      <c r="I6" s="42"/>
      <c r="J6" s="42"/>
      <c r="K6" s="3"/>
    </row>
    <row r="7" spans="2:11" x14ac:dyDescent="0.3">
      <c r="F7" s="42"/>
      <c r="G7" s="42"/>
      <c r="H7" s="42"/>
      <c r="I7" s="42"/>
      <c r="J7" s="42"/>
      <c r="K7" s="3"/>
    </row>
    <row r="8" spans="2:11" ht="6.75" customHeight="1" x14ac:dyDescent="0.3">
      <c r="F8" s="42"/>
      <c r="G8" s="42"/>
      <c r="H8" s="42"/>
      <c r="I8" s="42"/>
      <c r="J8" s="42"/>
      <c r="K8" s="3"/>
    </row>
    <row r="9" spans="2:11" x14ac:dyDescent="0.3">
      <c r="B9" s="20"/>
      <c r="C9" s="20"/>
      <c r="D9" s="21" t="s">
        <v>9</v>
      </c>
      <c r="E9" s="119" t="s">
        <v>14</v>
      </c>
      <c r="F9" s="119"/>
      <c r="G9" s="119"/>
      <c r="H9" s="119"/>
      <c r="I9" s="119"/>
      <c r="J9" s="119"/>
      <c r="K9" s="6"/>
    </row>
    <row r="10" spans="2:11" x14ac:dyDescent="0.3">
      <c r="B10" s="20"/>
      <c r="C10" s="20"/>
      <c r="D10" s="21"/>
      <c r="E10" s="7"/>
      <c r="F10" s="7"/>
      <c r="G10" s="7"/>
      <c r="H10" s="7"/>
      <c r="I10" s="7"/>
      <c r="J10" s="7"/>
      <c r="K10" s="6"/>
    </row>
    <row r="11" spans="2:11" ht="15.75" customHeight="1" x14ac:dyDescent="0.3">
      <c r="B11" s="121" t="s">
        <v>8</v>
      </c>
      <c r="C11" s="121"/>
      <c r="D11" s="121"/>
      <c r="E11" s="43" t="s">
        <v>30</v>
      </c>
      <c r="F11" s="43"/>
      <c r="G11" s="43"/>
      <c r="H11" s="43"/>
      <c r="I11" s="43"/>
      <c r="J11" s="43"/>
      <c r="K11" s="4"/>
    </row>
    <row r="12" spans="2:11" ht="15.75" customHeight="1" x14ac:dyDescent="0.3">
      <c r="B12" s="33"/>
      <c r="C12" s="33"/>
      <c r="D12" s="33"/>
      <c r="E12" s="44"/>
      <c r="F12" s="45"/>
      <c r="G12" s="44"/>
      <c r="H12" s="44"/>
      <c r="I12" s="44"/>
      <c r="J12" s="44"/>
      <c r="K12" s="3"/>
    </row>
    <row r="13" spans="2:11" ht="15.75" customHeight="1" x14ac:dyDescent="0.3">
      <c r="B13" s="121" t="s">
        <v>11</v>
      </c>
      <c r="C13" s="121"/>
      <c r="D13" s="121"/>
      <c r="E13" s="44"/>
      <c r="F13" s="65">
        <v>0.3</v>
      </c>
      <c r="G13" s="44"/>
      <c r="H13" s="44"/>
      <c r="I13" s="44"/>
      <c r="J13" s="44"/>
      <c r="K13" s="3"/>
    </row>
    <row r="14" spans="2:11" ht="15.75" customHeight="1" x14ac:dyDescent="0.3">
      <c r="B14" s="33"/>
      <c r="C14" s="33"/>
      <c r="D14" s="33"/>
      <c r="E14" s="44"/>
      <c r="F14" s="45"/>
      <c r="G14" s="44"/>
      <c r="H14" s="44"/>
      <c r="I14" s="44"/>
      <c r="J14" s="44"/>
      <c r="K14" s="3"/>
    </row>
    <row r="15" spans="2:11" ht="33.75" customHeight="1" x14ac:dyDescent="0.3">
      <c r="B15" s="136" t="s">
        <v>1</v>
      </c>
      <c r="C15" s="136"/>
      <c r="D15" s="136"/>
      <c r="E15" s="144" t="s">
        <v>32</v>
      </c>
      <c r="F15" s="144"/>
      <c r="G15" s="144"/>
      <c r="H15" s="144"/>
      <c r="I15" s="144"/>
      <c r="J15" s="144"/>
      <c r="K15" s="4"/>
    </row>
    <row r="16" spans="2:11" s="2" customFormat="1" x14ac:dyDescent="0.3">
      <c r="B16" s="8"/>
      <c r="C16" s="8"/>
      <c r="D16" s="8"/>
      <c r="E16" s="8"/>
      <c r="F16" s="23"/>
      <c r="G16" s="46"/>
      <c r="H16" s="47"/>
      <c r="I16" s="48"/>
      <c r="J16" s="48"/>
      <c r="K16" s="26"/>
    </row>
    <row r="17" spans="2:11" ht="31.5" customHeight="1" x14ac:dyDescent="0.3">
      <c r="B17" s="8"/>
      <c r="C17" s="8"/>
      <c r="D17" s="30" t="s">
        <v>10</v>
      </c>
      <c r="E17" s="141" t="s">
        <v>31</v>
      </c>
      <c r="F17" s="141"/>
      <c r="G17" s="141"/>
      <c r="H17" s="141"/>
      <c r="I17" s="141"/>
      <c r="J17" s="141"/>
      <c r="K17" s="3"/>
    </row>
    <row r="18" spans="2:11" x14ac:dyDescent="0.3">
      <c r="B18" s="8"/>
      <c r="C18" s="8"/>
      <c r="D18" s="58"/>
      <c r="E18" s="7"/>
      <c r="F18" s="7"/>
      <c r="G18" s="7"/>
      <c r="H18" s="7"/>
      <c r="I18" s="7"/>
      <c r="J18" s="7"/>
      <c r="K18" s="3"/>
    </row>
    <row r="19" spans="2:11" x14ac:dyDescent="0.3">
      <c r="B19" s="10"/>
      <c r="C19" s="8"/>
      <c r="D19" s="30"/>
      <c r="E19" s="8"/>
      <c r="F19" s="23"/>
      <c r="G19" s="46"/>
      <c r="H19" s="47"/>
      <c r="I19" s="48"/>
      <c r="J19" s="48"/>
      <c r="K19" s="3"/>
    </row>
    <row r="20" spans="2:11" ht="15" customHeight="1" x14ac:dyDescent="0.3">
      <c r="B20" s="142" t="s">
        <v>2</v>
      </c>
      <c r="C20" s="145" t="s">
        <v>3</v>
      </c>
      <c r="D20" s="146"/>
      <c r="E20" s="146"/>
      <c r="F20" s="146"/>
      <c r="G20" s="146"/>
      <c r="H20" s="129" t="s">
        <v>27</v>
      </c>
      <c r="I20" s="143" t="s">
        <v>4</v>
      </c>
      <c r="J20" s="143"/>
      <c r="K20" s="140"/>
    </row>
    <row r="21" spans="2:11" ht="16.5" customHeight="1" x14ac:dyDescent="0.3">
      <c r="B21" s="142"/>
      <c r="C21" s="147"/>
      <c r="D21" s="148"/>
      <c r="E21" s="148"/>
      <c r="F21" s="148"/>
      <c r="G21" s="148"/>
      <c r="H21" s="130"/>
      <c r="I21" s="143"/>
      <c r="J21" s="143"/>
      <c r="K21" s="140"/>
    </row>
    <row r="22" spans="2:11" ht="17.25" customHeight="1" x14ac:dyDescent="0.3">
      <c r="B22" s="142"/>
      <c r="C22" s="149"/>
      <c r="D22" s="150"/>
      <c r="E22" s="150"/>
      <c r="F22" s="150"/>
      <c r="G22" s="150"/>
      <c r="H22" s="131"/>
      <c r="I22" s="64" t="s">
        <v>5</v>
      </c>
      <c r="J22" s="64" t="s">
        <v>6</v>
      </c>
      <c r="K22" s="140"/>
    </row>
    <row r="23" spans="2:11" ht="21" customHeight="1" x14ac:dyDescent="0.3">
      <c r="B23" s="31" t="s">
        <v>18</v>
      </c>
      <c r="C23" s="138" t="s">
        <v>63</v>
      </c>
      <c r="D23" s="139"/>
      <c r="E23" s="139"/>
      <c r="F23" s="139"/>
      <c r="G23" s="139"/>
      <c r="H23" s="49" t="s">
        <v>33</v>
      </c>
      <c r="I23" s="27">
        <v>42767</v>
      </c>
      <c r="J23" s="32" t="s">
        <v>29</v>
      </c>
      <c r="K23" s="140"/>
    </row>
    <row r="24" spans="2:11" ht="21" customHeight="1" x14ac:dyDescent="0.3">
      <c r="B24" s="31" t="s">
        <v>19</v>
      </c>
      <c r="C24" s="138" t="s">
        <v>64</v>
      </c>
      <c r="D24" s="139"/>
      <c r="E24" s="139"/>
      <c r="F24" s="139"/>
      <c r="G24" s="139"/>
      <c r="H24" s="49" t="s">
        <v>33</v>
      </c>
      <c r="I24" s="27">
        <v>42901</v>
      </c>
      <c r="J24" s="28">
        <v>42947</v>
      </c>
      <c r="K24" s="12"/>
    </row>
    <row r="25" spans="2:11" ht="21" customHeight="1" x14ac:dyDescent="0.3">
      <c r="B25" s="31" t="s">
        <v>20</v>
      </c>
      <c r="C25" s="138" t="s">
        <v>65</v>
      </c>
      <c r="D25" s="139"/>
      <c r="E25" s="139"/>
      <c r="F25" s="139"/>
      <c r="G25" s="139"/>
      <c r="H25" s="70">
        <v>1</v>
      </c>
      <c r="I25" s="29">
        <v>42736</v>
      </c>
      <c r="J25" s="11">
        <v>43100</v>
      </c>
      <c r="K25" s="12"/>
    </row>
    <row r="26" spans="2:11" ht="34.5" customHeight="1" x14ac:dyDescent="0.3">
      <c r="B26" s="59" t="s">
        <v>21</v>
      </c>
      <c r="C26" s="138" t="s">
        <v>66</v>
      </c>
      <c r="D26" s="139"/>
      <c r="E26" s="139"/>
      <c r="F26" s="139"/>
      <c r="G26" s="139"/>
      <c r="H26" s="49" t="s">
        <v>34</v>
      </c>
      <c r="I26" s="29">
        <v>42736</v>
      </c>
      <c r="J26" s="11">
        <v>43100</v>
      </c>
      <c r="K26" s="12"/>
    </row>
    <row r="27" spans="2:11" ht="30" customHeight="1" x14ac:dyDescent="0.3">
      <c r="B27" s="31" t="s">
        <v>22</v>
      </c>
      <c r="C27" s="138" t="s">
        <v>67</v>
      </c>
      <c r="D27" s="139"/>
      <c r="E27" s="139"/>
      <c r="F27" s="139"/>
      <c r="G27" s="139"/>
      <c r="H27" s="49" t="s">
        <v>33</v>
      </c>
      <c r="I27" s="29">
        <v>42736</v>
      </c>
      <c r="J27" s="11">
        <v>43100</v>
      </c>
      <c r="K27" s="12"/>
    </row>
    <row r="28" spans="2:11" ht="36.75" customHeight="1" x14ac:dyDescent="0.3">
      <c r="B28" s="31" t="s">
        <v>23</v>
      </c>
      <c r="C28" s="138" t="s">
        <v>68</v>
      </c>
      <c r="D28" s="139"/>
      <c r="E28" s="139"/>
      <c r="F28" s="139"/>
      <c r="G28" s="139"/>
      <c r="H28" s="49" t="s">
        <v>35</v>
      </c>
      <c r="I28" s="29">
        <v>42736</v>
      </c>
      <c r="J28" s="11">
        <v>43100</v>
      </c>
      <c r="K28" s="12"/>
    </row>
    <row r="29" spans="2:11" ht="29.25" customHeight="1" x14ac:dyDescent="0.3">
      <c r="B29" s="49" t="s">
        <v>24</v>
      </c>
      <c r="C29" s="138" t="s">
        <v>69</v>
      </c>
      <c r="D29" s="139"/>
      <c r="E29" s="139"/>
      <c r="F29" s="139"/>
      <c r="G29" s="139"/>
      <c r="H29" s="49" t="s">
        <v>36</v>
      </c>
      <c r="I29" s="29">
        <v>42736</v>
      </c>
      <c r="J29" s="11">
        <v>43100</v>
      </c>
      <c r="K29" s="12"/>
    </row>
    <row r="30" spans="2:11" ht="21.75" customHeight="1" x14ac:dyDescent="0.3">
      <c r="B30" s="2"/>
      <c r="C30" s="2"/>
      <c r="D30" s="15"/>
      <c r="E30" s="15"/>
      <c r="F30" s="15"/>
      <c r="G30" s="15"/>
      <c r="H30" s="15"/>
      <c r="I30" s="50"/>
      <c r="J30" s="50"/>
      <c r="K30" s="13"/>
    </row>
    <row r="31" spans="2:11" ht="21.75" customHeight="1" x14ac:dyDescent="0.3">
      <c r="B31" s="117" t="s">
        <v>17</v>
      </c>
      <c r="C31" s="117"/>
      <c r="D31" s="120" t="s">
        <v>28</v>
      </c>
      <c r="E31" s="120"/>
      <c r="F31" s="120"/>
      <c r="G31" s="120"/>
      <c r="H31" s="5"/>
      <c r="I31" s="5"/>
      <c r="J31" s="5"/>
      <c r="K31" s="13"/>
    </row>
    <row r="32" spans="2:11" ht="21.75" customHeight="1" x14ac:dyDescent="0.3">
      <c r="B32" s="34"/>
      <c r="C32" s="15"/>
      <c r="D32" s="61"/>
      <c r="E32" s="61"/>
      <c r="F32" s="61"/>
      <c r="G32" s="57"/>
      <c r="H32" s="5"/>
      <c r="I32" s="5"/>
      <c r="J32" s="5"/>
      <c r="K32" s="13"/>
    </row>
    <row r="33" spans="2:13" ht="21.75" customHeight="1" x14ac:dyDescent="0.3">
      <c r="B33" s="18" t="s">
        <v>0</v>
      </c>
      <c r="C33" s="24"/>
      <c r="D33" s="134" t="s">
        <v>54</v>
      </c>
      <c r="E33" s="134"/>
      <c r="F33" s="134"/>
      <c r="G33" s="134"/>
      <c r="H33" s="9"/>
      <c r="I33" s="9"/>
      <c r="J33" s="9"/>
      <c r="K33" s="13"/>
    </row>
    <row r="34" spans="2:13" x14ac:dyDescent="0.3">
      <c r="B34" s="18"/>
      <c r="C34" s="24"/>
      <c r="D34" s="19"/>
      <c r="E34" s="19"/>
      <c r="F34" s="19"/>
      <c r="H34" s="9"/>
      <c r="I34" s="9"/>
      <c r="J34" s="9"/>
      <c r="K34" s="3"/>
    </row>
    <row r="35" spans="2:13" ht="21" customHeight="1" x14ac:dyDescent="0.3">
      <c r="K35" s="3"/>
    </row>
    <row r="36" spans="2:13" ht="21" customHeight="1" x14ac:dyDescent="0.3">
      <c r="K36" s="3"/>
      <c r="L36" s="4"/>
      <c r="M36" s="4"/>
    </row>
    <row r="39" spans="2:13" ht="16.5" customHeight="1" x14ac:dyDescent="0.3"/>
    <row r="40" spans="2:13" ht="16.5" customHeight="1" x14ac:dyDescent="0.3"/>
    <row r="41" spans="2:13" ht="16.5" customHeight="1" x14ac:dyDescent="0.3"/>
    <row r="42" spans="2:13" ht="18" customHeight="1" x14ac:dyDescent="0.3"/>
    <row r="43" spans="2:13" ht="16.5" customHeight="1" x14ac:dyDescent="0.3"/>
    <row r="44" spans="2:13" ht="18" customHeight="1" x14ac:dyDescent="0.3"/>
    <row r="45" spans="2:13" ht="16.5" customHeight="1" x14ac:dyDescent="0.3"/>
    <row r="46" spans="2:13" ht="18" customHeight="1" x14ac:dyDescent="0.3"/>
    <row r="47" spans="2:13" ht="16.5" customHeight="1" x14ac:dyDescent="0.3"/>
    <row r="48" spans="2:13" ht="18" customHeight="1" x14ac:dyDescent="0.3"/>
    <row r="49" ht="18" customHeight="1" x14ac:dyDescent="0.3"/>
    <row r="50" ht="21.75" customHeight="1" x14ac:dyDescent="0.3"/>
    <row r="51" ht="15.75" customHeight="1" x14ac:dyDescent="0.3"/>
    <row r="52" ht="18" customHeight="1" x14ac:dyDescent="0.3"/>
    <row r="53" ht="18" customHeight="1" x14ac:dyDescent="0.3"/>
    <row r="54" ht="16.5" customHeight="1" x14ac:dyDescent="0.3"/>
    <row r="55" ht="16.5" customHeight="1" x14ac:dyDescent="0.3"/>
    <row r="56" ht="15" customHeight="1" x14ac:dyDescent="0.3"/>
    <row r="57" ht="15" customHeight="1" x14ac:dyDescent="0.3"/>
    <row r="58" ht="15" customHeight="1" x14ac:dyDescent="0.3"/>
    <row r="59" ht="29.25" customHeight="1" x14ac:dyDescent="0.3"/>
    <row r="60" ht="26.25" customHeight="1" x14ac:dyDescent="0.3"/>
    <row r="61" ht="16.5" customHeight="1" x14ac:dyDescent="0.3"/>
    <row r="62" ht="16.5" customHeight="1" x14ac:dyDescent="0.3"/>
    <row r="63" ht="16.5" customHeight="1" x14ac:dyDescent="0.3"/>
    <row r="64" ht="33.75" customHeight="1" x14ac:dyDescent="0.3"/>
    <row r="65" ht="16.5" customHeight="1" x14ac:dyDescent="0.3"/>
    <row r="66" ht="16.5" customHeight="1" x14ac:dyDescent="0.3"/>
    <row r="67" ht="16.5" customHeight="1" x14ac:dyDescent="0.3"/>
    <row r="68" ht="16.5" customHeight="1" x14ac:dyDescent="0.3"/>
    <row r="69" ht="16.5" customHeight="1" x14ac:dyDescent="0.3"/>
    <row r="70" ht="16.5" customHeight="1" x14ac:dyDescent="0.3"/>
    <row r="71" ht="16.5" customHeight="1" x14ac:dyDescent="0.3"/>
    <row r="72" ht="16.5" customHeight="1" x14ac:dyDescent="0.3"/>
    <row r="73" ht="16.5" customHeight="1" x14ac:dyDescent="0.3"/>
    <row r="74" ht="16.5" customHeight="1" x14ac:dyDescent="0.3"/>
    <row r="75" ht="16.5" customHeight="1" x14ac:dyDescent="0.3"/>
    <row r="76" ht="16.5" customHeight="1" x14ac:dyDescent="0.3"/>
    <row r="77" ht="16.5" customHeight="1" x14ac:dyDescent="0.3"/>
    <row r="78" ht="16.5" customHeight="1" x14ac:dyDescent="0.3"/>
    <row r="79" ht="15" customHeight="1" x14ac:dyDescent="0.3"/>
    <row r="80" ht="16.5" customHeight="1" x14ac:dyDescent="0.3"/>
    <row r="81" ht="16.5" customHeight="1" x14ac:dyDescent="0.3"/>
    <row r="82" ht="16.5" customHeight="1" x14ac:dyDescent="0.3"/>
    <row r="83" ht="16.5" customHeight="1" x14ac:dyDescent="0.3"/>
    <row r="84" ht="16.5" customHeight="1" x14ac:dyDescent="0.3"/>
    <row r="85" ht="16.5" customHeight="1" x14ac:dyDescent="0.3"/>
    <row r="86" ht="16.5" customHeight="1" x14ac:dyDescent="0.3"/>
    <row r="87" ht="16.5" customHeight="1" x14ac:dyDescent="0.3"/>
    <row r="88" ht="16.5" customHeight="1" x14ac:dyDescent="0.3"/>
    <row r="89" ht="18" customHeight="1" x14ac:dyDescent="0.3"/>
    <row r="90" ht="18" customHeight="1" x14ac:dyDescent="0.3"/>
    <row r="91" ht="18" customHeight="1" x14ac:dyDescent="0.3"/>
    <row r="92" ht="18" customHeight="1" x14ac:dyDescent="0.3"/>
    <row r="93" ht="18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30" customHeight="1" x14ac:dyDescent="0.3"/>
    <row r="100" ht="16.5" customHeight="1" x14ac:dyDescent="0.3"/>
    <row r="101" ht="16.5" customHeight="1" x14ac:dyDescent="0.3"/>
    <row r="102" ht="16.5" customHeight="1" x14ac:dyDescent="0.3"/>
    <row r="103" ht="16.5" customHeight="1" x14ac:dyDescent="0.3"/>
    <row r="104" ht="16.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6.5" customHeight="1" x14ac:dyDescent="0.3"/>
    <row r="116" ht="16.5" customHeight="1" x14ac:dyDescent="0.3"/>
    <row r="117" ht="16.5" customHeight="1" x14ac:dyDescent="0.3"/>
    <row r="118" ht="16.5" customHeight="1" x14ac:dyDescent="0.3"/>
    <row r="119" ht="16.5" customHeight="1" x14ac:dyDescent="0.3"/>
    <row r="120" ht="16.5" customHeight="1" x14ac:dyDescent="0.3"/>
    <row r="121" ht="15" customHeight="1" x14ac:dyDescent="0.3"/>
    <row r="122" ht="16.5" customHeight="1" x14ac:dyDescent="0.3"/>
    <row r="123" ht="16.5" customHeight="1" x14ac:dyDescent="0.3"/>
    <row r="124" ht="16.5" customHeight="1" x14ac:dyDescent="0.3"/>
    <row r="125" ht="16.5" customHeight="1" x14ac:dyDescent="0.3"/>
    <row r="126" ht="16.5" customHeight="1" x14ac:dyDescent="0.3"/>
    <row r="127" ht="16.5" customHeight="1" x14ac:dyDescent="0.3"/>
    <row r="128" ht="16.5" customHeight="1" x14ac:dyDescent="0.3"/>
    <row r="129" ht="16.5" customHeight="1" x14ac:dyDescent="0.3"/>
    <row r="130" ht="16.5" customHeight="1" x14ac:dyDescent="0.3"/>
    <row r="131" ht="18" customHeight="1" x14ac:dyDescent="0.3"/>
    <row r="132" ht="18" customHeight="1" x14ac:dyDescent="0.3"/>
    <row r="133" ht="16.5" customHeight="1" x14ac:dyDescent="0.3"/>
    <row r="134" ht="16.5" customHeight="1" x14ac:dyDescent="0.3"/>
    <row r="135" ht="18" customHeight="1" x14ac:dyDescent="0.3"/>
    <row r="136" ht="18" customHeight="1" x14ac:dyDescent="0.3"/>
    <row r="137" ht="67.5" customHeight="1" x14ac:dyDescent="0.3"/>
    <row r="138" ht="47.25" customHeight="1" x14ac:dyDescent="0.3"/>
    <row r="139" ht="16.5" customHeight="1" x14ac:dyDescent="0.3"/>
    <row r="140" ht="16.5" customHeight="1" x14ac:dyDescent="0.3"/>
    <row r="141" ht="16.5" customHeight="1" x14ac:dyDescent="0.3"/>
    <row r="142" ht="16.5" customHeight="1" x14ac:dyDescent="0.3"/>
    <row r="143" ht="16.5" customHeight="1" x14ac:dyDescent="0.3"/>
    <row r="144" ht="16.5" customHeight="1" x14ac:dyDescent="0.3"/>
    <row r="145" ht="16.5" customHeight="1" x14ac:dyDescent="0.3"/>
    <row r="146" ht="16.5" customHeight="1" x14ac:dyDescent="0.3"/>
    <row r="147" ht="16.5" customHeight="1" x14ac:dyDescent="0.3"/>
    <row r="148" ht="16.5" customHeight="1" x14ac:dyDescent="0.3"/>
    <row r="149" ht="15" customHeight="1" x14ac:dyDescent="0.3"/>
    <row r="150" ht="16.5" customHeight="1" x14ac:dyDescent="0.3"/>
    <row r="151" ht="16.5" customHeight="1" x14ac:dyDescent="0.3"/>
    <row r="152" ht="16.5" customHeight="1" x14ac:dyDescent="0.3"/>
    <row r="153" ht="16.5" customHeight="1" x14ac:dyDescent="0.3"/>
    <row r="154" ht="16.5" customHeight="1" x14ac:dyDescent="0.3"/>
    <row r="155" ht="16.5" customHeight="1" x14ac:dyDescent="0.3"/>
    <row r="156" ht="16.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</sheetData>
  <sheetProtection selectLockedCells="1" selectUnlockedCells="1"/>
  <dataConsolidate/>
  <mergeCells count="22">
    <mergeCell ref="F4:J5"/>
    <mergeCell ref="E9:J9"/>
    <mergeCell ref="B11:D11"/>
    <mergeCell ref="B13:D13"/>
    <mergeCell ref="B15:D15"/>
    <mergeCell ref="E17:J17"/>
    <mergeCell ref="B20:B22"/>
    <mergeCell ref="I20:J21"/>
    <mergeCell ref="E15:J15"/>
    <mergeCell ref="C20:G22"/>
    <mergeCell ref="H20:H22"/>
    <mergeCell ref="K20:K23"/>
    <mergeCell ref="C23:G23"/>
    <mergeCell ref="C24:G24"/>
    <mergeCell ref="C25:G25"/>
    <mergeCell ref="C26:G26"/>
    <mergeCell ref="C27:G27"/>
    <mergeCell ref="C28:G28"/>
    <mergeCell ref="C29:G29"/>
    <mergeCell ref="D33:G33"/>
    <mergeCell ref="B31:C31"/>
    <mergeCell ref="D31:G31"/>
  </mergeCells>
  <printOptions horizontalCentered="1"/>
  <pageMargins left="0.19685039370078741" right="0.23622047244094491" top="0.47244094488188981" bottom="0.23622047244094491" header="0.35433070866141736" footer="0.31496062992125984"/>
  <pageSetup paperSize="2295" scale="89" orientation="landscape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52"/>
  <sheetViews>
    <sheetView tabSelected="1" showWhiteSpace="0" zoomScaleNormal="100" zoomScaleSheetLayoutView="50" zoomScalePageLayoutView="70" workbookViewId="0">
      <selection activeCell="L26" sqref="L26"/>
    </sheetView>
  </sheetViews>
  <sheetFormatPr baseColWidth="10" defaultColWidth="11.42578125" defaultRowHeight="15" x14ac:dyDescent="0.3"/>
  <cols>
    <col min="1" max="1" width="2.42578125" style="1" customWidth="1"/>
    <col min="2" max="2" width="11.28515625" style="1" customWidth="1"/>
    <col min="3" max="3" width="19.7109375" style="1" customWidth="1"/>
    <col min="4" max="4" width="23.5703125" style="2" customWidth="1"/>
    <col min="5" max="5" width="11.5703125" style="1" customWidth="1"/>
    <col min="6" max="6" width="19.7109375" style="1" customWidth="1"/>
    <col min="7" max="7" width="15.5703125" style="1" customWidth="1"/>
    <col min="8" max="8" width="15.42578125" style="1" customWidth="1"/>
    <col min="9" max="9" width="22.7109375" style="1" customWidth="1"/>
    <col min="10" max="10" width="4" style="16" customWidth="1"/>
    <col min="11" max="16384" width="11.42578125" style="1"/>
  </cols>
  <sheetData>
    <row r="1" spans="2:12" x14ac:dyDescent="0.3">
      <c r="J1" s="3"/>
      <c r="K1" s="4"/>
      <c r="L1" s="4"/>
    </row>
    <row r="2" spans="2:12" ht="16.5" customHeight="1" x14ac:dyDescent="0.3">
      <c r="B2" s="41"/>
      <c r="C2" s="41"/>
      <c r="D2" s="41"/>
      <c r="E2" s="41"/>
      <c r="F2" s="41"/>
      <c r="G2" s="41"/>
      <c r="H2" s="41"/>
      <c r="I2" s="41"/>
      <c r="J2" s="1"/>
    </row>
    <row r="3" spans="2:12" x14ac:dyDescent="0.3">
      <c r="B3" s="22"/>
      <c r="C3" s="22"/>
      <c r="D3" s="22"/>
      <c r="E3" s="22"/>
      <c r="F3" s="22"/>
      <c r="G3" s="22"/>
      <c r="H3" s="22"/>
      <c r="I3" s="22"/>
      <c r="J3" s="1"/>
    </row>
    <row r="4" spans="2:12" x14ac:dyDescent="0.3">
      <c r="F4" s="118" t="s">
        <v>25</v>
      </c>
      <c r="G4" s="118"/>
      <c r="H4" s="118"/>
      <c r="I4" s="118"/>
      <c r="J4" s="1"/>
    </row>
    <row r="5" spans="2:12" x14ac:dyDescent="0.3">
      <c r="F5" s="118"/>
      <c r="G5" s="118"/>
      <c r="H5" s="118"/>
      <c r="I5" s="118"/>
      <c r="J5" s="1"/>
    </row>
    <row r="6" spans="2:12" x14ac:dyDescent="0.3">
      <c r="F6" s="42"/>
      <c r="G6" s="42"/>
      <c r="H6" s="42"/>
      <c r="I6" s="42"/>
      <c r="J6" s="1"/>
    </row>
    <row r="7" spans="2:12" x14ac:dyDescent="0.3">
      <c r="F7" s="42"/>
      <c r="G7" s="42"/>
      <c r="H7" s="42"/>
      <c r="I7" s="42"/>
      <c r="J7" s="1"/>
    </row>
    <row r="8" spans="2:12" x14ac:dyDescent="0.3">
      <c r="F8" s="42"/>
      <c r="G8" s="42"/>
      <c r="H8" s="42"/>
      <c r="I8" s="42"/>
      <c r="J8" s="1"/>
    </row>
    <row r="9" spans="2:12" x14ac:dyDescent="0.3">
      <c r="B9" s="20"/>
      <c r="C9" s="20"/>
      <c r="D9" s="21" t="s">
        <v>9</v>
      </c>
      <c r="E9" s="119" t="s">
        <v>14</v>
      </c>
      <c r="F9" s="119"/>
      <c r="G9" s="119"/>
      <c r="H9" s="119"/>
      <c r="I9" s="119"/>
      <c r="J9" s="1"/>
    </row>
    <row r="10" spans="2:12" x14ac:dyDescent="0.3">
      <c r="B10" s="20"/>
      <c r="C10" s="20"/>
      <c r="D10" s="21"/>
      <c r="E10" s="7"/>
      <c r="F10" s="7"/>
      <c r="G10" s="7"/>
      <c r="H10" s="7"/>
      <c r="I10" s="7"/>
      <c r="J10" s="1"/>
    </row>
    <row r="11" spans="2:12" ht="15.75" customHeight="1" x14ac:dyDescent="0.3">
      <c r="B11" s="121" t="s">
        <v>8</v>
      </c>
      <c r="C11" s="121"/>
      <c r="D11" s="121"/>
      <c r="E11" s="43" t="s">
        <v>16</v>
      </c>
      <c r="F11" s="43"/>
      <c r="G11" s="43"/>
      <c r="H11" s="43"/>
      <c r="I11" s="43"/>
      <c r="J11" s="1"/>
    </row>
    <row r="12" spans="2:12" ht="15.75" customHeight="1" x14ac:dyDescent="0.3">
      <c r="B12" s="33"/>
      <c r="C12" s="33"/>
      <c r="D12" s="33"/>
      <c r="E12" s="44"/>
      <c r="F12" s="45"/>
      <c r="G12" s="44"/>
      <c r="H12" s="44"/>
      <c r="I12" s="44"/>
      <c r="J12" s="1"/>
    </row>
    <row r="13" spans="2:12" ht="15.75" customHeight="1" x14ac:dyDescent="0.3">
      <c r="B13" s="121" t="s">
        <v>11</v>
      </c>
      <c r="C13" s="121"/>
      <c r="D13" s="121"/>
      <c r="E13" s="44"/>
      <c r="F13" s="65">
        <v>0.3</v>
      </c>
      <c r="G13" s="44"/>
      <c r="H13" s="44"/>
      <c r="I13" s="44"/>
      <c r="J13" s="1"/>
    </row>
    <row r="14" spans="2:12" ht="15.75" customHeight="1" x14ac:dyDescent="0.3">
      <c r="B14" s="33"/>
      <c r="C14" s="33"/>
      <c r="D14" s="33"/>
      <c r="E14" s="44"/>
      <c r="F14" s="45"/>
      <c r="G14" s="44"/>
      <c r="H14" s="44"/>
      <c r="I14" s="44"/>
      <c r="J14" s="1"/>
    </row>
    <row r="15" spans="2:12" ht="15.75" customHeight="1" x14ac:dyDescent="0.3">
      <c r="B15" s="136" t="s">
        <v>1</v>
      </c>
      <c r="C15" s="136"/>
      <c r="D15" s="136"/>
      <c r="E15" s="154" t="s">
        <v>37</v>
      </c>
      <c r="F15" s="154"/>
      <c r="G15" s="154"/>
      <c r="H15" s="154"/>
      <c r="I15" s="154"/>
      <c r="J15" s="1"/>
    </row>
    <row r="16" spans="2:12" s="2" customFormat="1" x14ac:dyDescent="0.3">
      <c r="B16" s="8"/>
      <c r="C16" s="8"/>
      <c r="D16" s="8"/>
      <c r="E16" s="8"/>
      <c r="F16" s="23"/>
      <c r="G16" s="47"/>
      <c r="H16" s="48"/>
      <c r="I16" s="48"/>
    </row>
    <row r="17" spans="2:10" x14ac:dyDescent="0.3">
      <c r="B17" s="8"/>
      <c r="C17" s="8"/>
      <c r="D17" s="30" t="s">
        <v>10</v>
      </c>
      <c r="E17" s="153" t="s">
        <v>40</v>
      </c>
      <c r="F17" s="153"/>
      <c r="G17" s="153"/>
      <c r="H17" s="153"/>
      <c r="I17" s="153"/>
      <c r="J17" s="1"/>
    </row>
    <row r="18" spans="2:10" x14ac:dyDescent="0.3">
      <c r="B18" s="10"/>
      <c r="C18" s="8"/>
      <c r="D18" s="30"/>
      <c r="E18" s="8"/>
      <c r="F18" s="23"/>
      <c r="G18" s="47"/>
      <c r="H18" s="48"/>
      <c r="I18" s="48"/>
      <c r="J18" s="1"/>
    </row>
    <row r="19" spans="2:10" ht="15" customHeight="1" x14ac:dyDescent="0.3">
      <c r="B19" s="137" t="s">
        <v>2</v>
      </c>
      <c r="C19" s="123" t="s">
        <v>3</v>
      </c>
      <c r="D19" s="124"/>
      <c r="E19" s="124"/>
      <c r="F19" s="124"/>
      <c r="G19" s="129" t="s">
        <v>27</v>
      </c>
      <c r="H19" s="122" t="s">
        <v>4</v>
      </c>
      <c r="I19" s="122"/>
      <c r="J19" s="1"/>
    </row>
    <row r="20" spans="2:10" ht="16.5" customHeight="1" x14ac:dyDescent="0.3">
      <c r="B20" s="137"/>
      <c r="C20" s="125"/>
      <c r="D20" s="126"/>
      <c r="E20" s="126"/>
      <c r="F20" s="126"/>
      <c r="G20" s="130"/>
      <c r="H20" s="122"/>
      <c r="I20" s="122"/>
      <c r="J20" s="1"/>
    </row>
    <row r="21" spans="2:10" ht="17.25" customHeight="1" x14ac:dyDescent="0.3">
      <c r="B21" s="137"/>
      <c r="C21" s="127"/>
      <c r="D21" s="128"/>
      <c r="E21" s="128"/>
      <c r="F21" s="128"/>
      <c r="G21" s="131"/>
      <c r="H21" s="32" t="s">
        <v>5</v>
      </c>
      <c r="I21" s="32" t="s">
        <v>6</v>
      </c>
      <c r="J21" s="1"/>
    </row>
    <row r="22" spans="2:10" ht="25.5" customHeight="1" x14ac:dyDescent="0.3">
      <c r="B22" s="49" t="s">
        <v>18</v>
      </c>
      <c r="C22" s="138" t="s">
        <v>70</v>
      </c>
      <c r="D22" s="139"/>
      <c r="E22" s="139"/>
      <c r="F22" s="139"/>
      <c r="G22" s="70">
        <v>1</v>
      </c>
      <c r="H22" s="67">
        <v>42736</v>
      </c>
      <c r="I22" s="67">
        <v>43100</v>
      </c>
      <c r="J22" s="1"/>
    </row>
    <row r="23" spans="2:10" ht="25.5" customHeight="1" x14ac:dyDescent="0.3">
      <c r="B23" s="49" t="s">
        <v>19</v>
      </c>
      <c r="C23" s="151" t="s">
        <v>71</v>
      </c>
      <c r="D23" s="152"/>
      <c r="E23" s="152"/>
      <c r="F23" s="152"/>
      <c r="G23" s="71">
        <v>1</v>
      </c>
      <c r="H23" s="67">
        <v>42736</v>
      </c>
      <c r="I23" s="67">
        <v>43100</v>
      </c>
      <c r="J23" s="1"/>
    </row>
    <row r="24" spans="2:10" ht="25.5" customHeight="1" x14ac:dyDescent="0.3">
      <c r="B24" s="49" t="s">
        <v>20</v>
      </c>
      <c r="C24" s="151" t="s">
        <v>72</v>
      </c>
      <c r="D24" s="152"/>
      <c r="E24" s="152"/>
      <c r="F24" s="152"/>
      <c r="G24" s="71">
        <v>1</v>
      </c>
      <c r="H24" s="67">
        <v>42736</v>
      </c>
      <c r="I24" s="67">
        <v>43100</v>
      </c>
      <c r="J24" s="1"/>
    </row>
    <row r="25" spans="2:10" ht="26.25" customHeight="1" x14ac:dyDescent="0.3">
      <c r="B25" s="49" t="s">
        <v>21</v>
      </c>
      <c r="C25" s="151" t="s">
        <v>73</v>
      </c>
      <c r="D25" s="152"/>
      <c r="E25" s="152"/>
      <c r="F25" s="152"/>
      <c r="G25" s="71">
        <v>1</v>
      </c>
      <c r="H25" s="67">
        <v>42736</v>
      </c>
      <c r="I25" s="67">
        <v>43100</v>
      </c>
      <c r="J25" s="1"/>
    </row>
    <row r="26" spans="2:10" ht="25.5" customHeight="1" x14ac:dyDescent="0.3">
      <c r="B26" s="49" t="s">
        <v>22</v>
      </c>
      <c r="C26" s="151" t="s">
        <v>74</v>
      </c>
      <c r="D26" s="152"/>
      <c r="E26" s="152"/>
      <c r="F26" s="152"/>
      <c r="G26" s="71">
        <v>1</v>
      </c>
      <c r="H26" s="67">
        <v>42736</v>
      </c>
      <c r="I26" s="67">
        <v>43100</v>
      </c>
      <c r="J26" s="1"/>
    </row>
    <row r="27" spans="2:10" ht="25.5" customHeight="1" x14ac:dyDescent="0.3">
      <c r="B27" s="49" t="s">
        <v>23</v>
      </c>
      <c r="C27" s="151" t="s">
        <v>75</v>
      </c>
      <c r="D27" s="152"/>
      <c r="E27" s="152"/>
      <c r="F27" s="152"/>
      <c r="G27" s="66" t="s">
        <v>39</v>
      </c>
      <c r="H27" s="67">
        <v>42736</v>
      </c>
      <c r="I27" s="67">
        <v>43100</v>
      </c>
      <c r="J27" s="1"/>
    </row>
    <row r="28" spans="2:10" x14ac:dyDescent="0.3">
      <c r="B28" s="2"/>
      <c r="C28" s="2"/>
      <c r="D28" s="15"/>
      <c r="E28" s="15"/>
      <c r="F28" s="15"/>
      <c r="G28" s="15"/>
      <c r="H28" s="50"/>
      <c r="I28" s="50"/>
      <c r="J28" s="1"/>
    </row>
    <row r="29" spans="2:10" ht="15" customHeight="1" x14ac:dyDescent="0.3">
      <c r="B29" s="117" t="s">
        <v>17</v>
      </c>
      <c r="C29" s="117"/>
      <c r="D29" s="120" t="s">
        <v>28</v>
      </c>
      <c r="E29" s="120"/>
      <c r="F29" s="120"/>
      <c r="G29" s="5"/>
      <c r="H29" s="5"/>
      <c r="I29" s="5"/>
      <c r="J29" s="1"/>
    </row>
    <row r="30" spans="2:10" x14ac:dyDescent="0.3">
      <c r="B30" s="34"/>
      <c r="C30" s="15"/>
      <c r="D30" s="61"/>
      <c r="E30" s="61"/>
      <c r="F30" s="61"/>
      <c r="G30" s="5"/>
      <c r="H30" s="5"/>
      <c r="I30" s="5"/>
      <c r="J30" s="1"/>
    </row>
    <row r="31" spans="2:10" ht="21.75" customHeight="1" x14ac:dyDescent="0.3">
      <c r="B31" s="18" t="s">
        <v>0</v>
      </c>
      <c r="C31" s="24"/>
      <c r="D31" s="134" t="s">
        <v>54</v>
      </c>
      <c r="E31" s="134"/>
      <c r="F31" s="134"/>
      <c r="G31" s="134"/>
      <c r="H31" s="9"/>
      <c r="I31" s="9"/>
      <c r="J31" s="1"/>
    </row>
    <row r="32" spans="2:10" ht="21.75" customHeight="1" x14ac:dyDescent="0.3">
      <c r="J32" s="1"/>
    </row>
    <row r="33" spans="10:12" ht="21.75" customHeight="1" x14ac:dyDescent="0.3">
      <c r="J33" s="1"/>
    </row>
    <row r="34" spans="10:12" ht="21.75" customHeight="1" x14ac:dyDescent="0.3">
      <c r="J34" s="13"/>
      <c r="K34" s="14"/>
      <c r="L34" s="2"/>
    </row>
    <row r="35" spans="10:12" ht="21.75" customHeight="1" x14ac:dyDescent="0.3">
      <c r="J35" s="13"/>
      <c r="K35" s="14"/>
      <c r="L35" s="2"/>
    </row>
    <row r="36" spans="10:12" ht="21.75" customHeight="1" x14ac:dyDescent="0.3">
      <c r="J36" s="13"/>
      <c r="K36" s="14"/>
      <c r="L36" s="2"/>
    </row>
    <row r="37" spans="10:12" ht="21.75" customHeight="1" x14ac:dyDescent="0.3">
      <c r="J37" s="13"/>
      <c r="K37" s="14"/>
      <c r="L37" s="2"/>
    </row>
    <row r="38" spans="10:12" ht="21.75" customHeight="1" x14ac:dyDescent="0.3">
      <c r="J38" s="13"/>
      <c r="K38" s="14"/>
      <c r="L38" s="2"/>
    </row>
    <row r="39" spans="10:12" ht="21.75" customHeight="1" x14ac:dyDescent="0.3">
      <c r="J39" s="13"/>
      <c r="K39" s="14"/>
      <c r="L39" s="2"/>
    </row>
    <row r="40" spans="10:12" ht="21.75" customHeight="1" x14ac:dyDescent="0.3">
      <c r="J40" s="13"/>
      <c r="K40" s="14"/>
      <c r="L40" s="2"/>
    </row>
    <row r="41" spans="10:12" ht="21.75" customHeight="1" x14ac:dyDescent="0.3">
      <c r="J41" s="13"/>
      <c r="K41" s="14"/>
      <c r="L41" s="2"/>
    </row>
    <row r="42" spans="10:12" ht="21.75" customHeight="1" x14ac:dyDescent="0.3">
      <c r="J42" s="13"/>
      <c r="K42" s="14"/>
      <c r="L42" s="2"/>
    </row>
    <row r="43" spans="10:12" x14ac:dyDescent="0.3">
      <c r="J43" s="3"/>
      <c r="K43" s="4"/>
      <c r="L43" s="4"/>
    </row>
    <row r="44" spans="10:12" ht="21" customHeight="1" x14ac:dyDescent="0.3">
      <c r="J44" s="3"/>
      <c r="K44" s="4"/>
      <c r="L44" s="4"/>
    </row>
    <row r="45" spans="10:12" ht="21" customHeight="1" x14ac:dyDescent="0.3">
      <c r="J45" s="3"/>
      <c r="K45" s="4"/>
      <c r="L45" s="4"/>
    </row>
    <row r="48" spans="10:12" ht="16.5" customHeight="1" x14ac:dyDescent="0.3"/>
    <row r="49" ht="16.5" customHeight="1" x14ac:dyDescent="0.3"/>
    <row r="50" ht="16.5" customHeight="1" x14ac:dyDescent="0.3"/>
    <row r="51" ht="18" customHeight="1" x14ac:dyDescent="0.3"/>
    <row r="52" ht="16.5" customHeight="1" x14ac:dyDescent="0.3"/>
    <row r="53" ht="18" customHeight="1" x14ac:dyDescent="0.3"/>
    <row r="54" ht="16.5" customHeight="1" x14ac:dyDescent="0.3"/>
    <row r="55" ht="18" customHeight="1" x14ac:dyDescent="0.3"/>
    <row r="56" ht="16.5" customHeight="1" x14ac:dyDescent="0.3"/>
    <row r="57" ht="18" customHeight="1" x14ac:dyDescent="0.3"/>
    <row r="58" ht="18" customHeight="1" x14ac:dyDescent="0.3"/>
    <row r="59" ht="21.75" customHeight="1" x14ac:dyDescent="0.3"/>
    <row r="60" ht="15.75" customHeight="1" x14ac:dyDescent="0.3"/>
    <row r="61" ht="18" customHeight="1" x14ac:dyDescent="0.3"/>
    <row r="62" ht="18" customHeight="1" x14ac:dyDescent="0.3"/>
    <row r="63" ht="16.5" customHeight="1" x14ac:dyDescent="0.3"/>
    <row r="64" ht="16.5" customHeight="1" x14ac:dyDescent="0.3"/>
    <row r="65" ht="15" customHeight="1" x14ac:dyDescent="0.3"/>
    <row r="66" ht="15" customHeight="1" x14ac:dyDescent="0.3"/>
    <row r="67" ht="15" customHeight="1" x14ac:dyDescent="0.3"/>
    <row r="68" ht="29.25" customHeight="1" x14ac:dyDescent="0.3"/>
    <row r="69" ht="26.25" customHeight="1" x14ac:dyDescent="0.3"/>
    <row r="70" ht="16.5" customHeight="1" x14ac:dyDescent="0.3"/>
    <row r="71" ht="16.5" customHeight="1" x14ac:dyDescent="0.3"/>
    <row r="72" ht="16.5" customHeight="1" x14ac:dyDescent="0.3"/>
    <row r="73" ht="33.75" customHeight="1" x14ac:dyDescent="0.3"/>
    <row r="74" ht="16.5" customHeight="1" x14ac:dyDescent="0.3"/>
    <row r="75" ht="16.5" customHeight="1" x14ac:dyDescent="0.3"/>
    <row r="76" ht="16.5" customHeight="1" x14ac:dyDescent="0.3"/>
    <row r="77" ht="16.5" customHeight="1" x14ac:dyDescent="0.3"/>
    <row r="78" ht="16.5" customHeight="1" x14ac:dyDescent="0.3"/>
    <row r="79" ht="16.5" customHeight="1" x14ac:dyDescent="0.3"/>
    <row r="80" ht="16.5" customHeight="1" x14ac:dyDescent="0.3"/>
    <row r="81" ht="16.5" customHeight="1" x14ac:dyDescent="0.3"/>
    <row r="82" ht="16.5" customHeight="1" x14ac:dyDescent="0.3"/>
    <row r="83" ht="16.5" customHeight="1" x14ac:dyDescent="0.3"/>
    <row r="84" ht="16.5" customHeight="1" x14ac:dyDescent="0.3"/>
    <row r="85" ht="16.5" customHeight="1" x14ac:dyDescent="0.3"/>
    <row r="86" ht="16.5" customHeight="1" x14ac:dyDescent="0.3"/>
    <row r="87" ht="16.5" customHeight="1" x14ac:dyDescent="0.3"/>
    <row r="88" ht="15" customHeight="1" x14ac:dyDescent="0.3"/>
    <row r="89" ht="16.5" customHeight="1" x14ac:dyDescent="0.3"/>
    <row r="90" ht="16.5" customHeight="1" x14ac:dyDescent="0.3"/>
    <row r="91" ht="16.5" customHeight="1" x14ac:dyDescent="0.3"/>
    <row r="92" ht="16.5" customHeight="1" x14ac:dyDescent="0.3"/>
    <row r="93" ht="16.5" customHeight="1" x14ac:dyDescent="0.3"/>
    <row r="94" ht="16.5" customHeight="1" x14ac:dyDescent="0.3"/>
    <row r="95" ht="16.5" customHeight="1" x14ac:dyDescent="0.3"/>
    <row r="96" ht="16.5" customHeight="1" x14ac:dyDescent="0.3"/>
    <row r="97" ht="16.5" customHeight="1" x14ac:dyDescent="0.3"/>
    <row r="98" ht="18" customHeight="1" x14ac:dyDescent="0.3"/>
    <row r="99" ht="18" customHeight="1" x14ac:dyDescent="0.3"/>
    <row r="100" ht="18" customHeight="1" x14ac:dyDescent="0.3"/>
    <row r="101" ht="18" customHeight="1" x14ac:dyDescent="0.3"/>
    <row r="102" ht="18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30" customHeight="1" x14ac:dyDescent="0.3"/>
    <row r="109" ht="16.5" customHeight="1" x14ac:dyDescent="0.3"/>
    <row r="110" ht="16.5" customHeight="1" x14ac:dyDescent="0.3"/>
    <row r="111" ht="16.5" customHeight="1" x14ac:dyDescent="0.3"/>
    <row r="112" ht="16.5" customHeight="1" x14ac:dyDescent="0.3"/>
    <row r="113" ht="16.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6.5" customHeight="1" x14ac:dyDescent="0.3"/>
    <row r="125" ht="16.5" customHeight="1" x14ac:dyDescent="0.3"/>
    <row r="126" ht="16.5" customHeight="1" x14ac:dyDescent="0.3"/>
    <row r="127" ht="16.5" customHeight="1" x14ac:dyDescent="0.3"/>
    <row r="128" ht="16.5" customHeight="1" x14ac:dyDescent="0.3"/>
    <row r="129" ht="16.5" customHeight="1" x14ac:dyDescent="0.3"/>
    <row r="130" ht="15" customHeight="1" x14ac:dyDescent="0.3"/>
    <row r="131" ht="16.5" customHeight="1" x14ac:dyDescent="0.3"/>
    <row r="132" ht="16.5" customHeight="1" x14ac:dyDescent="0.3"/>
    <row r="133" ht="16.5" customHeight="1" x14ac:dyDescent="0.3"/>
    <row r="134" ht="16.5" customHeight="1" x14ac:dyDescent="0.3"/>
    <row r="135" ht="16.5" customHeight="1" x14ac:dyDescent="0.3"/>
    <row r="136" ht="16.5" customHeight="1" x14ac:dyDescent="0.3"/>
    <row r="137" ht="16.5" customHeight="1" x14ac:dyDescent="0.3"/>
    <row r="138" ht="16.5" customHeight="1" x14ac:dyDescent="0.3"/>
    <row r="139" ht="16.5" customHeight="1" x14ac:dyDescent="0.3"/>
    <row r="140" ht="18" customHeight="1" x14ac:dyDescent="0.3"/>
    <row r="141" ht="18" customHeight="1" x14ac:dyDescent="0.3"/>
    <row r="142" ht="16.5" customHeight="1" x14ac:dyDescent="0.3"/>
    <row r="143" ht="16.5" customHeight="1" x14ac:dyDescent="0.3"/>
    <row r="144" ht="18" customHeight="1" x14ac:dyDescent="0.3"/>
    <row r="145" ht="18" customHeight="1" x14ac:dyDescent="0.3"/>
    <row r="146" ht="67.5" customHeight="1" x14ac:dyDescent="0.3"/>
    <row r="147" ht="47.25" customHeight="1" x14ac:dyDescent="0.3"/>
    <row r="148" ht="16.5" customHeight="1" x14ac:dyDescent="0.3"/>
    <row r="149" ht="16.5" customHeight="1" x14ac:dyDescent="0.3"/>
    <row r="150" ht="16.5" customHeight="1" x14ac:dyDescent="0.3"/>
    <row r="151" ht="16.5" customHeight="1" x14ac:dyDescent="0.3"/>
    <row r="152" ht="16.5" customHeight="1" x14ac:dyDescent="0.3"/>
    <row r="153" ht="16.5" customHeight="1" x14ac:dyDescent="0.3"/>
    <row r="154" ht="16.5" customHeight="1" x14ac:dyDescent="0.3"/>
    <row r="155" ht="16.5" customHeight="1" x14ac:dyDescent="0.3"/>
    <row r="156" ht="16.5" customHeight="1" x14ac:dyDescent="0.3"/>
    <row r="157" ht="16.5" customHeight="1" x14ac:dyDescent="0.3"/>
    <row r="158" ht="15" customHeight="1" x14ac:dyDescent="0.3"/>
    <row r="159" ht="16.5" customHeight="1" x14ac:dyDescent="0.3"/>
    <row r="160" ht="16.5" customHeight="1" x14ac:dyDescent="0.3"/>
    <row r="161" ht="16.5" customHeight="1" x14ac:dyDescent="0.3"/>
    <row r="162" ht="16.5" customHeight="1" x14ac:dyDescent="0.3"/>
    <row r="163" ht="16.5" customHeight="1" x14ac:dyDescent="0.3"/>
    <row r="164" ht="16.5" customHeight="1" x14ac:dyDescent="0.3"/>
    <row r="165" ht="16.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</sheetData>
  <sheetProtection selectLockedCells="1" selectUnlockedCells="1"/>
  <dataConsolidate/>
  <mergeCells count="20">
    <mergeCell ref="F4:I5"/>
    <mergeCell ref="E9:I9"/>
    <mergeCell ref="B11:D11"/>
    <mergeCell ref="B13:D13"/>
    <mergeCell ref="B15:D15"/>
    <mergeCell ref="E15:I15"/>
    <mergeCell ref="E17:I17"/>
    <mergeCell ref="B19:B21"/>
    <mergeCell ref="H19:I20"/>
    <mergeCell ref="C19:F21"/>
    <mergeCell ref="G19:G21"/>
    <mergeCell ref="D31:G31"/>
    <mergeCell ref="B29:C29"/>
    <mergeCell ref="D29:F29"/>
    <mergeCell ref="C22:F22"/>
    <mergeCell ref="C23:F23"/>
    <mergeCell ref="C24:F24"/>
    <mergeCell ref="C25:F25"/>
    <mergeCell ref="C27:F27"/>
    <mergeCell ref="C26:F26"/>
  </mergeCells>
  <printOptions horizontalCentered="1"/>
  <pageMargins left="0.19685039370078741" right="0.23622047244094491" top="0.47244094488188981" bottom="0.23622047244094491" header="0.35433070866141736" footer="0.31496062992125984"/>
  <pageSetup paperSize="2295" orientation="landscape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67"/>
  <sheetViews>
    <sheetView topLeftCell="C6" zoomScale="90" zoomScaleNormal="90" workbookViewId="0">
      <pane ySplit="2" topLeftCell="A56" activePane="bottomLeft" state="frozen"/>
      <selection activeCell="A6" sqref="A6"/>
      <selection pane="bottomLeft" activeCell="I70" sqref="I70"/>
    </sheetView>
  </sheetViews>
  <sheetFormatPr baseColWidth="10" defaultRowHeight="15" x14ac:dyDescent="0.25"/>
  <cols>
    <col min="1" max="1" width="2.5703125" style="107" customWidth="1"/>
    <col min="2" max="2" width="11.42578125" style="107"/>
    <col min="3" max="3" width="57.5703125" style="115" customWidth="1"/>
    <col min="4" max="4" width="14.42578125" style="107" bestFit="1" customWidth="1"/>
    <col min="5" max="14" width="12" style="107" bestFit="1" customWidth="1"/>
    <col min="15" max="16" width="12.42578125" style="107" bestFit="1" customWidth="1"/>
    <col min="17" max="17" width="13.140625" style="107" bestFit="1" customWidth="1"/>
    <col min="18" max="16384" width="11.42578125" style="107"/>
  </cols>
  <sheetData>
    <row r="1" spans="1:232" s="84" customFormat="1" ht="31.15" customHeight="1" thickBot="1" x14ac:dyDescent="0.25">
      <c r="A1" s="78"/>
      <c r="B1" s="79"/>
      <c r="C1" s="80"/>
      <c r="D1" s="81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3"/>
      <c r="CO1" s="83"/>
      <c r="CP1" s="83"/>
      <c r="CQ1" s="83"/>
      <c r="CR1" s="83"/>
      <c r="CS1" s="83"/>
      <c r="CT1" s="83"/>
      <c r="CU1" s="83"/>
      <c r="CV1" s="83"/>
      <c r="CW1" s="83"/>
      <c r="CX1" s="83"/>
      <c r="CY1" s="83"/>
      <c r="CZ1" s="83"/>
      <c r="DA1" s="83"/>
      <c r="DB1" s="83"/>
      <c r="DC1" s="83"/>
      <c r="DD1" s="83"/>
      <c r="DE1" s="83"/>
      <c r="DF1" s="83"/>
      <c r="DG1" s="83"/>
      <c r="DH1" s="83"/>
      <c r="DI1" s="83"/>
      <c r="DJ1" s="83"/>
      <c r="DK1" s="83"/>
      <c r="DL1" s="83"/>
      <c r="DM1" s="83"/>
      <c r="DN1" s="83"/>
      <c r="DO1" s="83"/>
      <c r="DP1" s="83"/>
      <c r="DQ1" s="83"/>
      <c r="DR1" s="83"/>
      <c r="DS1" s="83"/>
      <c r="DT1" s="83"/>
      <c r="DU1" s="83"/>
      <c r="DV1" s="83"/>
      <c r="DW1" s="83"/>
      <c r="DX1" s="83"/>
      <c r="DY1" s="83"/>
      <c r="DZ1" s="83"/>
      <c r="EA1" s="83"/>
      <c r="EB1" s="83"/>
      <c r="EC1" s="83"/>
      <c r="ED1" s="83"/>
      <c r="EE1" s="83"/>
      <c r="EF1" s="83"/>
      <c r="EG1" s="83"/>
      <c r="EH1" s="83"/>
      <c r="EI1" s="83"/>
      <c r="EJ1" s="83"/>
      <c r="EK1" s="83"/>
      <c r="EL1" s="83"/>
      <c r="EM1" s="83"/>
      <c r="EN1" s="83"/>
      <c r="EO1" s="83"/>
      <c r="EP1" s="83"/>
      <c r="EQ1" s="83"/>
      <c r="ER1" s="83"/>
      <c r="ES1" s="83"/>
      <c r="ET1" s="83"/>
      <c r="EU1" s="83"/>
      <c r="EV1" s="83"/>
      <c r="EW1" s="83"/>
      <c r="EX1" s="83"/>
      <c r="EY1" s="83"/>
      <c r="EZ1" s="83"/>
      <c r="FA1" s="83"/>
      <c r="FB1" s="83"/>
      <c r="FC1" s="83"/>
      <c r="FD1" s="83"/>
      <c r="FE1" s="83"/>
      <c r="FF1" s="83"/>
      <c r="FG1" s="83"/>
      <c r="FH1" s="83"/>
      <c r="FI1" s="83"/>
      <c r="FJ1" s="83"/>
      <c r="FK1" s="83"/>
      <c r="FL1" s="83"/>
      <c r="FM1" s="83"/>
      <c r="FN1" s="83"/>
      <c r="FO1" s="83"/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/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/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3"/>
      <c r="GZ1" s="83"/>
      <c r="HA1" s="83"/>
      <c r="HB1" s="83"/>
      <c r="HC1" s="83"/>
      <c r="HD1" s="83"/>
      <c r="HE1" s="83"/>
      <c r="HF1" s="83"/>
      <c r="HG1" s="83"/>
      <c r="HH1" s="83"/>
      <c r="HI1" s="83"/>
      <c r="HJ1" s="83"/>
      <c r="HK1" s="83"/>
      <c r="HL1" s="83"/>
      <c r="HM1" s="83"/>
      <c r="HN1" s="83"/>
      <c r="HO1" s="83"/>
      <c r="HP1" s="83"/>
      <c r="HQ1" s="83"/>
      <c r="HR1" s="83"/>
      <c r="HS1" s="83"/>
      <c r="HT1" s="83"/>
      <c r="HU1" s="83"/>
      <c r="HV1" s="83"/>
    </row>
    <row r="2" spans="1:232" s="84" customFormat="1" ht="19.899999999999999" customHeight="1" x14ac:dyDescent="0.2">
      <c r="A2" s="78"/>
      <c r="B2" s="85" t="str">
        <f>'[1]TOTAL GENERALCALEND.'!B2:G2</f>
        <v>INSTITUTO ELECTORAL Y DE PARTICIPACIÓN CIUDADANA DEL ESTADO DE JALISCO</v>
      </c>
      <c r="C2" s="86"/>
      <c r="D2" s="86"/>
      <c r="E2" s="86"/>
      <c r="F2" s="87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  <c r="HS2" s="83"/>
      <c r="HT2" s="83"/>
      <c r="HU2" s="83"/>
      <c r="HV2" s="83"/>
    </row>
    <row r="3" spans="1:232" s="84" customFormat="1" ht="12" customHeight="1" x14ac:dyDescent="0.2">
      <c r="A3" s="78"/>
      <c r="B3" s="88" t="s">
        <v>76</v>
      </c>
      <c r="C3" s="89"/>
      <c r="D3" s="89"/>
      <c r="E3" s="89"/>
      <c r="F3" s="90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</row>
    <row r="4" spans="1:232" s="84" customFormat="1" ht="18" x14ac:dyDescent="0.2">
      <c r="A4" s="78"/>
      <c r="B4" s="91" t="s">
        <v>77</v>
      </c>
      <c r="C4" s="89"/>
      <c r="D4" s="92"/>
      <c r="E4" s="92"/>
      <c r="F4" s="93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</row>
    <row r="5" spans="1:232" s="84" customFormat="1" ht="33" customHeight="1" thickBot="1" x14ac:dyDescent="0.25">
      <c r="A5" s="78"/>
      <c r="B5" s="94" t="s">
        <v>78</v>
      </c>
      <c r="C5" s="95"/>
      <c r="D5" s="95"/>
      <c r="E5" s="95"/>
      <c r="F5" s="96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</row>
    <row r="6" spans="1:232" s="84" customFormat="1" x14ac:dyDescent="0.2">
      <c r="B6" s="97"/>
      <c r="C6" s="98"/>
      <c r="E6" s="99" t="s">
        <v>79</v>
      </c>
      <c r="F6" s="100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2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</row>
    <row r="7" spans="1:232" s="84" customFormat="1" ht="18" x14ac:dyDescent="0.2">
      <c r="A7" s="78"/>
      <c r="B7" s="103"/>
      <c r="C7" s="104" t="s">
        <v>80</v>
      </c>
      <c r="D7" s="104" t="s">
        <v>81</v>
      </c>
      <c r="E7" s="104" t="s">
        <v>82</v>
      </c>
      <c r="F7" s="104" t="s">
        <v>83</v>
      </c>
      <c r="G7" s="104" t="s">
        <v>84</v>
      </c>
      <c r="H7" s="104" t="s">
        <v>85</v>
      </c>
      <c r="I7" s="104" t="s">
        <v>86</v>
      </c>
      <c r="J7" s="104" t="s">
        <v>87</v>
      </c>
      <c r="K7" s="104" t="s">
        <v>88</v>
      </c>
      <c r="L7" s="104" t="s">
        <v>89</v>
      </c>
      <c r="M7" s="104" t="s">
        <v>90</v>
      </c>
      <c r="N7" s="104" t="s">
        <v>91</v>
      </c>
      <c r="O7" s="104" t="s">
        <v>92</v>
      </c>
      <c r="P7" s="104" t="s">
        <v>93</v>
      </c>
      <c r="Q7" s="104" t="s">
        <v>94</v>
      </c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</row>
    <row r="9" spans="1:232" s="84" customFormat="1" ht="18.75" thickBot="1" x14ac:dyDescent="0.25">
      <c r="A9" s="78"/>
      <c r="B9" s="105" t="s">
        <v>95</v>
      </c>
      <c r="C9" s="106" t="s">
        <v>96</v>
      </c>
      <c r="D9" s="75">
        <f t="shared" ref="D9:P9" si="0">SUM(D10:D27)</f>
        <v>2578864.3167999997</v>
      </c>
      <c r="E9" s="75">
        <f t="shared" si="0"/>
        <v>131111.44293333328</v>
      </c>
      <c r="F9" s="75">
        <f t="shared" si="0"/>
        <v>131111.44293333328</v>
      </c>
      <c r="G9" s="75">
        <f t="shared" si="0"/>
        <v>131111.44293333328</v>
      </c>
      <c r="H9" s="75">
        <f t="shared" si="0"/>
        <v>131111.44293333328</v>
      </c>
      <c r="I9" s="75">
        <f t="shared" si="0"/>
        <v>131111.44293333328</v>
      </c>
      <c r="J9" s="75">
        <f t="shared" si="0"/>
        <v>131111.44293333328</v>
      </c>
      <c r="K9" s="75">
        <f t="shared" si="0"/>
        <v>131111.44293333328</v>
      </c>
      <c r="L9" s="75">
        <f t="shared" si="0"/>
        <v>131111.44293333328</v>
      </c>
      <c r="M9" s="75">
        <f t="shared" si="0"/>
        <v>131111.44293333328</v>
      </c>
      <c r="N9" s="75">
        <f t="shared" si="0"/>
        <v>131111.44293333328</v>
      </c>
      <c r="O9" s="75">
        <f t="shared" si="0"/>
        <v>633874.94373333338</v>
      </c>
      <c r="P9" s="75">
        <f t="shared" si="0"/>
        <v>633874.94373333338</v>
      </c>
      <c r="Q9" s="76">
        <f t="shared" ref="Q9:Q52" si="1">SUM(E9:P9)</f>
        <v>2578864.3168000001</v>
      </c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  <c r="HL9" s="83"/>
      <c r="HM9" s="83"/>
      <c r="HN9" s="83"/>
      <c r="HO9" s="83"/>
      <c r="HP9" s="83"/>
      <c r="HQ9" s="83"/>
      <c r="HR9" s="83"/>
      <c r="HS9" s="83"/>
      <c r="HT9" s="83"/>
      <c r="HU9" s="83"/>
      <c r="HV9" s="83"/>
      <c r="HW9" s="83"/>
      <c r="HX9" s="83"/>
    </row>
    <row r="10" spans="1:232" x14ac:dyDescent="0.25">
      <c r="B10" s="108" t="s">
        <v>97</v>
      </c>
      <c r="C10" s="109" t="s">
        <v>98</v>
      </c>
      <c r="D10" s="110">
        <v>215205.52900000001</v>
      </c>
      <c r="E10" s="110">
        <f>+'[2]2017 ALMACEN'!AB8/12</f>
        <v>13643.4133</v>
      </c>
      <c r="F10" s="110">
        <f>+E10</f>
        <v>13643.4133</v>
      </c>
      <c r="G10" s="110">
        <f t="shared" ref="G10:P10" si="2">+F10</f>
        <v>13643.4133</v>
      </c>
      <c r="H10" s="110">
        <f t="shared" si="2"/>
        <v>13643.4133</v>
      </c>
      <c r="I10" s="110">
        <f t="shared" si="2"/>
        <v>13643.4133</v>
      </c>
      <c r="J10" s="110">
        <f t="shared" si="2"/>
        <v>13643.4133</v>
      </c>
      <c r="K10" s="110">
        <f t="shared" si="2"/>
        <v>13643.4133</v>
      </c>
      <c r="L10" s="110">
        <f t="shared" si="2"/>
        <v>13643.4133</v>
      </c>
      <c r="M10" s="110">
        <f t="shared" si="2"/>
        <v>13643.4133</v>
      </c>
      <c r="N10" s="110">
        <f t="shared" si="2"/>
        <v>13643.4133</v>
      </c>
      <c r="O10" s="110">
        <f>+N10+('[2]2017 ALMACEN'!AC8/2)</f>
        <v>39385.698000000004</v>
      </c>
      <c r="P10" s="110">
        <f t="shared" si="2"/>
        <v>39385.698000000004</v>
      </c>
      <c r="Q10" s="77">
        <f t="shared" si="1"/>
        <v>215205.52900000001</v>
      </c>
      <c r="R10" s="83"/>
    </row>
    <row r="11" spans="1:232" ht="27" x14ac:dyDescent="0.25">
      <c r="B11" s="111" t="s">
        <v>99</v>
      </c>
      <c r="C11" s="109" t="s">
        <v>100</v>
      </c>
      <c r="D11" s="110">
        <v>361957.72100000002</v>
      </c>
      <c r="E11" s="110">
        <f>+'[2]2017 ALMACEN'!AB9/12</f>
        <v>11063.961666666668</v>
      </c>
      <c r="F11" s="110">
        <f t="shared" ref="F11:P26" si="3">+E11</f>
        <v>11063.961666666668</v>
      </c>
      <c r="G11" s="110">
        <f t="shared" si="3"/>
        <v>11063.961666666668</v>
      </c>
      <c r="H11" s="110">
        <f t="shared" si="3"/>
        <v>11063.961666666668</v>
      </c>
      <c r="I11" s="110">
        <f t="shared" si="3"/>
        <v>11063.961666666668</v>
      </c>
      <c r="J11" s="110">
        <f t="shared" si="3"/>
        <v>11063.961666666668</v>
      </c>
      <c r="K11" s="110">
        <f t="shared" si="3"/>
        <v>11063.961666666668</v>
      </c>
      <c r="L11" s="110">
        <f t="shared" si="3"/>
        <v>11063.961666666668</v>
      </c>
      <c r="M11" s="110">
        <f t="shared" si="3"/>
        <v>11063.961666666668</v>
      </c>
      <c r="N11" s="110">
        <f t="shared" si="3"/>
        <v>11063.961666666668</v>
      </c>
      <c r="O11" s="110">
        <f>+N11+('[2]2017 ALMACEN'!AC9/2)</f>
        <v>125659.05216666668</v>
      </c>
      <c r="P11" s="110">
        <f t="shared" si="3"/>
        <v>125659.05216666668</v>
      </c>
      <c r="Q11" s="77">
        <f t="shared" si="1"/>
        <v>361957.72100000002</v>
      </c>
      <c r="R11" s="83"/>
    </row>
    <row r="12" spans="1:232" x14ac:dyDescent="0.25">
      <c r="B12" s="112" t="s">
        <v>101</v>
      </c>
      <c r="C12" s="109" t="s">
        <v>102</v>
      </c>
      <c r="D12" s="110">
        <v>88480.7</v>
      </c>
      <c r="E12" s="110">
        <f>+'[2]2017 ALMACEN'!AB10/12</f>
        <v>6890.07</v>
      </c>
      <c r="F12" s="110">
        <f t="shared" si="3"/>
        <v>6890.07</v>
      </c>
      <c r="G12" s="110">
        <f t="shared" si="3"/>
        <v>6890.07</v>
      </c>
      <c r="H12" s="110">
        <f t="shared" si="3"/>
        <v>6890.07</v>
      </c>
      <c r="I12" s="110">
        <f t="shared" si="3"/>
        <v>6890.07</v>
      </c>
      <c r="J12" s="110">
        <f t="shared" si="3"/>
        <v>6890.07</v>
      </c>
      <c r="K12" s="110">
        <f t="shared" si="3"/>
        <v>6890.07</v>
      </c>
      <c r="L12" s="110">
        <f t="shared" si="3"/>
        <v>6890.07</v>
      </c>
      <c r="M12" s="110">
        <f t="shared" si="3"/>
        <v>6890.07</v>
      </c>
      <c r="N12" s="110">
        <f t="shared" si="3"/>
        <v>6890.07</v>
      </c>
      <c r="O12" s="110">
        <f>+N12+('[2]2017 ALMACEN'!AC10/2)</f>
        <v>9790</v>
      </c>
      <c r="P12" s="110">
        <f t="shared" si="3"/>
        <v>9790</v>
      </c>
      <c r="Q12" s="77">
        <f t="shared" si="1"/>
        <v>88480.7</v>
      </c>
      <c r="R12" s="83"/>
    </row>
    <row r="13" spans="1:232" x14ac:dyDescent="0.25">
      <c r="B13" s="111" t="s">
        <v>103</v>
      </c>
      <c r="C13" s="109" t="s">
        <v>104</v>
      </c>
      <c r="D13" s="110">
        <v>158787.94260000001</v>
      </c>
      <c r="E13" s="110">
        <f>+'[2]2017 ALMACEN'!AB11/12</f>
        <v>10000</v>
      </c>
      <c r="F13" s="110">
        <f t="shared" si="3"/>
        <v>10000</v>
      </c>
      <c r="G13" s="110">
        <f t="shared" si="3"/>
        <v>10000</v>
      </c>
      <c r="H13" s="110">
        <f t="shared" si="3"/>
        <v>10000</v>
      </c>
      <c r="I13" s="110">
        <f t="shared" si="3"/>
        <v>10000</v>
      </c>
      <c r="J13" s="110">
        <f t="shared" si="3"/>
        <v>10000</v>
      </c>
      <c r="K13" s="110">
        <f t="shared" si="3"/>
        <v>10000</v>
      </c>
      <c r="L13" s="110">
        <f t="shared" si="3"/>
        <v>10000</v>
      </c>
      <c r="M13" s="110">
        <f t="shared" si="3"/>
        <v>10000</v>
      </c>
      <c r="N13" s="110">
        <f t="shared" si="3"/>
        <v>10000</v>
      </c>
      <c r="O13" s="110">
        <f>+N13+('[2]2017 ALMACEN'!AC11/2)</f>
        <v>29393.971300000005</v>
      </c>
      <c r="P13" s="110">
        <f t="shared" si="3"/>
        <v>29393.971300000005</v>
      </c>
      <c r="Q13" s="77">
        <f t="shared" si="1"/>
        <v>158787.94260000001</v>
      </c>
      <c r="R13" s="83"/>
    </row>
    <row r="14" spans="1:232" x14ac:dyDescent="0.25">
      <c r="B14" s="111" t="s">
        <v>105</v>
      </c>
      <c r="C14" s="109" t="s">
        <v>106</v>
      </c>
      <c r="D14" s="110">
        <v>10000</v>
      </c>
      <c r="E14" s="110">
        <f>+'[2]2017 ALMACEN'!AB12/12</f>
        <v>833.33333333333337</v>
      </c>
      <c r="F14" s="110">
        <f t="shared" si="3"/>
        <v>833.33333333333337</v>
      </c>
      <c r="G14" s="110">
        <f t="shared" si="3"/>
        <v>833.33333333333337</v>
      </c>
      <c r="H14" s="110">
        <f t="shared" si="3"/>
        <v>833.33333333333337</v>
      </c>
      <c r="I14" s="110">
        <f t="shared" si="3"/>
        <v>833.33333333333337</v>
      </c>
      <c r="J14" s="110">
        <f t="shared" si="3"/>
        <v>833.33333333333337</v>
      </c>
      <c r="K14" s="110">
        <f t="shared" si="3"/>
        <v>833.33333333333337</v>
      </c>
      <c r="L14" s="110">
        <f t="shared" si="3"/>
        <v>833.33333333333337</v>
      </c>
      <c r="M14" s="110">
        <f t="shared" si="3"/>
        <v>833.33333333333337</v>
      </c>
      <c r="N14" s="110">
        <f t="shared" si="3"/>
        <v>833.33333333333337</v>
      </c>
      <c r="O14" s="110">
        <f>+N14+('[2]2017 ALMACEN'!AC12/2)</f>
        <v>833.33333333333337</v>
      </c>
      <c r="P14" s="110">
        <f t="shared" si="3"/>
        <v>833.33333333333337</v>
      </c>
      <c r="Q14" s="77">
        <f t="shared" si="1"/>
        <v>10000</v>
      </c>
      <c r="R14" s="83"/>
    </row>
    <row r="15" spans="1:232" ht="27" x14ac:dyDescent="0.25">
      <c r="B15" s="111" t="s">
        <v>107</v>
      </c>
      <c r="C15" s="109" t="s">
        <v>108</v>
      </c>
      <c r="D15" s="110">
        <v>443389.92499999999</v>
      </c>
      <c r="E15" s="110">
        <f>+'[2]2017 ALMACEN'!AB13/12</f>
        <v>23849.611499999999</v>
      </c>
      <c r="F15" s="110">
        <f t="shared" si="3"/>
        <v>23849.611499999999</v>
      </c>
      <c r="G15" s="110">
        <f t="shared" si="3"/>
        <v>23849.611499999999</v>
      </c>
      <c r="H15" s="110">
        <f t="shared" si="3"/>
        <v>23849.611499999999</v>
      </c>
      <c r="I15" s="110">
        <f t="shared" si="3"/>
        <v>23849.611499999999</v>
      </c>
      <c r="J15" s="110">
        <f t="shared" si="3"/>
        <v>23849.611499999999</v>
      </c>
      <c r="K15" s="110">
        <f t="shared" si="3"/>
        <v>23849.611499999999</v>
      </c>
      <c r="L15" s="110">
        <f t="shared" si="3"/>
        <v>23849.611499999999</v>
      </c>
      <c r="M15" s="110">
        <f t="shared" si="3"/>
        <v>23849.611499999999</v>
      </c>
      <c r="N15" s="110">
        <f t="shared" si="3"/>
        <v>23849.611499999999</v>
      </c>
      <c r="O15" s="110">
        <f>+N15+('[2]2017 ALMACEN'!AC13/2)</f>
        <v>102446.905</v>
      </c>
      <c r="P15" s="110">
        <f t="shared" si="3"/>
        <v>102446.905</v>
      </c>
      <c r="Q15" s="77">
        <f t="shared" si="1"/>
        <v>443389.92500000005</v>
      </c>
      <c r="R15" s="83"/>
    </row>
    <row r="16" spans="1:232" x14ac:dyDescent="0.25">
      <c r="B16" s="111" t="s">
        <v>109</v>
      </c>
      <c r="C16" s="109" t="s">
        <v>110</v>
      </c>
      <c r="D16" s="110">
        <v>36669.652800000003</v>
      </c>
      <c r="E16" s="110">
        <f>+'[2]2017 ALMACEN'!AB14/12</f>
        <v>1527.9022000000002</v>
      </c>
      <c r="F16" s="110">
        <f t="shared" si="3"/>
        <v>1527.9022000000002</v>
      </c>
      <c r="G16" s="110">
        <f t="shared" si="3"/>
        <v>1527.9022000000002</v>
      </c>
      <c r="H16" s="110">
        <f t="shared" si="3"/>
        <v>1527.9022000000002</v>
      </c>
      <c r="I16" s="110">
        <f t="shared" si="3"/>
        <v>1527.9022000000002</v>
      </c>
      <c r="J16" s="110">
        <f t="shared" si="3"/>
        <v>1527.9022000000002</v>
      </c>
      <c r="K16" s="110">
        <f t="shared" si="3"/>
        <v>1527.9022000000002</v>
      </c>
      <c r="L16" s="110">
        <f t="shared" si="3"/>
        <v>1527.9022000000002</v>
      </c>
      <c r="M16" s="110">
        <f t="shared" si="3"/>
        <v>1527.9022000000002</v>
      </c>
      <c r="N16" s="110">
        <f t="shared" si="3"/>
        <v>1527.9022000000002</v>
      </c>
      <c r="O16" s="110">
        <f>+N16+('[2]2017 ALMACEN'!AC14/2)</f>
        <v>10695.315400000001</v>
      </c>
      <c r="P16" s="110">
        <f t="shared" si="3"/>
        <v>10695.315400000001</v>
      </c>
      <c r="Q16" s="77">
        <f t="shared" si="1"/>
        <v>36669.652800000003</v>
      </c>
      <c r="R16" s="83"/>
    </row>
    <row r="17" spans="1:232" x14ac:dyDescent="0.25">
      <c r="B17" s="111" t="s">
        <v>111</v>
      </c>
      <c r="C17" s="109" t="s">
        <v>112</v>
      </c>
      <c r="D17" s="110">
        <v>10000</v>
      </c>
      <c r="E17" s="110">
        <f>+'[2]2017 ALMACEN'!AB15/12</f>
        <v>833.33333333333337</v>
      </c>
      <c r="F17" s="110">
        <f t="shared" si="3"/>
        <v>833.33333333333337</v>
      </c>
      <c r="G17" s="110">
        <f t="shared" si="3"/>
        <v>833.33333333333337</v>
      </c>
      <c r="H17" s="110">
        <f t="shared" si="3"/>
        <v>833.33333333333337</v>
      </c>
      <c r="I17" s="110">
        <f t="shared" si="3"/>
        <v>833.33333333333337</v>
      </c>
      <c r="J17" s="110">
        <f t="shared" si="3"/>
        <v>833.33333333333337</v>
      </c>
      <c r="K17" s="110">
        <f t="shared" si="3"/>
        <v>833.33333333333337</v>
      </c>
      <c r="L17" s="110">
        <f t="shared" si="3"/>
        <v>833.33333333333337</v>
      </c>
      <c r="M17" s="110">
        <f t="shared" si="3"/>
        <v>833.33333333333337</v>
      </c>
      <c r="N17" s="110">
        <f t="shared" si="3"/>
        <v>833.33333333333337</v>
      </c>
      <c r="O17" s="110">
        <f>+N17+('[2]2017 ALMACEN'!AC15/2)</f>
        <v>833.33333333333337</v>
      </c>
      <c r="P17" s="110">
        <f t="shared" si="3"/>
        <v>833.33333333333337</v>
      </c>
      <c r="Q17" s="77">
        <f t="shared" si="1"/>
        <v>10000</v>
      </c>
      <c r="R17" s="83"/>
    </row>
    <row r="18" spans="1:232" x14ac:dyDescent="0.25">
      <c r="B18" s="111" t="s">
        <v>113</v>
      </c>
      <c r="C18" s="109" t="s">
        <v>114</v>
      </c>
      <c r="D18" s="110">
        <v>22988.433599999993</v>
      </c>
      <c r="E18" s="110">
        <f>+'[2]2017 ALMACEN'!AB16/12</f>
        <v>1915.7027999999993</v>
      </c>
      <c r="F18" s="110">
        <f t="shared" si="3"/>
        <v>1915.7027999999993</v>
      </c>
      <c r="G18" s="110">
        <f t="shared" si="3"/>
        <v>1915.7027999999993</v>
      </c>
      <c r="H18" s="110">
        <f t="shared" si="3"/>
        <v>1915.7027999999993</v>
      </c>
      <c r="I18" s="110">
        <f t="shared" si="3"/>
        <v>1915.7027999999993</v>
      </c>
      <c r="J18" s="110">
        <f t="shared" si="3"/>
        <v>1915.7027999999993</v>
      </c>
      <c r="K18" s="110">
        <f t="shared" si="3"/>
        <v>1915.7027999999993</v>
      </c>
      <c r="L18" s="110">
        <f t="shared" si="3"/>
        <v>1915.7027999999993</v>
      </c>
      <c r="M18" s="110">
        <f t="shared" si="3"/>
        <v>1915.7027999999993</v>
      </c>
      <c r="N18" s="110">
        <f t="shared" si="3"/>
        <v>1915.7027999999993</v>
      </c>
      <c r="O18" s="110">
        <f>+N18+('[2]2017 ALMACEN'!AC16/2)</f>
        <v>1915.7027999999993</v>
      </c>
      <c r="P18" s="110">
        <f t="shared" si="3"/>
        <v>1915.7027999999993</v>
      </c>
      <c r="Q18" s="77">
        <f t="shared" si="1"/>
        <v>22988.433599999993</v>
      </c>
      <c r="R18" s="83"/>
    </row>
    <row r="19" spans="1:232" x14ac:dyDescent="0.25">
      <c r="B19" s="111" t="s">
        <v>115</v>
      </c>
      <c r="C19" s="109" t="s">
        <v>116</v>
      </c>
      <c r="D19" s="110">
        <v>106560.27800000002</v>
      </c>
      <c r="E19" s="110">
        <f>+'[2]2017 ALMACEN'!AB17/12</f>
        <v>2552.4114000000004</v>
      </c>
      <c r="F19" s="110">
        <f t="shared" si="3"/>
        <v>2552.4114000000004</v>
      </c>
      <c r="G19" s="110">
        <f t="shared" si="3"/>
        <v>2552.4114000000004</v>
      </c>
      <c r="H19" s="110">
        <f t="shared" si="3"/>
        <v>2552.4114000000004</v>
      </c>
      <c r="I19" s="110">
        <f t="shared" si="3"/>
        <v>2552.4114000000004</v>
      </c>
      <c r="J19" s="110">
        <f t="shared" si="3"/>
        <v>2552.4114000000004</v>
      </c>
      <c r="K19" s="110">
        <f t="shared" si="3"/>
        <v>2552.4114000000004</v>
      </c>
      <c r="L19" s="110">
        <f t="shared" si="3"/>
        <v>2552.4114000000004</v>
      </c>
      <c r="M19" s="110">
        <f t="shared" si="3"/>
        <v>2552.4114000000004</v>
      </c>
      <c r="N19" s="110">
        <f t="shared" si="3"/>
        <v>2552.4114000000004</v>
      </c>
      <c r="O19" s="110">
        <f>+N19+('[2]2017 ALMACEN'!AC17/2)</f>
        <v>40518.082000000002</v>
      </c>
      <c r="P19" s="110">
        <f t="shared" si="3"/>
        <v>40518.082000000002</v>
      </c>
      <c r="Q19" s="77">
        <f t="shared" si="1"/>
        <v>106560.27800000002</v>
      </c>
      <c r="R19" s="83"/>
    </row>
    <row r="20" spans="1:232" x14ac:dyDescent="0.25">
      <c r="B20" s="111" t="s">
        <v>117</v>
      </c>
      <c r="C20" s="109" t="s">
        <v>118</v>
      </c>
      <c r="D20" s="110">
        <v>17060.4028</v>
      </c>
      <c r="E20" s="110">
        <f>+'[2]2017 ALMACEN'!AB18/12</f>
        <v>833.33333333333337</v>
      </c>
      <c r="F20" s="110">
        <f t="shared" si="3"/>
        <v>833.33333333333337</v>
      </c>
      <c r="G20" s="110">
        <f t="shared" si="3"/>
        <v>833.33333333333337</v>
      </c>
      <c r="H20" s="110">
        <f t="shared" si="3"/>
        <v>833.33333333333337</v>
      </c>
      <c r="I20" s="110">
        <f t="shared" si="3"/>
        <v>833.33333333333337</v>
      </c>
      <c r="J20" s="110">
        <f t="shared" si="3"/>
        <v>833.33333333333337</v>
      </c>
      <c r="K20" s="110">
        <f t="shared" si="3"/>
        <v>833.33333333333337</v>
      </c>
      <c r="L20" s="110">
        <f t="shared" si="3"/>
        <v>833.33333333333337</v>
      </c>
      <c r="M20" s="110">
        <f t="shared" si="3"/>
        <v>833.33333333333337</v>
      </c>
      <c r="N20" s="110">
        <f t="shared" si="3"/>
        <v>833.33333333333337</v>
      </c>
      <c r="O20" s="110">
        <f>+N20+('[2]2017 ALMACEN'!AC18/2)</f>
        <v>4363.534733333333</v>
      </c>
      <c r="P20" s="110">
        <f t="shared" si="3"/>
        <v>4363.534733333333</v>
      </c>
      <c r="Q20" s="77">
        <f t="shared" si="1"/>
        <v>17060.4028</v>
      </c>
      <c r="R20" s="83"/>
    </row>
    <row r="21" spans="1:232" x14ac:dyDescent="0.25">
      <c r="B21" s="111" t="s">
        <v>119</v>
      </c>
      <c r="C21" s="109" t="s">
        <v>120</v>
      </c>
      <c r="D21" s="110">
        <v>10000</v>
      </c>
      <c r="E21" s="110">
        <f>+'[2]2017 ALMACEN'!AB19/12</f>
        <v>833.33333333333337</v>
      </c>
      <c r="F21" s="110">
        <f t="shared" si="3"/>
        <v>833.33333333333337</v>
      </c>
      <c r="G21" s="110">
        <f t="shared" si="3"/>
        <v>833.33333333333337</v>
      </c>
      <c r="H21" s="110">
        <f t="shared" si="3"/>
        <v>833.33333333333337</v>
      </c>
      <c r="I21" s="110">
        <f t="shared" si="3"/>
        <v>833.33333333333337</v>
      </c>
      <c r="J21" s="110">
        <f t="shared" si="3"/>
        <v>833.33333333333337</v>
      </c>
      <c r="K21" s="110">
        <f t="shared" si="3"/>
        <v>833.33333333333337</v>
      </c>
      <c r="L21" s="110">
        <f t="shared" si="3"/>
        <v>833.33333333333337</v>
      </c>
      <c r="M21" s="110">
        <f t="shared" si="3"/>
        <v>833.33333333333337</v>
      </c>
      <c r="N21" s="110">
        <f t="shared" si="3"/>
        <v>833.33333333333337</v>
      </c>
      <c r="O21" s="110">
        <f>+N21+('[2]2017 ALMACEN'!AC19/2)</f>
        <v>833.33333333333337</v>
      </c>
      <c r="P21" s="110">
        <f t="shared" si="3"/>
        <v>833.33333333333337</v>
      </c>
      <c r="Q21" s="77">
        <f t="shared" si="1"/>
        <v>10000</v>
      </c>
      <c r="R21" s="83"/>
    </row>
    <row r="22" spans="1:232" ht="27" x14ac:dyDescent="0.25">
      <c r="B22" s="111" t="s">
        <v>121</v>
      </c>
      <c r="C22" s="109" t="s">
        <v>122</v>
      </c>
      <c r="D22" s="110">
        <v>908290.3389999998</v>
      </c>
      <c r="E22" s="110">
        <f>+'[2]2017 ALMACEN'!AB20/12</f>
        <v>45554.679499999991</v>
      </c>
      <c r="F22" s="110">
        <f t="shared" si="3"/>
        <v>45554.679499999991</v>
      </c>
      <c r="G22" s="110">
        <f t="shared" si="3"/>
        <v>45554.679499999991</v>
      </c>
      <c r="H22" s="110">
        <f t="shared" si="3"/>
        <v>45554.679499999991</v>
      </c>
      <c r="I22" s="110">
        <f t="shared" si="3"/>
        <v>45554.679499999991</v>
      </c>
      <c r="J22" s="110">
        <f t="shared" si="3"/>
        <v>45554.679499999991</v>
      </c>
      <c r="K22" s="110">
        <f t="shared" si="3"/>
        <v>45554.679499999991</v>
      </c>
      <c r="L22" s="110">
        <f t="shared" si="3"/>
        <v>45554.679499999991</v>
      </c>
      <c r="M22" s="110">
        <f t="shared" si="3"/>
        <v>45554.679499999991</v>
      </c>
      <c r="N22" s="110">
        <f t="shared" si="3"/>
        <v>45554.679499999991</v>
      </c>
      <c r="O22" s="110">
        <f>+N22+('[2]2017 ALMACEN'!AC20/2)</f>
        <v>226371.77199999997</v>
      </c>
      <c r="P22" s="110">
        <f t="shared" si="3"/>
        <v>226371.77199999997</v>
      </c>
      <c r="Q22" s="77">
        <f t="shared" si="1"/>
        <v>908290.3389999998</v>
      </c>
      <c r="R22" s="83"/>
    </row>
    <row r="23" spans="1:232" x14ac:dyDescent="0.25">
      <c r="B23" s="111" t="s">
        <v>123</v>
      </c>
      <c r="C23" s="109" t="s">
        <v>124</v>
      </c>
      <c r="D23" s="110">
        <v>37271.308799999999</v>
      </c>
      <c r="E23" s="110">
        <f>+'[2]2017 ALMACEN'!AB21/12</f>
        <v>1552.9712</v>
      </c>
      <c r="F23" s="110">
        <f t="shared" si="3"/>
        <v>1552.9712</v>
      </c>
      <c r="G23" s="110">
        <f t="shared" si="3"/>
        <v>1552.9712</v>
      </c>
      <c r="H23" s="110">
        <f t="shared" si="3"/>
        <v>1552.9712</v>
      </c>
      <c r="I23" s="110">
        <f t="shared" si="3"/>
        <v>1552.9712</v>
      </c>
      <c r="J23" s="110">
        <f t="shared" si="3"/>
        <v>1552.9712</v>
      </c>
      <c r="K23" s="110">
        <f t="shared" si="3"/>
        <v>1552.9712</v>
      </c>
      <c r="L23" s="110">
        <f t="shared" si="3"/>
        <v>1552.9712</v>
      </c>
      <c r="M23" s="110">
        <f t="shared" si="3"/>
        <v>1552.9712</v>
      </c>
      <c r="N23" s="110">
        <f t="shared" si="3"/>
        <v>1552.9712</v>
      </c>
      <c r="O23" s="110">
        <f>+N23+('[2]2017 ALMACEN'!AC21/2)</f>
        <v>10870.7984</v>
      </c>
      <c r="P23" s="110">
        <f t="shared" si="3"/>
        <v>10870.7984</v>
      </c>
      <c r="Q23" s="77">
        <f t="shared" si="1"/>
        <v>37271.308799999999</v>
      </c>
      <c r="R23" s="83"/>
    </row>
    <row r="24" spans="1:232" ht="27" x14ac:dyDescent="0.25">
      <c r="B24" s="111" t="s">
        <v>125</v>
      </c>
      <c r="C24" s="109" t="s">
        <v>126</v>
      </c>
      <c r="D24" s="110">
        <v>56505.873600000014</v>
      </c>
      <c r="E24" s="110">
        <f>+'[2]2017 ALMACEN'!AB22/12</f>
        <v>2354.4114000000004</v>
      </c>
      <c r="F24" s="110">
        <f t="shared" si="3"/>
        <v>2354.4114000000004</v>
      </c>
      <c r="G24" s="110">
        <f t="shared" si="3"/>
        <v>2354.4114000000004</v>
      </c>
      <c r="H24" s="110">
        <f t="shared" si="3"/>
        <v>2354.4114000000004</v>
      </c>
      <c r="I24" s="110">
        <f t="shared" si="3"/>
        <v>2354.4114000000004</v>
      </c>
      <c r="J24" s="110">
        <f t="shared" si="3"/>
        <v>2354.4114000000004</v>
      </c>
      <c r="K24" s="110">
        <f t="shared" si="3"/>
        <v>2354.4114000000004</v>
      </c>
      <c r="L24" s="110">
        <f t="shared" si="3"/>
        <v>2354.4114000000004</v>
      </c>
      <c r="M24" s="110">
        <f t="shared" si="3"/>
        <v>2354.4114000000004</v>
      </c>
      <c r="N24" s="110">
        <f t="shared" si="3"/>
        <v>2354.4114000000004</v>
      </c>
      <c r="O24" s="110">
        <f>+N24+('[2]2017 ALMACEN'!AC22/2)</f>
        <v>16480.879800000002</v>
      </c>
      <c r="P24" s="110">
        <f t="shared" si="3"/>
        <v>16480.879800000002</v>
      </c>
      <c r="Q24" s="77">
        <f t="shared" si="1"/>
        <v>56505.873600000014</v>
      </c>
      <c r="R24" s="83"/>
    </row>
    <row r="25" spans="1:232" ht="27" x14ac:dyDescent="0.25">
      <c r="B25" s="111" t="s">
        <v>127</v>
      </c>
      <c r="C25" s="109" t="s">
        <v>128</v>
      </c>
      <c r="D25" s="110">
        <v>11142.5018</v>
      </c>
      <c r="E25" s="110">
        <f>+'[2]2017 ALMACEN'!AB23/12</f>
        <v>833.33333333333337</v>
      </c>
      <c r="F25" s="110">
        <f t="shared" si="3"/>
        <v>833.33333333333337</v>
      </c>
      <c r="G25" s="110">
        <f t="shared" si="3"/>
        <v>833.33333333333337</v>
      </c>
      <c r="H25" s="110">
        <f t="shared" si="3"/>
        <v>833.33333333333337</v>
      </c>
      <c r="I25" s="110">
        <f t="shared" si="3"/>
        <v>833.33333333333337</v>
      </c>
      <c r="J25" s="110">
        <f t="shared" si="3"/>
        <v>833.33333333333337</v>
      </c>
      <c r="K25" s="110">
        <f t="shared" si="3"/>
        <v>833.33333333333337</v>
      </c>
      <c r="L25" s="110">
        <f t="shared" si="3"/>
        <v>833.33333333333337</v>
      </c>
      <c r="M25" s="110">
        <f t="shared" si="3"/>
        <v>833.33333333333337</v>
      </c>
      <c r="N25" s="110">
        <f t="shared" si="3"/>
        <v>833.33333333333337</v>
      </c>
      <c r="O25" s="110">
        <f>+N25+('[2]2017 ALMACEN'!AC23/2)</f>
        <v>1404.5842333333335</v>
      </c>
      <c r="P25" s="110">
        <f t="shared" si="3"/>
        <v>1404.5842333333335</v>
      </c>
      <c r="Q25" s="77">
        <f t="shared" si="1"/>
        <v>11142.501799999998</v>
      </c>
      <c r="R25" s="83"/>
    </row>
    <row r="26" spans="1:232" x14ac:dyDescent="0.25">
      <c r="B26" s="111" t="s">
        <v>129</v>
      </c>
      <c r="C26" s="109" t="s">
        <v>130</v>
      </c>
      <c r="D26" s="110">
        <v>60397.682400000012</v>
      </c>
      <c r="E26" s="110">
        <f>+'[2]2017 ALMACEN'!AB24/12</f>
        <v>5033.1402000000007</v>
      </c>
      <c r="F26" s="110">
        <f t="shared" si="3"/>
        <v>5033.1402000000007</v>
      </c>
      <c r="G26" s="110">
        <f t="shared" si="3"/>
        <v>5033.1402000000007</v>
      </c>
      <c r="H26" s="110">
        <f t="shared" si="3"/>
        <v>5033.1402000000007</v>
      </c>
      <c r="I26" s="110">
        <f t="shared" si="3"/>
        <v>5033.1402000000007</v>
      </c>
      <c r="J26" s="110">
        <f t="shared" si="3"/>
        <v>5033.1402000000007</v>
      </c>
      <c r="K26" s="110">
        <f t="shared" si="3"/>
        <v>5033.1402000000007</v>
      </c>
      <c r="L26" s="110">
        <f t="shared" si="3"/>
        <v>5033.1402000000007</v>
      </c>
      <c r="M26" s="110">
        <f t="shared" si="3"/>
        <v>5033.1402000000007</v>
      </c>
      <c r="N26" s="110">
        <f t="shared" si="3"/>
        <v>5033.1402000000007</v>
      </c>
      <c r="O26" s="110">
        <f>+N26+('[2]2017 ALMACEN'!AC24/2)</f>
        <v>5033.1402000000007</v>
      </c>
      <c r="P26" s="110">
        <f t="shared" si="3"/>
        <v>5033.1402000000007</v>
      </c>
      <c r="Q26" s="77">
        <f t="shared" si="1"/>
        <v>60397.682400000012</v>
      </c>
      <c r="R26" s="83"/>
    </row>
    <row r="27" spans="1:232" ht="29.25" customHeight="1" x14ac:dyDescent="0.25">
      <c r="B27" s="111" t="s">
        <v>131</v>
      </c>
      <c r="C27" s="109" t="s">
        <v>132</v>
      </c>
      <c r="D27" s="110">
        <v>24156.026399999992</v>
      </c>
      <c r="E27" s="110">
        <f>+'[2]2017 ALMACEN'!AB25/12</f>
        <v>1006.5010999999996</v>
      </c>
      <c r="F27" s="110">
        <f t="shared" ref="F27:P27" si="4">+E27</f>
        <v>1006.5010999999996</v>
      </c>
      <c r="G27" s="110">
        <f t="shared" si="4"/>
        <v>1006.5010999999996</v>
      </c>
      <c r="H27" s="110">
        <f t="shared" si="4"/>
        <v>1006.5010999999996</v>
      </c>
      <c r="I27" s="110">
        <f t="shared" si="4"/>
        <v>1006.5010999999996</v>
      </c>
      <c r="J27" s="110">
        <f t="shared" si="4"/>
        <v>1006.5010999999996</v>
      </c>
      <c r="K27" s="110">
        <f t="shared" si="4"/>
        <v>1006.5010999999996</v>
      </c>
      <c r="L27" s="110">
        <f t="shared" si="4"/>
        <v>1006.5010999999996</v>
      </c>
      <c r="M27" s="110">
        <f t="shared" si="4"/>
        <v>1006.5010999999996</v>
      </c>
      <c r="N27" s="110">
        <f t="shared" si="4"/>
        <v>1006.5010999999996</v>
      </c>
      <c r="O27" s="110">
        <f>+N27+('[2]2017 ALMACEN'!AC25/2)</f>
        <v>7045.5076999999974</v>
      </c>
      <c r="P27" s="110">
        <f t="shared" si="4"/>
        <v>7045.5076999999974</v>
      </c>
      <c r="Q27" s="77">
        <f t="shared" si="1"/>
        <v>24156.026399999992</v>
      </c>
      <c r="R27" s="83"/>
    </row>
    <row r="28" spans="1:232" s="84" customFormat="1" ht="18.75" thickBot="1" x14ac:dyDescent="0.25">
      <c r="A28" s="78"/>
      <c r="B28" s="105" t="s">
        <v>95</v>
      </c>
      <c r="C28" s="106" t="s">
        <v>133</v>
      </c>
      <c r="D28" s="75">
        <f t="shared" ref="D28:P28" si="5">SUM(D29:D61)</f>
        <v>21027318.226600002</v>
      </c>
      <c r="E28" s="75">
        <f t="shared" si="5"/>
        <v>1497442.0491666666</v>
      </c>
      <c r="F28" s="75">
        <f t="shared" si="5"/>
        <v>1557442.0491666666</v>
      </c>
      <c r="G28" s="75">
        <f t="shared" si="5"/>
        <v>1557442.0491666666</v>
      </c>
      <c r="H28" s="75">
        <f t="shared" si="5"/>
        <v>1557442.0491666666</v>
      </c>
      <c r="I28" s="75">
        <f t="shared" si="5"/>
        <v>1557442.0491666666</v>
      </c>
      <c r="J28" s="75">
        <f t="shared" si="5"/>
        <v>1557442.0491666666</v>
      </c>
      <c r="K28" s="75">
        <f t="shared" si="5"/>
        <v>1557442.0491666666</v>
      </c>
      <c r="L28" s="75">
        <f t="shared" si="5"/>
        <v>1557442.0491666666</v>
      </c>
      <c r="M28" s="75">
        <f t="shared" si="5"/>
        <v>1557442.0491666666</v>
      </c>
      <c r="N28" s="75">
        <f t="shared" si="5"/>
        <v>1557442.0491666666</v>
      </c>
      <c r="O28" s="75">
        <f t="shared" si="5"/>
        <v>2786448.8674666667</v>
      </c>
      <c r="P28" s="75">
        <f t="shared" si="5"/>
        <v>2726448.8674666667</v>
      </c>
      <c r="Q28" s="76">
        <f t="shared" si="1"/>
        <v>21027318.226599999</v>
      </c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/>
      <c r="CL28" s="83"/>
      <c r="CM28" s="83"/>
      <c r="CN28" s="83"/>
      <c r="CO28" s="83"/>
      <c r="CP28" s="83"/>
      <c r="CQ28" s="83"/>
      <c r="CR28" s="83"/>
      <c r="CS28" s="83"/>
      <c r="CT28" s="83"/>
      <c r="CU28" s="83"/>
      <c r="CV28" s="83"/>
      <c r="CW28" s="83"/>
      <c r="CX28" s="83"/>
      <c r="CY28" s="83"/>
      <c r="CZ28" s="83"/>
      <c r="DA28" s="83"/>
      <c r="DB28" s="83"/>
      <c r="DC28" s="83"/>
      <c r="DD28" s="83"/>
      <c r="DE28" s="83"/>
      <c r="DF28" s="83"/>
      <c r="DG28" s="83"/>
      <c r="DH28" s="83"/>
      <c r="DI28" s="83"/>
      <c r="DJ28" s="83"/>
      <c r="DK28" s="83"/>
      <c r="DL28" s="83"/>
      <c r="DM28" s="83"/>
      <c r="DN28" s="83"/>
      <c r="DO28" s="83"/>
      <c r="DP28" s="83"/>
      <c r="DQ28" s="83"/>
      <c r="DR28" s="83"/>
      <c r="DS28" s="83"/>
      <c r="DT28" s="83"/>
      <c r="DU28" s="83"/>
      <c r="DV28" s="83"/>
      <c r="DW28" s="83"/>
      <c r="DX28" s="83"/>
      <c r="DY28" s="83"/>
      <c r="DZ28" s="83"/>
      <c r="EA28" s="83"/>
      <c r="EB28" s="83"/>
      <c r="EC28" s="83"/>
      <c r="ED28" s="83"/>
      <c r="EE28" s="83"/>
      <c r="EF28" s="83"/>
      <c r="EG28" s="83"/>
      <c r="EH28" s="83"/>
      <c r="EI28" s="83"/>
      <c r="EJ28" s="83"/>
      <c r="EK28" s="83"/>
      <c r="EL28" s="83"/>
      <c r="EM28" s="83"/>
      <c r="EN28" s="83"/>
      <c r="EO28" s="83"/>
      <c r="EP28" s="83"/>
      <c r="EQ28" s="83"/>
      <c r="ER28" s="83"/>
      <c r="ES28" s="83"/>
      <c r="ET28" s="83"/>
      <c r="EU28" s="83"/>
      <c r="EV28" s="83"/>
      <c r="EW28" s="83"/>
      <c r="EX28" s="83"/>
      <c r="EY28" s="83"/>
      <c r="EZ28" s="83"/>
      <c r="FA28" s="83"/>
      <c r="FB28" s="83"/>
      <c r="FC28" s="83"/>
      <c r="FD28" s="83"/>
      <c r="FE28" s="83"/>
      <c r="FF28" s="83"/>
      <c r="FG28" s="83"/>
      <c r="FH28" s="83"/>
      <c r="FI28" s="83"/>
      <c r="FJ28" s="83"/>
      <c r="FK28" s="83"/>
      <c r="FL28" s="83"/>
      <c r="FM28" s="83"/>
      <c r="FN28" s="83"/>
      <c r="FO28" s="83"/>
      <c r="FP28" s="83"/>
      <c r="FQ28" s="83"/>
      <c r="FR28" s="83"/>
      <c r="FS28" s="83"/>
      <c r="FT28" s="83"/>
      <c r="FU28" s="83"/>
      <c r="FV28" s="83"/>
      <c r="FW28" s="83"/>
      <c r="FX28" s="83"/>
      <c r="FY28" s="83"/>
      <c r="FZ28" s="83"/>
      <c r="GA28" s="83"/>
      <c r="GB28" s="83"/>
      <c r="GC28" s="83"/>
      <c r="GD28" s="83"/>
      <c r="GE28" s="83"/>
      <c r="GF28" s="83"/>
      <c r="GG28" s="83"/>
      <c r="GH28" s="83"/>
      <c r="GI28" s="83"/>
      <c r="GJ28" s="83"/>
      <c r="GK28" s="83"/>
      <c r="GL28" s="83"/>
      <c r="GM28" s="83"/>
      <c r="GN28" s="83"/>
      <c r="GO28" s="83"/>
      <c r="GP28" s="83"/>
      <c r="GQ28" s="83"/>
      <c r="GR28" s="83"/>
      <c r="GS28" s="83"/>
      <c r="GT28" s="83"/>
      <c r="GU28" s="83"/>
      <c r="GV28" s="83"/>
      <c r="GW28" s="83"/>
      <c r="GX28" s="83"/>
      <c r="GY28" s="83"/>
      <c r="GZ28" s="83"/>
      <c r="HA28" s="83"/>
      <c r="HB28" s="83"/>
      <c r="HC28" s="83"/>
      <c r="HD28" s="83"/>
      <c r="HE28" s="83"/>
      <c r="HF28" s="83"/>
      <c r="HG28" s="83"/>
      <c r="HH28" s="83"/>
      <c r="HI28" s="83"/>
      <c r="HJ28" s="83"/>
      <c r="HK28" s="83"/>
      <c r="HL28" s="83"/>
      <c r="HM28" s="83"/>
      <c r="HN28" s="83"/>
      <c r="HO28" s="83"/>
      <c r="HP28" s="83"/>
      <c r="HQ28" s="83"/>
      <c r="HR28" s="83"/>
      <c r="HS28" s="83"/>
      <c r="HT28" s="83"/>
      <c r="HU28" s="83"/>
      <c r="HV28" s="83"/>
      <c r="HW28" s="83"/>
      <c r="HX28" s="83"/>
    </row>
    <row r="29" spans="1:232" x14ac:dyDescent="0.25">
      <c r="B29" s="112" t="s">
        <v>134</v>
      </c>
      <c r="C29" s="109" t="s">
        <v>135</v>
      </c>
      <c r="D29" s="110">
        <v>456000</v>
      </c>
      <c r="E29" s="110">
        <f>+'[2]2017 ALMACEN'!AB28/12</f>
        <v>33000</v>
      </c>
      <c r="F29" s="110">
        <f>+E29</f>
        <v>33000</v>
      </c>
      <c r="G29" s="110">
        <f t="shared" ref="G29:P29" si="6">+F29</f>
        <v>33000</v>
      </c>
      <c r="H29" s="110">
        <f t="shared" si="6"/>
        <v>33000</v>
      </c>
      <c r="I29" s="110">
        <f t="shared" si="6"/>
        <v>33000</v>
      </c>
      <c r="J29" s="110">
        <f t="shared" si="6"/>
        <v>33000</v>
      </c>
      <c r="K29" s="110">
        <f t="shared" si="6"/>
        <v>33000</v>
      </c>
      <c r="L29" s="110">
        <f t="shared" si="6"/>
        <v>33000</v>
      </c>
      <c r="M29" s="110">
        <f t="shared" si="6"/>
        <v>33000</v>
      </c>
      <c r="N29" s="110">
        <f t="shared" si="6"/>
        <v>33000</v>
      </c>
      <c r="O29" s="110">
        <f>+N29+('[2]2017 ALMACEN'!AC28/2)</f>
        <v>63000</v>
      </c>
      <c r="P29" s="110">
        <f t="shared" si="6"/>
        <v>63000</v>
      </c>
      <c r="Q29" s="77">
        <f t="shared" si="1"/>
        <v>456000</v>
      </c>
      <c r="R29" s="83"/>
    </row>
    <row r="30" spans="1:232" x14ac:dyDescent="0.25">
      <c r="B30" s="112" t="s">
        <v>136</v>
      </c>
      <c r="C30" s="109" t="s">
        <v>137</v>
      </c>
      <c r="D30" s="110">
        <v>27000</v>
      </c>
      <c r="E30" s="110">
        <f>+'[2]2017 ALMACEN'!AB29/12</f>
        <v>2250</v>
      </c>
      <c r="F30" s="110">
        <f t="shared" ref="F30:P45" si="7">+E30</f>
        <v>2250</v>
      </c>
      <c r="G30" s="110">
        <f t="shared" si="7"/>
        <v>2250</v>
      </c>
      <c r="H30" s="110">
        <f t="shared" si="7"/>
        <v>2250</v>
      </c>
      <c r="I30" s="110">
        <f t="shared" si="7"/>
        <v>2250</v>
      </c>
      <c r="J30" s="110">
        <f t="shared" si="7"/>
        <v>2250</v>
      </c>
      <c r="K30" s="110">
        <f t="shared" si="7"/>
        <v>2250</v>
      </c>
      <c r="L30" s="110">
        <f t="shared" si="7"/>
        <v>2250</v>
      </c>
      <c r="M30" s="110">
        <f t="shared" si="7"/>
        <v>2250</v>
      </c>
      <c r="N30" s="110">
        <f t="shared" si="7"/>
        <v>2250</v>
      </c>
      <c r="O30" s="110">
        <f>+N30+('[2]2017 ALMACEN'!AC29/2)</f>
        <v>2250</v>
      </c>
      <c r="P30" s="110">
        <f t="shared" si="7"/>
        <v>2250</v>
      </c>
      <c r="Q30" s="77">
        <f t="shared" si="1"/>
        <v>27000</v>
      </c>
      <c r="R30" s="83"/>
    </row>
    <row r="31" spans="1:232" x14ac:dyDescent="0.25">
      <c r="B31" s="112" t="s">
        <v>138</v>
      </c>
      <c r="C31" s="109" t="s">
        <v>139</v>
      </c>
      <c r="D31" s="110">
        <v>198534.26260000002</v>
      </c>
      <c r="E31" s="110">
        <f>+'[2]2017 ALMACEN'!AB30/12</f>
        <v>14833.362500000001</v>
      </c>
      <c r="F31" s="110">
        <f t="shared" si="7"/>
        <v>14833.362500000001</v>
      </c>
      <c r="G31" s="110">
        <f t="shared" si="7"/>
        <v>14833.362500000001</v>
      </c>
      <c r="H31" s="110">
        <f t="shared" si="7"/>
        <v>14833.362500000001</v>
      </c>
      <c r="I31" s="110">
        <f t="shared" si="7"/>
        <v>14833.362500000001</v>
      </c>
      <c r="J31" s="110">
        <f t="shared" si="7"/>
        <v>14833.362500000001</v>
      </c>
      <c r="K31" s="110">
        <f t="shared" si="7"/>
        <v>14833.362500000001</v>
      </c>
      <c r="L31" s="110">
        <f t="shared" si="7"/>
        <v>14833.362500000001</v>
      </c>
      <c r="M31" s="110">
        <f t="shared" si="7"/>
        <v>14833.362500000001</v>
      </c>
      <c r="N31" s="110">
        <f t="shared" si="7"/>
        <v>14833.362500000001</v>
      </c>
      <c r="O31" s="110">
        <f>+N31+('[2]2017 ALMACEN'!AC30/2)</f>
        <v>25100.318800000001</v>
      </c>
      <c r="P31" s="110">
        <f t="shared" si="7"/>
        <v>25100.318800000001</v>
      </c>
      <c r="Q31" s="77">
        <f t="shared" si="1"/>
        <v>198534.26260000002</v>
      </c>
      <c r="R31" s="83"/>
    </row>
    <row r="32" spans="1:232" x14ac:dyDescent="0.25">
      <c r="B32" s="112" t="s">
        <v>140</v>
      </c>
      <c r="C32" s="109" t="s">
        <v>141</v>
      </c>
      <c r="D32" s="110">
        <v>495400.15</v>
      </c>
      <c r="E32" s="110">
        <f>+'[2]2017 ALMACEN'!AB31/12</f>
        <v>39666.679166666669</v>
      </c>
      <c r="F32" s="110">
        <f t="shared" si="7"/>
        <v>39666.679166666669</v>
      </c>
      <c r="G32" s="110">
        <f t="shared" si="7"/>
        <v>39666.679166666669</v>
      </c>
      <c r="H32" s="110">
        <f t="shared" si="7"/>
        <v>39666.679166666669</v>
      </c>
      <c r="I32" s="110">
        <f t="shared" si="7"/>
        <v>39666.679166666669</v>
      </c>
      <c r="J32" s="110">
        <f t="shared" si="7"/>
        <v>39666.679166666669</v>
      </c>
      <c r="K32" s="110">
        <f t="shared" si="7"/>
        <v>39666.679166666669</v>
      </c>
      <c r="L32" s="110">
        <f t="shared" si="7"/>
        <v>39666.679166666669</v>
      </c>
      <c r="M32" s="110">
        <f t="shared" si="7"/>
        <v>39666.679166666669</v>
      </c>
      <c r="N32" s="110">
        <f t="shared" si="7"/>
        <v>39666.679166666669</v>
      </c>
      <c r="O32" s="110">
        <f>+N32+('[2]2017 ALMACEN'!AC31/2)</f>
        <v>49366.679166666669</v>
      </c>
      <c r="P32" s="110">
        <f t="shared" si="7"/>
        <v>49366.679166666669</v>
      </c>
      <c r="Q32" s="77">
        <f t="shared" si="1"/>
        <v>495400.15000000014</v>
      </c>
      <c r="R32" s="83"/>
    </row>
    <row r="33" spans="2:18" x14ac:dyDescent="0.25">
      <c r="B33" s="112" t="s">
        <v>142</v>
      </c>
      <c r="C33" s="109" t="s">
        <v>143</v>
      </c>
      <c r="D33" s="110">
        <v>129524.36379999998</v>
      </c>
      <c r="E33" s="110">
        <f>+'[2]2017 ALMACEN'!AB32/12</f>
        <v>5833.333333333333</v>
      </c>
      <c r="F33" s="110">
        <f t="shared" si="7"/>
        <v>5833.333333333333</v>
      </c>
      <c r="G33" s="110">
        <f t="shared" si="7"/>
        <v>5833.333333333333</v>
      </c>
      <c r="H33" s="110">
        <f t="shared" si="7"/>
        <v>5833.333333333333</v>
      </c>
      <c r="I33" s="110">
        <f t="shared" si="7"/>
        <v>5833.333333333333</v>
      </c>
      <c r="J33" s="110">
        <f t="shared" si="7"/>
        <v>5833.333333333333</v>
      </c>
      <c r="K33" s="110">
        <f t="shared" si="7"/>
        <v>5833.333333333333</v>
      </c>
      <c r="L33" s="110">
        <f t="shared" si="7"/>
        <v>5833.333333333333</v>
      </c>
      <c r="M33" s="110">
        <f t="shared" si="7"/>
        <v>5833.333333333333</v>
      </c>
      <c r="N33" s="110">
        <f t="shared" si="7"/>
        <v>5833.333333333333</v>
      </c>
      <c r="O33" s="110">
        <f>+N33+('[2]2017 ALMACEN'!AC32/2)</f>
        <v>35595.515233333324</v>
      </c>
      <c r="P33" s="110">
        <f t="shared" si="7"/>
        <v>35595.515233333324</v>
      </c>
      <c r="Q33" s="77">
        <f t="shared" si="1"/>
        <v>129524.36379999999</v>
      </c>
      <c r="R33" s="83"/>
    </row>
    <row r="34" spans="2:18" ht="27" x14ac:dyDescent="0.25">
      <c r="B34" s="112" t="s">
        <v>144</v>
      </c>
      <c r="C34" s="109" t="s">
        <v>145</v>
      </c>
      <c r="D34" s="110">
        <v>1016999.78</v>
      </c>
      <c r="E34" s="110">
        <f>+'[2]2017 ALMACEN'!AB33/12</f>
        <v>84749.981666666674</v>
      </c>
      <c r="F34" s="110">
        <f t="shared" si="7"/>
        <v>84749.981666666674</v>
      </c>
      <c r="G34" s="110">
        <f t="shared" si="7"/>
        <v>84749.981666666674</v>
      </c>
      <c r="H34" s="110">
        <f t="shared" si="7"/>
        <v>84749.981666666674</v>
      </c>
      <c r="I34" s="110">
        <f t="shared" si="7"/>
        <v>84749.981666666674</v>
      </c>
      <c r="J34" s="110">
        <f t="shared" si="7"/>
        <v>84749.981666666674</v>
      </c>
      <c r="K34" s="110">
        <f t="shared" si="7"/>
        <v>84749.981666666674</v>
      </c>
      <c r="L34" s="110">
        <f t="shared" si="7"/>
        <v>84749.981666666674</v>
      </c>
      <c r="M34" s="110">
        <f t="shared" si="7"/>
        <v>84749.981666666674</v>
      </c>
      <c r="N34" s="110">
        <f t="shared" si="7"/>
        <v>84749.981666666674</v>
      </c>
      <c r="O34" s="110">
        <f>+N34+('[2]2017 ALMACEN'!AC33/2)</f>
        <v>84749.981666666674</v>
      </c>
      <c r="P34" s="110">
        <f t="shared" si="7"/>
        <v>84749.981666666674</v>
      </c>
      <c r="Q34" s="77">
        <f t="shared" si="1"/>
        <v>1016999.7800000001</v>
      </c>
      <c r="R34" s="83"/>
    </row>
    <row r="35" spans="2:18" x14ac:dyDescent="0.25">
      <c r="B35" s="112">
        <v>3221</v>
      </c>
      <c r="C35" s="109" t="s">
        <v>146</v>
      </c>
      <c r="D35" s="110">
        <f>+'[2]2017 ALMACEN'!$AE$34</f>
        <v>6851513.4160000011</v>
      </c>
      <c r="E35" s="110">
        <f>+'[2]2017 ALMACEN'!AB34/12</f>
        <v>460959.45133333345</v>
      </c>
      <c r="F35" s="110">
        <f t="shared" si="7"/>
        <v>460959.45133333345</v>
      </c>
      <c r="G35" s="110">
        <f t="shared" si="7"/>
        <v>460959.45133333345</v>
      </c>
      <c r="H35" s="110">
        <f t="shared" si="7"/>
        <v>460959.45133333345</v>
      </c>
      <c r="I35" s="110">
        <f t="shared" si="7"/>
        <v>460959.45133333345</v>
      </c>
      <c r="J35" s="110">
        <f t="shared" si="7"/>
        <v>460959.45133333345</v>
      </c>
      <c r="K35" s="110">
        <f t="shared" si="7"/>
        <v>460959.45133333345</v>
      </c>
      <c r="L35" s="110">
        <f t="shared" si="7"/>
        <v>460959.45133333345</v>
      </c>
      <c r="M35" s="110">
        <f t="shared" si="7"/>
        <v>460959.45133333345</v>
      </c>
      <c r="N35" s="110">
        <f t="shared" si="7"/>
        <v>460959.45133333345</v>
      </c>
      <c r="O35" s="110">
        <f>+N35+('[2]2017 ALMACEN'!AC34/2)</f>
        <v>1120959.4513333335</v>
      </c>
      <c r="P35" s="110">
        <f t="shared" si="7"/>
        <v>1120959.4513333335</v>
      </c>
      <c r="Q35" s="77">
        <f t="shared" si="1"/>
        <v>6851513.4160000011</v>
      </c>
      <c r="R35" s="83"/>
    </row>
    <row r="36" spans="2:18" ht="27" x14ac:dyDescent="0.25">
      <c r="B36" s="112" t="s">
        <v>147</v>
      </c>
      <c r="C36" s="109" t="s">
        <v>148</v>
      </c>
      <c r="D36" s="110">
        <v>106726.59800000003</v>
      </c>
      <c r="E36" s="110">
        <f>+'[2]2017 ALMACEN'!AB35/12</f>
        <v>7985.6018000000031</v>
      </c>
      <c r="F36" s="110">
        <f t="shared" si="7"/>
        <v>7985.6018000000031</v>
      </c>
      <c r="G36" s="110">
        <f t="shared" si="7"/>
        <v>7985.6018000000031</v>
      </c>
      <c r="H36" s="110">
        <f t="shared" si="7"/>
        <v>7985.6018000000031</v>
      </c>
      <c r="I36" s="110">
        <f t="shared" si="7"/>
        <v>7985.6018000000031</v>
      </c>
      <c r="J36" s="110">
        <f t="shared" si="7"/>
        <v>7985.6018000000031</v>
      </c>
      <c r="K36" s="110">
        <f t="shared" si="7"/>
        <v>7985.6018000000031</v>
      </c>
      <c r="L36" s="110">
        <f t="shared" si="7"/>
        <v>7985.6018000000031</v>
      </c>
      <c r="M36" s="110">
        <f t="shared" si="7"/>
        <v>7985.6018000000031</v>
      </c>
      <c r="N36" s="110">
        <f t="shared" si="7"/>
        <v>7985.6018000000031</v>
      </c>
      <c r="O36" s="110">
        <f>+N36+('[2]2017 ALMACEN'!AC35/2)</f>
        <v>13435.290000000003</v>
      </c>
      <c r="P36" s="110">
        <f t="shared" si="7"/>
        <v>13435.290000000003</v>
      </c>
      <c r="Q36" s="77">
        <f t="shared" si="1"/>
        <v>106726.59800000004</v>
      </c>
      <c r="R36" s="83"/>
    </row>
    <row r="37" spans="2:18" x14ac:dyDescent="0.25">
      <c r="B37" s="112" t="s">
        <v>149</v>
      </c>
      <c r="C37" s="109" t="s">
        <v>150</v>
      </c>
      <c r="D37" s="110">
        <v>75514.190399999978</v>
      </c>
      <c r="E37" s="110">
        <f>+'[2]2017 ALMACEN'!AB36/12</f>
        <v>6292.8491999999978</v>
      </c>
      <c r="F37" s="110">
        <f t="shared" si="7"/>
        <v>6292.8491999999978</v>
      </c>
      <c r="G37" s="110">
        <f t="shared" si="7"/>
        <v>6292.8491999999978</v>
      </c>
      <c r="H37" s="110">
        <f t="shared" si="7"/>
        <v>6292.8491999999978</v>
      </c>
      <c r="I37" s="110">
        <f t="shared" si="7"/>
        <v>6292.8491999999978</v>
      </c>
      <c r="J37" s="110">
        <f t="shared" si="7"/>
        <v>6292.8491999999978</v>
      </c>
      <c r="K37" s="110">
        <f t="shared" si="7"/>
        <v>6292.8491999999978</v>
      </c>
      <c r="L37" s="110">
        <f t="shared" si="7"/>
        <v>6292.8491999999978</v>
      </c>
      <c r="M37" s="110">
        <f t="shared" si="7"/>
        <v>6292.8491999999978</v>
      </c>
      <c r="N37" s="110">
        <f t="shared" si="7"/>
        <v>6292.8491999999978</v>
      </c>
      <c r="O37" s="110">
        <f>+N37+('[2]2017 ALMACEN'!AC36/2)</f>
        <v>6292.8491999999978</v>
      </c>
      <c r="P37" s="110">
        <f t="shared" si="7"/>
        <v>6292.8491999999978</v>
      </c>
      <c r="Q37" s="77">
        <f t="shared" si="1"/>
        <v>75514.190399999978</v>
      </c>
      <c r="R37" s="83"/>
    </row>
    <row r="38" spans="2:18" x14ac:dyDescent="0.25">
      <c r="B38" s="112" t="s">
        <v>151</v>
      </c>
      <c r="C38" s="109" t="s">
        <v>152</v>
      </c>
      <c r="D38" s="110">
        <v>33611.380000000005</v>
      </c>
      <c r="E38" s="110">
        <f>+'[2]2017 ALMACEN'!AB38/12</f>
        <v>1435.5</v>
      </c>
      <c r="F38" s="110">
        <f t="shared" si="7"/>
        <v>1435.5</v>
      </c>
      <c r="G38" s="110">
        <f t="shared" si="7"/>
        <v>1435.5</v>
      </c>
      <c r="H38" s="110">
        <f t="shared" si="7"/>
        <v>1435.5</v>
      </c>
      <c r="I38" s="110">
        <f t="shared" si="7"/>
        <v>1435.5</v>
      </c>
      <c r="J38" s="110">
        <f t="shared" si="7"/>
        <v>1435.5</v>
      </c>
      <c r="K38" s="110">
        <f t="shared" si="7"/>
        <v>1435.5</v>
      </c>
      <c r="L38" s="110">
        <f t="shared" si="7"/>
        <v>1435.5</v>
      </c>
      <c r="M38" s="110">
        <f t="shared" si="7"/>
        <v>1435.5</v>
      </c>
      <c r="N38" s="110">
        <f t="shared" si="7"/>
        <v>1435.5</v>
      </c>
      <c r="O38" s="110">
        <f>+N38+('[2]2017 ALMACEN'!AC38/2)</f>
        <v>9628.19</v>
      </c>
      <c r="P38" s="110">
        <f t="shared" si="7"/>
        <v>9628.19</v>
      </c>
      <c r="Q38" s="77">
        <f t="shared" si="1"/>
        <v>33611.380000000005</v>
      </c>
      <c r="R38" s="83"/>
    </row>
    <row r="39" spans="2:18" ht="27" x14ac:dyDescent="0.25">
      <c r="B39" s="112" t="s">
        <v>153</v>
      </c>
      <c r="C39" s="109" t="s">
        <v>154</v>
      </c>
      <c r="D39" s="110">
        <v>616345.13179999997</v>
      </c>
      <c r="E39" s="110">
        <f>+'[2]2017 ALMACEN'!AB39/12</f>
        <v>34999.966666666667</v>
      </c>
      <c r="F39" s="110">
        <f t="shared" si="7"/>
        <v>34999.966666666667</v>
      </c>
      <c r="G39" s="110">
        <f t="shared" si="7"/>
        <v>34999.966666666667</v>
      </c>
      <c r="H39" s="110">
        <f t="shared" si="7"/>
        <v>34999.966666666667</v>
      </c>
      <c r="I39" s="110">
        <f t="shared" si="7"/>
        <v>34999.966666666667</v>
      </c>
      <c r="J39" s="110">
        <f t="shared" si="7"/>
        <v>34999.966666666667</v>
      </c>
      <c r="K39" s="110">
        <f t="shared" si="7"/>
        <v>34999.966666666667</v>
      </c>
      <c r="L39" s="110">
        <f t="shared" si="7"/>
        <v>34999.966666666667</v>
      </c>
      <c r="M39" s="110">
        <f t="shared" si="7"/>
        <v>34999.966666666667</v>
      </c>
      <c r="N39" s="110">
        <f t="shared" si="7"/>
        <v>34999.966666666667</v>
      </c>
      <c r="O39" s="110">
        <f>+N39+('[2]2017 ALMACEN'!AC39/2)</f>
        <v>133172.73256666667</v>
      </c>
      <c r="P39" s="110">
        <f t="shared" si="7"/>
        <v>133172.73256666667</v>
      </c>
      <c r="Q39" s="77">
        <f t="shared" si="1"/>
        <v>616345.13180000009</v>
      </c>
      <c r="R39" s="83"/>
    </row>
    <row r="40" spans="2:18" x14ac:dyDescent="0.25">
      <c r="B40" s="112" t="s">
        <v>155</v>
      </c>
      <c r="C40" s="109" t="s">
        <v>156</v>
      </c>
      <c r="D40" s="110">
        <v>500000</v>
      </c>
      <c r="E40" s="110">
        <f>+'[2]2017 ALMACEN'!AB40/12</f>
        <v>41666.666666666664</v>
      </c>
      <c r="F40" s="110">
        <f t="shared" si="7"/>
        <v>41666.666666666664</v>
      </c>
      <c r="G40" s="110">
        <f t="shared" si="7"/>
        <v>41666.666666666664</v>
      </c>
      <c r="H40" s="110">
        <f t="shared" si="7"/>
        <v>41666.666666666664</v>
      </c>
      <c r="I40" s="110">
        <f t="shared" si="7"/>
        <v>41666.666666666664</v>
      </c>
      <c r="J40" s="110">
        <f t="shared" si="7"/>
        <v>41666.666666666664</v>
      </c>
      <c r="K40" s="110">
        <f t="shared" si="7"/>
        <v>41666.666666666664</v>
      </c>
      <c r="L40" s="110">
        <f t="shared" si="7"/>
        <v>41666.666666666664</v>
      </c>
      <c r="M40" s="110">
        <f t="shared" si="7"/>
        <v>41666.666666666664</v>
      </c>
      <c r="N40" s="110">
        <f t="shared" si="7"/>
        <v>41666.666666666664</v>
      </c>
      <c r="O40" s="110">
        <f>+N40+('[2]2017 ALMACEN'!AC40/2)</f>
        <v>41666.666666666664</v>
      </c>
      <c r="P40" s="110">
        <f t="shared" si="7"/>
        <v>41666.666666666664</v>
      </c>
      <c r="Q40" s="77">
        <f t="shared" si="1"/>
        <v>500000.00000000006</v>
      </c>
      <c r="R40" s="83"/>
    </row>
    <row r="41" spans="2:18" x14ac:dyDescent="0.25">
      <c r="B41" s="112" t="s">
        <v>157</v>
      </c>
      <c r="C41" s="109" t="s">
        <v>158</v>
      </c>
      <c r="D41" s="110">
        <v>29587.360000000008</v>
      </c>
      <c r="E41" s="110">
        <f>+'[2]2017 ALMACEN'!AB41/12</f>
        <v>2267.2298000000005</v>
      </c>
      <c r="F41" s="110">
        <f t="shared" si="7"/>
        <v>2267.2298000000005</v>
      </c>
      <c r="G41" s="110">
        <f t="shared" si="7"/>
        <v>2267.2298000000005</v>
      </c>
      <c r="H41" s="110">
        <f t="shared" si="7"/>
        <v>2267.2298000000005</v>
      </c>
      <c r="I41" s="110">
        <f t="shared" si="7"/>
        <v>2267.2298000000005</v>
      </c>
      <c r="J41" s="110">
        <f t="shared" si="7"/>
        <v>2267.2298000000005</v>
      </c>
      <c r="K41" s="110">
        <f t="shared" si="7"/>
        <v>2267.2298000000005</v>
      </c>
      <c r="L41" s="110">
        <f t="shared" si="7"/>
        <v>2267.2298000000005</v>
      </c>
      <c r="M41" s="110">
        <f t="shared" si="7"/>
        <v>2267.2298000000005</v>
      </c>
      <c r="N41" s="110">
        <f t="shared" si="7"/>
        <v>2267.2298000000005</v>
      </c>
      <c r="O41" s="110">
        <f>+N41+('[2]2017 ALMACEN'!AC41/2)</f>
        <v>3457.5310000000009</v>
      </c>
      <c r="P41" s="110">
        <f t="shared" si="7"/>
        <v>3457.5310000000009</v>
      </c>
      <c r="Q41" s="77">
        <f t="shared" si="1"/>
        <v>29587.360000000008</v>
      </c>
      <c r="R41" s="83"/>
    </row>
    <row r="42" spans="2:18" x14ac:dyDescent="0.25">
      <c r="B42" s="112" t="s">
        <v>159</v>
      </c>
      <c r="C42" s="109" t="s">
        <v>160</v>
      </c>
      <c r="D42" s="110">
        <v>270040.31999999989</v>
      </c>
      <c r="E42" s="110">
        <f>+'[2]2017 ALMACEN'!AB42/12</f>
        <v>22503.35999999999</v>
      </c>
      <c r="F42" s="110">
        <f t="shared" si="7"/>
        <v>22503.35999999999</v>
      </c>
      <c r="G42" s="110">
        <f t="shared" si="7"/>
        <v>22503.35999999999</v>
      </c>
      <c r="H42" s="110">
        <f t="shared" si="7"/>
        <v>22503.35999999999</v>
      </c>
      <c r="I42" s="110">
        <f t="shared" si="7"/>
        <v>22503.35999999999</v>
      </c>
      <c r="J42" s="110">
        <f t="shared" si="7"/>
        <v>22503.35999999999</v>
      </c>
      <c r="K42" s="110">
        <f t="shared" si="7"/>
        <v>22503.35999999999</v>
      </c>
      <c r="L42" s="110">
        <f t="shared" si="7"/>
        <v>22503.35999999999</v>
      </c>
      <c r="M42" s="110">
        <f t="shared" si="7"/>
        <v>22503.35999999999</v>
      </c>
      <c r="N42" s="110">
        <f t="shared" si="7"/>
        <v>22503.35999999999</v>
      </c>
      <c r="O42" s="110">
        <f>+N42+('[2]2017 ALMACEN'!AC42/2)</f>
        <v>22503.35999999999</v>
      </c>
      <c r="P42" s="110">
        <f t="shared" si="7"/>
        <v>22503.35999999999</v>
      </c>
      <c r="Q42" s="77">
        <f t="shared" si="1"/>
        <v>270040.31999999989</v>
      </c>
      <c r="R42" s="83"/>
    </row>
    <row r="43" spans="2:18" x14ac:dyDescent="0.25">
      <c r="B43" s="112" t="s">
        <v>161</v>
      </c>
      <c r="C43" s="109" t="s">
        <v>162</v>
      </c>
      <c r="D43" s="110">
        <v>10350</v>
      </c>
      <c r="E43" s="110">
        <f>+'[2]2017 ALMACEN'!AB43/12</f>
        <v>862.5</v>
      </c>
      <c r="F43" s="110">
        <f t="shared" si="7"/>
        <v>862.5</v>
      </c>
      <c r="G43" s="110">
        <f t="shared" si="7"/>
        <v>862.5</v>
      </c>
      <c r="H43" s="110">
        <f t="shared" si="7"/>
        <v>862.5</v>
      </c>
      <c r="I43" s="110">
        <f t="shared" si="7"/>
        <v>862.5</v>
      </c>
      <c r="J43" s="110">
        <f t="shared" si="7"/>
        <v>862.5</v>
      </c>
      <c r="K43" s="110">
        <f t="shared" si="7"/>
        <v>862.5</v>
      </c>
      <c r="L43" s="110">
        <f t="shared" si="7"/>
        <v>862.5</v>
      </c>
      <c r="M43" s="110">
        <f t="shared" si="7"/>
        <v>862.5</v>
      </c>
      <c r="N43" s="110">
        <f t="shared" si="7"/>
        <v>862.5</v>
      </c>
      <c r="O43" s="110">
        <f>+N43+('[2]2017 ALMACEN'!AC43/2)</f>
        <v>862.5</v>
      </c>
      <c r="P43" s="110">
        <f t="shared" si="7"/>
        <v>862.5</v>
      </c>
      <c r="Q43" s="77">
        <f t="shared" si="1"/>
        <v>10350</v>
      </c>
      <c r="R43" s="83"/>
    </row>
    <row r="44" spans="2:18" ht="27" x14ac:dyDescent="0.25">
      <c r="B44" s="112" t="s">
        <v>163</v>
      </c>
      <c r="C44" s="109" t="s">
        <v>164</v>
      </c>
      <c r="D44" s="110">
        <v>385142.85879999999</v>
      </c>
      <c r="E44" s="110">
        <f>+'[2]2017 ALMACEN'!AB44/12</f>
        <v>23253.593333333334</v>
      </c>
      <c r="F44" s="110">
        <f t="shared" si="7"/>
        <v>23253.593333333334</v>
      </c>
      <c r="G44" s="110">
        <f t="shared" si="7"/>
        <v>23253.593333333334</v>
      </c>
      <c r="H44" s="110">
        <f t="shared" si="7"/>
        <v>23253.593333333334</v>
      </c>
      <c r="I44" s="110">
        <f t="shared" si="7"/>
        <v>23253.593333333334</v>
      </c>
      <c r="J44" s="110">
        <f t="shared" si="7"/>
        <v>23253.593333333334</v>
      </c>
      <c r="K44" s="110">
        <f t="shared" si="7"/>
        <v>23253.593333333334</v>
      </c>
      <c r="L44" s="110">
        <f t="shared" si="7"/>
        <v>23253.593333333334</v>
      </c>
      <c r="M44" s="110">
        <f t="shared" si="7"/>
        <v>23253.593333333334</v>
      </c>
      <c r="N44" s="110">
        <f t="shared" si="7"/>
        <v>23253.593333333334</v>
      </c>
      <c r="O44" s="110">
        <f>+N44+('[2]2017 ALMACEN'!AC44/2)</f>
        <v>76303.462733333334</v>
      </c>
      <c r="P44" s="110">
        <f t="shared" si="7"/>
        <v>76303.462733333334</v>
      </c>
      <c r="Q44" s="77">
        <f t="shared" si="1"/>
        <v>385142.85879999999</v>
      </c>
      <c r="R44" s="83"/>
    </row>
    <row r="45" spans="2:18" ht="27" x14ac:dyDescent="0.25">
      <c r="B45" s="112" t="s">
        <v>165</v>
      </c>
      <c r="C45" s="109" t="s">
        <v>166</v>
      </c>
      <c r="D45" s="110">
        <v>50000</v>
      </c>
      <c r="E45" s="110">
        <f>+'[2]2017 ALMACEN'!AB45/12</f>
        <v>4166.666666666667</v>
      </c>
      <c r="F45" s="110">
        <f t="shared" si="7"/>
        <v>4166.666666666667</v>
      </c>
      <c r="G45" s="110">
        <f t="shared" si="7"/>
        <v>4166.666666666667</v>
      </c>
      <c r="H45" s="110">
        <f t="shared" si="7"/>
        <v>4166.666666666667</v>
      </c>
      <c r="I45" s="110">
        <f t="shared" si="7"/>
        <v>4166.666666666667</v>
      </c>
      <c r="J45" s="110">
        <f t="shared" si="7"/>
        <v>4166.666666666667</v>
      </c>
      <c r="K45" s="110">
        <f t="shared" si="7"/>
        <v>4166.666666666667</v>
      </c>
      <c r="L45" s="110">
        <f t="shared" si="7"/>
        <v>4166.666666666667</v>
      </c>
      <c r="M45" s="110">
        <f t="shared" si="7"/>
        <v>4166.666666666667</v>
      </c>
      <c r="N45" s="110">
        <f t="shared" si="7"/>
        <v>4166.666666666667</v>
      </c>
      <c r="O45" s="110">
        <f>+N45+('[2]2017 ALMACEN'!AC45/2)</f>
        <v>4166.666666666667</v>
      </c>
      <c r="P45" s="110">
        <f t="shared" si="7"/>
        <v>4166.666666666667</v>
      </c>
      <c r="Q45" s="77">
        <f t="shared" si="1"/>
        <v>49999.999999999993</v>
      </c>
      <c r="R45" s="83"/>
    </row>
    <row r="46" spans="2:18" ht="27" x14ac:dyDescent="0.25">
      <c r="B46" s="112" t="s">
        <v>167</v>
      </c>
      <c r="C46" s="109" t="s">
        <v>168</v>
      </c>
      <c r="D46" s="110">
        <v>100000</v>
      </c>
      <c r="E46" s="110">
        <f>+'[2]2017 ALMACEN'!AB46/12</f>
        <v>8333.3333333333339</v>
      </c>
      <c r="F46" s="110">
        <f t="shared" ref="F46:P51" si="8">+E46</f>
        <v>8333.3333333333339</v>
      </c>
      <c r="G46" s="110">
        <f t="shared" si="8"/>
        <v>8333.3333333333339</v>
      </c>
      <c r="H46" s="110">
        <f t="shared" si="8"/>
        <v>8333.3333333333339</v>
      </c>
      <c r="I46" s="110">
        <f t="shared" si="8"/>
        <v>8333.3333333333339</v>
      </c>
      <c r="J46" s="110">
        <f t="shared" si="8"/>
        <v>8333.3333333333339</v>
      </c>
      <c r="K46" s="110">
        <f t="shared" si="8"/>
        <v>8333.3333333333339</v>
      </c>
      <c r="L46" s="110">
        <f t="shared" si="8"/>
        <v>8333.3333333333339</v>
      </c>
      <c r="M46" s="110">
        <f t="shared" si="8"/>
        <v>8333.3333333333339</v>
      </c>
      <c r="N46" s="110">
        <f t="shared" si="8"/>
        <v>8333.3333333333339</v>
      </c>
      <c r="O46" s="110">
        <f>+N46+('[2]2017 ALMACEN'!AC46/2)</f>
        <v>8333.3333333333339</v>
      </c>
      <c r="P46" s="110">
        <f t="shared" si="8"/>
        <v>8333.3333333333339</v>
      </c>
      <c r="Q46" s="77">
        <f t="shared" si="1"/>
        <v>99999.999999999985</v>
      </c>
      <c r="R46" s="83"/>
    </row>
    <row r="47" spans="2:18" ht="27" x14ac:dyDescent="0.25">
      <c r="B47" s="112" t="s">
        <v>169</v>
      </c>
      <c r="C47" s="109" t="s">
        <v>170</v>
      </c>
      <c r="D47" s="110">
        <v>598702.64860000007</v>
      </c>
      <c r="E47" s="110">
        <f>+'[2]2017 ALMACEN'!AB47/12</f>
        <v>48089.764166666668</v>
      </c>
      <c r="F47" s="110">
        <f t="shared" si="8"/>
        <v>48089.764166666668</v>
      </c>
      <c r="G47" s="110">
        <f t="shared" si="8"/>
        <v>48089.764166666668</v>
      </c>
      <c r="H47" s="110">
        <f t="shared" si="8"/>
        <v>48089.764166666668</v>
      </c>
      <c r="I47" s="110">
        <f t="shared" si="8"/>
        <v>48089.764166666668</v>
      </c>
      <c r="J47" s="110">
        <f t="shared" si="8"/>
        <v>48089.764166666668</v>
      </c>
      <c r="K47" s="110">
        <f t="shared" si="8"/>
        <v>48089.764166666668</v>
      </c>
      <c r="L47" s="110">
        <f t="shared" si="8"/>
        <v>48089.764166666668</v>
      </c>
      <c r="M47" s="110">
        <f t="shared" si="8"/>
        <v>48089.764166666668</v>
      </c>
      <c r="N47" s="110">
        <f t="shared" si="8"/>
        <v>48089.764166666668</v>
      </c>
      <c r="O47" s="110">
        <f>+N47+('[2]2017 ALMACEN'!AC47/2)</f>
        <v>58902.503466666669</v>
      </c>
      <c r="P47" s="110">
        <f t="shared" si="8"/>
        <v>58902.503466666669</v>
      </c>
      <c r="Q47" s="77">
        <f t="shared" si="1"/>
        <v>598702.64859999996</v>
      </c>
      <c r="R47" s="83"/>
    </row>
    <row r="48" spans="2:18" x14ac:dyDescent="0.25">
      <c r="B48" s="112" t="s">
        <v>171</v>
      </c>
      <c r="C48" s="109" t="s">
        <v>172</v>
      </c>
      <c r="D48" s="110">
        <v>101527.77999999998</v>
      </c>
      <c r="E48" s="110">
        <f>+'[2]2017 ALMACEN'!AB48/12</f>
        <v>2916.6666666666665</v>
      </c>
      <c r="F48" s="110">
        <f t="shared" si="8"/>
        <v>2916.6666666666665</v>
      </c>
      <c r="G48" s="110">
        <f t="shared" si="8"/>
        <v>2916.6666666666665</v>
      </c>
      <c r="H48" s="110">
        <f t="shared" si="8"/>
        <v>2916.6666666666665</v>
      </c>
      <c r="I48" s="110">
        <f t="shared" si="8"/>
        <v>2916.6666666666665</v>
      </c>
      <c r="J48" s="110">
        <f t="shared" si="8"/>
        <v>2916.6666666666665</v>
      </c>
      <c r="K48" s="110">
        <f t="shared" si="8"/>
        <v>2916.6666666666665</v>
      </c>
      <c r="L48" s="110">
        <f t="shared" si="8"/>
        <v>2916.6666666666665</v>
      </c>
      <c r="M48" s="110">
        <f t="shared" si="8"/>
        <v>2916.6666666666665</v>
      </c>
      <c r="N48" s="110">
        <f t="shared" si="8"/>
        <v>2916.6666666666665</v>
      </c>
      <c r="O48" s="110">
        <f>+N48+('[2]2017 ALMACEN'!AC48/2)</f>
        <v>36180.556666666656</v>
      </c>
      <c r="P48" s="110">
        <f t="shared" si="8"/>
        <v>36180.556666666656</v>
      </c>
      <c r="Q48" s="77">
        <f t="shared" si="1"/>
        <v>101527.77999999998</v>
      </c>
      <c r="R48" s="83"/>
    </row>
    <row r="49" spans="1:232" ht="27" x14ac:dyDescent="0.25">
      <c r="B49" s="112" t="s">
        <v>173</v>
      </c>
      <c r="C49" s="109" t="s">
        <v>174</v>
      </c>
      <c r="D49" s="110">
        <v>501023.22599999997</v>
      </c>
      <c r="E49" s="110">
        <f>+'[2]2017 ALMACEN'!AB49/12</f>
        <v>22063.122399999997</v>
      </c>
      <c r="F49" s="110">
        <f t="shared" si="8"/>
        <v>22063.122399999997</v>
      </c>
      <c r="G49" s="110">
        <f t="shared" si="8"/>
        <v>22063.122399999997</v>
      </c>
      <c r="H49" s="110">
        <f t="shared" si="8"/>
        <v>22063.122399999997</v>
      </c>
      <c r="I49" s="110">
        <f t="shared" si="8"/>
        <v>22063.122399999997</v>
      </c>
      <c r="J49" s="110">
        <f t="shared" si="8"/>
        <v>22063.122399999997</v>
      </c>
      <c r="K49" s="110">
        <f t="shared" si="8"/>
        <v>22063.122399999997</v>
      </c>
      <c r="L49" s="110">
        <f t="shared" si="8"/>
        <v>22063.122399999997</v>
      </c>
      <c r="M49" s="110">
        <f t="shared" si="8"/>
        <v>22063.122399999997</v>
      </c>
      <c r="N49" s="110">
        <f t="shared" si="8"/>
        <v>22063.122399999997</v>
      </c>
      <c r="O49" s="110">
        <f>+N49+('[2]2017 ALMACEN'!AC49/2)</f>
        <v>140196.00099999999</v>
      </c>
      <c r="P49" s="110">
        <f t="shared" si="8"/>
        <v>140196.00099999999</v>
      </c>
      <c r="Q49" s="77">
        <f t="shared" si="1"/>
        <v>501023.22599999997</v>
      </c>
      <c r="R49" s="83"/>
    </row>
    <row r="50" spans="1:232" ht="27" x14ac:dyDescent="0.25">
      <c r="B50" s="112" t="s">
        <v>175</v>
      </c>
      <c r="C50" s="109" t="s">
        <v>176</v>
      </c>
      <c r="D50" s="110">
        <v>77697.681599999996</v>
      </c>
      <c r="E50" s="110">
        <f>+'[2]2017 ALMACEN'!AB50/12</f>
        <v>6474.8067999999994</v>
      </c>
      <c r="F50" s="110">
        <f t="shared" si="8"/>
        <v>6474.8067999999994</v>
      </c>
      <c r="G50" s="110">
        <f t="shared" si="8"/>
        <v>6474.8067999999994</v>
      </c>
      <c r="H50" s="110">
        <f t="shared" si="8"/>
        <v>6474.8067999999994</v>
      </c>
      <c r="I50" s="110">
        <f t="shared" si="8"/>
        <v>6474.8067999999994</v>
      </c>
      <c r="J50" s="110">
        <f t="shared" si="8"/>
        <v>6474.8067999999994</v>
      </c>
      <c r="K50" s="110">
        <f t="shared" si="8"/>
        <v>6474.8067999999994</v>
      </c>
      <c r="L50" s="110">
        <f t="shared" si="8"/>
        <v>6474.8067999999994</v>
      </c>
      <c r="M50" s="110">
        <f t="shared" si="8"/>
        <v>6474.8067999999994</v>
      </c>
      <c r="N50" s="110">
        <f t="shared" si="8"/>
        <v>6474.8067999999994</v>
      </c>
      <c r="O50" s="110">
        <f>+N50+('[2]2017 ALMACEN'!AC50/2)</f>
        <v>6474.8067999999994</v>
      </c>
      <c r="P50" s="110">
        <f t="shared" si="8"/>
        <v>6474.8067999999994</v>
      </c>
      <c r="Q50" s="77">
        <f t="shared" si="1"/>
        <v>77697.681599999996</v>
      </c>
      <c r="R50" s="83"/>
    </row>
    <row r="51" spans="1:232" x14ac:dyDescent="0.25">
      <c r="B51" s="112" t="s">
        <v>177</v>
      </c>
      <c r="C51" s="109" t="s">
        <v>178</v>
      </c>
      <c r="D51" s="110">
        <f>314718.184+[3]CONSEJ!$F$8</f>
        <v>602718.18400000001</v>
      </c>
      <c r="E51" s="110">
        <f>+'[2]2017 ALMACEN'!AB51/12+[3]CONSEJ!$G$8</f>
        <v>35208.278399999996</v>
      </c>
      <c r="F51" s="110">
        <f t="shared" si="8"/>
        <v>35208.278399999996</v>
      </c>
      <c r="G51" s="110">
        <f t="shared" si="8"/>
        <v>35208.278399999996</v>
      </c>
      <c r="H51" s="110">
        <f t="shared" si="8"/>
        <v>35208.278399999996</v>
      </c>
      <c r="I51" s="110">
        <f t="shared" si="8"/>
        <v>35208.278399999996</v>
      </c>
      <c r="J51" s="110">
        <f t="shared" si="8"/>
        <v>35208.278399999996</v>
      </c>
      <c r="K51" s="110">
        <f t="shared" si="8"/>
        <v>35208.278399999996</v>
      </c>
      <c r="L51" s="110">
        <f t="shared" si="8"/>
        <v>35208.278399999996</v>
      </c>
      <c r="M51" s="110">
        <f t="shared" si="8"/>
        <v>35208.278399999996</v>
      </c>
      <c r="N51" s="110">
        <f>+M51</f>
        <v>35208.278399999996</v>
      </c>
      <c r="O51" s="110">
        <f>+N51+('[2]2017 ALMACEN'!AC51/2)</f>
        <v>125317.7</v>
      </c>
      <c r="P51" s="110">
        <f t="shared" si="8"/>
        <v>125317.7</v>
      </c>
      <c r="Q51" s="77">
        <f t="shared" si="1"/>
        <v>602718.18400000001</v>
      </c>
      <c r="R51" s="83"/>
    </row>
    <row r="52" spans="1:232" x14ac:dyDescent="0.25">
      <c r="B52" s="112">
        <v>3712</v>
      </c>
      <c r="C52" s="109" t="str">
        <f>+[3]CONSEJ!$C$11</f>
        <v>PASAJES AÉREOS INTERNACIONALES</v>
      </c>
      <c r="D52" s="110">
        <f>+[3]CONSEJ!$F$11</f>
        <v>336000</v>
      </c>
      <c r="E52" s="110">
        <f>+[3]CONSEJ!G11</f>
        <v>28000</v>
      </c>
      <c r="F52" s="110">
        <f>+[3]CONSEJ!H11</f>
        <v>28000</v>
      </c>
      <c r="G52" s="110">
        <f>+[3]CONSEJ!I11</f>
        <v>28000</v>
      </c>
      <c r="H52" s="110">
        <f>+[3]CONSEJ!J11</f>
        <v>28000</v>
      </c>
      <c r="I52" s="110">
        <f>+[3]CONSEJ!K11</f>
        <v>28000</v>
      </c>
      <c r="J52" s="110">
        <f>+[3]CONSEJ!L11</f>
        <v>28000</v>
      </c>
      <c r="K52" s="110">
        <f>+[3]CONSEJ!M11</f>
        <v>28000</v>
      </c>
      <c r="L52" s="110">
        <f>+[3]CONSEJ!N11</f>
        <v>28000</v>
      </c>
      <c r="M52" s="110">
        <f>+[3]CONSEJ!O11</f>
        <v>28000</v>
      </c>
      <c r="N52" s="110">
        <f>+[3]CONSEJ!P11</f>
        <v>28000</v>
      </c>
      <c r="O52" s="110">
        <f>+[3]CONSEJ!Q11</f>
        <v>28000</v>
      </c>
      <c r="P52" s="110">
        <f>+[3]CONSEJ!R11</f>
        <v>28000</v>
      </c>
      <c r="Q52" s="77">
        <f t="shared" si="1"/>
        <v>336000</v>
      </c>
      <c r="R52" s="83"/>
    </row>
    <row r="53" spans="1:232" x14ac:dyDescent="0.25">
      <c r="B53" s="112" t="s">
        <v>179</v>
      </c>
      <c r="C53" s="109" t="s">
        <v>180</v>
      </c>
      <c r="D53" s="110">
        <f>62939.8+[3]CONSEJ!$F$14</f>
        <v>101339.8</v>
      </c>
      <c r="E53" s="110">
        <f>+'[2]2017 ALMACEN'!AB52/12+[3]CONSEJ!$G$14</f>
        <v>7477.0199999999986</v>
      </c>
      <c r="F53" s="110">
        <f t="shared" ref="F53:P53" si="9">+E53</f>
        <v>7477.0199999999986</v>
      </c>
      <c r="G53" s="110">
        <f t="shared" si="9"/>
        <v>7477.0199999999986</v>
      </c>
      <c r="H53" s="110">
        <f t="shared" si="9"/>
        <v>7477.0199999999986</v>
      </c>
      <c r="I53" s="110">
        <f t="shared" si="9"/>
        <v>7477.0199999999986</v>
      </c>
      <c r="J53" s="110">
        <f t="shared" si="9"/>
        <v>7477.0199999999986</v>
      </c>
      <c r="K53" s="110">
        <f t="shared" si="9"/>
        <v>7477.0199999999986</v>
      </c>
      <c r="L53" s="110">
        <f t="shared" si="9"/>
        <v>7477.0199999999986</v>
      </c>
      <c r="M53" s="110">
        <f t="shared" si="9"/>
        <v>7477.0199999999986</v>
      </c>
      <c r="N53" s="110">
        <f t="shared" si="9"/>
        <v>7477.0199999999986</v>
      </c>
      <c r="O53" s="110">
        <f>+N53+('[2]2017 ALMACEN'!AC52/2)</f>
        <v>13284.8</v>
      </c>
      <c r="P53" s="110">
        <f t="shared" si="9"/>
        <v>13284.8</v>
      </c>
      <c r="Q53" s="77">
        <f t="shared" ref="Q53:Q63" si="10">SUM(E53:P53)</f>
        <v>101339.79999999999</v>
      </c>
      <c r="R53" s="83"/>
    </row>
    <row r="54" spans="1:232" x14ac:dyDescent="0.25">
      <c r="B54" s="112">
        <v>3722</v>
      </c>
      <c r="C54" s="109" t="s">
        <v>181</v>
      </c>
      <c r="D54" s="110">
        <f>+[3]CONSEJ!F17</f>
        <v>67200</v>
      </c>
      <c r="E54" s="110">
        <f>+[3]CONSEJ!G17</f>
        <v>5600</v>
      </c>
      <c r="F54" s="110">
        <f>+[3]CONSEJ!H17</f>
        <v>5600</v>
      </c>
      <c r="G54" s="110">
        <f>+[3]CONSEJ!I17</f>
        <v>5600</v>
      </c>
      <c r="H54" s="110">
        <f>+[3]CONSEJ!J17</f>
        <v>5600</v>
      </c>
      <c r="I54" s="110">
        <f>+[3]CONSEJ!K17</f>
        <v>5600</v>
      </c>
      <c r="J54" s="110">
        <f>+[3]CONSEJ!L17</f>
        <v>5600</v>
      </c>
      <c r="K54" s="110">
        <f>+[3]CONSEJ!M17</f>
        <v>5600</v>
      </c>
      <c r="L54" s="110">
        <f>+[3]CONSEJ!N17</f>
        <v>5600</v>
      </c>
      <c r="M54" s="110">
        <f>+[3]CONSEJ!O17</f>
        <v>5600</v>
      </c>
      <c r="N54" s="110">
        <f>+[3]CONSEJ!P17</f>
        <v>5600</v>
      </c>
      <c r="O54" s="110">
        <f>+[3]CONSEJ!Q17</f>
        <v>5600</v>
      </c>
      <c r="P54" s="110">
        <f>+[3]CONSEJ!R17</f>
        <v>5600</v>
      </c>
      <c r="Q54" s="77">
        <f t="shared" si="10"/>
        <v>67200</v>
      </c>
      <c r="R54" s="83"/>
    </row>
    <row r="55" spans="1:232" x14ac:dyDescent="0.25">
      <c r="B55" s="112" t="s">
        <v>182</v>
      </c>
      <c r="C55" s="109" t="s">
        <v>183</v>
      </c>
      <c r="D55" s="110">
        <f>367586.791+[3]CONSEJ!$F$20</f>
        <v>617186.79099999997</v>
      </c>
      <c r="E55" s="110">
        <f>+'[2]2017 ALMACEN'!AB53/12+[3]CONSEJ!$G$20</f>
        <v>44008.208099999989</v>
      </c>
      <c r="F55" s="110">
        <f t="shared" ref="F55:P55" si="11">+E55</f>
        <v>44008.208099999989</v>
      </c>
      <c r="G55" s="110">
        <f t="shared" si="11"/>
        <v>44008.208099999989</v>
      </c>
      <c r="H55" s="110">
        <f t="shared" si="11"/>
        <v>44008.208099999989</v>
      </c>
      <c r="I55" s="110">
        <f t="shared" si="11"/>
        <v>44008.208099999989</v>
      </c>
      <c r="J55" s="110">
        <f t="shared" si="11"/>
        <v>44008.208099999989</v>
      </c>
      <c r="K55" s="110">
        <f t="shared" si="11"/>
        <v>44008.208099999989</v>
      </c>
      <c r="L55" s="110">
        <f t="shared" si="11"/>
        <v>44008.208099999989</v>
      </c>
      <c r="M55" s="110">
        <f t="shared" si="11"/>
        <v>44008.208099999989</v>
      </c>
      <c r="N55" s="110">
        <f t="shared" si="11"/>
        <v>44008.208099999989</v>
      </c>
      <c r="O55" s="110">
        <f>+N55+('[2]2017 ALMACEN'!AC53/2)</f>
        <v>88552.354999999996</v>
      </c>
      <c r="P55" s="110">
        <f t="shared" si="11"/>
        <v>88552.354999999996</v>
      </c>
      <c r="Q55" s="77">
        <f t="shared" si="10"/>
        <v>617186.79099999985</v>
      </c>
      <c r="R55" s="83"/>
    </row>
    <row r="56" spans="1:232" x14ac:dyDescent="0.25">
      <c r="B56" s="112">
        <v>3761</v>
      </c>
      <c r="C56" s="109" t="s">
        <v>184</v>
      </c>
      <c r="D56" s="110">
        <f>+[3]CONSEJ!F23</f>
        <v>672000</v>
      </c>
      <c r="E56" s="110">
        <f>+[3]CONSEJ!G23</f>
        <v>56000</v>
      </c>
      <c r="F56" s="110">
        <f>+[3]CONSEJ!H23</f>
        <v>56000</v>
      </c>
      <c r="G56" s="110">
        <f>+[3]CONSEJ!I23</f>
        <v>56000</v>
      </c>
      <c r="H56" s="110">
        <f>+[3]CONSEJ!J23</f>
        <v>56000</v>
      </c>
      <c r="I56" s="110">
        <f>+[3]CONSEJ!K23</f>
        <v>56000</v>
      </c>
      <c r="J56" s="110">
        <f>+[3]CONSEJ!L23</f>
        <v>56000</v>
      </c>
      <c r="K56" s="110">
        <f>+[3]CONSEJ!M23</f>
        <v>56000</v>
      </c>
      <c r="L56" s="110">
        <f>+[3]CONSEJ!N23</f>
        <v>56000</v>
      </c>
      <c r="M56" s="110">
        <f>+[3]CONSEJ!O23</f>
        <v>56000</v>
      </c>
      <c r="N56" s="110">
        <f>+[3]CONSEJ!P23</f>
        <v>56000</v>
      </c>
      <c r="O56" s="110">
        <f>+[3]CONSEJ!Q23</f>
        <v>56000</v>
      </c>
      <c r="P56" s="110">
        <f>+[3]CONSEJ!R23</f>
        <v>56000</v>
      </c>
      <c r="Q56" s="77">
        <f t="shared" si="10"/>
        <v>672000</v>
      </c>
      <c r="R56" s="83"/>
    </row>
    <row r="57" spans="1:232" x14ac:dyDescent="0.25">
      <c r="B57" s="112" t="s">
        <v>185</v>
      </c>
      <c r="C57" s="109" t="s">
        <v>186</v>
      </c>
      <c r="D57" s="110">
        <v>13317.6</v>
      </c>
      <c r="E57" s="110">
        <f>+'[2]2017 ALMACEN'!AB54/12</f>
        <v>833.33333333333337</v>
      </c>
      <c r="F57" s="110">
        <f t="shared" ref="F57:P58" si="12">+E57</f>
        <v>833.33333333333337</v>
      </c>
      <c r="G57" s="110">
        <f t="shared" si="12"/>
        <v>833.33333333333337</v>
      </c>
      <c r="H57" s="110">
        <f t="shared" si="12"/>
        <v>833.33333333333337</v>
      </c>
      <c r="I57" s="110">
        <f t="shared" si="12"/>
        <v>833.33333333333337</v>
      </c>
      <c r="J57" s="110">
        <f t="shared" si="12"/>
        <v>833.33333333333337</v>
      </c>
      <c r="K57" s="110">
        <f t="shared" si="12"/>
        <v>833.33333333333337</v>
      </c>
      <c r="L57" s="110">
        <f t="shared" si="12"/>
        <v>833.33333333333337</v>
      </c>
      <c r="M57" s="110">
        <f t="shared" si="12"/>
        <v>833.33333333333337</v>
      </c>
      <c r="N57" s="110">
        <f t="shared" si="12"/>
        <v>833.33333333333337</v>
      </c>
      <c r="O57" s="110">
        <f>+N57+('[2]2017 ALMACEN'!AC54/2)</f>
        <v>2492.1333333333332</v>
      </c>
      <c r="P57" s="110">
        <f t="shared" si="12"/>
        <v>2492.1333333333332</v>
      </c>
      <c r="Q57" s="77">
        <f t="shared" si="10"/>
        <v>13317.599999999999</v>
      </c>
      <c r="R57" s="83"/>
    </row>
    <row r="58" spans="1:232" x14ac:dyDescent="0.25">
      <c r="B58" s="112" t="s">
        <v>187</v>
      </c>
      <c r="C58" s="109" t="s">
        <v>188</v>
      </c>
      <c r="D58" s="110">
        <f>441448.326+[3]CONSEJ!$F$26</f>
        <v>1041448.326</v>
      </c>
      <c r="E58" s="110">
        <f>+'[2]2017 ALMACEN'!AB55/12</f>
        <v>36787.360500000003</v>
      </c>
      <c r="F58" s="110">
        <f>+E58+[3]CONSEJ!$H$26</f>
        <v>96787.36050000001</v>
      </c>
      <c r="G58" s="110">
        <f t="shared" si="12"/>
        <v>96787.36050000001</v>
      </c>
      <c r="H58" s="110">
        <f t="shared" si="12"/>
        <v>96787.36050000001</v>
      </c>
      <c r="I58" s="110">
        <f t="shared" si="12"/>
        <v>96787.36050000001</v>
      </c>
      <c r="J58" s="110">
        <f t="shared" si="12"/>
        <v>96787.36050000001</v>
      </c>
      <c r="K58" s="110">
        <f t="shared" si="12"/>
        <v>96787.36050000001</v>
      </c>
      <c r="L58" s="110">
        <f t="shared" si="12"/>
        <v>96787.36050000001</v>
      </c>
      <c r="M58" s="110">
        <f t="shared" si="12"/>
        <v>96787.36050000001</v>
      </c>
      <c r="N58" s="110">
        <f t="shared" si="12"/>
        <v>96787.36050000001</v>
      </c>
      <c r="O58" s="110">
        <f>+N58+('[2]2017 ALMACEN'!AC55/2)</f>
        <v>96787.36050000001</v>
      </c>
      <c r="P58" s="110">
        <f>+E58</f>
        <v>36787.360500000003</v>
      </c>
      <c r="Q58" s="77">
        <f t="shared" si="10"/>
        <v>1041448.3259999999</v>
      </c>
      <c r="R58" s="83"/>
    </row>
    <row r="59" spans="1:232" x14ac:dyDescent="0.25">
      <c r="B59" s="112" t="s">
        <v>189</v>
      </c>
      <c r="C59" s="109" t="s">
        <v>190</v>
      </c>
      <c r="D59" s="110">
        <v>38152.378000000004</v>
      </c>
      <c r="E59" s="110">
        <f>+'[2]2017 ALMACEN'!AB56/12</f>
        <v>30.58</v>
      </c>
      <c r="F59" s="110">
        <f t="shared" ref="F59:P61" si="13">+E59</f>
        <v>30.58</v>
      </c>
      <c r="G59" s="110">
        <f t="shared" si="13"/>
        <v>30.58</v>
      </c>
      <c r="H59" s="110">
        <f t="shared" si="13"/>
        <v>30.58</v>
      </c>
      <c r="I59" s="110">
        <f t="shared" si="13"/>
        <v>30.58</v>
      </c>
      <c r="J59" s="110">
        <f t="shared" si="13"/>
        <v>30.58</v>
      </c>
      <c r="K59" s="110">
        <f t="shared" si="13"/>
        <v>30.58</v>
      </c>
      <c r="L59" s="110">
        <f t="shared" si="13"/>
        <v>30.58</v>
      </c>
      <c r="M59" s="110">
        <f t="shared" si="13"/>
        <v>30.58</v>
      </c>
      <c r="N59" s="110">
        <f t="shared" si="13"/>
        <v>30.58</v>
      </c>
      <c r="O59" s="110">
        <f>+N59+('[2]2017 ALMACEN'!AC56/2)</f>
        <v>18923.289000000004</v>
      </c>
      <c r="P59" s="110">
        <f t="shared" si="13"/>
        <v>18923.289000000004</v>
      </c>
      <c r="Q59" s="77">
        <f t="shared" si="10"/>
        <v>38152.378000000012</v>
      </c>
      <c r="R59" s="83"/>
    </row>
    <row r="60" spans="1:232" x14ac:dyDescent="0.25">
      <c r="B60" s="112" t="s">
        <v>191</v>
      </c>
      <c r="C60" s="109" t="s">
        <v>192</v>
      </c>
      <c r="D60" s="110">
        <f>2000000+2906714</f>
        <v>4906714</v>
      </c>
      <c r="E60" s="110">
        <f>+'[2]2017 ALMACEN'!AB57/12</f>
        <v>408892.83333333331</v>
      </c>
      <c r="F60" s="110">
        <f t="shared" si="13"/>
        <v>408892.83333333331</v>
      </c>
      <c r="G60" s="110">
        <f t="shared" si="13"/>
        <v>408892.83333333331</v>
      </c>
      <c r="H60" s="110">
        <f t="shared" si="13"/>
        <v>408892.83333333331</v>
      </c>
      <c r="I60" s="110">
        <f t="shared" si="13"/>
        <v>408892.83333333331</v>
      </c>
      <c r="J60" s="110">
        <f t="shared" si="13"/>
        <v>408892.83333333331</v>
      </c>
      <c r="K60" s="110">
        <f t="shared" si="13"/>
        <v>408892.83333333331</v>
      </c>
      <c r="L60" s="110">
        <f t="shared" si="13"/>
        <v>408892.83333333331</v>
      </c>
      <c r="M60" s="110">
        <f t="shared" si="13"/>
        <v>408892.83333333331</v>
      </c>
      <c r="N60" s="110">
        <f t="shared" si="13"/>
        <v>408892.83333333331</v>
      </c>
      <c r="O60" s="110">
        <f>+N60+('[2]2017 ALMACEN'!AC57/2)</f>
        <v>408892.83333333331</v>
      </c>
      <c r="P60" s="110">
        <f t="shared" si="13"/>
        <v>408892.83333333331</v>
      </c>
      <c r="Q60" s="77">
        <f t="shared" si="10"/>
        <v>4906714</v>
      </c>
      <c r="R60" s="83"/>
    </row>
    <row r="61" spans="1:232" ht="27" x14ac:dyDescent="0.25">
      <c r="B61" s="112">
        <v>3981</v>
      </c>
      <c r="C61" s="109" t="s">
        <v>193</v>
      </c>
      <c r="D61" s="113">
        <v>0</v>
      </c>
      <c r="E61" s="110">
        <f>+'[2]2017 ALMACEN'!AB58/12</f>
        <v>0</v>
      </c>
      <c r="F61" s="110">
        <f t="shared" si="13"/>
        <v>0</v>
      </c>
      <c r="G61" s="110">
        <f t="shared" si="13"/>
        <v>0</v>
      </c>
      <c r="H61" s="110">
        <f t="shared" si="13"/>
        <v>0</v>
      </c>
      <c r="I61" s="110">
        <f t="shared" si="13"/>
        <v>0</v>
      </c>
      <c r="J61" s="110">
        <f t="shared" si="13"/>
        <v>0</v>
      </c>
      <c r="K61" s="110">
        <f t="shared" si="13"/>
        <v>0</v>
      </c>
      <c r="L61" s="110">
        <f t="shared" si="13"/>
        <v>0</v>
      </c>
      <c r="M61" s="110">
        <f t="shared" si="13"/>
        <v>0</v>
      </c>
      <c r="N61" s="110">
        <f t="shared" si="13"/>
        <v>0</v>
      </c>
      <c r="O61" s="110">
        <f>+N61+('[2]2017 ALMACEN'!AC58/2)</f>
        <v>0</v>
      </c>
      <c r="P61" s="110">
        <f t="shared" si="13"/>
        <v>0</v>
      </c>
      <c r="Q61" s="77">
        <f t="shared" si="10"/>
        <v>0</v>
      </c>
      <c r="R61" s="83"/>
    </row>
    <row r="62" spans="1:232" s="84" customFormat="1" ht="18.75" thickBot="1" x14ac:dyDescent="0.25">
      <c r="A62" s="78"/>
      <c r="B62" s="105" t="s">
        <v>95</v>
      </c>
      <c r="C62" s="106" t="s">
        <v>194</v>
      </c>
      <c r="D62" s="75">
        <f>+D63</f>
        <v>1500000</v>
      </c>
      <c r="E62" s="75">
        <f t="shared" ref="E62:P62" si="14">+E63</f>
        <v>500000</v>
      </c>
      <c r="F62" s="75">
        <f t="shared" si="14"/>
        <v>0</v>
      </c>
      <c r="G62" s="75">
        <f t="shared" si="14"/>
        <v>500000</v>
      </c>
      <c r="H62" s="75">
        <f t="shared" si="14"/>
        <v>0</v>
      </c>
      <c r="I62" s="75">
        <f t="shared" si="14"/>
        <v>500000</v>
      </c>
      <c r="J62" s="75">
        <f t="shared" si="14"/>
        <v>0</v>
      </c>
      <c r="K62" s="75">
        <f t="shared" si="14"/>
        <v>0</v>
      </c>
      <c r="L62" s="75">
        <f t="shared" si="14"/>
        <v>0</v>
      </c>
      <c r="M62" s="75">
        <f t="shared" si="14"/>
        <v>0</v>
      </c>
      <c r="N62" s="75">
        <f t="shared" si="14"/>
        <v>0</v>
      </c>
      <c r="O62" s="75">
        <f t="shared" si="14"/>
        <v>0</v>
      </c>
      <c r="P62" s="75">
        <f t="shared" si="14"/>
        <v>0</v>
      </c>
      <c r="Q62" s="76">
        <f t="shared" si="10"/>
        <v>1500000</v>
      </c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3"/>
      <c r="CS62" s="83"/>
      <c r="CT62" s="83"/>
      <c r="CU62" s="83"/>
      <c r="CV62" s="83"/>
      <c r="CW62" s="83"/>
      <c r="CX62" s="83"/>
      <c r="CY62" s="83"/>
      <c r="CZ62" s="83"/>
      <c r="DA62" s="83"/>
      <c r="DB62" s="83"/>
      <c r="DC62" s="83"/>
      <c r="DD62" s="83"/>
      <c r="DE62" s="83"/>
      <c r="DF62" s="83"/>
      <c r="DG62" s="83"/>
      <c r="DH62" s="83"/>
      <c r="DI62" s="83"/>
      <c r="DJ62" s="83"/>
      <c r="DK62" s="83"/>
      <c r="DL62" s="83"/>
      <c r="DM62" s="83"/>
      <c r="DN62" s="83"/>
      <c r="DO62" s="83"/>
      <c r="DP62" s="83"/>
      <c r="DQ62" s="83"/>
      <c r="DR62" s="83"/>
      <c r="DS62" s="83"/>
      <c r="DT62" s="83"/>
      <c r="DU62" s="83"/>
      <c r="DV62" s="83"/>
      <c r="DW62" s="83"/>
      <c r="DX62" s="83"/>
      <c r="DY62" s="83"/>
      <c r="DZ62" s="83"/>
      <c r="EA62" s="83"/>
      <c r="EB62" s="83"/>
      <c r="EC62" s="83"/>
      <c r="ED62" s="83"/>
      <c r="EE62" s="83"/>
      <c r="EF62" s="83"/>
      <c r="EG62" s="83"/>
      <c r="EH62" s="83"/>
      <c r="EI62" s="83"/>
      <c r="EJ62" s="83"/>
      <c r="EK62" s="83"/>
      <c r="EL62" s="83"/>
      <c r="EM62" s="83"/>
      <c r="EN62" s="83"/>
      <c r="EO62" s="83"/>
      <c r="EP62" s="83"/>
      <c r="EQ62" s="83"/>
      <c r="ER62" s="83"/>
      <c r="ES62" s="83"/>
      <c r="ET62" s="83"/>
      <c r="EU62" s="83"/>
      <c r="EV62" s="83"/>
      <c r="EW62" s="83"/>
      <c r="EX62" s="83"/>
      <c r="EY62" s="83"/>
      <c r="EZ62" s="83"/>
      <c r="FA62" s="83"/>
      <c r="FB62" s="83"/>
      <c r="FC62" s="83"/>
      <c r="FD62" s="83"/>
      <c r="FE62" s="83"/>
      <c r="FF62" s="83"/>
      <c r="FG62" s="83"/>
      <c r="FH62" s="83"/>
      <c r="FI62" s="83"/>
      <c r="FJ62" s="83"/>
      <c r="FK62" s="83"/>
      <c r="FL62" s="83"/>
      <c r="FM62" s="83"/>
      <c r="FN62" s="83"/>
      <c r="FO62" s="83"/>
      <c r="FP62" s="83"/>
      <c r="FQ62" s="83"/>
      <c r="FR62" s="83"/>
      <c r="FS62" s="83"/>
      <c r="FT62" s="83"/>
      <c r="FU62" s="83"/>
      <c r="FV62" s="83"/>
      <c r="FW62" s="83"/>
      <c r="FX62" s="83"/>
      <c r="FY62" s="83"/>
      <c r="FZ62" s="83"/>
      <c r="GA62" s="83"/>
      <c r="GB62" s="83"/>
      <c r="GC62" s="83"/>
      <c r="GD62" s="83"/>
      <c r="GE62" s="83"/>
      <c r="GF62" s="83"/>
      <c r="GG62" s="83"/>
      <c r="GH62" s="83"/>
      <c r="GI62" s="83"/>
      <c r="GJ62" s="83"/>
      <c r="GK62" s="83"/>
      <c r="GL62" s="83"/>
      <c r="GM62" s="83"/>
      <c r="GN62" s="83"/>
      <c r="GO62" s="83"/>
      <c r="GP62" s="83"/>
      <c r="GQ62" s="83"/>
      <c r="GR62" s="83"/>
      <c r="GS62" s="83"/>
      <c r="GT62" s="83"/>
      <c r="GU62" s="83"/>
      <c r="GV62" s="83"/>
      <c r="GW62" s="83"/>
      <c r="GX62" s="83"/>
      <c r="GY62" s="83"/>
      <c r="GZ62" s="83"/>
      <c r="HA62" s="83"/>
      <c r="HB62" s="83"/>
      <c r="HC62" s="83"/>
      <c r="HD62" s="83"/>
      <c r="HE62" s="83"/>
      <c r="HF62" s="83"/>
      <c r="HG62" s="83"/>
      <c r="HH62" s="83"/>
      <c r="HI62" s="83"/>
      <c r="HJ62" s="83"/>
      <c r="HK62" s="83"/>
      <c r="HL62" s="83"/>
      <c r="HM62" s="83"/>
      <c r="HN62" s="83"/>
      <c r="HO62" s="83"/>
      <c r="HP62" s="83"/>
      <c r="HQ62" s="83"/>
      <c r="HR62" s="83"/>
      <c r="HS62" s="83"/>
      <c r="HT62" s="83"/>
      <c r="HU62" s="83"/>
      <c r="HV62" s="83"/>
      <c r="HW62" s="83"/>
      <c r="HX62" s="83"/>
    </row>
    <row r="63" spans="1:232" ht="27" x14ac:dyDescent="0.25">
      <c r="B63" s="112">
        <v>5412</v>
      </c>
      <c r="C63" s="109" t="s">
        <v>195</v>
      </c>
      <c r="D63" s="110">
        <v>1500000</v>
      </c>
      <c r="E63" s="110">
        <v>500000</v>
      </c>
      <c r="F63" s="110"/>
      <c r="G63" s="110">
        <v>500000</v>
      </c>
      <c r="H63" s="110"/>
      <c r="I63" s="110">
        <v>500000</v>
      </c>
      <c r="J63" s="110"/>
      <c r="K63" s="110"/>
      <c r="L63" s="110"/>
      <c r="M63" s="110"/>
      <c r="N63" s="110"/>
      <c r="O63" s="110"/>
      <c r="P63" s="110"/>
      <c r="Q63" s="77">
        <f t="shared" si="10"/>
        <v>1500000</v>
      </c>
      <c r="R63" s="83"/>
    </row>
    <row r="64" spans="1:232" s="84" customFormat="1" ht="18.75" thickBot="1" x14ac:dyDescent="0.25">
      <c r="A64" s="78"/>
      <c r="B64" s="105"/>
      <c r="C64" s="106" t="s">
        <v>94</v>
      </c>
      <c r="D64" s="75">
        <f t="shared" ref="D64:P64" si="15">+D9+D28+D62</f>
        <v>25106182.543400001</v>
      </c>
      <c r="E64" s="75">
        <f t="shared" si="15"/>
        <v>2128553.4920999999</v>
      </c>
      <c r="F64" s="75">
        <f t="shared" si="15"/>
        <v>1688553.4920999999</v>
      </c>
      <c r="G64" s="75">
        <f t="shared" si="15"/>
        <v>2188553.4920999999</v>
      </c>
      <c r="H64" s="75">
        <f t="shared" si="15"/>
        <v>1688553.4920999999</v>
      </c>
      <c r="I64" s="75">
        <f t="shared" si="15"/>
        <v>2188553.4920999999</v>
      </c>
      <c r="J64" s="75">
        <f t="shared" si="15"/>
        <v>1688553.4920999999</v>
      </c>
      <c r="K64" s="75">
        <f t="shared" si="15"/>
        <v>1688553.4920999999</v>
      </c>
      <c r="L64" s="75">
        <f t="shared" si="15"/>
        <v>1688553.4920999999</v>
      </c>
      <c r="M64" s="75">
        <f t="shared" si="15"/>
        <v>1688553.4920999999</v>
      </c>
      <c r="N64" s="75">
        <f t="shared" si="15"/>
        <v>1688553.4920999999</v>
      </c>
      <c r="O64" s="75">
        <f t="shared" si="15"/>
        <v>3420323.8112000003</v>
      </c>
      <c r="P64" s="75">
        <f t="shared" si="15"/>
        <v>3360323.8112000003</v>
      </c>
      <c r="Q64" s="76">
        <f>SUM(E64:P64)</f>
        <v>25106182.543400001</v>
      </c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3"/>
      <c r="DP64" s="83"/>
      <c r="DQ64" s="83"/>
      <c r="DR64" s="83"/>
      <c r="DS64" s="83"/>
      <c r="DT64" s="83"/>
      <c r="DU64" s="83"/>
      <c r="DV64" s="83"/>
      <c r="DW64" s="83"/>
      <c r="DX64" s="83"/>
      <c r="DY64" s="83"/>
      <c r="DZ64" s="83"/>
      <c r="EA64" s="83"/>
      <c r="EB64" s="83"/>
      <c r="EC64" s="83"/>
      <c r="ED64" s="83"/>
      <c r="EE64" s="83"/>
      <c r="EF64" s="83"/>
      <c r="EG64" s="83"/>
      <c r="EH64" s="83"/>
      <c r="EI64" s="83"/>
      <c r="EJ64" s="83"/>
      <c r="EK64" s="83"/>
      <c r="EL64" s="83"/>
      <c r="EM64" s="83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3"/>
      <c r="EY64" s="83"/>
      <c r="EZ64" s="83"/>
      <c r="FA64" s="83"/>
      <c r="FB64" s="83"/>
      <c r="FC64" s="83"/>
      <c r="FD64" s="83"/>
      <c r="FE64" s="83"/>
      <c r="FF64" s="83"/>
      <c r="FG64" s="83"/>
      <c r="FH64" s="83"/>
      <c r="FI64" s="83"/>
      <c r="FJ64" s="83"/>
      <c r="FK64" s="83"/>
      <c r="FL64" s="83"/>
      <c r="FM64" s="83"/>
      <c r="FN64" s="83"/>
      <c r="FO64" s="83"/>
      <c r="FP64" s="83"/>
      <c r="FQ64" s="83"/>
      <c r="FR64" s="83"/>
      <c r="FS64" s="83"/>
      <c r="FT64" s="83"/>
      <c r="FU64" s="83"/>
      <c r="FV64" s="83"/>
      <c r="FW64" s="83"/>
      <c r="FX64" s="83"/>
      <c r="FY64" s="83"/>
      <c r="FZ64" s="83"/>
      <c r="GA64" s="83"/>
      <c r="GB64" s="83"/>
      <c r="GC64" s="83"/>
      <c r="GD64" s="83"/>
      <c r="GE64" s="83"/>
      <c r="GF64" s="83"/>
      <c r="GG64" s="83"/>
      <c r="GH64" s="83"/>
      <c r="GI64" s="83"/>
      <c r="GJ64" s="83"/>
      <c r="GK64" s="83"/>
      <c r="GL64" s="83"/>
      <c r="GM64" s="83"/>
      <c r="GN64" s="83"/>
      <c r="GO64" s="83"/>
      <c r="GP64" s="83"/>
      <c r="GQ64" s="83"/>
      <c r="GR64" s="83"/>
      <c r="GS64" s="83"/>
      <c r="GT64" s="83"/>
      <c r="GU64" s="83"/>
      <c r="GV64" s="83"/>
      <c r="GW64" s="83"/>
      <c r="GX64" s="83"/>
      <c r="GY64" s="83"/>
      <c r="GZ64" s="83"/>
      <c r="HA64" s="83"/>
      <c r="HB64" s="83"/>
      <c r="HC64" s="83"/>
      <c r="HD64" s="83"/>
      <c r="HE64" s="83"/>
      <c r="HF64" s="83"/>
      <c r="HG64" s="83"/>
      <c r="HH64" s="83"/>
      <c r="HI64" s="83"/>
      <c r="HJ64" s="83"/>
      <c r="HK64" s="83"/>
      <c r="HL64" s="83"/>
      <c r="HM64" s="83"/>
      <c r="HN64" s="83"/>
      <c r="HO64" s="83"/>
      <c r="HP64" s="83"/>
      <c r="HQ64" s="83"/>
      <c r="HR64" s="83"/>
      <c r="HS64" s="83"/>
      <c r="HT64" s="83"/>
      <c r="HU64" s="83"/>
      <c r="HV64" s="83"/>
      <c r="HW64" s="83"/>
      <c r="HX64" s="83"/>
    </row>
    <row r="65" spans="17:18" x14ac:dyDescent="0.25">
      <c r="Q65" s="114">
        <f>+Q64-D64</f>
        <v>0</v>
      </c>
      <c r="R65" s="83"/>
    </row>
    <row r="66" spans="17:18" x14ac:dyDescent="0.25">
      <c r="R66" s="83"/>
    </row>
    <row r="67" spans="17:18" x14ac:dyDescent="0.25">
      <c r="R67" s="8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PERSONAL</vt:lpstr>
      <vt:lpstr>RECURSOS HUMANOS</vt:lpstr>
      <vt:lpstr>RECURSOS FINANCIEROS</vt:lpstr>
      <vt:lpstr>RECURSOS MATERIALES</vt:lpstr>
      <vt:lpstr>PRESUPUESTO 2017 ADMIN (2)</vt:lpstr>
      <vt:lpstr>PERSONAL!Área_de_impresión</vt:lpstr>
      <vt:lpstr>'RECURSOS HUMANOS'!Área_de_impresión</vt:lpstr>
      <vt:lpstr>'RECURSOS MATERIALES'!Área_de_impresión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Franco Jimenez</dc:creator>
  <cp:lastModifiedBy>Daniel Aleja Alvarado Pelayo</cp:lastModifiedBy>
  <cp:lastPrinted>2016-08-09T23:59:02Z</cp:lastPrinted>
  <dcterms:created xsi:type="dcterms:W3CDTF">2015-06-25T14:25:02Z</dcterms:created>
  <dcterms:modified xsi:type="dcterms:W3CDTF">2016-08-09T23:59:29Z</dcterms:modified>
</cp:coreProperties>
</file>