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francisco.gonzalez\OneDrive\IEPC\Planeación\POA 2018 (anteproyectos integrados)\"/>
    </mc:Choice>
  </mc:AlternateContent>
  <bookViews>
    <workbookView xWindow="0" yWindow="0" windowWidth="25200" windowHeight="11985" firstSheet="3" activeTab="3"/>
  </bookViews>
  <sheets>
    <sheet name="Proyecto UG-01" sheetId="1" state="hidden" r:id="rId1"/>
    <sheet name="Presupuesto UG-01" sheetId="4" state="hidden" r:id="rId2"/>
    <sheet name="Validaciones" sheetId="5" state="hidden" r:id="rId3"/>
    <sheet name=" ESELEC 2018 Actividades" sheetId="6" r:id="rId4"/>
    <sheet name="ESELEC 2018 Presupuesto" sheetId="11" r:id="rId5"/>
    <sheet name="ProElec 2018 Actividades" sheetId="7" r:id="rId6"/>
    <sheet name="ProElec 2018 Presupuesto" sheetId="12" r:id="rId7"/>
    <sheet name="OBSELEC 2018 Actividades" sheetId="8" r:id="rId8"/>
    <sheet name="DOCMAEL 2018 Actividades" sheetId="10" r:id="rId9"/>
    <sheet name="DOCMAEL 2018 Presupuesto" sheetId="13" r:id="rId10"/>
    <sheet name="Personal eventual 2018 DOE" sheetId="14" r:id="rId11"/>
  </sheets>
  <externalReferences>
    <externalReference r:id="rId12"/>
    <externalReference r:id="rId13"/>
  </externalReferences>
  <definedNames>
    <definedName name="_xlnm.Print_Area" localSheetId="3">' ESELEC 2018 Actividades'!$A$1:$N$35</definedName>
    <definedName name="_xlnm.Print_Area" localSheetId="8">'DOCMAEL 2018 Actividades'!$A$1:$N$44</definedName>
    <definedName name="_xlnm.Print_Area" localSheetId="7">'OBSELEC 2018 Actividades'!$A$1:$N$31</definedName>
    <definedName name="_xlnm.Print_Area" localSheetId="10">'Personal eventual 2018 DOE'!$B$8:$D$31</definedName>
    <definedName name="_xlnm.Print_Area" localSheetId="5">'ProElec 2018 Actividades'!$A$1:$N$54</definedName>
    <definedName name="Objetivos" localSheetId="9">#REF!</definedName>
    <definedName name="Objetivos" localSheetId="4">#REF!</definedName>
    <definedName name="Objetivos" localSheetId="6">#REF!</definedName>
    <definedName name="Objetivos">Tabla2[Objetivos estratégicos]</definedName>
    <definedName name="Titular" localSheetId="9">[1]Validaciones!#REF!</definedName>
    <definedName name="Titular" localSheetId="4">[1]Validaciones!#REF!</definedName>
    <definedName name="Titular" localSheetId="6">[1]Validaciones!#REF!</definedName>
    <definedName name="Titular">Validaciones!$E$2</definedName>
    <definedName name="Unidad" localSheetId="9">#REF!</definedName>
    <definedName name="Unidad" localSheetId="4">#REF!</definedName>
    <definedName name="Unidad" localSheetId="6">#REF!</definedName>
    <definedName name="Unidad">Tabla3[Unidad responsable]</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Q32" i="13" l="1"/>
  <c r="P32" i="13"/>
  <c r="O32" i="13"/>
  <c r="N32" i="13"/>
  <c r="M32" i="13"/>
  <c r="L32" i="13"/>
  <c r="K32" i="13"/>
  <c r="J32" i="13"/>
  <c r="I32" i="13"/>
  <c r="H32" i="13"/>
  <c r="G32" i="13"/>
  <c r="F32" i="13"/>
  <c r="E32" i="13"/>
  <c r="E31" i="13"/>
  <c r="E30" i="13"/>
  <c r="E29" i="13"/>
  <c r="E28" i="13"/>
  <c r="E27" i="13"/>
  <c r="E26" i="13"/>
  <c r="E25" i="13"/>
  <c r="E24" i="13"/>
  <c r="E23" i="13"/>
  <c r="E22" i="13"/>
  <c r="E21" i="13"/>
  <c r="E17" i="13"/>
  <c r="E16" i="13"/>
  <c r="E15" i="13"/>
  <c r="E14" i="13"/>
  <c r="E13" i="13"/>
  <c r="E12" i="13"/>
  <c r="E11" i="13"/>
  <c r="E10" i="13"/>
  <c r="E9" i="13"/>
  <c r="E8" i="13"/>
  <c r="E7" i="13"/>
  <c r="E6" i="13"/>
  <c r="E5" i="13"/>
  <c r="R74" i="12"/>
  <c r="R73" i="12"/>
  <c r="R72" i="12"/>
  <c r="R71" i="12"/>
  <c r="R70" i="12"/>
  <c r="R69" i="12"/>
  <c r="K68" i="12"/>
  <c r="R68" i="12"/>
  <c r="E68" i="12"/>
  <c r="K67" i="12"/>
  <c r="R67" i="12"/>
  <c r="E67" i="12"/>
  <c r="R66" i="12"/>
  <c r="R65" i="12"/>
  <c r="R64" i="12"/>
  <c r="K63" i="12"/>
  <c r="R63" i="12"/>
  <c r="E63" i="12"/>
  <c r="R62" i="12"/>
  <c r="K61" i="12"/>
  <c r="R61" i="12"/>
  <c r="E61" i="12"/>
  <c r="R60" i="12"/>
  <c r="R59" i="12"/>
  <c r="K58" i="12"/>
  <c r="R58" i="12"/>
  <c r="E58" i="12"/>
  <c r="K57" i="12"/>
  <c r="J57" i="12"/>
  <c r="R57" i="12"/>
  <c r="J56" i="12"/>
  <c r="K56" i="12"/>
  <c r="R56" i="12"/>
  <c r="K55" i="12"/>
  <c r="F55" i="12"/>
  <c r="J55" i="12"/>
  <c r="R55" i="12"/>
  <c r="K54" i="12"/>
  <c r="H54" i="12"/>
  <c r="R54" i="12"/>
  <c r="R53" i="12"/>
  <c r="R52" i="12"/>
  <c r="K51" i="12"/>
  <c r="R51" i="12"/>
  <c r="E51" i="12"/>
  <c r="R50" i="12"/>
  <c r="H49" i="12"/>
  <c r="I49" i="12"/>
  <c r="J49" i="12"/>
  <c r="R49" i="12"/>
  <c r="F48" i="12"/>
  <c r="J48" i="12"/>
  <c r="K48" i="12"/>
  <c r="R48" i="12"/>
  <c r="K47" i="12"/>
  <c r="R47" i="12"/>
  <c r="E47" i="12"/>
  <c r="K46" i="12"/>
  <c r="J46" i="12"/>
  <c r="R46" i="12"/>
  <c r="R45" i="12"/>
  <c r="R44" i="12"/>
  <c r="R43" i="12"/>
  <c r="R42" i="12"/>
  <c r="R41" i="12"/>
  <c r="R40" i="12"/>
  <c r="R39" i="12"/>
  <c r="H38" i="12"/>
  <c r="G38" i="12"/>
  <c r="F38" i="12"/>
  <c r="R38" i="12"/>
  <c r="R37" i="12"/>
  <c r="R36" i="12"/>
  <c r="R35" i="12"/>
  <c r="F34" i="12"/>
  <c r="G34" i="12"/>
  <c r="H34" i="12"/>
  <c r="R34" i="12"/>
  <c r="R33" i="12"/>
  <c r="R32" i="12"/>
  <c r="R31" i="12"/>
  <c r="H30" i="12"/>
  <c r="R30" i="12"/>
  <c r="H29" i="12"/>
  <c r="R29" i="12"/>
  <c r="H28" i="12"/>
  <c r="R28" i="12"/>
  <c r="R27" i="12"/>
  <c r="R26" i="12"/>
  <c r="R25" i="12"/>
  <c r="R24" i="12"/>
  <c r="R23" i="12"/>
  <c r="R22" i="12"/>
  <c r="R21" i="12"/>
  <c r="R20" i="12"/>
  <c r="R19" i="12"/>
  <c r="F18" i="12"/>
  <c r="R18" i="12"/>
  <c r="F17" i="12"/>
  <c r="R17" i="12"/>
  <c r="I16" i="12"/>
  <c r="H16" i="12"/>
  <c r="G16" i="12"/>
  <c r="F16" i="12"/>
  <c r="R16" i="12"/>
  <c r="F15" i="12"/>
  <c r="R15" i="12"/>
  <c r="E15" i="12"/>
  <c r="L14" i="12"/>
  <c r="K14" i="12"/>
  <c r="J14" i="12"/>
  <c r="R14" i="12"/>
  <c r="E14" i="12"/>
  <c r="M13" i="12"/>
  <c r="L13" i="12"/>
  <c r="K13" i="12"/>
  <c r="J13" i="12"/>
  <c r="I13" i="12"/>
  <c r="H13" i="12"/>
  <c r="G13" i="12"/>
  <c r="F13" i="12"/>
  <c r="R13" i="12"/>
  <c r="E13" i="12"/>
  <c r="L12" i="12"/>
  <c r="K12" i="12"/>
  <c r="J12" i="12"/>
  <c r="R12" i="12"/>
  <c r="E12" i="12"/>
  <c r="M11" i="12"/>
  <c r="L11" i="12"/>
  <c r="K11" i="12"/>
  <c r="J11" i="12"/>
  <c r="I11" i="12"/>
  <c r="H11" i="12"/>
  <c r="G11" i="12"/>
  <c r="F11" i="12"/>
  <c r="R11" i="12"/>
  <c r="E11" i="12"/>
  <c r="J10" i="12"/>
  <c r="K10" i="12"/>
  <c r="L10" i="12"/>
  <c r="R10" i="12"/>
  <c r="E10" i="12"/>
  <c r="M9" i="12"/>
  <c r="L9" i="12"/>
  <c r="K9" i="12"/>
  <c r="J9" i="12"/>
  <c r="I9" i="12"/>
  <c r="H9" i="12"/>
  <c r="G9" i="12"/>
  <c r="F9" i="12"/>
  <c r="R9" i="12"/>
  <c r="E9" i="12"/>
  <c r="M8" i="12"/>
  <c r="L8" i="12"/>
  <c r="K8" i="12"/>
  <c r="J8" i="12"/>
  <c r="I8" i="12"/>
  <c r="H8" i="12"/>
  <c r="G8" i="12"/>
  <c r="F8" i="12"/>
  <c r="R8" i="12"/>
  <c r="E8" i="12"/>
  <c r="J7" i="12"/>
  <c r="R7" i="12"/>
  <c r="E7" i="12"/>
  <c r="J6" i="12"/>
  <c r="K6" i="12"/>
  <c r="L6" i="12"/>
  <c r="R6" i="12"/>
  <c r="E6" i="12"/>
  <c r="M5" i="12"/>
  <c r="L5" i="12"/>
  <c r="K5" i="12"/>
  <c r="J5" i="12"/>
  <c r="I5" i="12"/>
  <c r="H5" i="12"/>
  <c r="G5" i="12"/>
  <c r="F5" i="12"/>
  <c r="R5" i="12"/>
  <c r="E5" i="12"/>
  <c r="E75" i="12"/>
  <c r="D14" i="11"/>
  <c r="Q12" i="11"/>
  <c r="P12" i="11"/>
  <c r="O12" i="11"/>
  <c r="N12" i="11"/>
  <c r="M12" i="11"/>
  <c r="L12" i="11"/>
  <c r="K12" i="11"/>
  <c r="J12" i="11"/>
  <c r="I12" i="11"/>
  <c r="H12" i="11"/>
  <c r="G12" i="11"/>
  <c r="F12" i="11"/>
  <c r="E12" i="11"/>
  <c r="E11" i="11"/>
  <c r="E10" i="11"/>
  <c r="E9" i="11"/>
  <c r="E8" i="11"/>
  <c r="E7" i="11"/>
  <c r="E6" i="11"/>
  <c r="E5" i="11"/>
  <c r="R75" i="12"/>
  <c r="P7" i="4"/>
  <c r="P8" i="4"/>
  <c r="P9" i="4"/>
  <c r="P10" i="4"/>
  <c r="P11" i="4"/>
  <c r="P12" i="4"/>
  <c r="P13" i="4"/>
  <c r="P14" i="4"/>
  <c r="P15" i="4"/>
  <c r="E27" i="4"/>
  <c r="F27" i="4"/>
  <c r="G27" i="4"/>
  <c r="H27" i="4"/>
  <c r="I27" i="4"/>
  <c r="J27" i="4"/>
  <c r="K27" i="4"/>
  <c r="L27" i="4"/>
  <c r="M27" i="4"/>
  <c r="N27" i="4"/>
  <c r="O27" i="4"/>
  <c r="D27" i="4"/>
  <c r="P16" i="4"/>
  <c r="P17" i="4"/>
  <c r="P18" i="4"/>
  <c r="P19" i="4"/>
  <c r="P20" i="4"/>
  <c r="P21" i="4"/>
  <c r="P22" i="4"/>
  <c r="P23" i="4"/>
  <c r="P24" i="4"/>
  <c r="P25" i="4"/>
  <c r="P6" i="4"/>
  <c r="P27" i="4"/>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8"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2.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3.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4.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43"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5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5.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6.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7"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7.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3"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sharedStrings.xml><?xml version="1.0" encoding="utf-8"?>
<sst xmlns="http://schemas.openxmlformats.org/spreadsheetml/2006/main" count="821" uniqueCount="391">
  <si>
    <t>DATOS BÁSICOS DE PROCESOS O PROYECTOS A REALIZAR DURANTE 2018</t>
  </si>
  <si>
    <t>Dirección de Organización Electoral</t>
  </si>
  <si>
    <t>Nombre completo del proceso o proyecto:</t>
  </si>
  <si>
    <t>Estadística Electoral</t>
  </si>
  <si>
    <t>Nombre corto del proceso o proyecto (una, dos palabras o acrónimo):</t>
  </si>
  <si>
    <t>ESELEC</t>
  </si>
  <si>
    <t>Propósito del proceso o proyecto:</t>
  </si>
  <si>
    <t>Generar bases de datos que permitan un análisis estadístico</t>
  </si>
  <si>
    <t>Descripción del indicador de resultado:</t>
  </si>
  <si>
    <t>Recuperación y captura de los datos de las actas utilizadas durante la jornada electoral, dividido entre el total de actas generadas</t>
  </si>
  <si>
    <t>Fecha de inicio:</t>
  </si>
  <si>
    <t>Nombre del indicador:</t>
  </si>
  <si>
    <t>Tasa de captura actas</t>
  </si>
  <si>
    <t>Meta:</t>
  </si>
  <si>
    <t>97%</t>
  </si>
  <si>
    <t>Fecha de término:</t>
  </si>
  <si>
    <t>Objetivo estratégico al que atiende:</t>
  </si>
  <si>
    <t>Atiende transversalmente varios objetivos</t>
  </si>
  <si>
    <t>Inciso</t>
  </si>
  <si>
    <t>Actividades</t>
  </si>
  <si>
    <t>Periodo de ejecución</t>
  </si>
  <si>
    <t>Inicio</t>
  </si>
  <si>
    <t>Término</t>
  </si>
  <si>
    <t>DOE01</t>
  </si>
  <si>
    <t>Integrar y asignar cargas de trabajo (distribución de los distritos electorales para iniciar captura)</t>
  </si>
  <si>
    <t>DOE02</t>
  </si>
  <si>
    <t>Capturar los valores de las actas recuperadas</t>
  </si>
  <si>
    <t>DOE03</t>
  </si>
  <si>
    <t>Validar y supervisar la información capturada</t>
  </si>
  <si>
    <t>DOE04</t>
  </si>
  <si>
    <t>Representación gráfica de los valores</t>
  </si>
  <si>
    <t>ENTREGABLES</t>
  </si>
  <si>
    <t>Inicial</t>
  </si>
  <si>
    <t>Producto o servicio final entregable</t>
  </si>
  <si>
    <t>Base de datos con la concentración de información sobre los ciudadanos que participaron como funcionarios de mesa directiva de casilla, así como de los representantes de partidos políticos o caoliciones</t>
  </si>
  <si>
    <t>Indicador de desempeño (unidad de medida)</t>
  </si>
  <si>
    <t>Avance y conclusión de la integración de las bases de datos:</t>
  </si>
  <si>
    <t>Descripción del indicador de desempeño</t>
  </si>
  <si>
    <t>La construcción de la base de datos se realiza a partir de los datos capturados de las actas de la jornada electoral.</t>
  </si>
  <si>
    <t>Programación avances parciales (%)</t>
  </si>
  <si>
    <t>Archivo en excel con los datos representados a través de gráficos</t>
  </si>
  <si>
    <t>Un documento en excel con los gráficos</t>
  </si>
  <si>
    <t>La captura se mide a través del número de actas capturadas al día, se concentran por semana y se reporta al mes</t>
  </si>
  <si>
    <t>Titular de la unidad responsable:</t>
  </si>
  <si>
    <t>Álvaro Fernando Munguía Martínez</t>
  </si>
  <si>
    <t>Sobreescribe aquí el nombre de la unidad responsable</t>
  </si>
  <si>
    <t>DATOS PRESUPUESTALES DE PROCESOS O PROYECTOS A REALIZAR DURANTE 2018</t>
  </si>
  <si>
    <t>Nombre corto del proceso o proyecto (una sola palabra, dos palabras unidas o acrónimo):</t>
  </si>
  <si>
    <t>Descripción de la partida específica (Consulta el Clasificador por objeto del gasto de Jalisco)</t>
  </si>
  <si>
    <t>No. Partida</t>
  </si>
  <si>
    <t>ene-12</t>
  </si>
  <si>
    <t>feb-12</t>
  </si>
  <si>
    <t>mar-12</t>
  </si>
  <si>
    <t>abr-12</t>
  </si>
  <si>
    <t>may-12</t>
  </si>
  <si>
    <t>jun-12</t>
  </si>
  <si>
    <t>jul-12</t>
  </si>
  <si>
    <t>ago-12</t>
  </si>
  <si>
    <t>sep-12</t>
  </si>
  <si>
    <t>oct-12</t>
  </si>
  <si>
    <t>nov-12</t>
  </si>
  <si>
    <t>dic-12</t>
  </si>
  <si>
    <t>TOTAL</t>
  </si>
  <si>
    <t>Totales</t>
  </si>
  <si>
    <t>Objetivos estratégicos</t>
  </si>
  <si>
    <t>Unidad responsable</t>
  </si>
  <si>
    <t>Columna1</t>
  </si>
  <si>
    <t>Titular de la Unidad Responsable</t>
  </si>
  <si>
    <t>1. Participar del ejercicio de la función electoral, en la forma y términos que determina la Constitución Política de los Estados Unidos Mexicanos, la Constitución del Estado, la Ley General y demás leyes aplicables, así como ejercer las funciones en la materia que le conceden las mismas.</t>
  </si>
  <si>
    <t>Dirección de Educación Cívica</t>
  </si>
  <si>
    <t>María de Lourdes Becerra Pérez</t>
  </si>
  <si>
    <t>2. Organizar, desarrollar, computar y declarar los resultados de los mecanismos de participación social.</t>
  </si>
  <si>
    <t>Marcelino Pérez Cardiel</t>
  </si>
  <si>
    <t>3. Recibir y resolver en los términos del Código Electoral y de Participación Social del Estado de Jalisco los proyectos de iniciativa popular.</t>
  </si>
  <si>
    <t>Dirección de Participación Ciudadana</t>
  </si>
  <si>
    <t>4. Promover una cultura política sustentada en la tolerancia, la democracia, la identidad nacional y el pluralismo, mediante actividades y programas de educación cívica y electoral.</t>
  </si>
  <si>
    <t>Dirección de Administración y Finanzas</t>
  </si>
  <si>
    <t>Jorge Alberto Alatorre Flores</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</si>
  <si>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</si>
  <si>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Dirección Jurídica</t>
  </si>
  <si>
    <t>Hugo Pulido Maciel</t>
  </si>
  <si>
    <t>Contraloría general</t>
  </si>
  <si>
    <t>Héctor Javier Díaz Sánchez</t>
  </si>
  <si>
    <t>Secretaría técnica de comisiones y comités</t>
  </si>
  <si>
    <t>Hugo Rodríguez Heredia</t>
  </si>
  <si>
    <t>Unidad de Fiscalización</t>
  </si>
  <si>
    <t>Miriam Guadalupe Gutiérrez Mora</t>
  </si>
  <si>
    <t>Unidad de Igualdad de Género y no Discriminación</t>
  </si>
  <si>
    <t>Tlacaél Jiménez Briseño</t>
  </si>
  <si>
    <t>Unidad de Informática</t>
  </si>
  <si>
    <t>María Rosas Palacios</t>
  </si>
  <si>
    <t>Unidad de Prerrogativas a Partidos Políticos</t>
  </si>
  <si>
    <t>Ramiro Feliciano Garzón Contreras</t>
  </si>
  <si>
    <t>Unidad de Transparencia y Acceso a la Información Pública</t>
  </si>
  <si>
    <t>Ana Violeta Iglesias Escudero</t>
  </si>
  <si>
    <t>Presidencia</t>
  </si>
  <si>
    <t>María de Lourdes Echeverría Ayala</t>
  </si>
  <si>
    <t>Teresa Jimena Solinís Casparius</t>
  </si>
  <si>
    <t>José de Jesús Gómez Valle</t>
  </si>
  <si>
    <t>Secretaría Ejecutiva</t>
  </si>
  <si>
    <t>Jefatura auxiliar de edición</t>
  </si>
  <si>
    <t>Jefatura auxiliar en comunicación social</t>
  </si>
  <si>
    <t>Coordinación General de Enlace Interinstitucional y Protocolo</t>
  </si>
  <si>
    <t>Coordinación General de Planeación, Seguimiento y Evaluación</t>
  </si>
  <si>
    <t>Estadística Electoral 2018</t>
  </si>
  <si>
    <t>Recuperación y captura de los datos de las actas electorales utilizadas durante la jornada electoral, dividido entre el total de actas generadas</t>
  </si>
  <si>
    <t>Tasa de captura actas electorales</t>
  </si>
  <si>
    <t>DOE-ESELEC-01</t>
  </si>
  <si>
    <t>Recabar el listano nominal ante la Vocalía del Registro Federal de Electores en Jalisco.</t>
  </si>
  <si>
    <t>DOE-ESELEC-02</t>
  </si>
  <si>
    <t>Seguimiento al Sistema de Información sobre la Jornada Electoral</t>
  </si>
  <si>
    <t>Capturar los valores de las actas electorales recuperadas</t>
  </si>
  <si>
    <t>DOE-ESELEC-03</t>
  </si>
  <si>
    <t>DOE-ESELEC-04</t>
  </si>
  <si>
    <t>DOE-ESELEC-05</t>
  </si>
  <si>
    <t xml:space="preserve">Seguimiento de actividades de los Consejos Distritales </t>
  </si>
  <si>
    <t>La captura se mide a través del número de actas capturadas al día, se concentran por semana y se reporta al mes el avance obtenido.</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</si>
  <si>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</si>
  <si>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</si>
  <si>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Estadística Electoral 2018 (ESELEC)</t>
  </si>
  <si>
    <t>Programación mensual del gasto</t>
  </si>
  <si>
    <t>Actividad</t>
  </si>
  <si>
    <t>Necesidad</t>
  </si>
  <si>
    <t>Partida</t>
  </si>
  <si>
    <t>EXPEDIENTE ELECTORAL</t>
  </si>
  <si>
    <t>1000 CARPETAS EXTENDIDAS TAMAÑO 46X81 CM CON ARGOLLAS</t>
  </si>
  <si>
    <t>2111 Materiales, Útiles Y Equipos Menores De Oficina</t>
  </si>
  <si>
    <t>290 PERFORADORAS DE UN ORIFICIO ALCANCE DE 7/8"</t>
  </si>
  <si>
    <t>DISEÑO E IMPRESIÓN DE PORTADAS Y SEPARADORES</t>
  </si>
  <si>
    <t>2151 Material Impreso E Información Digital</t>
  </si>
  <si>
    <t>CONTROL DE PAQUETES ELECTORALES</t>
  </si>
  <si>
    <t xml:space="preserve"> 2 IMPRESORAS TÉRMICAS</t>
  </si>
  <si>
    <t>5151 Equipo De Cómputo Y De Tecnología De La Información</t>
  </si>
  <si>
    <t>ADQUISICIÓN SOTFWARE ELABORACIÓN CÓDIGO DE BARRAS</t>
  </si>
  <si>
    <t>5911 Software</t>
  </si>
  <si>
    <t>290 LECTORES DE CÓDIGO DE BARRA</t>
  </si>
  <si>
    <t>2141 Materiales, Útiles Y Equipos Menores De Tecnologías De La Información Y Comunicaciones</t>
  </si>
  <si>
    <t>40000 ETIQUETAS DE 2 1/2 X 1 1/2"</t>
  </si>
  <si>
    <t xml:space="preserve">* </t>
  </si>
  <si>
    <t>Los costos del software, etiquetas, impresora y lectores se cotizan en dólares y se toma el tipo de cambio al día 18/07/2018 que es de $17.95 se considera el efecto inflacionario del 6.3% anual.</t>
  </si>
  <si>
    <t>Proceso electoral 2018</t>
  </si>
  <si>
    <t>ProElec18</t>
  </si>
  <si>
    <t>Organizar, Coordinar y Supervisar las actividades que se desarrollan durante la implementación del Proceso electoral durante el ejercicio 2018</t>
  </si>
  <si>
    <t>Instalar, cómo mínimo,  los 145 inmuebles para los Consejos Distritales y Municipales, entrega-recepción del los paquetes electorales (100%) entrega-recepción de los expedientes electorales (actas 100%)</t>
  </si>
  <si>
    <t>Tasa de Consejos Distritales y Municipales instalados</t>
  </si>
  <si>
    <t>100%</t>
  </si>
  <si>
    <t>DOE-PROELEC-01</t>
  </si>
  <si>
    <t>Recepción de observaciones y propuestas de inmuebles por parte de los Consejeros Presidentes de cada Consejo Distrital.</t>
  </si>
  <si>
    <t>DOE-PROELEC-02</t>
  </si>
  <si>
    <t>Seguimiento de actividades de los Consejos Distritales.</t>
  </si>
  <si>
    <t>DOE-PROELEC-03</t>
  </si>
  <si>
    <t>Busqueda de inmuebles para instalar los Consejos Municipales.</t>
  </si>
  <si>
    <t>DOE-PROELEC-04</t>
  </si>
  <si>
    <t>Equipamiento de los Consejos Municipales.</t>
  </si>
  <si>
    <t>DOE-PROELEC-05</t>
  </si>
  <si>
    <t>Informar al Consejo General del IEPC Jalisco sobre el cálculo preeliminar del número de casillas por distrito que determine el Instituto Nacional Electoral.</t>
  </si>
  <si>
    <t>DOE-PROELEC-06</t>
  </si>
  <si>
    <t>Acompañar la localización de lugares para la ubicación de las casillas e informar a los Consejos Distritales.</t>
  </si>
  <si>
    <t>DOE-PROELEC-07</t>
  </si>
  <si>
    <t>Seguimiento a la integración de propuestas para la ubicación de las casillas por distrito elaborada por el Instituto Nacional Electoral.</t>
  </si>
  <si>
    <t>DOE-PROELEC-08</t>
  </si>
  <si>
    <t>Acompañar al personal del Instituto Nacional Electoral durante la supervisión y validación de los lugares propuestos para la ubicación de casillas.</t>
  </si>
  <si>
    <t>DOE-PROELEC-09</t>
  </si>
  <si>
    <t>Acompañar en el proceso de notificación de instalación de casillas aprobadas.</t>
  </si>
  <si>
    <t>DOE-PROELEC-10</t>
  </si>
  <si>
    <t>Coadyuvar en la publicación del listado de ubicación de casillas.</t>
  </si>
  <si>
    <t>DOE-PROELEC-11</t>
  </si>
  <si>
    <t>Coadyuvar en la segunda publicación de la ubicación de casillas  (Encarte)</t>
  </si>
  <si>
    <t>DOE-PROELEC-12</t>
  </si>
  <si>
    <t>Establecer coordinación con el personal operativo del Instituto Nacional Electoral para dar seguimiento al proceso de instalación de las casillas e informar los avances al Consejo General del IEPCJalisco (SIJE).</t>
  </si>
  <si>
    <t>DOE-PROELEC-13</t>
  </si>
  <si>
    <t>Coadyuvar en los simulacros para validar y ajustar equipos  (SIJE).</t>
  </si>
  <si>
    <t>DOE-PROELEC-14</t>
  </si>
  <si>
    <t>Coadyuvar en la estrategia de informar y solucionar los incidentes durante la jornada electoral (SIJE).</t>
  </si>
  <si>
    <t>DOE-PROELEC-15</t>
  </si>
  <si>
    <t>Dar seguimiento, validar y reportar los avances que transmite el Instituto Nacional Electoral sobre la jornada electoral (SIJE).</t>
  </si>
  <si>
    <t>DOE-PROELEC-16</t>
  </si>
  <si>
    <t>Apoyar en la recolección de los paquetes electorales de las elecciones correspondientes.</t>
  </si>
  <si>
    <t>DOE-PROELEC-17</t>
  </si>
  <si>
    <t>Coordinar en la estrategia de entrega-recepción de los paquetes electorales (funcionarios-Consejos).</t>
  </si>
  <si>
    <t>DOE-PROELEC-18</t>
  </si>
  <si>
    <t>Coordinar el traslado de los paquetes electorales de Consejo Municipal a Consejo Distrital y posteriormente a la Bodega general del IEPCJalisco.</t>
  </si>
  <si>
    <t>DOE-PROELEC-19</t>
  </si>
  <si>
    <t>Coordinar la integración y entrega de los expedientes electorales (actas) a oficinas centrales del IEPCJalisco.</t>
  </si>
  <si>
    <t>DOE-PROELEC-20</t>
  </si>
  <si>
    <t>Apoyar en el registro de representantes de candidaturas idependientes ante mesa directiva de casilla</t>
  </si>
  <si>
    <t>DOE-PROELEC-21</t>
  </si>
  <si>
    <t>Coordinar la desinstalación de los Consejos Distritales.</t>
  </si>
  <si>
    <t>DOE-PROELEC-22</t>
  </si>
  <si>
    <t>Coordinar la desinstalación de los Consejos Municipales.</t>
  </si>
  <si>
    <t>DOE-PROELEC-23</t>
  </si>
  <si>
    <t>Coordinar y apoyar en los cómputos y recuentos en Consejos Distritales y Municipales</t>
  </si>
  <si>
    <t>En cada etapa se integra el concentrado para su aprobación y presentación de avances paulatinos y finales</t>
  </si>
  <si>
    <t>Reportes, propuestas e informes finales.</t>
  </si>
  <si>
    <t xml:space="preserve">La presentación de los avances de cada etapa </t>
  </si>
  <si>
    <t>Archivos en excel y power point, impresiones de los concentrados y propuestas de fincas.</t>
  </si>
  <si>
    <t>El proyecto consta de varias etapas, en cada una de ellas se finaliza con el informe final y el desarrollo de la jornada electoral.</t>
  </si>
  <si>
    <t>Proceso electoral 2018 (PROELEC)</t>
  </si>
  <si>
    <t xml:space="preserve">Arrendamiento de fincas para consejos distritales </t>
  </si>
  <si>
    <t>Rentas de fincas</t>
  </si>
  <si>
    <t>3221 Arrendamiento De Edificios</t>
  </si>
  <si>
    <t xml:space="preserve">Arrendamiento de fincas para consejos municipales </t>
  </si>
  <si>
    <t>3222 Arrendamiento De Edificios</t>
  </si>
  <si>
    <t>Servicio de telefonía satelital</t>
  </si>
  <si>
    <t>Telefonía satelital</t>
  </si>
  <si>
    <t>3161 Servicio De Telecomunicaciones Y Satelitales</t>
  </si>
  <si>
    <t>Servicio de telefonía celular</t>
  </si>
  <si>
    <t>Telefonía celular</t>
  </si>
  <si>
    <t>3151 Servicio Telefonía Celular</t>
  </si>
  <si>
    <t>Servicio de telefonía Tradicional consejos distritales y centros de acopio</t>
  </si>
  <si>
    <t>Telefonía tradicional</t>
  </si>
  <si>
    <t>3141 Servicio Telefónico Tradicional</t>
  </si>
  <si>
    <t>Servicio de telefonía Tradicional consejos Municipales</t>
  </si>
  <si>
    <t>3142 Servicio Telefónico Tradicional</t>
  </si>
  <si>
    <t>Servicio de internet consejos distritales y centros de acopio</t>
  </si>
  <si>
    <t>Internet</t>
  </si>
  <si>
    <t>3171 Servicio De Acceso De Internet, Redes Y Procesamientos De Información</t>
  </si>
  <si>
    <t>Servicio de internet consejos municipales</t>
  </si>
  <si>
    <t>Servicios de energía eléctrica consejos distritales y centros de acopio</t>
  </si>
  <si>
    <t>Energía eléctrica</t>
  </si>
  <si>
    <t>3111 Servicio De Energía Eléctrica</t>
  </si>
  <si>
    <t>Servicios de energía eléctrica consejos municipales</t>
  </si>
  <si>
    <t>Ropa y equipo de trabajo</t>
  </si>
  <si>
    <t xml:space="preserve">Uniformes </t>
  </si>
  <si>
    <t>2721 Prendas de seguridad y protección personal</t>
  </si>
  <si>
    <t>Gestión ante los ayuntamientos de los municipios del estado para la obtención de inmuebles para sedes de los consejos municipales.</t>
  </si>
  <si>
    <t>Combustibles</t>
  </si>
  <si>
    <t>2612 Combustibles, Lubricantes Y Aditivos Para Vehículos Destinados A Servicios Administrativos</t>
  </si>
  <si>
    <t>Casetas</t>
  </si>
  <si>
    <t>3921 Otros Impuestos Y Derechos</t>
  </si>
  <si>
    <t>Alimentos y hospedaje</t>
  </si>
  <si>
    <t>3751 Viáticos En El País</t>
  </si>
  <si>
    <t>Recepción y concentración del mobiliario para el acondicionamiento de los órganos desconcentrados obtenido en comodato del Gobierno del Estado.</t>
  </si>
  <si>
    <t>Recepción y concentración del parque vehicular para el acondicionamiento de los órganos desconcentrados obtenido en comodato del Gobierno del Estado.</t>
  </si>
  <si>
    <t>Recorrido de supervisión en coordinación con la Fiscalía General del Estado y la Unidad Estatal de Protección Civil.</t>
  </si>
  <si>
    <t>Acondicionamiento de las sedes de los consejos municipales.</t>
  </si>
  <si>
    <t xml:space="preserve">Recorrido y acompañamiento con INE en la búsqueda de espacios físicos y obtención de anuencias  para la instalación de casillas </t>
  </si>
  <si>
    <t>Convenio financiero INE</t>
  </si>
  <si>
    <t>4000 Transferencia, asignaciones, subsidios y otras ayudas.</t>
  </si>
  <si>
    <t xml:space="preserve">Recorrido y acompañamiento con INE en la supervisión  de espacios físicos para la instalación de casillas </t>
  </si>
  <si>
    <t xml:space="preserve">Recorrido y supervisión a las casillas de difícil acceso </t>
  </si>
  <si>
    <t>Renta de vehículo marítimo</t>
  </si>
  <si>
    <t>3252 Arrendamiento De Vehículos Terrestres, Aéreos, Marítimos Lacustres Y Fluviales Para Servicios Administrativos</t>
  </si>
  <si>
    <t>Traslado de paquetes electorales de los distritos electorales a los centros de acopio</t>
  </si>
  <si>
    <t>Coadyuvar en la distribución de documentación a presidentes de mesas directivas de casillas</t>
  </si>
  <si>
    <t>Renta de mobiliario (sillas, mesas y toldos)</t>
  </si>
  <si>
    <t>Renta de mobiliario</t>
  </si>
  <si>
    <t>3231 Arrendamiento De Mobiliario Y Equipo De Administración, Educacional Y Recreativo</t>
  </si>
  <si>
    <t>Equipamiento y acondicionamiento de casillas electorales</t>
  </si>
  <si>
    <t>Difusión de listas de ubicación e integración de mesas directivas de casilla</t>
  </si>
  <si>
    <t>Publicación de listas de ubicación e integración de mesas directivas de casilla</t>
  </si>
  <si>
    <t>Jornada electoral</t>
  </si>
  <si>
    <t>Comunicación</t>
  </si>
  <si>
    <t>Centros de recepción y traslado fijos</t>
  </si>
  <si>
    <t xml:space="preserve">Centros de recepción y traslados itinerantes </t>
  </si>
  <si>
    <t xml:space="preserve">Dispositivos de traslado a presidentes de mesas directivas de casillas </t>
  </si>
  <si>
    <t>Computos Distritales y Municipales</t>
  </si>
  <si>
    <t>Recuentos Distritales y Municipales</t>
  </si>
  <si>
    <t>Repliegue de paquetes electorales del centro de acopio a los consejos distritales</t>
  </si>
  <si>
    <t>Repliegue de paquetes electorales de los consejos distritales a la sede de la bodega del IEPCJ</t>
  </si>
  <si>
    <t>Repliegue de paquetes</t>
  </si>
  <si>
    <t>3471 Fletes Y Maniobras</t>
  </si>
  <si>
    <t xml:space="preserve">Repliegue de material electoral utilizado en las casillas  a la bodega del IEPCJ </t>
  </si>
  <si>
    <t>Repliegue de Material</t>
  </si>
  <si>
    <t>Desinstalación  de las sedes de los consejos municipales.</t>
  </si>
  <si>
    <t>Desinstalación  de las sedes de los consejos distritales y centros de acopio</t>
  </si>
  <si>
    <t>Observadores Electorales 2018</t>
  </si>
  <si>
    <t>OBSELEC</t>
  </si>
  <si>
    <t>Establecer mecanismos de colaboración con el Instituto Nacional Electoral para el registro de los ciudadanos que desean observar el proceso electoral 2018.</t>
  </si>
  <si>
    <t>Número de Ciudadanos registrados y aprobados para participar como observadores electorales, durante el desarrollo de la joranda electoral.</t>
  </si>
  <si>
    <t>Número de Ciudadanos aprobados por el Consejo General del IEPCJalisco como observadores electorales</t>
  </si>
  <si>
    <t>DOE-OBSELEC-01</t>
  </si>
  <si>
    <t>Supervisión y validación de los registros que se presentan en la base del Instituto Nacional Electoral.</t>
  </si>
  <si>
    <t>DOE-OBSELEC-02</t>
  </si>
  <si>
    <t>Seguimiento a las capacitaciones de los observadores que se registraron en el IEPCJalisco.</t>
  </si>
  <si>
    <t>DOE-OBSELEC-03</t>
  </si>
  <si>
    <t>Integración de datos para informar al Consejo General del IEPCJalisco.</t>
  </si>
  <si>
    <t>Base da datos con los registros de los ciudadanos y/o asociaciones que aprticiparán en la observación electoral.</t>
  </si>
  <si>
    <t>Reportes de avances e informe final.</t>
  </si>
  <si>
    <t>El concentrado general con los datos de los observadores electorales aprobados.</t>
  </si>
  <si>
    <t>Archivo en excel</t>
  </si>
  <si>
    <t>Informe final y concentrado</t>
  </si>
  <si>
    <t>El informe constará de un concentrado con los registros aprobados y el informe de actividades de cada observador electoral</t>
  </si>
  <si>
    <t>Documentación y material electoral 2018</t>
  </si>
  <si>
    <t>DOCMAEL</t>
  </si>
  <si>
    <t>Dotar a las mesas directivas de casillas de los insumos necesario para el desarrollo de la jornada electoral, cómputos y recuentos.</t>
  </si>
  <si>
    <t>Distribuir al 100% la documentación y el material necesario al número de casillas electorales por instalar, así como los insumos para los computos y recuentos.</t>
  </si>
  <si>
    <t>Tasa de documentación electoral y materiales entregados</t>
  </si>
  <si>
    <t>DOE-DOCMAEL-01</t>
  </si>
  <si>
    <t>Remisión de anteproyectos de los modelos, documentación y materiales electorales, a la Comisión de Organización Electoral para su análisis.</t>
  </si>
  <si>
    <t>DOE-DOCMAEL-02</t>
  </si>
  <si>
    <t>Remisión de proyectos de los modelos, documentación y materiales electorales, a la Secretaría Ejecutiva para su propuesta al Consejo General.</t>
  </si>
  <si>
    <t>DOE-DOCMAEL-03</t>
  </si>
  <si>
    <t>Participación técnica en los procesos de licitación.</t>
  </si>
  <si>
    <t>DOE-DOCMAEL-04</t>
  </si>
  <si>
    <t>Supervisión del proceso de elaboración de la documentación y materiales electorales.</t>
  </si>
  <si>
    <t>DOE-DOCMAEL-05</t>
  </si>
  <si>
    <t>Traslado del material electoral, de la empresa encargada de su elaboración, a los Consejos Distritales.</t>
  </si>
  <si>
    <t>DOE-DOCMAEL-06</t>
  </si>
  <si>
    <t>Traslado de la documentación electoral, de la empresa encargada de su elaboración, a la bodega general del IEPCJalisco.</t>
  </si>
  <si>
    <t>DOE-DOCMAEL-07</t>
  </si>
  <si>
    <t>Entrega de la documentación electoral en los Consejos Distritales.</t>
  </si>
  <si>
    <t>DOE-DOCMAEL-08</t>
  </si>
  <si>
    <t>Conteo y agrupamiento de boletas electorales correspondientes a cada casilla electoral.</t>
  </si>
  <si>
    <t>DOE-DOCMAEL-09</t>
  </si>
  <si>
    <t>Armado de paquete de documentación y material electoral.</t>
  </si>
  <si>
    <t>DOE-DOCMAEL-10</t>
  </si>
  <si>
    <t>Entrega de documentación y material electoral a los presidentes de mesa directiva de casilla para su uso durante la jornada electoral.</t>
  </si>
  <si>
    <t>DOE-DOCMAEL-11</t>
  </si>
  <si>
    <t>Recepción y salvaguarda de los paquetes electorales en los consejos distritales y municipales.</t>
  </si>
  <si>
    <t>DOE-DOCMAEL-12</t>
  </si>
  <si>
    <t>Recuperación de material sobrante en las casillas electorales.</t>
  </si>
  <si>
    <t>DOE-DOCMAEL-13</t>
  </si>
  <si>
    <t>Recepción de paquetes electorales y material sobrante en la bodega general del IEPCJalisco</t>
  </si>
  <si>
    <t>DOE-DOCMAEL-14</t>
  </si>
  <si>
    <t>Resguardo de paquetes electorales.</t>
  </si>
  <si>
    <t>DOE-DOCMAEL-15</t>
  </si>
  <si>
    <t>Recepción y resguardo de material sobrante</t>
  </si>
  <si>
    <t>DOE-DOCMAEL-16</t>
  </si>
  <si>
    <t>Revisión, evaluación, registro de existencias y aplicación de criterios de conservación.</t>
  </si>
  <si>
    <t>En cada etapa se concluye con la presentación de los modelos, la distribución de los insumos y el acta circunstanciada de la recepción y distribución.</t>
  </si>
  <si>
    <t>Propuestas, dictamen, reporte y actas  circunstanciadas.</t>
  </si>
  <si>
    <t>La presentación de avances de cada etapa.</t>
  </si>
  <si>
    <t>Distribución y recolección de los insumos para su uso el día de la jornada electoral y posteriormente la recolección de lo recuperado para su clasificación</t>
  </si>
  <si>
    <t>Propuestas, dictamen, reportes y actas circunstanciadas.</t>
  </si>
  <si>
    <t>El proyecto consta de varias etapas, en cada una de ellas se finaliza con el informe final y/o con el acta circunstanciada.</t>
  </si>
  <si>
    <t>DIRECCIÓN DE ORGANIZACIÓN ELECTORAL</t>
  </si>
  <si>
    <t>Documentación y Material Electoral (DOCMAEL)</t>
  </si>
  <si>
    <t>Actualización Cartográfica Local, Mapa Estatal, Mapas Distritales (20), Municipales (125), Secciones municipales (3570).</t>
  </si>
  <si>
    <t>Adquisición de software de Sistemas de Información Geográfica ARCGIS una licencia (27,000 USD)</t>
  </si>
  <si>
    <t>Adquisición de software de Sistemas de Información Geográfica  QGIS. (FreeWare)</t>
  </si>
  <si>
    <t>5911 Software libre (gratis)</t>
  </si>
  <si>
    <t>Cursos de capacitación para el uso del software de Sistemas de Información Geográfica ARCGIS, QGIS para la nueva cartografía electoral local.</t>
  </si>
  <si>
    <t>Capacitación para 2 personas en ArcGIS  y Qgis</t>
  </si>
  <si>
    <t>3342 Capacitación Especializada</t>
  </si>
  <si>
    <t>Generar mapa de consulta del territorio del Estado de Jalisco en la plataforma de Google Maps para su publicación en el portal del IEPCJ.</t>
  </si>
  <si>
    <t>Salario del servicio profesional de 2 personas especialistas en Sistemas de Información Geográfica</t>
  </si>
  <si>
    <t>3391 Servicios Profesionales, Científicos Y Técnicos Integrales</t>
  </si>
  <si>
    <t>Producción de la cartografía del Proceso Electoral 2017-2018</t>
  </si>
  <si>
    <t>Adquisición de 2  Workstation Cómputo para GIS</t>
  </si>
  <si>
    <t>Impresión y distribución de cartografía IEPCJ a Consejo General, Representantes de Partidos Políticos y Candidatos Independientes.</t>
  </si>
  <si>
    <t>Adquisición de tinta y cabezales para plotter.</t>
  </si>
  <si>
    <t>Adquisición de 40 rollos de papel para plotter</t>
  </si>
  <si>
    <t>Alimentación de datos generados del Proceso Electoral 2017-2018 de estadística electoral publicada por el INE, el IEPCJ en le mapa publicado en el portal del IEPCJ.</t>
  </si>
  <si>
    <t xml:space="preserve">Renta mensual de 2 Licencia Paquetería Microsoft Office </t>
  </si>
  <si>
    <t>3271 Patentes, Regalías Y Otros</t>
  </si>
  <si>
    <t>Diseño de material y documentación para el Proceso Electoral 2017-2018</t>
  </si>
  <si>
    <t>Renta de licencias Adobe CC anual para 2 equipos.</t>
  </si>
  <si>
    <t>Adquisición de 1 Workstations Cómputo para Diseño.</t>
  </si>
  <si>
    <t>Adquisición de material electoral para el Proceso Electoral 2017-2018</t>
  </si>
  <si>
    <t>Urnas, carteles, cajas paquete, cinta, cajas de cartón, bolsas para la elección de munícipes, diputados y gobernador.</t>
  </si>
  <si>
    <t>Adquisición de la documentación electoral para el Proceso  2017-2018</t>
  </si>
  <si>
    <t>Boletas, actas, recibos, constancias, hojas, cuadernillos para la elección de munícipes, diputados y gobernador.</t>
  </si>
  <si>
    <t>3362 Servicio De Impresión De Documentos Y Papelería Oficial</t>
  </si>
  <si>
    <t>DOE-DOCMAEL-18</t>
  </si>
  <si>
    <t>Recepción y almacenaje del material electoral del Proceso 2017-2018</t>
  </si>
  <si>
    <t>Renta de motacargas para maniobras en la bodega del IEPCJ</t>
  </si>
  <si>
    <t>Supervisón del material electoral de la empresa fabircante 20 días.</t>
  </si>
  <si>
    <t>Gasolina 2 vehículos en Ciudad de México</t>
  </si>
  <si>
    <t>casetas para 2 vehículos</t>
  </si>
  <si>
    <t>Viáticos 10 personas</t>
  </si>
  <si>
    <t>DOE-DOCMAEL-19</t>
  </si>
  <si>
    <t>Clasificación, limpieza del material electoral recuperado</t>
  </si>
  <si>
    <t>Adquisición de insumos para limpieza, equipo de seguridad para personal.</t>
  </si>
  <si>
    <t>Empaque del material electoral recuperado</t>
  </si>
  <si>
    <t>Insumos para empaque y embalaje del material: cajas, plastico emplaye, flejadora, fleje y cinta.</t>
  </si>
  <si>
    <t>Destrucción de documentación electoral</t>
  </si>
  <si>
    <t>Adquisición de trituradora de alta capacidad</t>
  </si>
  <si>
    <t>5191 Otros mobiliarios y equipos de administración</t>
  </si>
  <si>
    <t>Bolsas para material triturado</t>
  </si>
  <si>
    <t>2161 Material De Limpieza</t>
  </si>
  <si>
    <t>Traslado de la documentación electoral</t>
  </si>
  <si>
    <t>Gasolina para 4 vehículos</t>
  </si>
  <si>
    <t>casetas para 4 vehículos</t>
  </si>
  <si>
    <t>viáticos 8 personas de la Ciudad de México a la Bodega del IEPC</t>
  </si>
  <si>
    <t>Documentos electorales sin emblemas de partidos políticos</t>
  </si>
  <si>
    <t>convenio de colaboración INE-IEPC</t>
  </si>
  <si>
    <t>Materiales electorales</t>
  </si>
  <si>
    <t>Distribución no custudiada de la documentación y materiales electorales a los órganos desconcentrados</t>
  </si>
  <si>
    <t>INSTITUTO ELECTORAL Y DE PARTICIPACIÓN CIUDADANA DEL ESTADO DE JALISCO</t>
  </si>
  <si>
    <t>ANTEPROYECTO DE PRESUPUESTO 2018</t>
  </si>
  <si>
    <t>PLANTILLA DE PERSONAL DEL ÁREA:  Dirección de Organización Electoral</t>
  </si>
  <si>
    <t>PUESTO</t>
  </si>
  <si>
    <t>CANTIDAD</t>
  </si>
  <si>
    <t>PROYECTO O PROCESO</t>
  </si>
  <si>
    <t>Coordinador Central</t>
  </si>
  <si>
    <t>Coordinador</t>
  </si>
  <si>
    <t>Suvcoordinador</t>
  </si>
  <si>
    <t>Auxiliar electoral</t>
  </si>
  <si>
    <t xml:space="preserve">ELABORÓ: </t>
  </si>
  <si>
    <t xml:space="preserve">FECHA DE ELABORACIÓN: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</si>
</sst>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_-[$$-80A]* #,##0_-;\-[$$-80A]* #,##0_-;_-[$$-80A]* &quot;-&quot;??_-;_-@_-"/>
    <numFmt numFmtId="165" formatCode="_-&quot;$&quot;* #,##0_-;\-&quot;$&quot;* #,##0_-;_-&quot;$&quot;* &quot;-&quot;??_-;_-@_-"/>
    <numFmt numFmtId="166" formatCode="dd/mm/yyyy;@"/>
    <numFmt numFmtId="167" formatCode="_-[$$-80A]* #,##0_-;\-[$$-80A]* #,##0_-;_-[$$-80A]* &quot;-&quot;_-;_-@_-"/>
    <numFmt numFmtId="168" formatCode="&quot;$&quot;#,##0"/>
    <numFmt numFmtId="169" formatCode="&quot;$&quot;#,##0.00"/>
  </numFmts>
  <fonts count="29" x14ac:knownFonts="1">
    <font>
      <sz val="11"/>
      <color theme="1"/>
      <name val="Calibri"/>
      <family val="2"/>
      <scheme val="minor"/>
    </font>
    <font>
      <sz val="11"/>
      <color theme="1"/>
      <name val="Calibri"/>
      <family val="2"/>
      <scheme val="minor"/>
    </font>
    <font>
      <b/>
      <sz val="12"/>
      <color theme="1"/>
      <name val="Arial Narrow"/>
      <family val="2"/>
    </font>
    <font>
      <b/>
      <sz val="8"/>
      <color theme="1"/>
      <name val="Arial Narrow"/>
      <family val="2"/>
    </font>
    <font>
      <sz val="8"/>
      <color theme="1"/>
      <name val="Arial Narrow"/>
      <family val="2"/>
    </font>
    <font>
      <b/>
      <sz val="10"/>
      <color theme="1"/>
      <name val="Arial Narrow"/>
      <family val="2"/>
    </font>
    <font>
      <sz val="8"/>
      <name val="Calibri"/>
      <family val="2"/>
      <scheme val="minor"/>
    </font>
    <font>
      <sz val="11"/>
      <color indexed="8"/>
      <name val="Calibri"/>
      <family val="2"/>
    </font>
    <font>
      <sz val="10"/>
      <name val="Arial"/>
      <family val="2"/>
    </font>
    <font>
      <sz val="8"/>
      <color indexed="8"/>
      <name val="Arial Narrow"/>
      <family val="2"/>
    </font>
    <font>
      <sz val="8"/>
      <name val="Arial Narrow"/>
      <family val="2"/>
    </font>
    <font>
      <sz val="8"/>
      <color theme="1"/>
      <name val="Calibri"/>
      <family val="2"/>
      <scheme val="minor"/>
    </font>
    <font>
      <b/>
      <sz val="8"/>
      <color rgb="FF000000"/>
      <name val="Arial Narrow"/>
      <family val="2"/>
    </font>
    <font>
      <sz val="8"/>
      <color rgb="FF000000"/>
      <name val="Arial Narrow"/>
      <family val="2"/>
    </font>
    <font>
      <b/>
      <sz val="8"/>
      <color indexed="8"/>
      <name val="Arial Narrow"/>
      <family val="2"/>
    </font>
    <font>
      <b/>
      <sz val="8"/>
      <name val="Arial Narrow"/>
      <family val="2"/>
    </font>
    <font>
      <sz val="9"/>
      <color indexed="81"/>
      <name val="Arial Narrow"/>
      <family val="2"/>
    </font>
    <font>
      <sz val="8"/>
      <color indexed="81"/>
      <name val="Arial Narrow"/>
      <family val="2"/>
    </font>
    <font>
      <b/>
      <sz val="8"/>
      <color indexed="81"/>
      <name val="Arial Narrow"/>
      <family val="2"/>
    </font>
    <font>
      <i/>
      <u/>
      <sz val="8"/>
      <color indexed="81"/>
      <name val="Arial Narrow"/>
      <family val="2"/>
    </font>
    <font>
      <b/>
      <sz val="9"/>
      <color indexed="81"/>
      <name val="Arial Narrow"/>
      <family val="2"/>
    </font>
    <font>
      <sz val="8"/>
      <color theme="1"/>
      <name val="Agency FB"/>
      <family val="2"/>
    </font>
    <font>
      <sz val="8"/>
      <color indexed="81"/>
      <name val="Calibri"/>
      <family val="2"/>
      <scheme val="minor"/>
    </font>
    <font>
      <b/>
      <sz val="8"/>
      <color theme="1"/>
      <name val="Agency FB"/>
      <family val="2"/>
    </font>
    <font>
      <b/>
      <sz val="18"/>
      <color theme="1"/>
      <name val="Calibri"/>
      <family val="2"/>
      <scheme val="minor"/>
    </font>
    <font>
      <i/>
      <sz val="11"/>
      <color theme="1"/>
      <name val="Calibri"/>
      <family val="2"/>
      <scheme val="minor"/>
    </font>
    <font>
      <b/>
      <sz val="10"/>
      <name val="Arial"/>
      <family val="2"/>
    </font>
    <font>
      <sz val="10"/>
      <name val="Trebuchet MS"/>
      <family val="2"/>
    </font>
    <font>
      <sz val="10"/>
      <color indexed="8"/>
      <name val="Trebuchet MS"/>
      <family val="2"/>
    </font>
  </fonts>
  <fills count="5">
    <fill>
      <patternFill patternType="none"/>
    </fill>
    <fill>
      <patternFill patternType="gray125"/>
    </fill>
    <fill>
      <patternFill patternType="solid">
        <fgColor theme="7" tint="0.59999389629810485"/>
        <bgColor indexed="64"/>
      </patternFill>
    </fill>
    <fill>
      <patternFill patternType="solid">
        <fgColor rgb="FFB2A1C7"/>
        <bgColor indexed="64"/>
      </patternFill>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medium">
        <color indexed="64"/>
      </right>
      <top/>
      <bottom style="medium">
        <color indexed="64"/>
      </bottom>
      <diagonal/>
    </border>
    <border>
      <left/>
      <right style="medium">
        <color indexed="64"/>
      </right>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7" fillId="0" borderId="0"/>
    <xf numFmtId="43" fontId="8" fillId="0" borderId="0" applyFont="0" applyFill="0" applyBorder="0" applyAlignment="0" applyProtection="0"/>
    <xf numFmtId="43" fontId="1" fillId="0" borderId="0" applyFont="0" applyFill="0" applyBorder="0" applyAlignment="0" applyProtection="0"/>
  </cellStyleXfs>
  <cellXfs count="161">
    <xf numFmtId="0" fontId="0" fillId="0" borderId="0" xfId="0"/>
    <xf numFmtId="49" fontId="4" fillId="0" borderId="0" xfId="0" applyNumberFormat="1" applyFont="1" applyFill="1" applyAlignment="1">
      <alignment vertical="center" wrapText="1"/>
    </xf>
    <xf numFmtId="49" fontId="4" fillId="0" borderId="6" xfId="0" applyNumberFormat="1" applyFont="1" applyFill="1" applyBorder="1" applyAlignment="1">
      <alignment horizontal="center" vertical="center" wrapText="1"/>
    </xf>
    <xf numFmtId="49" fontId="4" fillId="0" borderId="0" xfId="0" applyNumberFormat="1" applyFont="1" applyFill="1" applyBorder="1" applyAlignment="1">
      <alignment horizontal="right" vertical="center" wrapText="1"/>
    </xf>
    <xf numFmtId="49" fontId="4" fillId="0" borderId="0" xfId="0" applyNumberFormat="1" applyFont="1" applyFill="1" applyBorder="1" applyAlignment="1">
      <alignment vertical="center" wrapText="1"/>
    </xf>
    <xf numFmtId="0" fontId="0" fillId="0" borderId="0" xfId="0" applyFill="1"/>
    <xf numFmtId="9" fontId="4" fillId="0" borderId="1" xfId="2" applyFont="1" applyFill="1" applyBorder="1" applyAlignment="1">
      <alignment horizontal="right" vertical="center" wrapText="1"/>
    </xf>
    <xf numFmtId="9" fontId="3" fillId="0" borderId="1" xfId="2" applyFont="1" applyFill="1" applyBorder="1" applyAlignment="1">
      <alignment horizontal="right" vertical="center" wrapText="1"/>
    </xf>
    <xf numFmtId="49" fontId="3" fillId="0" borderId="4" xfId="0" applyNumberFormat="1" applyFont="1" applyFill="1" applyBorder="1" applyAlignment="1">
      <alignment vertical="center" wrapText="1"/>
    </xf>
    <xf numFmtId="0" fontId="4" fillId="0" borderId="1" xfId="0" applyNumberFormat="1" applyFont="1" applyFill="1" applyBorder="1" applyAlignment="1">
      <alignment vertical="center" wrapText="1"/>
    </xf>
    <xf numFmtId="165" fontId="3" fillId="0" borderId="1" xfId="1" applyNumberFormat="1" applyFont="1" applyFill="1" applyBorder="1" applyAlignment="1">
      <alignment horizontal="right" vertical="center" wrapText="1"/>
    </xf>
    <xf numFmtId="164" fontId="3" fillId="0" borderId="1" xfId="1" applyNumberFormat="1" applyFont="1" applyFill="1" applyBorder="1" applyAlignment="1">
      <alignment vertical="center" wrapText="1"/>
    </xf>
    <xf numFmtId="166"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vertical="center" wrapText="1"/>
    </xf>
    <xf numFmtId="49" fontId="4" fillId="2" borderId="0" xfId="0" applyNumberFormat="1" applyFont="1" applyFill="1" applyAlignment="1">
      <alignment horizontal="center" vertical="center" wrapText="1"/>
    </xf>
    <xf numFmtId="14"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vertical="center" wrapText="1"/>
    </xf>
    <xf numFmtId="0" fontId="9" fillId="0" borderId="1" xfId="3" applyFont="1" applyFill="1" applyBorder="1" applyAlignment="1">
      <alignment horizontal="center"/>
    </xf>
    <xf numFmtId="166" fontId="10" fillId="0" borderId="1" xfId="3" applyNumberFormat="1" applyFont="1" applyFill="1" applyBorder="1" applyAlignment="1" applyProtection="1">
      <alignment horizontal="center" vertical="center" wrapText="1"/>
      <protection locked="0"/>
    </xf>
    <xf numFmtId="49"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right" vertical="center" wrapText="1"/>
    </xf>
    <xf numFmtId="0" fontId="4" fillId="0" borderId="0" xfId="0" applyFont="1" applyAlignment="1">
      <alignment vertical="center" wrapText="1"/>
    </xf>
    <xf numFmtId="0" fontId="12" fillId="3" borderId="0" xfId="0" applyFont="1" applyFill="1" applyAlignment="1">
      <alignment horizontal="center" vertical="center" wrapText="1"/>
    </xf>
    <xf numFmtId="0" fontId="13" fillId="0" borderId="0" xfId="0" applyFont="1" applyAlignment="1">
      <alignment vertical="center" wrapText="1"/>
    </xf>
    <xf numFmtId="0" fontId="11" fillId="0" borderId="0" xfId="0" applyFont="1"/>
    <xf numFmtId="0" fontId="11" fillId="0" borderId="0" xfId="0" applyFont="1" applyFill="1" applyAlignment="1">
      <alignment wrapText="1"/>
    </xf>
    <xf numFmtId="0" fontId="9" fillId="0" borderId="0" xfId="3" applyFont="1" applyFill="1" applyAlignment="1">
      <alignment wrapText="1"/>
    </xf>
    <xf numFmtId="0" fontId="9" fillId="0" borderId="1" xfId="3" applyFont="1" applyFill="1" applyBorder="1" applyAlignment="1">
      <alignment horizontal="center" wrapText="1"/>
    </xf>
    <xf numFmtId="0" fontId="13" fillId="0" borderId="8" xfId="0" applyFont="1" applyBorder="1" applyAlignment="1">
      <alignment vertical="center" wrapText="1"/>
    </xf>
    <xf numFmtId="0" fontId="13" fillId="0" borderId="9" xfId="0" applyFont="1" applyBorder="1" applyAlignment="1">
      <alignment vertical="center" wrapText="1"/>
    </xf>
    <xf numFmtId="0" fontId="9" fillId="0" borderId="1" xfId="3" applyFont="1" applyFill="1" applyBorder="1" applyAlignment="1">
      <alignment horizontal="center" vertical="center" wrapText="1"/>
    </xf>
    <xf numFmtId="0" fontId="9" fillId="4" borderId="1" xfId="3" applyFont="1" applyFill="1" applyBorder="1" applyAlignment="1">
      <alignment horizontal="center" vertical="center" wrapText="1"/>
    </xf>
    <xf numFmtId="14" fontId="10" fillId="4" borderId="1" xfId="3" applyNumberFormat="1" applyFont="1" applyFill="1" applyBorder="1" applyAlignment="1" applyProtection="1">
      <alignment horizontal="center" vertical="center" wrapText="1"/>
      <protection locked="0"/>
    </xf>
    <xf numFmtId="49" fontId="2" fillId="0" borderId="0" xfId="0" applyNumberFormat="1" applyFont="1" applyFill="1" applyAlignment="1">
      <alignment vertical="center"/>
    </xf>
    <xf numFmtId="49" fontId="2" fillId="0" borderId="0" xfId="0" applyNumberFormat="1" applyFont="1" applyFill="1" applyAlignment="1">
      <alignment vertical="center" wrapText="1"/>
    </xf>
    <xf numFmtId="49" fontId="5" fillId="0" borderId="2" xfId="0" applyNumberFormat="1" applyFont="1" applyFill="1" applyBorder="1" applyAlignment="1">
      <alignment horizontal="left" vertical="center"/>
    </xf>
    <xf numFmtId="49" fontId="3" fillId="2" borderId="1" xfId="0" applyNumberFormat="1" applyFont="1" applyFill="1" applyBorder="1" applyAlignment="1">
      <alignment vertical="center"/>
    </xf>
    <xf numFmtId="17" fontId="3" fillId="2" borderId="1" xfId="0"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9" fillId="0" borderId="1" xfId="3" applyFont="1" applyFill="1" applyBorder="1" applyAlignment="1">
      <alignment vertical="center" wrapText="1"/>
    </xf>
    <xf numFmtId="0" fontId="10" fillId="0" borderId="1" xfId="0" applyFont="1" applyBorder="1" applyAlignment="1">
      <alignment vertical="center" wrapText="1"/>
    </xf>
    <xf numFmtId="167" fontId="3" fillId="0" borderId="1" xfId="1" applyNumberFormat="1" applyFont="1" applyFill="1" applyBorder="1" applyAlignment="1">
      <alignment horizontal="right" vertical="center" wrapText="1"/>
    </xf>
    <xf numFmtId="167" fontId="21" fillId="0" borderId="1" xfId="1" applyNumberFormat="1" applyFont="1" applyFill="1" applyBorder="1" applyAlignment="1">
      <alignment horizontal="right" vertical="center" wrapText="1"/>
    </xf>
    <xf numFmtId="0" fontId="4" fillId="0" borderId="1" xfId="0" applyNumberFormat="1" applyFont="1" applyFill="1" applyBorder="1" applyAlignment="1">
      <alignment horizontal="left" vertical="center" wrapText="1"/>
    </xf>
    <xf numFmtId="167" fontId="3" fillId="0" borderId="1" xfId="1" applyNumberFormat="1" applyFont="1" applyFill="1" applyBorder="1" applyAlignment="1">
      <alignment vertical="center" wrapText="1"/>
    </xf>
    <xf numFmtId="0" fontId="0" fillId="0" borderId="0" xfId="0" applyFill="1" applyAlignment="1">
      <alignment horizontal="right" vertical="center"/>
    </xf>
    <xf numFmtId="0" fontId="0" fillId="0" borderId="0" xfId="0" applyFill="1" applyAlignment="1">
      <alignment vertical="center"/>
    </xf>
    <xf numFmtId="49" fontId="4" fillId="4" borderId="1" xfId="0" applyNumberFormat="1" applyFont="1" applyFill="1" applyBorder="1" applyAlignment="1">
      <alignment horizontal="left" vertical="center" wrapText="1"/>
    </xf>
    <xf numFmtId="0" fontId="4" fillId="0" borderId="1" xfId="0" applyFont="1" applyBorder="1" applyAlignment="1">
      <alignment vertical="center" wrapText="1"/>
    </xf>
    <xf numFmtId="168" fontId="23" fillId="4" borderId="1" xfId="0" applyNumberFormat="1" applyFont="1" applyFill="1" applyBorder="1" applyAlignment="1">
      <alignment horizontal="right" vertical="center" wrapText="1"/>
    </xf>
    <xf numFmtId="168" fontId="21" fillId="4" borderId="1" xfId="0" applyNumberFormat="1" applyFont="1" applyFill="1" applyBorder="1" applyAlignment="1">
      <alignment horizontal="right" vertical="center" wrapText="1"/>
    </xf>
    <xf numFmtId="169" fontId="23" fillId="4" borderId="1" xfId="0" applyNumberFormat="1" applyFont="1" applyFill="1" applyBorder="1" applyAlignment="1">
      <alignment vertical="center" wrapText="1"/>
    </xf>
    <xf numFmtId="168" fontId="23" fillId="0" borderId="1" xfId="1" applyNumberFormat="1" applyFont="1" applyFill="1" applyBorder="1" applyAlignment="1">
      <alignment horizontal="right" vertical="center" wrapText="1"/>
    </xf>
    <xf numFmtId="168" fontId="21" fillId="0" borderId="1" xfId="1" applyNumberFormat="1" applyFont="1" applyFill="1" applyBorder="1" applyAlignment="1">
      <alignment horizontal="right" vertical="center" wrapText="1"/>
    </xf>
    <xf numFmtId="169" fontId="23" fillId="0" borderId="1" xfId="0" applyNumberFormat="1" applyFont="1" applyFill="1" applyBorder="1" applyAlignment="1">
      <alignment vertical="center" wrapText="1"/>
    </xf>
    <xf numFmtId="168" fontId="23" fillId="0" borderId="1" xfId="0" applyNumberFormat="1" applyFont="1" applyFill="1" applyBorder="1" applyAlignment="1">
      <alignment horizontal="right" vertical="center" wrapText="1"/>
    </xf>
    <xf numFmtId="168" fontId="21" fillId="0" borderId="1" xfId="0" applyNumberFormat="1" applyFont="1" applyFill="1" applyBorder="1" applyAlignment="1">
      <alignment horizontal="right" vertical="center" wrapText="1"/>
    </xf>
    <xf numFmtId="0" fontId="4" fillId="0" borderId="1" xfId="0" applyFont="1" applyFill="1" applyBorder="1" applyAlignment="1">
      <alignment vertical="center" wrapText="1"/>
    </xf>
    <xf numFmtId="0" fontId="10" fillId="0" borderId="1" xfId="0" applyFont="1" applyFill="1" applyBorder="1" applyAlignment="1">
      <alignment vertical="center" wrapText="1"/>
    </xf>
    <xf numFmtId="168" fontId="21" fillId="0" borderId="1" xfId="0" applyNumberFormat="1" applyFont="1" applyFill="1" applyBorder="1" applyAlignment="1">
      <alignment horizontal="right" vertical="center"/>
    </xf>
    <xf numFmtId="169" fontId="23" fillId="0" borderId="1" xfId="0" applyNumberFormat="1" applyFont="1" applyFill="1" applyBorder="1" applyAlignment="1">
      <alignment vertical="center"/>
    </xf>
    <xf numFmtId="168" fontId="23" fillId="0" borderId="1" xfId="0" applyNumberFormat="1" applyFont="1" applyFill="1" applyBorder="1" applyAlignment="1">
      <alignment horizontal="right" vertical="center"/>
    </xf>
    <xf numFmtId="168" fontId="21" fillId="0" borderId="0" xfId="0" applyNumberFormat="1" applyFont="1" applyFill="1" applyAlignment="1">
      <alignment horizontal="right" vertical="center"/>
    </xf>
    <xf numFmtId="0" fontId="4" fillId="0" borderId="13" xfId="0" applyFont="1" applyFill="1" applyBorder="1" applyAlignment="1">
      <alignment horizontal="left" vertical="center" wrapText="1"/>
    </xf>
    <xf numFmtId="0" fontId="4" fillId="0" borderId="11" xfId="0" applyFont="1" applyFill="1" applyBorder="1" applyAlignment="1">
      <alignment vertical="center" wrapText="1"/>
    </xf>
    <xf numFmtId="0" fontId="4" fillId="0" borderId="1" xfId="0" applyFont="1" applyFill="1" applyBorder="1" applyAlignment="1">
      <alignment horizontal="left" vertical="center" wrapText="1"/>
    </xf>
    <xf numFmtId="168" fontId="21" fillId="0" borderId="0" xfId="0" applyNumberFormat="1" applyFont="1" applyFill="1" applyAlignment="1">
      <alignment vertical="center"/>
    </xf>
    <xf numFmtId="0" fontId="11" fillId="0" borderId="0" xfId="0" applyFont="1" applyFill="1" applyAlignment="1">
      <alignment vertical="center" wrapText="1"/>
    </xf>
    <xf numFmtId="0" fontId="11" fillId="0" borderId="0" xfId="0" applyFont="1" applyFill="1" applyAlignment="1">
      <alignment horizontal="left" vertical="center"/>
    </xf>
    <xf numFmtId="0" fontId="11" fillId="0" borderId="0" xfId="0" applyFont="1" applyFill="1" applyAlignment="1">
      <alignment vertical="center"/>
    </xf>
    <xf numFmtId="168" fontId="23" fillId="0" borderId="0" xfId="0" applyNumberFormat="1" applyFont="1" applyFill="1" applyAlignment="1">
      <alignment horizontal="right" vertical="center"/>
    </xf>
    <xf numFmtId="169" fontId="21" fillId="0" borderId="0" xfId="0" applyNumberFormat="1" applyFont="1" applyFill="1" applyAlignment="1">
      <alignment vertical="center"/>
    </xf>
    <xf numFmtId="43" fontId="0" fillId="0" borderId="0" xfId="5" applyFont="1" applyFill="1" applyAlignment="1">
      <alignment vertical="center"/>
    </xf>
    <xf numFmtId="49" fontId="4" fillId="0" borderId="4" xfId="0" applyNumberFormat="1" applyFont="1" applyFill="1" applyBorder="1" applyAlignment="1">
      <alignment vertical="center" wrapText="1"/>
    </xf>
    <xf numFmtId="49" fontId="4" fillId="0" borderId="3" xfId="0" applyNumberFormat="1" applyFont="1" applyFill="1" applyBorder="1" applyAlignment="1">
      <alignment vertical="center" wrapText="1"/>
    </xf>
    <xf numFmtId="0" fontId="4" fillId="0" borderId="1" xfId="0" applyNumberFormat="1" applyFont="1" applyFill="1" applyBorder="1" applyAlignment="1">
      <alignment horizontal="center" vertical="center" wrapText="1"/>
    </xf>
    <xf numFmtId="0" fontId="25" fillId="0" borderId="0" xfId="0" applyFont="1"/>
    <xf numFmtId="0" fontId="0" fillId="0" borderId="14" xfId="0" applyBorder="1" applyAlignment="1">
      <alignment horizontal="center" vertical="center"/>
    </xf>
    <xf numFmtId="0" fontId="0" fillId="0" borderId="14" xfId="0" applyBorder="1" applyAlignment="1">
      <alignment horizontal="center" vertical="center" wrapText="1"/>
    </xf>
    <xf numFmtId="0" fontId="0" fillId="0" borderId="13" xfId="0" applyBorder="1" applyAlignment="1">
      <alignment horizontal="center"/>
    </xf>
    <xf numFmtId="0" fontId="0" fillId="0" borderId="1" xfId="0" applyBorder="1" applyAlignment="1">
      <alignment horizontal="center"/>
    </xf>
    <xf numFmtId="0" fontId="0" fillId="0" borderId="1" xfId="0" applyBorder="1"/>
    <xf numFmtId="0" fontId="0" fillId="0" borderId="0" xfId="0" applyBorder="1"/>
    <xf numFmtId="0" fontId="27" fillId="0" borderId="0" xfId="3" applyFont="1" applyBorder="1" applyAlignment="1">
      <alignment horizontal="left" wrapText="1"/>
    </xf>
    <xf numFmtId="0" fontId="27" fillId="0" borderId="0" xfId="3" applyFont="1" applyBorder="1" applyAlignment="1">
      <alignment horizontal="center" wrapText="1"/>
    </xf>
    <xf numFmtId="0" fontId="28" fillId="0" borderId="0" xfId="3" applyFont="1" applyBorder="1" applyAlignment="1">
      <alignment horizontal="left"/>
    </xf>
    <xf numFmtId="0" fontId="27" fillId="0" borderId="0" xfId="3" applyFont="1" applyBorder="1" applyAlignment="1">
      <alignment horizontal="left"/>
    </xf>
    <xf numFmtId="0" fontId="28" fillId="0" borderId="0" xfId="3" applyNumberFormat="1" applyFont="1" applyBorder="1" applyAlignment="1">
      <alignment horizontal="center"/>
    </xf>
    <xf numFmtId="14" fontId="28" fillId="0" borderId="0" xfId="3" applyNumberFormat="1" applyFont="1" applyBorder="1" applyAlignment="1">
      <alignment horizontal="center"/>
    </xf>
    <xf numFmtId="0" fontId="28" fillId="0" borderId="0" xfId="3" applyFont="1" applyBorder="1" applyAlignment="1">
      <alignment horizontal="center"/>
    </xf>
    <xf numFmtId="49" fontId="4" fillId="0" borderId="1" xfId="0" applyNumberFormat="1" applyFont="1" applyFill="1" applyBorder="1" applyAlignment="1">
      <alignment vertical="center" wrapText="1"/>
    </xf>
    <xf numFmtId="0" fontId="15" fillId="2" borderId="1" xfId="3" applyFont="1" applyFill="1" applyBorder="1" applyAlignment="1" applyProtection="1">
      <alignment horizontal="center" vertical="center" wrapText="1"/>
      <protection locked="0"/>
    </xf>
    <xf numFmtId="49" fontId="3"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right" vertical="center" wrapText="1"/>
    </xf>
    <xf numFmtId="0" fontId="9" fillId="0" borderId="0" xfId="3" applyFont="1" applyFill="1" applyBorder="1" applyAlignment="1">
      <alignment horizontal="center" wrapText="1"/>
    </xf>
    <xf numFmtId="0" fontId="10" fillId="0" borderId="0" xfId="3" applyFont="1" applyFill="1" applyBorder="1" applyAlignment="1">
      <alignment horizontal="left" vertical="center" wrapText="1"/>
    </xf>
    <xf numFmtId="166" fontId="10" fillId="0" borderId="0" xfId="3" applyNumberFormat="1" applyFont="1" applyFill="1" applyBorder="1" applyAlignment="1" applyProtection="1">
      <alignment horizontal="center" vertical="center" wrapText="1"/>
      <protection locked="0"/>
    </xf>
    <xf numFmtId="49" fontId="4" fillId="0" borderId="1" xfId="0" applyNumberFormat="1" applyFont="1" applyFill="1" applyBorder="1" applyAlignment="1">
      <alignment vertical="center" wrapText="1"/>
    </xf>
    <xf numFmtId="49" fontId="4" fillId="2" borderId="1" xfId="0" applyNumberFormat="1" applyFont="1" applyFill="1" applyBorder="1" applyAlignment="1">
      <alignment horizontal="righ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3" fillId="0" borderId="5" xfId="0" applyNumberFormat="1" applyFont="1" applyFill="1" applyBorder="1" applyAlignment="1">
      <alignment horizontal="left" vertical="center" wrapText="1"/>
    </xf>
    <xf numFmtId="49" fontId="3" fillId="0" borderId="7" xfId="0" applyNumberFormat="1" applyFont="1" applyFill="1" applyBorder="1" applyAlignment="1">
      <alignment horizontal="left" vertical="center" wrapText="1"/>
    </xf>
    <xf numFmtId="49" fontId="3" fillId="0" borderId="6" xfId="0" applyNumberFormat="1" applyFont="1" applyFill="1" applyBorder="1" applyAlignment="1">
      <alignment horizontal="left" vertical="center" wrapText="1"/>
    </xf>
    <xf numFmtId="49" fontId="2" fillId="0" borderId="0" xfId="0" applyNumberFormat="1" applyFont="1" applyFill="1" applyAlignment="1">
      <alignment horizontal="center" vertical="center" wrapText="1"/>
    </xf>
    <xf numFmtId="0" fontId="14" fillId="2" borderId="1" xfId="3"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3" fillId="2" borderId="3" xfId="0" applyNumberFormat="1" applyFont="1" applyFill="1" applyBorder="1" applyAlignment="1">
      <alignment horizontal="right" vertical="center" wrapText="1"/>
    </xf>
    <xf numFmtId="49" fontId="3" fillId="2" borderId="5" xfId="0" applyNumberFormat="1" applyFont="1" applyFill="1" applyBorder="1" applyAlignment="1">
      <alignment horizontal="right" vertical="center" wrapText="1"/>
    </xf>
    <xf numFmtId="49" fontId="4" fillId="0" borderId="1" xfId="0" applyNumberFormat="1" applyFont="1" applyFill="1" applyBorder="1" applyAlignment="1">
      <alignment vertical="center" wrapText="1"/>
    </xf>
    <xf numFmtId="49" fontId="4" fillId="0" borderId="6" xfId="0" applyNumberFormat="1" applyFont="1" applyFill="1" applyBorder="1" applyAlignment="1">
      <alignment vertical="center" wrapText="1"/>
    </xf>
    <xf numFmtId="49"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14" fontId="3" fillId="0" borderId="1" xfId="0" applyNumberFormat="1" applyFont="1" applyFill="1" applyBorder="1" applyAlignment="1">
      <alignment vertical="center" wrapText="1"/>
    </xf>
    <xf numFmtId="49" fontId="3" fillId="2" borderId="0" xfId="0" applyNumberFormat="1" applyFont="1" applyFill="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0" fontId="4" fillId="0" borderId="10" xfId="0" applyFont="1" applyBorder="1" applyAlignment="1">
      <alignment horizontal="center"/>
    </xf>
    <xf numFmtId="0" fontId="4" fillId="0" borderId="0" xfId="0" applyFont="1" applyAlignment="1">
      <alignment horizontal="center"/>
    </xf>
    <xf numFmtId="49" fontId="3" fillId="2" borderId="4" xfId="0" applyNumberFormat="1" applyFont="1" applyFill="1" applyBorder="1" applyAlignment="1">
      <alignment horizontal="right" vertical="center" wrapText="1"/>
    </xf>
    <xf numFmtId="0" fontId="15" fillId="2" borderId="1" xfId="3" applyFont="1" applyFill="1" applyBorder="1" applyAlignment="1" applyProtection="1">
      <alignment horizontal="center" vertical="center" wrapText="1"/>
      <protection locked="0"/>
    </xf>
    <xf numFmtId="49" fontId="3" fillId="2" borderId="1" xfId="0" applyNumberFormat="1" applyFont="1" applyFill="1" applyBorder="1" applyAlignment="1">
      <alignment horizontal="center" vertical="center" wrapText="1"/>
    </xf>
    <xf numFmtId="0" fontId="10" fillId="0" borderId="1" xfId="3"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49" fontId="4" fillId="2" borderId="1" xfId="0" applyNumberFormat="1" applyFont="1" applyFill="1" applyBorder="1" applyAlignment="1">
      <alignment horizontal="right" vertical="center" wrapText="1"/>
    </xf>
    <xf numFmtId="49" fontId="3" fillId="0" borderId="1" xfId="0" applyNumberFormat="1" applyFont="1" applyFill="1" applyBorder="1" applyAlignment="1">
      <alignment horizontal="center" vertical="center" wrapText="1"/>
    </xf>
    <xf numFmtId="49" fontId="4" fillId="4" borderId="3" xfId="0" applyNumberFormat="1" applyFont="1" applyFill="1" applyBorder="1" applyAlignment="1">
      <alignment horizontal="left" vertical="center" wrapText="1"/>
    </xf>
    <xf numFmtId="49" fontId="4" fillId="4" borderId="4" xfId="0" applyNumberFormat="1" applyFont="1" applyFill="1" applyBorder="1" applyAlignment="1">
      <alignment horizontal="left" vertical="center" wrapText="1"/>
    </xf>
    <xf numFmtId="49" fontId="4" fillId="4" borderId="5"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wrapText="1"/>
    </xf>
    <xf numFmtId="0" fontId="9" fillId="0" borderId="11" xfId="3" applyFont="1" applyFill="1" applyBorder="1" applyAlignment="1">
      <alignment horizontal="center" vertical="center" wrapText="1"/>
    </xf>
    <xf numFmtId="0" fontId="9" fillId="0" borderId="12" xfId="3" applyFont="1" applyFill="1" applyBorder="1" applyAlignment="1">
      <alignment horizontal="center" vertical="center" wrapText="1"/>
    </xf>
    <xf numFmtId="0" fontId="9" fillId="0" borderId="13" xfId="3" applyFont="1" applyFill="1" applyBorder="1" applyAlignment="1">
      <alignment horizontal="center" vertical="center" wrapText="1"/>
    </xf>
    <xf numFmtId="0" fontId="11" fillId="0" borderId="0" xfId="0" applyFont="1" applyFill="1" applyAlignment="1">
      <alignment horizontal="left"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5" xfId="0" applyNumberFormat="1" applyFont="1" applyFill="1" applyBorder="1" applyAlignment="1">
      <alignment horizontal="left" vertical="center" wrapText="1"/>
    </xf>
    <xf numFmtId="0" fontId="9" fillId="0" borderId="3" xfId="3" applyFont="1" applyFill="1" applyBorder="1" applyAlignment="1">
      <alignment horizontal="left" wrapText="1"/>
    </xf>
    <xf numFmtId="0" fontId="9" fillId="0" borderId="4" xfId="3" applyFont="1" applyFill="1" applyBorder="1" applyAlignment="1">
      <alignment horizontal="left" wrapText="1"/>
    </xf>
    <xf numFmtId="0" fontId="9" fillId="0" borderId="5" xfId="3" applyFont="1" applyFill="1" applyBorder="1" applyAlignment="1">
      <alignment horizontal="left" wrapText="1"/>
    </xf>
    <xf numFmtId="0" fontId="10" fillId="0" borderId="3" xfId="3" applyFont="1" applyFill="1" applyBorder="1" applyAlignment="1">
      <alignment horizontal="left" vertical="center" wrapText="1"/>
    </xf>
    <xf numFmtId="0" fontId="10" fillId="0" borderId="4" xfId="3" applyFont="1" applyFill="1" applyBorder="1" applyAlignment="1">
      <alignment horizontal="left" vertical="center" wrapText="1"/>
    </xf>
    <xf numFmtId="0" fontId="10" fillId="0" borderId="5" xfId="3" applyFont="1" applyFill="1" applyBorder="1" applyAlignment="1">
      <alignment horizontal="left" vertical="center" wrapText="1"/>
    </xf>
    <xf numFmtId="0" fontId="4" fillId="0" borderId="11" xfId="0" applyNumberFormat="1" applyFont="1" applyFill="1" applyBorder="1" applyAlignment="1">
      <alignment horizontal="center" vertical="center" wrapText="1"/>
    </xf>
    <xf numFmtId="0" fontId="4" fillId="0" borderId="12" xfId="0" applyNumberFormat="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0" fontId="9" fillId="4" borderId="11" xfId="3" applyFont="1" applyFill="1" applyBorder="1" applyAlignment="1">
      <alignment horizontal="center" vertical="center" wrapText="1"/>
    </xf>
    <xf numFmtId="0" fontId="9" fillId="4" borderId="12" xfId="3" applyFont="1" applyFill="1" applyBorder="1" applyAlignment="1">
      <alignment horizontal="center" vertical="center" wrapText="1"/>
    </xf>
    <xf numFmtId="0" fontId="9" fillId="4" borderId="13" xfId="3" applyFont="1" applyFill="1" applyBorder="1" applyAlignment="1">
      <alignment horizontal="center" vertical="center" wrapText="1"/>
    </xf>
    <xf numFmtId="0" fontId="24" fillId="0" borderId="0" xfId="0" applyFont="1" applyAlignment="1">
      <alignment horizontal="center" vertical="center" wrapText="1"/>
    </xf>
    <xf numFmtId="0" fontId="26" fillId="0" borderId="0" xfId="0" applyFont="1" applyAlignment="1">
      <alignment horizontal="left"/>
    </xf>
    <xf numFmtId="0" fontId="27" fillId="0" borderId="2" xfId="3" applyFont="1" applyBorder="1" applyAlignment="1">
      <alignment horizontal="left" wrapText="1"/>
    </xf>
    <xf numFmtId="14" fontId="28" fillId="0" borderId="2" xfId="3" applyNumberFormat="1" applyFont="1" applyBorder="1" applyAlignment="1">
      <alignment horizontal="left"/>
    </xf>
  </cellXfs>
  <cellStyles count="6">
    <cellStyle name="Millares" xfId="5" builtinId="3"/>
    <cellStyle name="Millares 2" xfId="4"/>
    <cellStyle name="Moneda" xfId="1" builtinId="4"/>
    <cellStyle name="Normal" xfId="0" builtinId="0"/>
    <cellStyle name="Normal_ACT. CAPACIT" xfId="3"/>
    <cellStyle name="Porcentaje" xfId="2" builtinId="5"/>
  </cellStyles>
  <dxfs count="10">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border outline="0">
        <bottom style="medium">
          <color indexed="64"/>
        </bottom>
      </border>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1445857</xdr:colOff>
      <xdr:row>1</xdr:row>
      <xdr:rowOff>116792</xdr:rowOff>
    </xdr:to>
    <xdr:pic>
      <xdr:nvPicPr>
        <xdr:cNvPr id="2" name="1 Imagen" descr="logo_transparente.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66022" cy="746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844550</xdr:colOff>
      <xdr:row>1</xdr:row>
      <xdr:rowOff>33966</xdr:rowOff>
    </xdr:to>
    <xdr:pic>
      <xdr:nvPicPr>
        <xdr:cNvPr id="2" name="1 Imagen" descr="logo_transparent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246063" y="0"/>
          <a:ext cx="1397000" cy="74834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1247737</xdr:colOff>
      <xdr:row>0</xdr:row>
      <xdr:rowOff>579120</xdr:rowOff>
    </xdr:to>
    <xdr:pic>
      <xdr:nvPicPr>
        <xdr:cNvPr id="2" name="1 Imagen" descr="logo_transparent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206324" cy="5791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280147</xdr:colOff>
      <xdr:row>2</xdr:row>
      <xdr:rowOff>138862</xdr:rowOff>
    </xdr:to>
    <xdr:pic>
      <xdr:nvPicPr>
        <xdr:cNvPr id="2" name="1 Imagen" descr="logo_transparent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0" y="0"/>
          <a:ext cx="899272" cy="50081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1247737</xdr:colOff>
      <xdr:row>1</xdr:row>
      <xdr:rowOff>160809</xdr:rowOff>
    </xdr:to>
    <xdr:pic>
      <xdr:nvPicPr>
        <xdr:cNvPr id="2" name="1 Imagen" descr="logo_transparent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206324" cy="6477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656896</xdr:colOff>
      <xdr:row>2</xdr:row>
      <xdr:rowOff>108450</xdr:rowOff>
    </xdr:to>
    <xdr:pic>
      <xdr:nvPicPr>
        <xdr:cNvPr id="2" name="1 Imagen" descr="logo_transparente.png">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0" y="1"/>
          <a:ext cx="1276021" cy="71804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1078903</xdr:colOff>
      <xdr:row>2</xdr:row>
      <xdr:rowOff>57807</xdr:rowOff>
    </xdr:to>
    <xdr:pic>
      <xdr:nvPicPr>
        <xdr:cNvPr id="2" name="1 Imagen" descr="logo_transparente.pn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038684" cy="609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1080097</xdr:colOff>
      <xdr:row>2</xdr:row>
      <xdr:rowOff>14653</xdr:rowOff>
    </xdr:to>
    <xdr:pic>
      <xdr:nvPicPr>
        <xdr:cNvPr id="2" name="1 Imagen" descr="logo_transparente.png">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038684" cy="62345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982980</xdr:colOff>
      <xdr:row>4</xdr:row>
      <xdr:rowOff>69542</xdr:rowOff>
    </xdr:to>
    <xdr:pic>
      <xdr:nvPicPr>
        <xdr:cNvPr id="2" name="1 Imagen" descr="logo_transparente.png">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0" y="1"/>
          <a:ext cx="1602105" cy="75534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francisco.gonzalez/OneDrive/IEPC/Planeaci&#243;n/POA%202018/Ficha%20presupuestal%20DO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xlFile://Root/Users/francisco.gonzalez/OneDrive/IEPC/Planeaci&#243;n/POA%202018/Ficha%20presupuestal%20DO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 val="ESELEC 2018 Presupuesto"/>
      <sheetName val="ProElec 2018 Presupuesto"/>
      <sheetName val="DOCMAEL 2018 Presupuesto"/>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tables/table1.xml><?xml version="1.0" encoding="utf-8"?>
<table xmlns="http://schemas.openxmlformats.org/spreadsheetml/2006/main" id="2" name="Tabla2" displayName="Tabla2" ref="A1:A7" totalsRowShown="0" headerRowDxfId="9" dataDxfId="8">
  <autoFilter ref="A1:A7"/>
  <tableColumns count="1">
    <tableColumn id="1" name="Objetivos estratégicos" dataDxfId="7"/>
  </tableColumns>
  <tableStyleInfo name="TableStyleMedium9" showFirstColumn="0" showLastColumn="0" showRowStripes="1" showColumnStripes="0"/>
</table>
</file>

<file path=xl/tables/table2.xml><?xml version="1.0" encoding="utf-8"?>
<table xmlns="http://schemas.openxmlformats.org/spreadsheetml/2006/main" id="3" name="Tabla3" displayName="Tabla3" ref="C1:D14" totalsRowShown="0" headerRowDxfId="6" dataDxfId="5">
  <autoFilter ref="C1:D14"/>
  <tableColumns count="2">
    <tableColumn id="1" name="Unidad responsable" dataDxfId="4"/>
    <tableColumn id="2" name="Columna1"/>
  </tableColumns>
  <tableStyleInfo name="TableStyleLight2" showFirstColumn="0" showLastColumn="0" showRowStripes="1" showColumnStripes="0"/>
</table>
</file>

<file path=xl/tables/table3.xml><?xml version="1.0" encoding="utf-8"?>
<table xmlns="http://schemas.openxmlformats.org/spreadsheetml/2006/main" id="1" name="Tabla1" displayName="Tabla1" ref="E1:E16" totalsRowShown="0" headerRowDxfId="3" dataDxfId="2" tableBorderDxfId="1">
  <autoFilter ref="E1:E16"/>
  <tableColumns count="1">
    <tableColumn id="1" name="Titular de la Unidad Responsable" dataDxfId="0"/>
  </tableColumns>
  <tableStyleInfo name="TableStyleLight1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O32"/>
  <sheetViews>
    <sheetView zoomScale="130" zoomScaleNormal="130" zoomScaleSheetLayoutView="98" zoomScalePageLayoutView="115" workbookViewId="0">
      <selection activeCell="C45" sqref="C45"/>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x14ac:dyDescent="0.25">
      <c r="B1" s="104" t="s">
        <v>0</v>
      </c>
      <c r="C1" s="104"/>
      <c r="D1" s="104"/>
      <c r="E1" s="104"/>
      <c r="F1" s="104"/>
      <c r="G1" s="104"/>
      <c r="H1" s="104"/>
      <c r="I1" s="104"/>
      <c r="J1" s="104"/>
      <c r="K1" s="104"/>
      <c r="L1" s="104"/>
      <c r="M1" s="104"/>
      <c r="N1" s="104"/>
    </row>
    <row r="2" spans="1:15" ht="15.75" x14ac:dyDescent="0.25">
      <c r="A2" s="116" t="s">
        <v>1</v>
      </c>
      <c r="B2" s="116"/>
      <c r="C2" s="116"/>
      <c r="D2" s="116"/>
      <c r="E2" s="116"/>
      <c r="F2" s="116"/>
      <c r="G2" s="116"/>
      <c r="H2" s="116"/>
      <c r="I2" s="116"/>
      <c r="J2" s="116"/>
      <c r="K2" s="116"/>
      <c r="L2" s="116"/>
      <c r="M2" s="116"/>
      <c r="N2" s="116"/>
    </row>
    <row r="3" spans="1:15" x14ac:dyDescent="0.25">
      <c r="A3" s="109" t="s">
        <v>2</v>
      </c>
      <c r="B3" s="110"/>
      <c r="C3" s="106" t="s">
        <v>3</v>
      </c>
      <c r="D3" s="107"/>
      <c r="E3" s="107"/>
      <c r="F3" s="107"/>
      <c r="G3" s="107"/>
      <c r="H3" s="107"/>
      <c r="I3" s="107"/>
      <c r="J3" s="107"/>
      <c r="K3" s="107"/>
      <c r="L3" s="107"/>
      <c r="M3" s="107"/>
      <c r="N3" s="108"/>
    </row>
    <row r="4" spans="1:15" x14ac:dyDescent="0.25">
      <c r="A4" s="109" t="s">
        <v>4</v>
      </c>
      <c r="B4" s="124"/>
      <c r="C4" s="124"/>
      <c r="D4" s="124"/>
      <c r="E4" s="124"/>
      <c r="F4" s="124"/>
      <c r="G4" s="114" t="s">
        <v>5</v>
      </c>
      <c r="H4" s="114"/>
      <c r="I4" s="114"/>
      <c r="J4" s="114"/>
      <c r="K4" s="114"/>
      <c r="L4" s="114"/>
      <c r="M4" s="114"/>
      <c r="N4" s="114"/>
    </row>
    <row r="5" spans="1:15" x14ac:dyDescent="0.25">
      <c r="A5" s="2"/>
      <c r="B5" s="112"/>
      <c r="C5" s="112"/>
    </row>
    <row r="6" spans="1:15" x14ac:dyDescent="0.25">
      <c r="A6" s="20" t="s">
        <v>6</v>
      </c>
      <c r="B6" s="111" t="s">
        <v>7</v>
      </c>
      <c r="C6" s="111"/>
      <c r="D6" s="111"/>
      <c r="E6" s="111"/>
      <c r="F6" s="111"/>
      <c r="G6" s="111"/>
      <c r="H6" s="111"/>
      <c r="I6" s="111"/>
      <c r="J6" s="111"/>
      <c r="K6" s="111"/>
      <c r="L6" s="111"/>
      <c r="M6" s="111"/>
      <c r="N6" s="111"/>
    </row>
    <row r="7" spans="1:15" ht="25.5" x14ac:dyDescent="0.25">
      <c r="A7" s="20" t="s">
        <v>8</v>
      </c>
      <c r="B7" s="113" t="s">
        <v>9</v>
      </c>
      <c r="C7" s="113"/>
      <c r="D7" s="113"/>
      <c r="E7" s="113"/>
      <c r="F7" s="113"/>
      <c r="G7" s="113"/>
      <c r="H7" s="113"/>
      <c r="I7" s="113"/>
      <c r="J7" s="113"/>
      <c r="K7" s="113"/>
      <c r="L7" s="16" t="s">
        <v>10</v>
      </c>
      <c r="M7" s="117">
        <v>43344</v>
      </c>
      <c r="N7" s="117"/>
    </row>
    <row r="8" spans="1:15" ht="25.5" x14ac:dyDescent="0.25">
      <c r="A8" s="20" t="s">
        <v>11</v>
      </c>
      <c r="B8" s="115" t="s">
        <v>12</v>
      </c>
      <c r="C8" s="115"/>
      <c r="D8" s="115"/>
      <c r="E8" s="115"/>
      <c r="F8" s="115"/>
      <c r="G8" s="115"/>
      <c r="H8" s="115"/>
      <c r="I8" s="16" t="s">
        <v>13</v>
      </c>
      <c r="J8" s="114" t="s">
        <v>14</v>
      </c>
      <c r="K8" s="114"/>
      <c r="L8" s="16" t="s">
        <v>15</v>
      </c>
      <c r="M8" s="117">
        <v>43465</v>
      </c>
      <c r="N8" s="117"/>
    </row>
    <row r="9" spans="1:15" ht="24.75" customHeight="1" x14ac:dyDescent="0.25">
      <c r="A9" s="20" t="s">
        <v>16</v>
      </c>
      <c r="B9" s="111" t="s">
        <v>17</v>
      </c>
      <c r="C9" s="111"/>
      <c r="D9" s="111"/>
      <c r="E9" s="111"/>
      <c r="F9" s="111"/>
      <c r="G9" s="111"/>
      <c r="H9" s="111"/>
      <c r="I9" s="111"/>
      <c r="J9" s="111"/>
      <c r="K9" s="111"/>
      <c r="L9" s="111"/>
      <c r="M9" s="111"/>
      <c r="N9" s="111"/>
    </row>
    <row r="10" spans="1:15" x14ac:dyDescent="0.25">
      <c r="A10" s="3"/>
      <c r="B10" s="4"/>
      <c r="C10" s="4"/>
      <c r="D10" s="4"/>
      <c r="E10" s="4"/>
      <c r="F10" s="4"/>
      <c r="G10" s="4"/>
      <c r="H10" s="4"/>
      <c r="I10" s="4"/>
      <c r="J10" s="4"/>
      <c r="K10" s="4"/>
      <c r="L10" s="4"/>
      <c r="M10" s="4"/>
      <c r="N10" s="4"/>
    </row>
    <row r="11" spans="1:15" s="26" customFormat="1" x14ac:dyDescent="0.25">
      <c r="A11" s="105" t="s">
        <v>18</v>
      </c>
      <c r="B11" s="126" t="s">
        <v>19</v>
      </c>
      <c r="C11" s="126"/>
      <c r="D11" s="126"/>
      <c r="E11" s="126"/>
      <c r="F11" s="126"/>
      <c r="G11" s="126"/>
      <c r="H11" s="126"/>
      <c r="I11" s="126"/>
      <c r="J11" s="126"/>
      <c r="K11" s="126"/>
      <c r="L11" s="126"/>
      <c r="M11" s="125" t="s">
        <v>20</v>
      </c>
      <c r="N11" s="125"/>
      <c r="O11" s="25"/>
    </row>
    <row r="12" spans="1:15" s="26" customFormat="1" x14ac:dyDescent="0.25">
      <c r="A12" s="105"/>
      <c r="B12" s="126"/>
      <c r="C12" s="126"/>
      <c r="D12" s="126"/>
      <c r="E12" s="126"/>
      <c r="F12" s="126"/>
      <c r="G12" s="126"/>
      <c r="H12" s="126"/>
      <c r="I12" s="126"/>
      <c r="J12" s="126"/>
      <c r="K12" s="126"/>
      <c r="L12" s="126"/>
      <c r="M12" s="91" t="s">
        <v>21</v>
      </c>
      <c r="N12" s="91" t="s">
        <v>22</v>
      </c>
      <c r="O12" s="25"/>
    </row>
    <row r="13" spans="1:15" s="26" customFormat="1" x14ac:dyDescent="0.25">
      <c r="A13" s="27" t="s">
        <v>23</v>
      </c>
      <c r="B13" s="113" t="s">
        <v>24</v>
      </c>
      <c r="C13" s="113"/>
      <c r="D13" s="113"/>
      <c r="E13" s="113"/>
      <c r="F13" s="113"/>
      <c r="G13" s="113"/>
      <c r="H13" s="113"/>
      <c r="I13" s="113"/>
      <c r="J13" s="113"/>
      <c r="K13" s="113"/>
      <c r="L13" s="113"/>
      <c r="M13" s="18">
        <v>43344</v>
      </c>
      <c r="N13" s="18">
        <v>43373</v>
      </c>
    </row>
    <row r="14" spans="1:15" s="26" customFormat="1" x14ac:dyDescent="0.25">
      <c r="A14" s="27" t="s">
        <v>25</v>
      </c>
      <c r="B14" s="113" t="s">
        <v>26</v>
      </c>
      <c r="C14" s="113"/>
      <c r="D14" s="113"/>
      <c r="E14" s="113"/>
      <c r="F14" s="113"/>
      <c r="G14" s="113"/>
      <c r="H14" s="113"/>
      <c r="I14" s="113"/>
      <c r="J14" s="113"/>
      <c r="K14" s="113"/>
      <c r="L14" s="113"/>
      <c r="M14" s="18">
        <v>43348</v>
      </c>
      <c r="N14" s="18">
        <v>43434</v>
      </c>
    </row>
    <row r="15" spans="1:15" s="26" customFormat="1" x14ac:dyDescent="0.25">
      <c r="A15" s="27" t="s">
        <v>27</v>
      </c>
      <c r="B15" s="113" t="s">
        <v>28</v>
      </c>
      <c r="C15" s="113"/>
      <c r="D15" s="113"/>
      <c r="E15" s="113"/>
      <c r="F15" s="113"/>
      <c r="G15" s="113"/>
      <c r="H15" s="113"/>
      <c r="I15" s="113"/>
      <c r="J15" s="113"/>
      <c r="K15" s="113"/>
      <c r="L15" s="113"/>
      <c r="M15" s="18">
        <v>43358</v>
      </c>
      <c r="N15" s="18">
        <v>43444</v>
      </c>
    </row>
    <row r="16" spans="1:15" s="26" customFormat="1" x14ac:dyDescent="0.25">
      <c r="A16" s="27" t="s">
        <v>29</v>
      </c>
      <c r="B16" s="127" t="s">
        <v>30</v>
      </c>
      <c r="C16" s="127"/>
      <c r="D16" s="127"/>
      <c r="E16" s="127"/>
      <c r="F16" s="127"/>
      <c r="G16" s="127"/>
      <c r="H16" s="127"/>
      <c r="I16" s="127"/>
      <c r="J16" s="127"/>
      <c r="K16" s="127"/>
      <c r="L16" s="127"/>
      <c r="M16" s="18">
        <v>43419</v>
      </c>
      <c r="N16" s="18">
        <v>43464</v>
      </c>
    </row>
    <row r="18" spans="1:14" x14ac:dyDescent="0.25">
      <c r="A18" s="119" t="s">
        <v>31</v>
      </c>
      <c r="B18" s="120"/>
      <c r="C18" s="120"/>
      <c r="D18" s="120"/>
      <c r="E18" s="120"/>
      <c r="F18" s="120"/>
      <c r="G18" s="120"/>
      <c r="H18" s="120"/>
      <c r="I18" s="120"/>
      <c r="J18" s="120"/>
      <c r="K18" s="120"/>
      <c r="L18" s="120"/>
      <c r="M18" s="120"/>
      <c r="N18" s="121"/>
    </row>
    <row r="19" spans="1:14" x14ac:dyDescent="0.25">
      <c r="A19" s="19"/>
      <c r="B19" s="19" t="s">
        <v>32</v>
      </c>
      <c r="C19" s="12">
        <v>43130</v>
      </c>
      <c r="D19" s="12">
        <v>43159</v>
      </c>
      <c r="E19" s="12">
        <v>43189</v>
      </c>
      <c r="F19" s="12">
        <v>43220</v>
      </c>
      <c r="G19" s="12">
        <v>43250</v>
      </c>
      <c r="H19" s="12">
        <v>43281</v>
      </c>
      <c r="I19" s="12">
        <v>43311</v>
      </c>
      <c r="J19" s="12">
        <v>43342</v>
      </c>
      <c r="K19" s="12">
        <v>43373</v>
      </c>
      <c r="L19" s="12">
        <v>43403</v>
      </c>
      <c r="M19" s="12">
        <v>43434</v>
      </c>
      <c r="N19" s="12">
        <v>43464</v>
      </c>
    </row>
    <row r="20" spans="1:14" ht="35.25" customHeight="1" x14ac:dyDescent="0.25">
      <c r="A20" s="93" t="s">
        <v>33</v>
      </c>
      <c r="B20" s="99" t="s">
        <v>34</v>
      </c>
      <c r="C20" s="100"/>
      <c r="D20" s="100"/>
      <c r="E20" s="100"/>
      <c r="F20" s="100"/>
      <c r="G20" s="100"/>
      <c r="H20" s="100"/>
      <c r="I20" s="100"/>
      <c r="J20" s="100"/>
      <c r="K20" s="100"/>
      <c r="L20" s="100"/>
      <c r="M20" s="100"/>
      <c r="N20" s="101"/>
    </row>
    <row r="21" spans="1:14" ht="25.5" x14ac:dyDescent="0.25">
      <c r="A21" s="93" t="s">
        <v>35</v>
      </c>
      <c r="B21" s="102" t="s">
        <v>36</v>
      </c>
      <c r="C21" s="103"/>
      <c r="D21" s="103"/>
      <c r="E21" s="103"/>
      <c r="F21" s="103"/>
      <c r="G21" s="103"/>
      <c r="H21" s="103"/>
      <c r="I21" s="103"/>
      <c r="J21" s="103"/>
      <c r="K21" s="103"/>
      <c r="L21" s="103"/>
      <c r="M21" s="103"/>
      <c r="N21" s="103"/>
    </row>
    <row r="22" spans="1:14" x14ac:dyDescent="0.25">
      <c r="A22" s="93" t="s">
        <v>37</v>
      </c>
      <c r="B22" s="102" t="s">
        <v>38</v>
      </c>
      <c r="C22" s="103"/>
      <c r="D22" s="103"/>
      <c r="E22" s="103"/>
      <c r="F22" s="103"/>
      <c r="G22" s="103"/>
      <c r="H22" s="103"/>
      <c r="I22" s="103"/>
      <c r="J22" s="103"/>
      <c r="K22" s="103"/>
      <c r="L22" s="103"/>
      <c r="M22" s="103"/>
      <c r="N22" s="103"/>
    </row>
    <row r="23" spans="1:14" x14ac:dyDescent="0.25">
      <c r="A23" s="93" t="s">
        <v>39</v>
      </c>
      <c r="B23" s="90"/>
      <c r="C23" s="6"/>
      <c r="D23" s="7"/>
      <c r="E23" s="6"/>
      <c r="F23" s="6"/>
      <c r="G23" s="6"/>
      <c r="H23" s="6"/>
      <c r="I23" s="6"/>
      <c r="J23" s="6"/>
      <c r="K23" s="6">
        <v>0.15</v>
      </c>
      <c r="L23" s="6">
        <v>0.45</v>
      </c>
      <c r="M23" s="6">
        <v>0.6</v>
      </c>
      <c r="N23" s="6">
        <v>1</v>
      </c>
    </row>
    <row r="24" spans="1:14" x14ac:dyDescent="0.25">
      <c r="A24" s="8"/>
      <c r="B24" s="8"/>
      <c r="C24" s="8"/>
      <c r="D24" s="8"/>
      <c r="E24" s="8"/>
      <c r="F24" s="8"/>
      <c r="G24" s="8"/>
      <c r="H24" s="8"/>
      <c r="I24" s="8"/>
      <c r="J24" s="8"/>
      <c r="K24" s="8"/>
      <c r="L24" s="8"/>
      <c r="M24" s="8"/>
      <c r="N24" s="8"/>
    </row>
    <row r="25" spans="1:14" x14ac:dyDescent="0.25">
      <c r="A25" s="118" t="s">
        <v>31</v>
      </c>
      <c r="B25" s="118"/>
      <c r="C25" s="118"/>
      <c r="D25" s="118"/>
      <c r="E25" s="118"/>
      <c r="F25" s="118"/>
      <c r="G25" s="118"/>
      <c r="H25" s="118"/>
      <c r="I25" s="118"/>
      <c r="J25" s="118"/>
      <c r="K25" s="118"/>
      <c r="L25" s="118"/>
      <c r="M25" s="118"/>
      <c r="N25" s="118"/>
    </row>
    <row r="26" spans="1:14" x14ac:dyDescent="0.25">
      <c r="A26" s="19"/>
      <c r="B26" s="19" t="s">
        <v>32</v>
      </c>
      <c r="C26" s="12">
        <v>43130</v>
      </c>
      <c r="D26" s="12">
        <v>43159</v>
      </c>
      <c r="E26" s="12">
        <v>43189</v>
      </c>
      <c r="F26" s="12">
        <v>43220</v>
      </c>
      <c r="G26" s="12">
        <v>43250</v>
      </c>
      <c r="H26" s="12">
        <v>43281</v>
      </c>
      <c r="I26" s="12">
        <v>43311</v>
      </c>
      <c r="J26" s="12">
        <v>43342</v>
      </c>
      <c r="K26" s="12">
        <v>43373</v>
      </c>
      <c r="L26" s="12">
        <v>43403</v>
      </c>
      <c r="M26" s="12">
        <v>43434</v>
      </c>
      <c r="N26" s="12">
        <v>43464</v>
      </c>
    </row>
    <row r="27" spans="1:14" x14ac:dyDescent="0.25">
      <c r="A27" s="93" t="s">
        <v>33</v>
      </c>
      <c r="B27" s="99" t="s">
        <v>40</v>
      </c>
      <c r="C27" s="100"/>
      <c r="D27" s="100"/>
      <c r="E27" s="100"/>
      <c r="F27" s="100"/>
      <c r="G27" s="100"/>
      <c r="H27" s="100"/>
      <c r="I27" s="100"/>
      <c r="J27" s="100"/>
      <c r="K27" s="100"/>
      <c r="L27" s="100"/>
      <c r="M27" s="100"/>
      <c r="N27" s="101"/>
    </row>
    <row r="28" spans="1:14" ht="25.5" x14ac:dyDescent="0.25">
      <c r="A28" s="93" t="s">
        <v>35</v>
      </c>
      <c r="B28" s="102" t="s">
        <v>41</v>
      </c>
      <c r="C28" s="103"/>
      <c r="D28" s="103"/>
      <c r="E28" s="103"/>
      <c r="F28" s="103"/>
      <c r="G28" s="103"/>
      <c r="H28" s="103"/>
      <c r="I28" s="103"/>
      <c r="J28" s="103"/>
      <c r="K28" s="103"/>
      <c r="L28" s="103"/>
      <c r="M28" s="103"/>
      <c r="N28" s="103"/>
    </row>
    <row r="29" spans="1:14" x14ac:dyDescent="0.25">
      <c r="A29" s="93" t="s">
        <v>37</v>
      </c>
      <c r="B29" s="102" t="s">
        <v>42</v>
      </c>
      <c r="C29" s="103"/>
      <c r="D29" s="103"/>
      <c r="E29" s="103"/>
      <c r="F29" s="103"/>
      <c r="G29" s="103"/>
      <c r="H29" s="103"/>
      <c r="I29" s="103"/>
      <c r="J29" s="103"/>
      <c r="K29" s="103"/>
      <c r="L29" s="103"/>
      <c r="M29" s="103"/>
      <c r="N29" s="103"/>
    </row>
    <row r="30" spans="1:14" x14ac:dyDescent="0.25">
      <c r="A30" s="93" t="s">
        <v>39</v>
      </c>
      <c r="B30" s="90"/>
      <c r="C30" s="6"/>
      <c r="D30" s="7"/>
      <c r="E30" s="6"/>
      <c r="F30" s="6"/>
      <c r="G30" s="6"/>
      <c r="H30" s="6"/>
      <c r="I30" s="6"/>
      <c r="J30" s="6"/>
      <c r="K30" s="6"/>
      <c r="L30" s="6"/>
      <c r="M30" s="6"/>
      <c r="N30" s="6">
        <v>1</v>
      </c>
    </row>
    <row r="32" spans="1:14" ht="15" x14ac:dyDescent="0.25">
      <c r="A32" s="92" t="s">
        <v>43</v>
      </c>
      <c r="B32" s="122" t="s">
        <v>44</v>
      </c>
      <c r="C32" s="123"/>
      <c r="D32" s="123"/>
      <c r="E32" s="123"/>
      <c r="F32" s="123"/>
      <c r="G32" s="123"/>
      <c r="H32"/>
    </row>
  </sheetData>
  <mergeCells count="30">
    <mergeCell ref="A25:N25"/>
    <mergeCell ref="B27:N27"/>
    <mergeCell ref="A18:N18"/>
    <mergeCell ref="B32:G32"/>
    <mergeCell ref="A4:F4"/>
    <mergeCell ref="G4:N4"/>
    <mergeCell ref="M7:N7"/>
    <mergeCell ref="B6:N6"/>
    <mergeCell ref="B29:N29"/>
    <mergeCell ref="M11:N11"/>
    <mergeCell ref="B11:L12"/>
    <mergeCell ref="B13:L13"/>
    <mergeCell ref="B14:L14"/>
    <mergeCell ref="B15:L15"/>
    <mergeCell ref="B16:L16"/>
    <mergeCell ref="B28:N28"/>
    <mergeCell ref="B20:N20"/>
    <mergeCell ref="B21:N21"/>
    <mergeCell ref="B22:N22"/>
    <mergeCell ref="B1:N1"/>
    <mergeCell ref="A11:A12"/>
    <mergeCell ref="C3:N3"/>
    <mergeCell ref="A3:B3"/>
    <mergeCell ref="B9:N9"/>
    <mergeCell ref="B5:C5"/>
    <mergeCell ref="B7:K7"/>
    <mergeCell ref="J8:K8"/>
    <mergeCell ref="B8:H8"/>
    <mergeCell ref="A2:N2"/>
    <mergeCell ref="M8:N8"/>
  </mergeCells>
  <phoneticPr fontId="6" type="noConversion"/>
  <dataValidations xWindow="891" yWindow="429" count="14">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16">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27:N27"/>
    <dataValidation allowBlank="1" showInputMessage="1" promptTitle="Nombra el indicador de desempeño" prompt="Tasa de cumplimiento, porcentaje, memoria de evento, evento realizado, reporte de investigación, número de personas capacitadas, etc. " sqref="B21:N21 B28:N28"/>
    <dataValidation allowBlank="1" showInputMessage="1" promptTitle="Describe y explica indicador" prompt="Explica en qué consiste lo que se va a medir y cómo se van a obtener los datos." sqref="B22:N22 B29:N29"/>
    <dataValidation allowBlank="1" showInputMessage="1" promptTitle="Siglas junto a numero progresivo" prompt="Anota aquí siglas de tu área a la izquierda y un número con dos digitos a la derecha p.e. Dirección de Participación Ciudadana: DPC01 Contraloria General: CG01 " sqref="A13:A16"/>
    <dataValidation allowBlank="1" showInputMessage="1" promptTitle="Descripción de entregable" prompt="Describe aquí en qué consiste el producto, material, servicio o evento derivado del presente proceso o proyecto." sqref="B20:N2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&amp;LantePOA 2018&amp;C&amp;P/&amp;N</oddFooter>
  </headerFooter>
  <drawing r:id="rId2"/>
  <legacyDrawing r:id="rId3"/>
  <extLst>
    <ext xmlns:x14="http://schemas.microsoft.com/office/spreadsheetml/2009/9/main" uri="{CCE6A557-97BC-4b89-ADB6-D9C93CAAB3DF}">
      <x14:dataValidations xmlns:xm="http://schemas.microsoft.com/office/excel/2006/main" xWindow="891" yWindow="429"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B32:G32</xm:sqref>
        </x14:dataValidation>
      </x14:dataValidations>
    </ext>
    <ext xmlns:mx="http://schemas.microsoft.com/office/mac/excel/2008/main" uri="{64002731-A6B0-56B0-2670-7721B7C09600}">
      <mx:PLV Mode="1" OnePage="0" WScale="10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2"/>
  <sheetViews>
    <sheetView zoomScale="115" zoomScaleNormal="115" workbookViewId="0">
      <pane ySplit="4" topLeftCell="A5" activePane="bottomLeft" state="frozen"/>
      <selection pane="bottomLeft" activeCell="D12" sqref="D12"/>
    </sheetView>
  </sheetViews>
  <sheetFormatPr baseColWidth="10" defaultColWidth="10.85546875" defaultRowHeight="15" x14ac:dyDescent="0.25"/>
  <cols>
    <col min="1" max="1" width="9.28515625" style="46" customWidth="1"/>
    <col min="2" max="2" width="29.7109375" style="46" customWidth="1"/>
    <col min="3" max="4" width="24.140625" style="46" customWidth="1"/>
    <col min="5" max="6" width="9.85546875" style="46" bestFit="1" customWidth="1"/>
    <col min="7" max="7" width="4.85546875" style="46" bestFit="1" customWidth="1"/>
    <col min="8" max="8" width="6.5703125" style="46" bestFit="1" customWidth="1"/>
    <col min="9" max="9" width="7.28515625" style="46" bestFit="1" customWidth="1"/>
    <col min="10" max="10" width="5.5703125" style="46" bestFit="1" customWidth="1"/>
    <col min="11" max="12" width="8.42578125" style="46" bestFit="1" customWidth="1"/>
    <col min="13" max="17" width="6.5703125" style="46" bestFit="1" customWidth="1"/>
    <col min="18" max="16384" width="10.85546875" style="46"/>
  </cols>
  <sheetData>
    <row r="1" spans="1:17" s="1" customFormat="1" ht="15.75" x14ac:dyDescent="0.25">
      <c r="D1" s="33" t="s">
        <v>326</v>
      </c>
      <c r="E1" s="34"/>
      <c r="F1" s="34"/>
      <c r="G1" s="34"/>
      <c r="H1" s="34"/>
      <c r="I1" s="34"/>
      <c r="J1" s="34"/>
      <c r="K1" s="34"/>
      <c r="L1" s="34"/>
      <c r="M1" s="34"/>
      <c r="N1" s="34"/>
      <c r="O1" s="34"/>
      <c r="P1" s="34"/>
      <c r="Q1" s="34"/>
    </row>
    <row r="2" spans="1:17" s="1" customFormat="1" ht="12.75" x14ac:dyDescent="0.25">
      <c r="B2" s="35"/>
      <c r="C2" s="35"/>
      <c r="D2" s="35" t="s">
        <v>117</v>
      </c>
      <c r="F2" s="35"/>
      <c r="G2" s="35"/>
      <c r="H2" s="35"/>
      <c r="I2" s="35"/>
      <c r="J2" s="35"/>
      <c r="K2" s="35"/>
      <c r="L2" s="35"/>
      <c r="M2" s="35"/>
      <c r="N2" s="35"/>
      <c r="O2" s="35"/>
      <c r="P2" s="35"/>
      <c r="Q2" s="35"/>
    </row>
    <row r="3" spans="1:17" s="1" customFormat="1" ht="12.75" x14ac:dyDescent="0.25">
      <c r="A3" s="36" t="s">
        <v>118</v>
      </c>
      <c r="B3" s="36"/>
      <c r="C3" s="134" t="s">
        <v>327</v>
      </c>
      <c r="D3" s="135"/>
      <c r="E3" s="136"/>
      <c r="F3" s="106" t="s">
        <v>120</v>
      </c>
      <c r="G3" s="137"/>
      <c r="H3" s="137"/>
      <c r="I3" s="137"/>
      <c r="J3" s="137"/>
      <c r="K3" s="137"/>
      <c r="L3" s="137"/>
      <c r="M3" s="137"/>
      <c r="N3" s="137"/>
      <c r="O3" s="137"/>
      <c r="P3" s="137"/>
      <c r="Q3" s="137"/>
    </row>
    <row r="4" spans="1:17" s="1" customFormat="1" ht="12.75" x14ac:dyDescent="0.25">
      <c r="A4" s="92" t="s">
        <v>18</v>
      </c>
      <c r="B4" s="92" t="s">
        <v>121</v>
      </c>
      <c r="C4" s="92" t="s">
        <v>122</v>
      </c>
      <c r="D4" s="92" t="s">
        <v>123</v>
      </c>
      <c r="E4" s="92" t="s">
        <v>62</v>
      </c>
      <c r="F4" s="37">
        <v>43101</v>
      </c>
      <c r="G4" s="37">
        <v>43132</v>
      </c>
      <c r="H4" s="37">
        <v>43160</v>
      </c>
      <c r="I4" s="37">
        <v>43191</v>
      </c>
      <c r="J4" s="37">
        <v>43221</v>
      </c>
      <c r="K4" s="37">
        <v>43252</v>
      </c>
      <c r="L4" s="37">
        <v>43282</v>
      </c>
      <c r="M4" s="37">
        <v>43313</v>
      </c>
      <c r="N4" s="37">
        <v>43344</v>
      </c>
      <c r="O4" s="37">
        <v>43374</v>
      </c>
      <c r="P4" s="37">
        <v>43405</v>
      </c>
      <c r="Q4" s="37">
        <v>43435</v>
      </c>
    </row>
    <row r="5" spans="1:17" s="1" customFormat="1" ht="38.25" x14ac:dyDescent="0.25">
      <c r="A5" s="138" t="s">
        <v>288</v>
      </c>
      <c r="B5" s="138" t="s">
        <v>328</v>
      </c>
      <c r="C5" s="38" t="s">
        <v>329</v>
      </c>
      <c r="D5" s="40" t="s">
        <v>134</v>
      </c>
      <c r="E5" s="41">
        <f>SUM(F5:Q5)</f>
        <v>513000</v>
      </c>
      <c r="F5" s="42">
        <v>513000</v>
      </c>
      <c r="G5" s="42">
        <v>0</v>
      </c>
      <c r="H5" s="42">
        <v>0</v>
      </c>
      <c r="I5" s="42">
        <v>0</v>
      </c>
      <c r="J5" s="42">
        <v>0</v>
      </c>
      <c r="K5" s="42">
        <v>0</v>
      </c>
      <c r="L5" s="42">
        <v>0</v>
      </c>
      <c r="M5" s="42">
        <v>0</v>
      </c>
      <c r="N5" s="42">
        <v>0</v>
      </c>
      <c r="O5" s="42">
        <v>0</v>
      </c>
      <c r="P5" s="42">
        <v>0</v>
      </c>
      <c r="Q5" s="42">
        <v>0</v>
      </c>
    </row>
    <row r="6" spans="1:17" s="1" customFormat="1" ht="38.25" x14ac:dyDescent="0.25">
      <c r="A6" s="139"/>
      <c r="B6" s="140"/>
      <c r="C6" s="38" t="s">
        <v>330</v>
      </c>
      <c r="D6" s="40" t="s">
        <v>331</v>
      </c>
      <c r="E6" s="41">
        <f>SUM(F6:Q6)</f>
        <v>1E-3</v>
      </c>
      <c r="F6" s="42">
        <v>1E-3</v>
      </c>
      <c r="G6" s="42">
        <v>0</v>
      </c>
      <c r="H6" s="42">
        <v>0</v>
      </c>
      <c r="I6" s="42">
        <v>0</v>
      </c>
      <c r="J6" s="42">
        <v>0</v>
      </c>
      <c r="K6" s="42">
        <v>0</v>
      </c>
      <c r="L6" s="42">
        <v>0</v>
      </c>
      <c r="M6" s="42">
        <v>0</v>
      </c>
      <c r="N6" s="42">
        <v>0</v>
      </c>
      <c r="O6" s="42">
        <v>0</v>
      </c>
      <c r="P6" s="42">
        <v>0</v>
      </c>
      <c r="Q6" s="42">
        <v>0</v>
      </c>
    </row>
    <row r="7" spans="1:17" s="1" customFormat="1" ht="51" x14ac:dyDescent="0.25">
      <c r="A7" s="139"/>
      <c r="B7" s="38" t="s">
        <v>332</v>
      </c>
      <c r="C7" s="38" t="s">
        <v>333</v>
      </c>
      <c r="D7" s="40" t="s">
        <v>334</v>
      </c>
      <c r="E7" s="41">
        <f t="shared" ref="E7:E31" si="0">SUM(F7:Q7)</f>
        <v>39400</v>
      </c>
      <c r="F7" s="42">
        <v>39400</v>
      </c>
      <c r="G7" s="42">
        <v>0</v>
      </c>
      <c r="H7" s="42">
        <v>0</v>
      </c>
      <c r="I7" s="42">
        <v>0</v>
      </c>
      <c r="J7" s="42">
        <v>0</v>
      </c>
      <c r="K7" s="42">
        <v>0</v>
      </c>
      <c r="L7" s="42">
        <v>0</v>
      </c>
      <c r="M7" s="42">
        <v>0</v>
      </c>
      <c r="N7" s="42">
        <v>0</v>
      </c>
      <c r="O7" s="42">
        <v>0</v>
      </c>
      <c r="P7" s="42">
        <v>0</v>
      </c>
      <c r="Q7" s="42">
        <v>0</v>
      </c>
    </row>
    <row r="8" spans="1:17" s="1" customFormat="1" ht="51" x14ac:dyDescent="0.25">
      <c r="A8" s="139"/>
      <c r="B8" s="43" t="s">
        <v>335</v>
      </c>
      <c r="C8" s="9" t="s">
        <v>336</v>
      </c>
      <c r="D8" s="40" t="s">
        <v>337</v>
      </c>
      <c r="E8" s="41">
        <f t="shared" si="0"/>
        <v>200000</v>
      </c>
      <c r="F8" s="42">
        <v>0</v>
      </c>
      <c r="G8" s="42">
        <v>0</v>
      </c>
      <c r="H8" s="42">
        <v>0</v>
      </c>
      <c r="I8" s="42">
        <v>0</v>
      </c>
      <c r="J8" s="42">
        <v>0</v>
      </c>
      <c r="K8" s="42">
        <v>0</v>
      </c>
      <c r="L8" s="42">
        <v>0</v>
      </c>
      <c r="M8" s="42">
        <v>40000</v>
      </c>
      <c r="N8" s="42">
        <v>40000</v>
      </c>
      <c r="O8" s="42">
        <v>40000</v>
      </c>
      <c r="P8" s="42">
        <v>40000</v>
      </c>
      <c r="Q8" s="42">
        <v>40000</v>
      </c>
    </row>
    <row r="9" spans="1:17" s="1" customFormat="1" ht="25.5" x14ac:dyDescent="0.25">
      <c r="A9" s="139"/>
      <c r="B9" s="43" t="s">
        <v>338</v>
      </c>
      <c r="C9" s="43" t="s">
        <v>339</v>
      </c>
      <c r="D9" s="40" t="s">
        <v>132</v>
      </c>
      <c r="E9" s="41">
        <f>SUM(F9:Q9)</f>
        <v>70000</v>
      </c>
      <c r="F9" s="42">
        <v>70000</v>
      </c>
      <c r="G9" s="42">
        <v>0</v>
      </c>
      <c r="H9" s="42">
        <v>0</v>
      </c>
      <c r="I9" s="42">
        <v>0</v>
      </c>
      <c r="J9" s="42">
        <v>0</v>
      </c>
      <c r="K9" s="42">
        <v>0</v>
      </c>
      <c r="L9" s="42">
        <v>0</v>
      </c>
      <c r="M9" s="42">
        <v>0</v>
      </c>
      <c r="N9" s="42">
        <v>0</v>
      </c>
      <c r="O9" s="42">
        <v>0</v>
      </c>
      <c r="P9" s="42">
        <v>0</v>
      </c>
      <c r="Q9" s="42">
        <v>0</v>
      </c>
    </row>
    <row r="10" spans="1:17" s="1" customFormat="1" ht="25.5" x14ac:dyDescent="0.25">
      <c r="A10" s="139"/>
      <c r="B10" s="151" t="s">
        <v>340</v>
      </c>
      <c r="C10" s="43" t="s">
        <v>341</v>
      </c>
      <c r="D10" s="40" t="s">
        <v>129</v>
      </c>
      <c r="E10" s="41">
        <f t="shared" si="0"/>
        <v>81120</v>
      </c>
      <c r="F10" s="42">
        <v>40560</v>
      </c>
      <c r="G10" s="42">
        <v>0</v>
      </c>
      <c r="H10" s="42">
        <v>40560</v>
      </c>
      <c r="I10" s="42">
        <v>0</v>
      </c>
      <c r="J10" s="42">
        <v>0</v>
      </c>
      <c r="K10" s="42">
        <v>0</v>
      </c>
      <c r="L10" s="42">
        <v>0</v>
      </c>
      <c r="M10" s="42">
        <v>0</v>
      </c>
      <c r="N10" s="42">
        <v>0</v>
      </c>
      <c r="O10" s="42">
        <v>0</v>
      </c>
      <c r="P10" s="42">
        <v>0</v>
      </c>
      <c r="Q10" s="42">
        <v>0</v>
      </c>
    </row>
    <row r="11" spans="1:17" s="1" customFormat="1" ht="38.25" x14ac:dyDescent="0.25">
      <c r="A11" s="139"/>
      <c r="B11" s="153"/>
      <c r="C11" s="43" t="s">
        <v>342</v>
      </c>
      <c r="D11" s="40" t="s">
        <v>136</v>
      </c>
      <c r="E11" s="41">
        <f t="shared" si="0"/>
        <v>81120</v>
      </c>
      <c r="F11" s="42">
        <v>40560</v>
      </c>
      <c r="G11" s="42">
        <v>0</v>
      </c>
      <c r="H11" s="42">
        <v>40560</v>
      </c>
      <c r="I11" s="42">
        <v>0</v>
      </c>
      <c r="J11" s="42">
        <v>0</v>
      </c>
      <c r="K11" s="42">
        <v>0</v>
      </c>
      <c r="L11" s="42">
        <v>0</v>
      </c>
      <c r="M11" s="42">
        <v>0</v>
      </c>
      <c r="N11" s="42">
        <v>0</v>
      </c>
      <c r="O11" s="42">
        <v>0</v>
      </c>
      <c r="P11" s="42">
        <v>0</v>
      </c>
      <c r="Q11" s="42">
        <v>0</v>
      </c>
    </row>
    <row r="12" spans="1:17" s="1" customFormat="1" ht="51" x14ac:dyDescent="0.25">
      <c r="A12" s="140"/>
      <c r="B12" s="43" t="s">
        <v>343</v>
      </c>
      <c r="C12" s="43" t="s">
        <v>344</v>
      </c>
      <c r="D12" s="40" t="s">
        <v>345</v>
      </c>
      <c r="E12" s="41">
        <f t="shared" si="0"/>
        <v>6960</v>
      </c>
      <c r="F12" s="42">
        <v>580</v>
      </c>
      <c r="G12" s="42">
        <v>580</v>
      </c>
      <c r="H12" s="42">
        <v>580</v>
      </c>
      <c r="I12" s="42">
        <v>580</v>
      </c>
      <c r="J12" s="42">
        <v>580</v>
      </c>
      <c r="K12" s="42">
        <v>580</v>
      </c>
      <c r="L12" s="42">
        <v>580</v>
      </c>
      <c r="M12" s="42">
        <v>580</v>
      </c>
      <c r="N12" s="42">
        <v>580</v>
      </c>
      <c r="O12" s="42">
        <v>580</v>
      </c>
      <c r="P12" s="42">
        <v>580</v>
      </c>
      <c r="Q12" s="42">
        <v>580</v>
      </c>
    </row>
    <row r="13" spans="1:17" s="1" customFormat="1" ht="25.5" x14ac:dyDescent="0.25">
      <c r="A13" s="151" t="s">
        <v>290</v>
      </c>
      <c r="B13" s="151" t="s">
        <v>346</v>
      </c>
      <c r="C13" s="43" t="s">
        <v>347</v>
      </c>
      <c r="D13" s="40" t="s">
        <v>345</v>
      </c>
      <c r="E13" s="41">
        <f t="shared" si="0"/>
        <v>31915.439999999999</v>
      </c>
      <c r="F13" s="42">
        <v>31915.439999999999</v>
      </c>
      <c r="G13" s="42">
        <v>0</v>
      </c>
      <c r="H13" s="42">
        <v>0</v>
      </c>
      <c r="I13" s="42">
        <v>0</v>
      </c>
      <c r="J13" s="42">
        <v>0</v>
      </c>
      <c r="K13" s="42">
        <v>0</v>
      </c>
      <c r="L13" s="42">
        <v>0</v>
      </c>
      <c r="M13" s="42">
        <v>0</v>
      </c>
      <c r="N13" s="42">
        <v>0</v>
      </c>
      <c r="O13" s="42">
        <v>0</v>
      </c>
      <c r="P13" s="42">
        <v>0</v>
      </c>
      <c r="Q13" s="42">
        <v>0</v>
      </c>
    </row>
    <row r="14" spans="1:17" s="1" customFormat="1" ht="25.5" x14ac:dyDescent="0.25">
      <c r="A14" s="153"/>
      <c r="B14" s="153"/>
      <c r="C14" s="43" t="s">
        <v>348</v>
      </c>
      <c r="D14" s="40" t="s">
        <v>132</v>
      </c>
      <c r="E14" s="41">
        <f t="shared" si="0"/>
        <v>35000</v>
      </c>
      <c r="F14" s="42">
        <v>35000</v>
      </c>
      <c r="G14" s="42">
        <v>0</v>
      </c>
      <c r="H14" s="42">
        <v>0</v>
      </c>
      <c r="I14" s="42">
        <v>0</v>
      </c>
      <c r="J14" s="42">
        <v>0</v>
      </c>
      <c r="K14" s="42">
        <v>0</v>
      </c>
      <c r="L14" s="42">
        <v>0</v>
      </c>
      <c r="M14" s="42">
        <v>0</v>
      </c>
      <c r="N14" s="42">
        <v>0</v>
      </c>
      <c r="O14" s="42">
        <v>0</v>
      </c>
      <c r="P14" s="42">
        <v>0</v>
      </c>
      <c r="Q14" s="42">
        <v>0</v>
      </c>
    </row>
    <row r="15" spans="1:17" s="1" customFormat="1" ht="51" x14ac:dyDescent="0.25">
      <c r="A15" s="138" t="s">
        <v>298</v>
      </c>
      <c r="B15" s="43" t="s">
        <v>349</v>
      </c>
      <c r="C15" s="43" t="s">
        <v>350</v>
      </c>
      <c r="D15" s="40" t="s">
        <v>126</v>
      </c>
      <c r="E15" s="41">
        <f t="shared" si="0"/>
        <v>110249239.51000001</v>
      </c>
      <c r="F15" s="42">
        <v>110249239.51000001</v>
      </c>
      <c r="G15" s="42"/>
      <c r="H15" s="42"/>
      <c r="I15" s="42"/>
      <c r="J15" s="42"/>
      <c r="K15" s="42"/>
      <c r="L15" s="42"/>
      <c r="M15" s="42"/>
      <c r="N15" s="42"/>
      <c r="O15" s="42"/>
      <c r="P15" s="42"/>
      <c r="Q15" s="42"/>
    </row>
    <row r="16" spans="1:17" s="1" customFormat="1" ht="38.25" x14ac:dyDescent="0.25">
      <c r="A16" s="140"/>
      <c r="B16" s="43" t="s">
        <v>351</v>
      </c>
      <c r="C16" s="9" t="s">
        <v>352</v>
      </c>
      <c r="D16" s="40" t="s">
        <v>353</v>
      </c>
      <c r="E16" s="41">
        <f t="shared" si="0"/>
        <v>32684372.140000001</v>
      </c>
      <c r="F16" s="42">
        <v>32684372.140000001</v>
      </c>
      <c r="G16" s="42"/>
      <c r="H16" s="42"/>
      <c r="I16" s="42"/>
      <c r="J16" s="42"/>
      <c r="K16" s="42"/>
      <c r="L16" s="42"/>
      <c r="M16" s="42"/>
      <c r="N16" s="42"/>
      <c r="O16" s="42"/>
      <c r="P16" s="42"/>
      <c r="Q16" s="42"/>
    </row>
    <row r="17" spans="1:17" s="1" customFormat="1" ht="25.5" x14ac:dyDescent="0.25">
      <c r="A17" s="27" t="s">
        <v>354</v>
      </c>
      <c r="B17" s="43" t="s">
        <v>355</v>
      </c>
      <c r="C17" s="9" t="s">
        <v>356</v>
      </c>
      <c r="D17" s="40" t="s">
        <v>261</v>
      </c>
      <c r="E17" s="41">
        <f t="shared" si="0"/>
        <v>60000</v>
      </c>
      <c r="F17" s="42"/>
      <c r="G17" s="42"/>
      <c r="H17" s="42"/>
      <c r="I17" s="42"/>
      <c r="J17" s="42"/>
      <c r="K17" s="42"/>
      <c r="L17" s="42">
        <v>20000</v>
      </c>
      <c r="M17" s="42">
        <v>20000</v>
      </c>
      <c r="N17" s="42">
        <v>20000</v>
      </c>
      <c r="O17" s="42"/>
      <c r="P17" s="42"/>
      <c r="Q17" s="42"/>
    </row>
    <row r="18" spans="1:17" s="1" customFormat="1" ht="38.25" x14ac:dyDescent="0.25">
      <c r="A18" s="138" t="s">
        <v>298</v>
      </c>
      <c r="B18" s="151" t="s">
        <v>357</v>
      </c>
      <c r="C18" s="9" t="s">
        <v>358</v>
      </c>
      <c r="D18" s="48" t="s">
        <v>227</v>
      </c>
      <c r="E18" s="41">
        <v>12532</v>
      </c>
      <c r="F18" s="42"/>
      <c r="G18" s="42"/>
      <c r="H18" s="42"/>
      <c r="I18" s="42">
        <v>12532</v>
      </c>
      <c r="J18" s="42"/>
      <c r="K18" s="42"/>
      <c r="L18" s="42"/>
      <c r="M18" s="42"/>
      <c r="N18" s="42"/>
      <c r="O18" s="42"/>
      <c r="P18" s="42"/>
      <c r="Q18" s="42"/>
    </row>
    <row r="19" spans="1:17" s="1" customFormat="1" ht="12.75" x14ac:dyDescent="0.25">
      <c r="A19" s="139"/>
      <c r="B19" s="152"/>
      <c r="C19" s="9" t="s">
        <v>359</v>
      </c>
      <c r="D19" s="48" t="s">
        <v>229</v>
      </c>
      <c r="E19" s="41">
        <v>5824</v>
      </c>
      <c r="F19" s="42"/>
      <c r="G19" s="42"/>
      <c r="H19" s="42"/>
      <c r="I19" s="42">
        <v>5824</v>
      </c>
      <c r="J19" s="42"/>
      <c r="K19" s="42"/>
      <c r="L19" s="42"/>
      <c r="M19" s="42"/>
      <c r="N19" s="42"/>
      <c r="O19" s="42"/>
      <c r="P19" s="42"/>
      <c r="Q19" s="42"/>
    </row>
    <row r="20" spans="1:17" s="1" customFormat="1" ht="12.75" x14ac:dyDescent="0.25">
      <c r="A20" s="140"/>
      <c r="B20" s="153"/>
      <c r="C20" s="43" t="s">
        <v>360</v>
      </c>
      <c r="D20" s="40" t="s">
        <v>231</v>
      </c>
      <c r="E20" s="41">
        <v>263120</v>
      </c>
      <c r="F20" s="42"/>
      <c r="G20" s="42"/>
      <c r="H20" s="42"/>
      <c r="I20" s="42">
        <v>263120</v>
      </c>
      <c r="J20" s="42">
        <v>0</v>
      </c>
      <c r="K20" s="42">
        <v>0</v>
      </c>
      <c r="L20" s="42"/>
      <c r="M20" s="42"/>
      <c r="N20" s="42"/>
      <c r="O20" s="42"/>
      <c r="P20" s="42"/>
      <c r="Q20" s="42"/>
    </row>
    <row r="21" spans="1:17" s="1" customFormat="1" ht="38.25" x14ac:dyDescent="0.25">
      <c r="A21" s="154" t="s">
        <v>361</v>
      </c>
      <c r="B21" s="43" t="s">
        <v>362</v>
      </c>
      <c r="C21" s="9" t="s">
        <v>363</v>
      </c>
      <c r="D21" s="40" t="s">
        <v>136</v>
      </c>
      <c r="E21" s="41">
        <f t="shared" si="0"/>
        <v>4070855.36</v>
      </c>
      <c r="F21" s="42"/>
      <c r="G21" s="42"/>
      <c r="H21" s="42"/>
      <c r="I21" s="42">
        <v>0</v>
      </c>
      <c r="J21" s="42">
        <v>0</v>
      </c>
      <c r="K21" s="42">
        <v>0</v>
      </c>
      <c r="L21" s="42">
        <v>4070855.36</v>
      </c>
      <c r="M21" s="42"/>
      <c r="N21" s="42"/>
      <c r="O21" s="42"/>
      <c r="P21" s="42"/>
      <c r="Q21" s="42"/>
    </row>
    <row r="22" spans="1:17" s="1" customFormat="1" ht="38.25" x14ac:dyDescent="0.25">
      <c r="A22" s="155"/>
      <c r="B22" s="43" t="s">
        <v>364</v>
      </c>
      <c r="C22" s="9" t="s">
        <v>365</v>
      </c>
      <c r="D22" s="40" t="s">
        <v>136</v>
      </c>
      <c r="E22" s="41">
        <f t="shared" si="0"/>
        <v>70720</v>
      </c>
      <c r="F22" s="42"/>
      <c r="G22" s="42"/>
      <c r="H22" s="42"/>
      <c r="I22" s="42">
        <v>0</v>
      </c>
      <c r="J22" s="42">
        <v>0</v>
      </c>
      <c r="K22" s="42">
        <v>0</v>
      </c>
      <c r="L22" s="42">
        <v>70720</v>
      </c>
      <c r="M22" s="42"/>
      <c r="N22" s="42"/>
      <c r="O22" s="42"/>
      <c r="P22" s="42"/>
      <c r="Q22" s="42"/>
    </row>
    <row r="23" spans="1:17" s="1" customFormat="1" ht="25.5" x14ac:dyDescent="0.25">
      <c r="A23" s="155"/>
      <c r="B23" s="43" t="s">
        <v>366</v>
      </c>
      <c r="C23" s="9" t="s">
        <v>367</v>
      </c>
      <c r="D23" s="48" t="s">
        <v>368</v>
      </c>
      <c r="E23" s="41">
        <f t="shared" si="0"/>
        <v>1100634</v>
      </c>
      <c r="F23" s="42"/>
      <c r="G23" s="42"/>
      <c r="H23" s="42"/>
      <c r="I23" s="42">
        <v>0</v>
      </c>
      <c r="J23" s="42">
        <v>0</v>
      </c>
      <c r="K23" s="42">
        <v>1100634</v>
      </c>
      <c r="L23" s="42"/>
      <c r="M23" s="42"/>
      <c r="N23" s="42"/>
      <c r="O23" s="42"/>
      <c r="P23" s="42"/>
      <c r="Q23" s="42"/>
    </row>
    <row r="24" spans="1:17" s="1" customFormat="1" ht="12.75" x14ac:dyDescent="0.25">
      <c r="A24" s="156"/>
      <c r="B24" s="43" t="s">
        <v>366</v>
      </c>
      <c r="C24" s="9" t="s">
        <v>369</v>
      </c>
      <c r="D24" s="40" t="s">
        <v>370</v>
      </c>
      <c r="E24" s="41">
        <f t="shared" si="0"/>
        <v>10000</v>
      </c>
      <c r="F24" s="42"/>
      <c r="G24" s="42"/>
      <c r="H24" s="42"/>
      <c r="I24" s="42">
        <v>0</v>
      </c>
      <c r="J24" s="42">
        <v>0</v>
      </c>
      <c r="K24" s="42">
        <v>10000</v>
      </c>
      <c r="L24" s="42"/>
      <c r="M24" s="42"/>
      <c r="N24" s="42"/>
      <c r="O24" s="42"/>
      <c r="P24" s="42"/>
      <c r="Q24" s="42"/>
    </row>
    <row r="25" spans="1:17" s="1" customFormat="1" ht="38.25" x14ac:dyDescent="0.25">
      <c r="A25" s="138" t="s">
        <v>302</v>
      </c>
      <c r="B25" s="90" t="s">
        <v>371</v>
      </c>
      <c r="C25" s="73" t="s">
        <v>372</v>
      </c>
      <c r="D25" s="48" t="s">
        <v>227</v>
      </c>
      <c r="E25" s="41">
        <f t="shared" si="0"/>
        <v>12000</v>
      </c>
      <c r="F25" s="90"/>
      <c r="G25" s="90"/>
      <c r="H25" s="90"/>
      <c r="I25" s="90"/>
      <c r="J25" s="90"/>
      <c r="K25" s="42">
        <v>12000</v>
      </c>
      <c r="L25" s="90"/>
      <c r="M25" s="42"/>
      <c r="N25" s="42"/>
      <c r="O25" s="42"/>
      <c r="P25" s="42"/>
      <c r="Q25" s="42"/>
    </row>
    <row r="26" spans="1:17" s="1" customFormat="1" ht="12.75" x14ac:dyDescent="0.25">
      <c r="A26" s="139"/>
      <c r="B26" s="74" t="s">
        <v>371</v>
      </c>
      <c r="C26" s="9" t="s">
        <v>373</v>
      </c>
      <c r="D26" s="48" t="s">
        <v>229</v>
      </c>
      <c r="E26" s="41">
        <f t="shared" si="0"/>
        <v>8600</v>
      </c>
      <c r="F26" s="42"/>
      <c r="G26" s="42"/>
      <c r="H26" s="42"/>
      <c r="I26" s="42">
        <v>0</v>
      </c>
      <c r="J26" s="42">
        <v>0</v>
      </c>
      <c r="K26" s="42">
        <v>8600</v>
      </c>
      <c r="L26" s="42"/>
      <c r="M26" s="42"/>
      <c r="N26" s="42"/>
      <c r="O26" s="42"/>
      <c r="P26" s="42"/>
      <c r="Q26" s="42"/>
    </row>
    <row r="27" spans="1:17" s="1" customFormat="1" ht="25.5" x14ac:dyDescent="0.25">
      <c r="A27" s="140"/>
      <c r="B27" s="74" t="s">
        <v>371</v>
      </c>
      <c r="C27" s="9" t="s">
        <v>374</v>
      </c>
      <c r="D27" s="48" t="s">
        <v>231</v>
      </c>
      <c r="E27" s="41">
        <f t="shared" si="0"/>
        <v>10120</v>
      </c>
      <c r="F27" s="42"/>
      <c r="G27" s="42"/>
      <c r="H27" s="42"/>
      <c r="I27" s="42"/>
      <c r="J27" s="42"/>
      <c r="K27" s="42">
        <v>10120</v>
      </c>
      <c r="L27" s="42"/>
      <c r="M27" s="42"/>
      <c r="N27" s="42"/>
      <c r="O27" s="42"/>
      <c r="P27" s="42"/>
      <c r="Q27" s="42"/>
    </row>
    <row r="28" spans="1:17" s="1" customFormat="1" ht="25.5" x14ac:dyDescent="0.25">
      <c r="A28" s="151" t="s">
        <v>290</v>
      </c>
      <c r="B28" s="43" t="s">
        <v>375</v>
      </c>
      <c r="C28" s="9" t="s">
        <v>376</v>
      </c>
      <c r="D28" s="48" t="s">
        <v>238</v>
      </c>
      <c r="E28" s="41">
        <f t="shared" si="0"/>
        <v>662558.27064022422</v>
      </c>
      <c r="F28" s="42">
        <v>662558.27064022422</v>
      </c>
      <c r="G28" s="42"/>
      <c r="H28" s="42"/>
      <c r="I28" s="42"/>
      <c r="J28" s="42"/>
      <c r="K28" s="42"/>
      <c r="L28" s="42"/>
      <c r="M28" s="42"/>
      <c r="N28" s="42"/>
      <c r="O28" s="42"/>
      <c r="P28" s="42"/>
      <c r="Q28" s="42"/>
    </row>
    <row r="29" spans="1:17" s="1" customFormat="1" ht="25.5" x14ac:dyDescent="0.25">
      <c r="A29" s="152"/>
      <c r="B29" s="43" t="s">
        <v>377</v>
      </c>
      <c r="C29" s="9" t="s">
        <v>376</v>
      </c>
      <c r="D29" s="48" t="s">
        <v>238</v>
      </c>
      <c r="E29" s="41">
        <f t="shared" si="0"/>
        <v>871814.84641086427</v>
      </c>
      <c r="F29" s="42">
        <v>871814.84641086427</v>
      </c>
      <c r="G29" s="42"/>
      <c r="H29" s="42"/>
      <c r="I29" s="42"/>
      <c r="J29" s="42"/>
      <c r="K29" s="42"/>
      <c r="L29" s="42"/>
      <c r="M29" s="42"/>
      <c r="N29" s="42"/>
      <c r="O29" s="42"/>
      <c r="P29" s="42"/>
      <c r="Q29" s="42"/>
    </row>
    <row r="30" spans="1:17" s="1" customFormat="1" ht="25.5" x14ac:dyDescent="0.25">
      <c r="A30" s="152"/>
      <c r="B30" s="43" t="s">
        <v>375</v>
      </c>
      <c r="C30" s="9" t="s">
        <v>376</v>
      </c>
      <c r="D30" s="48" t="s">
        <v>238</v>
      </c>
      <c r="E30" s="41">
        <f t="shared" si="0"/>
        <v>386280.56693252851</v>
      </c>
      <c r="F30" s="42">
        <v>386280.56693252851</v>
      </c>
      <c r="G30" s="42"/>
      <c r="H30" s="42"/>
      <c r="I30" s="42"/>
      <c r="J30" s="42"/>
      <c r="K30" s="42"/>
      <c r="L30" s="42"/>
      <c r="M30" s="42"/>
      <c r="N30" s="42"/>
      <c r="O30" s="42"/>
      <c r="P30" s="42"/>
      <c r="Q30" s="42"/>
    </row>
    <row r="31" spans="1:17" s="1" customFormat="1" ht="38.25" x14ac:dyDescent="0.25">
      <c r="A31" s="153"/>
      <c r="B31" s="43" t="s">
        <v>378</v>
      </c>
      <c r="C31" s="9" t="s">
        <v>376</v>
      </c>
      <c r="D31" s="48" t="s">
        <v>238</v>
      </c>
      <c r="E31" s="41">
        <f t="shared" si="0"/>
        <v>76412.386829057985</v>
      </c>
      <c r="F31" s="42">
        <v>76412.386829057985</v>
      </c>
      <c r="G31" s="42"/>
      <c r="H31" s="42"/>
      <c r="I31" s="42"/>
      <c r="J31" s="42"/>
      <c r="K31" s="42"/>
      <c r="L31" s="42"/>
      <c r="M31" s="42"/>
      <c r="N31" s="42"/>
      <c r="O31" s="42"/>
      <c r="P31" s="42"/>
      <c r="Q31" s="42"/>
    </row>
    <row r="32" spans="1:17" s="1" customFormat="1" ht="12.75" x14ac:dyDescent="0.25">
      <c r="A32" s="75"/>
      <c r="C32" s="9"/>
      <c r="D32" s="40"/>
      <c r="E32" s="44">
        <f>SUM(F32:Q32)</f>
        <v>151613598.52181271</v>
      </c>
      <c r="F32" s="44">
        <f>SUM(F5:F31)</f>
        <v>145701693.16181269</v>
      </c>
      <c r="G32" s="44">
        <f t="shared" ref="G32:Q32" si="1">SUM(G5:G31)</f>
        <v>580</v>
      </c>
      <c r="H32" s="44">
        <f t="shared" si="1"/>
        <v>81700</v>
      </c>
      <c r="I32" s="44">
        <f t="shared" si="1"/>
        <v>282056</v>
      </c>
      <c r="J32" s="44">
        <f t="shared" si="1"/>
        <v>580</v>
      </c>
      <c r="K32" s="44">
        <f t="shared" si="1"/>
        <v>1141934</v>
      </c>
      <c r="L32" s="44">
        <f t="shared" si="1"/>
        <v>4162155.36</v>
      </c>
      <c r="M32" s="44">
        <f t="shared" si="1"/>
        <v>60580</v>
      </c>
      <c r="N32" s="44">
        <f t="shared" si="1"/>
        <v>60580</v>
      </c>
      <c r="O32" s="44">
        <f t="shared" si="1"/>
        <v>40580</v>
      </c>
      <c r="P32" s="44">
        <f t="shared" si="1"/>
        <v>40580</v>
      </c>
      <c r="Q32" s="44">
        <f t="shared" si="1"/>
        <v>40580</v>
      </c>
    </row>
  </sheetData>
  <mergeCells count="13">
    <mergeCell ref="A28:A31"/>
    <mergeCell ref="C3:E3"/>
    <mergeCell ref="F3:Q3"/>
    <mergeCell ref="A5:A12"/>
    <mergeCell ref="B5:B6"/>
    <mergeCell ref="B10:B11"/>
    <mergeCell ref="A13:A14"/>
    <mergeCell ref="B13:B14"/>
    <mergeCell ref="A15:A16"/>
    <mergeCell ref="A18:A20"/>
    <mergeCell ref="B18:B20"/>
    <mergeCell ref="A21:A24"/>
    <mergeCell ref="A25:A27"/>
  </mergeCells>
  <dataValidations count="3">
    <dataValidation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sqref="D28:D31"/>
    <dataValidation allowBlank="1" showInputMessage="1" promptTitle="Nombre corto de lo que necesitas" prompt="Anota aquí el nombre común del bien o servicio que necesitas, p.e. gasolina, toner, papel, hospedaje, casetas, imprentas, cerrajería, rentas de sillas, etcétera" sqref="C28:C31"/>
    <dataValidation allowBlank="1" showInputMessage="1" promptTitle="Siglas junto a numero progresivo" prompt="Anota aquí siglas de tu área a la izquierda y un número con dos digitos a la derecha p.e. Dirección de Participación Ciudadana: DPC01 Contraloria General: CG01 " sqref="A25"/>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D11:D13 D15:D16 D21:D22 D24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32"/>
  <sheetViews>
    <sheetView workbookViewId="0">
      <selection activeCell="B7" sqref="B7"/>
    </sheetView>
  </sheetViews>
  <sheetFormatPr baseColWidth="10" defaultColWidth="11.42578125" defaultRowHeight="15" x14ac:dyDescent="0.25"/>
  <cols>
    <col min="2" max="2" width="26.5703125" customWidth="1"/>
    <col min="3" max="3" width="14.5703125" customWidth="1"/>
    <col min="4" max="4" width="48.140625" customWidth="1"/>
  </cols>
  <sheetData>
    <row r="5" spans="2:4" ht="63" customHeight="1" x14ac:dyDescent="0.25">
      <c r="B5" s="157" t="s">
        <v>379</v>
      </c>
      <c r="C5" s="157"/>
      <c r="D5" s="157"/>
    </row>
    <row r="6" spans="2:4" x14ac:dyDescent="0.25">
      <c r="B6" s="76" t="s">
        <v>380</v>
      </c>
    </row>
    <row r="8" spans="2:4" x14ac:dyDescent="0.25">
      <c r="B8" s="158" t="s">
        <v>381</v>
      </c>
      <c r="C8" s="158"/>
      <c r="D8" s="158"/>
    </row>
    <row r="9" spans="2:4" ht="15.75" thickBot="1" x14ac:dyDescent="0.3"/>
    <row r="10" spans="2:4" ht="15.75" thickBot="1" x14ac:dyDescent="0.3">
      <c r="B10" s="77" t="s">
        <v>382</v>
      </c>
      <c r="C10" s="77" t="s">
        <v>383</v>
      </c>
      <c r="D10" s="78" t="s">
        <v>384</v>
      </c>
    </row>
    <row r="11" spans="2:4" x14ac:dyDescent="0.25">
      <c r="B11" s="79" t="s">
        <v>385</v>
      </c>
      <c r="C11" s="79">
        <v>12</v>
      </c>
      <c r="D11" s="79" t="s">
        <v>140</v>
      </c>
    </row>
    <row r="12" spans="2:4" x14ac:dyDescent="0.25">
      <c r="B12" s="80" t="s">
        <v>386</v>
      </c>
      <c r="C12" s="80">
        <v>25</v>
      </c>
      <c r="D12" s="80" t="s">
        <v>140</v>
      </c>
    </row>
    <row r="13" spans="2:4" x14ac:dyDescent="0.25">
      <c r="B13" s="80" t="s">
        <v>387</v>
      </c>
      <c r="C13" s="80">
        <v>73</v>
      </c>
      <c r="D13" s="80" t="s">
        <v>140</v>
      </c>
    </row>
    <row r="14" spans="2:4" x14ac:dyDescent="0.25">
      <c r="B14" s="80" t="s">
        <v>388</v>
      </c>
      <c r="C14" s="80">
        <v>1172</v>
      </c>
      <c r="D14" s="80" t="s">
        <v>140</v>
      </c>
    </row>
    <row r="15" spans="2:4" x14ac:dyDescent="0.25">
      <c r="B15" s="80"/>
      <c r="C15" s="80"/>
      <c r="D15" s="80"/>
    </row>
    <row r="16" spans="2:4" x14ac:dyDescent="0.25">
      <c r="B16" s="81"/>
      <c r="C16" s="81"/>
      <c r="D16" s="80"/>
    </row>
    <row r="17" spans="2:5" x14ac:dyDescent="0.25">
      <c r="B17" s="81"/>
      <c r="C17" s="81"/>
      <c r="D17" s="80"/>
    </row>
    <row r="18" spans="2:5" x14ac:dyDescent="0.25">
      <c r="B18" s="81"/>
      <c r="C18" s="81"/>
      <c r="D18" s="80"/>
    </row>
    <row r="19" spans="2:5" x14ac:dyDescent="0.25">
      <c r="B19" s="81"/>
      <c r="C19" s="81"/>
      <c r="D19" s="80"/>
    </row>
    <row r="20" spans="2:5" x14ac:dyDescent="0.25">
      <c r="B20" s="81"/>
      <c r="C20" s="81"/>
      <c r="D20" s="80"/>
    </row>
    <row r="21" spans="2:5" x14ac:dyDescent="0.25">
      <c r="B21" s="81"/>
      <c r="C21" s="81"/>
      <c r="D21" s="80"/>
    </row>
    <row r="22" spans="2:5" x14ac:dyDescent="0.25">
      <c r="B22" s="81"/>
      <c r="C22" s="81"/>
      <c r="D22" s="80"/>
    </row>
    <row r="23" spans="2:5" x14ac:dyDescent="0.25">
      <c r="B23" s="81"/>
      <c r="C23" s="81"/>
      <c r="D23" s="80"/>
    </row>
    <row r="24" spans="2:5" x14ac:dyDescent="0.25">
      <c r="B24" s="81"/>
      <c r="C24" s="81"/>
      <c r="D24" s="80"/>
    </row>
    <row r="25" spans="2:5" x14ac:dyDescent="0.25">
      <c r="B25" s="81"/>
      <c r="C25" s="81"/>
      <c r="D25" s="80"/>
    </row>
    <row r="26" spans="2:5" x14ac:dyDescent="0.25">
      <c r="B26" s="81"/>
      <c r="C26" s="81"/>
      <c r="D26" s="80"/>
    </row>
    <row r="28" spans="2:5" x14ac:dyDescent="0.25">
      <c r="C28" s="82"/>
    </row>
    <row r="29" spans="2:5" ht="15.75" x14ac:dyDescent="0.3">
      <c r="B29" s="83" t="s">
        <v>389</v>
      </c>
      <c r="C29" s="159" t="s">
        <v>44</v>
      </c>
      <c r="D29" s="159"/>
      <c r="E29" s="84"/>
    </row>
    <row r="30" spans="2:5" ht="15.75" x14ac:dyDescent="0.3">
      <c r="B30" s="85"/>
      <c r="C30" s="83"/>
      <c r="D30" s="83"/>
      <c r="E30" s="84"/>
    </row>
    <row r="31" spans="2:5" ht="15.75" x14ac:dyDescent="0.3">
      <c r="B31" s="86" t="s">
        <v>390</v>
      </c>
      <c r="C31" s="160">
        <v>43300</v>
      </c>
      <c r="D31" s="160"/>
      <c r="E31" s="87"/>
    </row>
    <row r="32" spans="2:5" ht="15.75" x14ac:dyDescent="0.3">
      <c r="B32" s="85"/>
      <c r="C32" s="88"/>
      <c r="D32" s="89"/>
      <c r="E32" s="89"/>
    </row>
  </sheetData>
  <mergeCells count="4">
    <mergeCell ref="B5:D5"/>
    <mergeCell ref="B8:D8"/>
    <mergeCell ref="C29:D29"/>
    <mergeCell ref="C31:D31"/>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P27"/>
  <sheetViews>
    <sheetView view="pageLayout" topLeftCell="A4" zoomScale="99" zoomScaleNormal="120" zoomScalePageLayoutView="99" workbookViewId="0">
      <selection activeCell="L14" sqref="L14"/>
    </sheetView>
  </sheetViews>
  <sheetFormatPr baseColWidth="10" defaultColWidth="11.42578125" defaultRowHeight="15" x14ac:dyDescent="0.25"/>
  <cols>
    <col min="1" max="1" width="7.7109375" style="5" customWidth="1"/>
    <col min="2" max="2" width="28.85546875" style="5" customWidth="1"/>
    <col min="3" max="3" width="8.7109375" style="5" customWidth="1"/>
    <col min="4" max="6" width="6.5703125" style="5" bestFit="1" customWidth="1"/>
    <col min="7" max="8" width="7.28515625" style="5" bestFit="1" customWidth="1"/>
    <col min="9" max="10" width="6.5703125" style="5" bestFit="1" customWidth="1"/>
    <col min="11" max="11" width="6.7109375" style="5" bestFit="1" customWidth="1"/>
    <col min="12" max="12" width="6" style="5" customWidth="1"/>
    <col min="13" max="13" width="6.28515625" style="5" bestFit="1" customWidth="1"/>
    <col min="14" max="14" width="6.5703125" style="5" bestFit="1" customWidth="1"/>
    <col min="15" max="15" width="4.7109375" style="5" bestFit="1" customWidth="1"/>
    <col min="16" max="16" width="7.28515625" style="5" bestFit="1" customWidth="1"/>
    <col min="17" max="16384" width="11.42578125" style="5"/>
  </cols>
  <sheetData>
    <row r="1" spans="1:16" s="1" customFormat="1" ht="56.25" customHeight="1" x14ac:dyDescent="0.25">
      <c r="C1" s="104" t="s">
        <v>45</v>
      </c>
      <c r="D1" s="104"/>
      <c r="E1" s="104"/>
      <c r="F1" s="104"/>
      <c r="G1" s="104"/>
      <c r="H1" s="104"/>
      <c r="I1" s="104"/>
      <c r="J1" s="104"/>
      <c r="K1" s="104"/>
      <c r="L1" s="104"/>
      <c r="M1" s="104"/>
      <c r="N1" s="104"/>
      <c r="O1" s="104"/>
      <c r="P1" s="104"/>
    </row>
    <row r="2" spans="1:16" s="1" customFormat="1" ht="19.5" customHeight="1" x14ac:dyDescent="0.25">
      <c r="A2" s="128" t="s">
        <v>46</v>
      </c>
      <c r="B2" s="128"/>
      <c r="C2" s="128"/>
      <c r="D2" s="128"/>
      <c r="E2" s="128"/>
      <c r="F2" s="128"/>
      <c r="G2" s="128"/>
      <c r="H2" s="128"/>
      <c r="I2" s="128"/>
      <c r="J2" s="128"/>
      <c r="K2" s="128"/>
      <c r="L2" s="128"/>
      <c r="M2" s="128"/>
      <c r="N2" s="128"/>
      <c r="O2" s="128"/>
    </row>
    <row r="3" spans="1:16" s="1" customFormat="1" ht="18" customHeight="1" x14ac:dyDescent="0.25">
      <c r="A3" s="129" t="s">
        <v>2</v>
      </c>
      <c r="B3" s="129"/>
      <c r="C3" s="129"/>
      <c r="D3" s="130"/>
      <c r="E3" s="130"/>
      <c r="F3" s="130"/>
      <c r="G3" s="130"/>
      <c r="H3" s="130"/>
      <c r="I3" s="130"/>
      <c r="J3" s="130"/>
      <c r="K3" s="130"/>
      <c r="L3" s="130"/>
      <c r="M3" s="130"/>
      <c r="N3" s="130"/>
      <c r="O3" s="130"/>
      <c r="P3" s="130"/>
    </row>
    <row r="4" spans="1:16" s="1" customFormat="1" ht="18" customHeight="1" x14ac:dyDescent="0.25">
      <c r="A4" s="129" t="s">
        <v>47</v>
      </c>
      <c r="B4" s="129"/>
      <c r="C4" s="129"/>
      <c r="D4" s="129"/>
      <c r="E4" s="129"/>
      <c r="F4" s="129"/>
      <c r="G4" s="129"/>
      <c r="H4" s="130"/>
      <c r="I4" s="130"/>
      <c r="J4" s="130"/>
      <c r="K4" s="130"/>
      <c r="L4" s="130"/>
      <c r="M4" s="130"/>
      <c r="N4" s="130"/>
      <c r="O4" s="130"/>
      <c r="P4" s="130"/>
    </row>
    <row r="5" spans="1:16" s="1" customFormat="1" ht="25.5" x14ac:dyDescent="0.25">
      <c r="A5" s="14" t="s">
        <v>18</v>
      </c>
      <c r="B5" s="13" t="s">
        <v>48</v>
      </c>
      <c r="C5" s="19" t="s">
        <v>49</v>
      </c>
      <c r="D5" s="15" t="s">
        <v>50</v>
      </c>
      <c r="E5" s="15" t="s">
        <v>51</v>
      </c>
      <c r="F5" s="15" t="s">
        <v>52</v>
      </c>
      <c r="G5" s="15" t="s">
        <v>53</v>
      </c>
      <c r="H5" s="15" t="s">
        <v>54</v>
      </c>
      <c r="I5" s="15" t="s">
        <v>55</v>
      </c>
      <c r="J5" s="15" t="s">
        <v>56</v>
      </c>
      <c r="K5" s="15" t="s">
        <v>57</v>
      </c>
      <c r="L5" s="15" t="s">
        <v>58</v>
      </c>
      <c r="M5" s="15" t="s">
        <v>59</v>
      </c>
      <c r="N5" s="15" t="s">
        <v>60</v>
      </c>
      <c r="O5" s="15" t="s">
        <v>61</v>
      </c>
      <c r="P5" s="19" t="s">
        <v>62</v>
      </c>
    </row>
    <row r="6" spans="1:16" s="1" customFormat="1" ht="12.75" x14ac:dyDescent="0.25">
      <c r="A6" s="17">
        <v>1</v>
      </c>
      <c r="B6" s="9" t="s">
        <v>5</v>
      </c>
      <c r="C6" s="90"/>
      <c r="D6" s="10"/>
      <c r="E6" s="10"/>
      <c r="F6" s="10"/>
      <c r="G6" s="10"/>
      <c r="H6" s="10"/>
      <c r="I6" s="10"/>
      <c r="J6" s="10"/>
      <c r="K6" s="10">
        <v>10000</v>
      </c>
      <c r="L6" s="10">
        <v>5000</v>
      </c>
      <c r="M6" s="10">
        <v>5000</v>
      </c>
      <c r="N6" s="10">
        <v>15000</v>
      </c>
      <c r="O6" s="10"/>
      <c r="P6" s="10">
        <f>SUM(D6:O6)</f>
        <v>35000</v>
      </c>
    </row>
    <row r="7" spans="1:16" s="1" customFormat="1" ht="12.75" x14ac:dyDescent="0.25">
      <c r="A7" s="17"/>
      <c r="B7" s="9"/>
      <c r="C7" s="90"/>
      <c r="D7" s="10"/>
      <c r="E7" s="10"/>
      <c r="F7" s="10"/>
      <c r="G7" s="10"/>
      <c r="H7" s="10"/>
      <c r="I7" s="10"/>
      <c r="J7" s="10"/>
      <c r="K7" s="10"/>
      <c r="L7" s="10"/>
      <c r="M7" s="10"/>
      <c r="N7" s="10"/>
      <c r="O7" s="10"/>
      <c r="P7" s="10">
        <f t="shared" ref="P7:P15" si="0">SUM(D7:O7)</f>
        <v>0</v>
      </c>
    </row>
    <row r="8" spans="1:16" s="1" customFormat="1" ht="12.75" x14ac:dyDescent="0.25">
      <c r="A8" s="17"/>
      <c r="B8" s="9"/>
      <c r="C8" s="90"/>
      <c r="D8" s="10"/>
      <c r="E8" s="10"/>
      <c r="F8" s="10"/>
      <c r="G8" s="10"/>
      <c r="H8" s="10"/>
      <c r="I8" s="10"/>
      <c r="J8" s="10"/>
      <c r="K8" s="10"/>
      <c r="L8" s="10"/>
      <c r="M8" s="10"/>
      <c r="N8" s="10"/>
      <c r="O8" s="10"/>
      <c r="P8" s="10">
        <f t="shared" si="0"/>
        <v>0</v>
      </c>
    </row>
    <row r="9" spans="1:16" s="1" customFormat="1" ht="12.75" x14ac:dyDescent="0.25">
      <c r="A9" s="17"/>
      <c r="B9" s="9"/>
      <c r="C9" s="90"/>
      <c r="D9" s="10"/>
      <c r="E9" s="10"/>
      <c r="F9" s="10"/>
      <c r="G9" s="10"/>
      <c r="H9" s="10"/>
      <c r="I9" s="10"/>
      <c r="J9" s="10"/>
      <c r="K9" s="10"/>
      <c r="L9" s="10"/>
      <c r="M9" s="10"/>
      <c r="N9" s="10"/>
      <c r="O9" s="10"/>
      <c r="P9" s="10">
        <f t="shared" si="0"/>
        <v>0</v>
      </c>
    </row>
    <row r="10" spans="1:16" s="1" customFormat="1" ht="12.75" x14ac:dyDescent="0.25">
      <c r="A10" s="9"/>
      <c r="B10" s="9"/>
      <c r="C10" s="90"/>
      <c r="D10" s="10"/>
      <c r="E10" s="10"/>
      <c r="F10" s="10"/>
      <c r="G10" s="10"/>
      <c r="H10" s="10"/>
      <c r="I10" s="10"/>
      <c r="J10" s="10"/>
      <c r="K10" s="10"/>
      <c r="L10" s="10"/>
      <c r="M10" s="10"/>
      <c r="N10" s="10"/>
      <c r="O10" s="10"/>
      <c r="P10" s="10">
        <f t="shared" si="0"/>
        <v>0</v>
      </c>
    </row>
    <row r="11" spans="1:16" s="1" customFormat="1" ht="12.75" x14ac:dyDescent="0.25">
      <c r="A11" s="9"/>
      <c r="B11" s="9"/>
      <c r="C11" s="90"/>
      <c r="D11" s="10"/>
      <c r="E11" s="10"/>
      <c r="F11" s="10"/>
      <c r="G11" s="10"/>
      <c r="H11" s="10"/>
      <c r="I11" s="10"/>
      <c r="J11" s="10"/>
      <c r="K11" s="10"/>
      <c r="L11" s="10"/>
      <c r="M11" s="10"/>
      <c r="N11" s="10"/>
      <c r="O11" s="10"/>
      <c r="P11" s="10">
        <f t="shared" si="0"/>
        <v>0</v>
      </c>
    </row>
    <row r="12" spans="1:16" s="1" customFormat="1" ht="12.75" x14ac:dyDescent="0.25">
      <c r="A12" s="9"/>
      <c r="B12" s="9"/>
      <c r="C12" s="90"/>
      <c r="D12" s="10"/>
      <c r="E12" s="10"/>
      <c r="F12" s="10"/>
      <c r="G12" s="10"/>
      <c r="H12" s="10"/>
      <c r="I12" s="10"/>
      <c r="J12" s="10"/>
      <c r="K12" s="10"/>
      <c r="L12" s="10"/>
      <c r="M12" s="10"/>
      <c r="N12" s="10"/>
      <c r="O12" s="10"/>
      <c r="P12" s="10">
        <f t="shared" si="0"/>
        <v>0</v>
      </c>
    </row>
    <row r="13" spans="1:16" s="1" customFormat="1" ht="12.75" x14ac:dyDescent="0.25">
      <c r="A13" s="9"/>
      <c r="B13" s="9"/>
      <c r="C13" s="90"/>
      <c r="D13" s="10"/>
      <c r="E13" s="10"/>
      <c r="F13" s="10"/>
      <c r="G13" s="10"/>
      <c r="H13" s="10"/>
      <c r="I13" s="10"/>
      <c r="J13" s="10"/>
      <c r="K13" s="10"/>
      <c r="L13" s="10"/>
      <c r="M13" s="10"/>
      <c r="N13" s="10"/>
      <c r="O13" s="10"/>
      <c r="P13" s="10">
        <f t="shared" si="0"/>
        <v>0</v>
      </c>
    </row>
    <row r="14" spans="1:16" s="1" customFormat="1" ht="12.75" x14ac:dyDescent="0.25">
      <c r="A14" s="9"/>
      <c r="B14" s="9"/>
      <c r="C14" s="90"/>
      <c r="D14" s="10"/>
      <c r="E14" s="10"/>
      <c r="F14" s="10"/>
      <c r="G14" s="10"/>
      <c r="H14" s="10"/>
      <c r="I14" s="10"/>
      <c r="J14" s="10"/>
      <c r="K14" s="10"/>
      <c r="L14" s="10"/>
      <c r="M14" s="10"/>
      <c r="N14" s="10"/>
      <c r="O14" s="10"/>
      <c r="P14" s="10">
        <f t="shared" si="0"/>
        <v>0</v>
      </c>
    </row>
    <row r="15" spans="1:16" s="1" customFormat="1" ht="12.75" x14ac:dyDescent="0.25">
      <c r="A15" s="9"/>
      <c r="B15" s="9"/>
      <c r="C15" s="90"/>
      <c r="D15" s="10"/>
      <c r="E15" s="10"/>
      <c r="F15" s="10"/>
      <c r="G15" s="10"/>
      <c r="H15" s="10"/>
      <c r="I15" s="10"/>
      <c r="J15" s="10"/>
      <c r="K15" s="10"/>
      <c r="L15" s="10"/>
      <c r="M15" s="10"/>
      <c r="N15" s="10"/>
      <c r="O15" s="10"/>
      <c r="P15" s="10">
        <f t="shared" si="0"/>
        <v>0</v>
      </c>
    </row>
    <row r="16" spans="1:16" s="1" customFormat="1" ht="12.75" x14ac:dyDescent="0.25">
      <c r="A16" s="9"/>
      <c r="B16" s="9"/>
      <c r="C16" s="90"/>
      <c r="D16" s="10"/>
      <c r="E16" s="10"/>
      <c r="F16" s="10"/>
      <c r="G16" s="10"/>
      <c r="H16" s="10"/>
      <c r="I16" s="10"/>
      <c r="J16" s="10"/>
      <c r="K16" s="10"/>
      <c r="L16" s="10"/>
      <c r="M16" s="10"/>
      <c r="N16" s="10"/>
      <c r="O16" s="10"/>
      <c r="P16" s="10">
        <f t="shared" ref="P16:P25" si="1">SUM(D16:O16)</f>
        <v>0</v>
      </c>
    </row>
    <row r="17" spans="1:16" s="1" customFormat="1" ht="12.75" x14ac:dyDescent="0.25">
      <c r="A17" s="9"/>
      <c r="B17" s="9"/>
      <c r="C17" s="90"/>
      <c r="D17" s="10"/>
      <c r="E17" s="10"/>
      <c r="F17" s="10"/>
      <c r="G17" s="10"/>
      <c r="H17" s="10"/>
      <c r="I17" s="10"/>
      <c r="J17" s="10"/>
      <c r="K17" s="10"/>
      <c r="L17" s="10"/>
      <c r="M17" s="10"/>
      <c r="N17" s="10"/>
      <c r="O17" s="10"/>
      <c r="P17" s="10">
        <f t="shared" si="1"/>
        <v>0</v>
      </c>
    </row>
    <row r="18" spans="1:16" s="1" customFormat="1" ht="12.75" x14ac:dyDescent="0.25">
      <c r="A18" s="9"/>
      <c r="B18" s="9"/>
      <c r="C18" s="90"/>
      <c r="D18" s="10"/>
      <c r="E18" s="10"/>
      <c r="F18" s="10"/>
      <c r="G18" s="10"/>
      <c r="H18" s="10"/>
      <c r="I18" s="10"/>
      <c r="J18" s="10"/>
      <c r="K18" s="10"/>
      <c r="L18" s="10"/>
      <c r="M18" s="10"/>
      <c r="N18" s="10"/>
      <c r="O18" s="10"/>
      <c r="P18" s="10">
        <f t="shared" si="1"/>
        <v>0</v>
      </c>
    </row>
    <row r="19" spans="1:16" s="1" customFormat="1" ht="12.75" x14ac:dyDescent="0.25">
      <c r="A19" s="9"/>
      <c r="B19" s="9"/>
      <c r="C19" s="90"/>
      <c r="D19" s="10"/>
      <c r="E19" s="10"/>
      <c r="F19" s="10"/>
      <c r="G19" s="10"/>
      <c r="H19" s="10"/>
      <c r="I19" s="10"/>
      <c r="J19" s="10"/>
      <c r="K19" s="10"/>
      <c r="L19" s="10"/>
      <c r="M19" s="10"/>
      <c r="N19" s="10"/>
      <c r="O19" s="10"/>
      <c r="P19" s="10">
        <f t="shared" si="1"/>
        <v>0</v>
      </c>
    </row>
    <row r="20" spans="1:16" s="1" customFormat="1" ht="12.75" x14ac:dyDescent="0.25">
      <c r="A20" s="9"/>
      <c r="B20" s="9"/>
      <c r="C20" s="90"/>
      <c r="D20" s="10"/>
      <c r="E20" s="10"/>
      <c r="F20" s="10"/>
      <c r="G20" s="10"/>
      <c r="H20" s="10"/>
      <c r="I20" s="10"/>
      <c r="J20" s="10"/>
      <c r="K20" s="10"/>
      <c r="L20" s="10"/>
      <c r="M20" s="10"/>
      <c r="N20" s="10"/>
      <c r="O20" s="10"/>
      <c r="P20" s="10">
        <f t="shared" si="1"/>
        <v>0</v>
      </c>
    </row>
    <row r="21" spans="1:16" s="1" customFormat="1" ht="12.75" x14ac:dyDescent="0.25">
      <c r="A21" s="9"/>
      <c r="B21" s="9"/>
      <c r="C21" s="90"/>
      <c r="D21" s="10"/>
      <c r="E21" s="10"/>
      <c r="F21" s="10"/>
      <c r="G21" s="10"/>
      <c r="H21" s="10"/>
      <c r="I21" s="10"/>
      <c r="J21" s="10"/>
      <c r="K21" s="10"/>
      <c r="L21" s="10"/>
      <c r="M21" s="10"/>
      <c r="N21" s="10"/>
      <c r="O21" s="10"/>
      <c r="P21" s="10">
        <f t="shared" si="1"/>
        <v>0</v>
      </c>
    </row>
    <row r="22" spans="1:16" s="1" customFormat="1" ht="12.75" x14ac:dyDescent="0.25">
      <c r="A22" s="9"/>
      <c r="B22" s="9"/>
      <c r="C22" s="90"/>
      <c r="D22" s="10"/>
      <c r="E22" s="10"/>
      <c r="F22" s="10"/>
      <c r="G22" s="10"/>
      <c r="H22" s="10"/>
      <c r="I22" s="10"/>
      <c r="J22" s="10"/>
      <c r="K22" s="10"/>
      <c r="L22" s="10"/>
      <c r="M22" s="10"/>
      <c r="N22" s="10"/>
      <c r="O22" s="10"/>
      <c r="P22" s="10">
        <f t="shared" si="1"/>
        <v>0</v>
      </c>
    </row>
    <row r="23" spans="1:16" s="1" customFormat="1" ht="12.75" x14ac:dyDescent="0.25">
      <c r="A23" s="9"/>
      <c r="B23" s="9"/>
      <c r="C23" s="90"/>
      <c r="D23" s="10"/>
      <c r="E23" s="10"/>
      <c r="F23" s="10"/>
      <c r="G23" s="10"/>
      <c r="H23" s="10"/>
      <c r="I23" s="10"/>
      <c r="J23" s="10"/>
      <c r="K23" s="10"/>
      <c r="L23" s="10"/>
      <c r="M23" s="10"/>
      <c r="N23" s="10"/>
      <c r="O23" s="10"/>
      <c r="P23" s="10">
        <f t="shared" si="1"/>
        <v>0</v>
      </c>
    </row>
    <row r="24" spans="1:16" s="1" customFormat="1" ht="12.75" x14ac:dyDescent="0.25">
      <c r="A24" s="9"/>
      <c r="B24" s="9"/>
      <c r="C24" s="90"/>
      <c r="D24" s="10"/>
      <c r="E24" s="10"/>
      <c r="F24" s="10"/>
      <c r="G24" s="10"/>
      <c r="H24" s="10"/>
      <c r="I24" s="10"/>
      <c r="J24" s="10"/>
      <c r="K24" s="10"/>
      <c r="L24" s="10"/>
      <c r="M24" s="10"/>
      <c r="N24" s="10"/>
      <c r="O24" s="10"/>
      <c r="P24" s="10">
        <f t="shared" si="1"/>
        <v>0</v>
      </c>
    </row>
    <row r="25" spans="1:16" s="1" customFormat="1" ht="12.75" x14ac:dyDescent="0.25">
      <c r="A25" s="9"/>
      <c r="B25" s="9"/>
      <c r="C25" s="90"/>
      <c r="D25" s="10"/>
      <c r="E25" s="10"/>
      <c r="F25" s="10"/>
      <c r="G25" s="10"/>
      <c r="H25" s="10"/>
      <c r="I25" s="10"/>
      <c r="J25" s="10"/>
      <c r="K25" s="10"/>
      <c r="L25" s="10"/>
      <c r="M25" s="10"/>
      <c r="N25" s="10"/>
      <c r="O25" s="10"/>
      <c r="P25" s="10">
        <f t="shared" si="1"/>
        <v>0</v>
      </c>
    </row>
    <row r="26" spans="1:16" s="1" customFormat="1" ht="6" customHeight="1" x14ac:dyDescent="0.25"/>
    <row r="27" spans="1:16" s="1" customFormat="1" ht="12.75" x14ac:dyDescent="0.25">
      <c r="C27" s="16" t="s">
        <v>63</v>
      </c>
      <c r="D27" s="11">
        <f>SUM(D6:D25)</f>
        <v>0</v>
      </c>
      <c r="E27" s="11">
        <f t="shared" ref="E27:O27" si="2">SUM(E6:E25)</f>
        <v>0</v>
      </c>
      <c r="F27" s="11">
        <f t="shared" si="2"/>
        <v>0</v>
      </c>
      <c r="G27" s="11">
        <f t="shared" si="2"/>
        <v>0</v>
      </c>
      <c r="H27" s="11">
        <f t="shared" si="2"/>
        <v>0</v>
      </c>
      <c r="I27" s="11">
        <f t="shared" si="2"/>
        <v>0</v>
      </c>
      <c r="J27" s="11">
        <f t="shared" si="2"/>
        <v>0</v>
      </c>
      <c r="K27" s="11">
        <f t="shared" si="2"/>
        <v>10000</v>
      </c>
      <c r="L27" s="11">
        <f t="shared" si="2"/>
        <v>5000</v>
      </c>
      <c r="M27" s="11">
        <f t="shared" si="2"/>
        <v>5000</v>
      </c>
      <c r="N27" s="11">
        <f t="shared" si="2"/>
        <v>15000</v>
      </c>
      <c r="O27" s="11">
        <f t="shared" si="2"/>
        <v>0</v>
      </c>
      <c r="P27" s="11">
        <f>SUM(D27:O27)</f>
        <v>35000</v>
      </c>
    </row>
  </sheetData>
  <mergeCells count="6">
    <mergeCell ref="C1:P1"/>
    <mergeCell ref="A2:O2"/>
    <mergeCell ref="A3:C3"/>
    <mergeCell ref="A4:G4"/>
    <mergeCell ref="H4:P4"/>
    <mergeCell ref="D3:P3"/>
  </mergeCells>
  <pageMargins left="0.7" right="0.7" top="0.75" bottom="0.75" header="0.3" footer="0.3"/>
  <pageSetup paperSize="9" orientation="landscape" r:id="rId1"/>
  <headerFooter>
    <oddHeader>&amp;LPrograma Anual de Actividades 2018&amp;RFicha básica presupuestal</oddHeader>
    <oddFooter>&amp;LantePOA 2018 UG&amp;C&amp;P/&amp;N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A1:E68"/>
  <sheetViews>
    <sheetView workbookViewId="0">
      <selection activeCell="C17" sqref="C17"/>
    </sheetView>
  </sheetViews>
  <sheetFormatPr baseColWidth="10" defaultColWidth="11.42578125" defaultRowHeight="15" x14ac:dyDescent="0.25"/>
  <cols>
    <col min="1" max="1" width="74.5703125" style="21" customWidth="1"/>
    <col min="2" max="2" width="5.140625" style="21" customWidth="1"/>
    <col min="3" max="3" width="41" style="21" customWidth="1"/>
    <col min="4" max="4" width="14.42578125" customWidth="1"/>
    <col min="5" max="5" width="56.42578125" style="21" customWidth="1"/>
    <col min="6" max="16384" width="11.42578125" style="21"/>
  </cols>
  <sheetData>
    <row r="1" spans="1:5" x14ac:dyDescent="0.25">
      <c r="A1" s="21" t="s">
        <v>64</v>
      </c>
      <c r="C1" s="22" t="s">
        <v>65</v>
      </c>
      <c r="D1" t="s">
        <v>66</v>
      </c>
      <c r="E1" s="22" t="s">
        <v>67</v>
      </c>
    </row>
    <row r="2" spans="1:5" ht="39" thickBot="1" x14ac:dyDescent="0.3">
      <c r="A2" s="21" t="s">
        <v>68</v>
      </c>
      <c r="C2" s="23" t="s">
        <v>69</v>
      </c>
      <c r="E2" s="28" t="s">
        <v>70</v>
      </c>
    </row>
    <row r="3" spans="1:5" ht="15.75" thickBot="1" x14ac:dyDescent="0.3">
      <c r="A3" s="21" t="s">
        <v>71</v>
      </c>
      <c r="C3" s="23" t="s">
        <v>1</v>
      </c>
      <c r="E3" s="28" t="s">
        <v>72</v>
      </c>
    </row>
    <row r="4" spans="1:5" ht="26.25" thickBot="1" x14ac:dyDescent="0.3">
      <c r="A4" s="21" t="s">
        <v>73</v>
      </c>
      <c r="C4" s="23" t="s">
        <v>74</v>
      </c>
      <c r="E4" s="28" t="s">
        <v>44</v>
      </c>
    </row>
    <row r="5" spans="1:5" ht="26.25" thickBot="1" x14ac:dyDescent="0.3">
      <c r="A5" s="21" t="s">
        <v>75</v>
      </c>
      <c r="C5" s="23" t="s">
        <v>76</v>
      </c>
      <c r="E5" s="28" t="s">
        <v>77</v>
      </c>
    </row>
    <row r="6" spans="1:5" ht="39" thickBot="1" x14ac:dyDescent="0.3">
      <c r="A6" s="21" t="s">
        <v>78</v>
      </c>
      <c r="C6" s="23" t="s">
        <v>79</v>
      </c>
      <c r="E6" s="28" t="s">
        <v>80</v>
      </c>
    </row>
    <row r="7" spans="1:5" ht="15.75" thickBot="1" x14ac:dyDescent="0.3">
      <c r="A7" s="21" t="s">
        <v>17</v>
      </c>
      <c r="C7" s="23" t="s">
        <v>81</v>
      </c>
      <c r="E7" s="28" t="s">
        <v>82</v>
      </c>
    </row>
    <row r="8" spans="1:5" ht="15.75" thickBot="1" x14ac:dyDescent="0.3">
      <c r="C8" s="23" t="s">
        <v>83</v>
      </c>
      <c r="E8" s="28" t="s">
        <v>84</v>
      </c>
    </row>
    <row r="9" spans="1:5" ht="15.75" thickBot="1" x14ac:dyDescent="0.3">
      <c r="C9" s="23" t="s">
        <v>85</v>
      </c>
      <c r="E9" s="28" t="s">
        <v>86</v>
      </c>
    </row>
    <row r="10" spans="1:5" ht="15.75" thickBot="1" x14ac:dyDescent="0.3">
      <c r="C10" s="23" t="s">
        <v>87</v>
      </c>
      <c r="E10" s="28" t="s">
        <v>88</v>
      </c>
    </row>
    <row r="11" spans="1:5" ht="15.75" thickBot="1" x14ac:dyDescent="0.3">
      <c r="C11" s="23" t="s">
        <v>89</v>
      </c>
      <c r="E11" s="28" t="s">
        <v>90</v>
      </c>
    </row>
    <row r="12" spans="1:5" ht="15.75" thickBot="1" x14ac:dyDescent="0.3">
      <c r="C12" s="23" t="s">
        <v>91</v>
      </c>
      <c r="E12" s="28" t="s">
        <v>92</v>
      </c>
    </row>
    <row r="13" spans="1:5" ht="15.75" thickBot="1" x14ac:dyDescent="0.3">
      <c r="C13" s="23" t="s">
        <v>93</v>
      </c>
      <c r="E13" s="28" t="s">
        <v>94</v>
      </c>
    </row>
    <row r="14" spans="1:5" ht="15.75" thickBot="1" x14ac:dyDescent="0.3">
      <c r="C14" s="23" t="s">
        <v>95</v>
      </c>
      <c r="E14" s="28" t="s">
        <v>96</v>
      </c>
    </row>
    <row r="15" spans="1:5" ht="15.75" thickBot="1" x14ac:dyDescent="0.3">
      <c r="C15" s="23"/>
      <c r="E15" s="28" t="s">
        <v>97</v>
      </c>
    </row>
    <row r="16" spans="1:5" x14ac:dyDescent="0.25">
      <c r="C16" s="23"/>
      <c r="E16" s="29" t="s">
        <v>98</v>
      </c>
    </row>
    <row r="17" spans="3:3" x14ac:dyDescent="0.25">
      <c r="C17" s="23" t="s">
        <v>99</v>
      </c>
    </row>
    <row r="18" spans="3:3" x14ac:dyDescent="0.25">
      <c r="C18" s="23" t="s">
        <v>100</v>
      </c>
    </row>
    <row r="19" spans="3:3" x14ac:dyDescent="0.25">
      <c r="C19" s="23" t="s">
        <v>101</v>
      </c>
    </row>
    <row r="20" spans="3:3" x14ac:dyDescent="0.25">
      <c r="C20" s="23" t="s">
        <v>102</v>
      </c>
    </row>
    <row r="21" spans="3:3" x14ac:dyDescent="0.25">
      <c r="C21" s="23" t="s">
        <v>103</v>
      </c>
    </row>
    <row r="22" spans="3:3" x14ac:dyDescent="0.25">
      <c r="C22" s="24"/>
    </row>
    <row r="23" spans="3:3" x14ac:dyDescent="0.25">
      <c r="C23" s="24"/>
    </row>
    <row r="24" spans="3:3" x14ac:dyDescent="0.25">
      <c r="C24" s="24"/>
    </row>
    <row r="25" spans="3:3" x14ac:dyDescent="0.25">
      <c r="C25" s="24"/>
    </row>
    <row r="26" spans="3:3" x14ac:dyDescent="0.25">
      <c r="C26" s="24"/>
    </row>
    <row r="27" spans="3:3" x14ac:dyDescent="0.25">
      <c r="C27" s="24"/>
    </row>
    <row r="28" spans="3:3" x14ac:dyDescent="0.25">
      <c r="C28" s="24"/>
    </row>
    <row r="29" spans="3:3" x14ac:dyDescent="0.25">
      <c r="C29" s="24"/>
    </row>
    <row r="30" spans="3:3" x14ac:dyDescent="0.25">
      <c r="C30" s="24"/>
    </row>
    <row r="31" spans="3:3" x14ac:dyDescent="0.25">
      <c r="C31" s="24"/>
    </row>
    <row r="32" spans="3:3" x14ac:dyDescent="0.25">
      <c r="C32" s="24"/>
    </row>
    <row r="33" spans="3:3" x14ac:dyDescent="0.25">
      <c r="C33" s="24"/>
    </row>
    <row r="34" spans="3:3" x14ac:dyDescent="0.25">
      <c r="C34" s="24"/>
    </row>
    <row r="35" spans="3:3" x14ac:dyDescent="0.25">
      <c r="C35" s="24"/>
    </row>
    <row r="36" spans="3:3" x14ac:dyDescent="0.25">
      <c r="C36" s="24"/>
    </row>
    <row r="37" spans="3:3" x14ac:dyDescent="0.25">
      <c r="C37" s="24"/>
    </row>
    <row r="38" spans="3:3" x14ac:dyDescent="0.25">
      <c r="C38" s="24"/>
    </row>
    <row r="39" spans="3:3" x14ac:dyDescent="0.25">
      <c r="C39" s="24"/>
    </row>
    <row r="40" spans="3:3" x14ac:dyDescent="0.25">
      <c r="C40" s="24"/>
    </row>
    <row r="41" spans="3:3" x14ac:dyDescent="0.25">
      <c r="C41" s="24"/>
    </row>
    <row r="42" spans="3:3" x14ac:dyDescent="0.25">
      <c r="C42" s="24"/>
    </row>
    <row r="43" spans="3:3" x14ac:dyDescent="0.25">
      <c r="C43" s="24"/>
    </row>
    <row r="44" spans="3:3" x14ac:dyDescent="0.25">
      <c r="C44" s="24"/>
    </row>
    <row r="45" spans="3:3" x14ac:dyDescent="0.25">
      <c r="C45" s="24"/>
    </row>
    <row r="46" spans="3:3" x14ac:dyDescent="0.25">
      <c r="C46" s="24"/>
    </row>
    <row r="47" spans="3:3" x14ac:dyDescent="0.25">
      <c r="C47" s="24"/>
    </row>
    <row r="48" spans="3:3" x14ac:dyDescent="0.25">
      <c r="C48" s="24"/>
    </row>
    <row r="49" spans="3:3" x14ac:dyDescent="0.25">
      <c r="C49" s="24"/>
    </row>
    <row r="50" spans="3:3" x14ac:dyDescent="0.25">
      <c r="C50" s="24"/>
    </row>
    <row r="51" spans="3:3" x14ac:dyDescent="0.25">
      <c r="C51" s="24"/>
    </row>
    <row r="52" spans="3:3" x14ac:dyDescent="0.25">
      <c r="C52" s="24"/>
    </row>
    <row r="53" spans="3:3" x14ac:dyDescent="0.25">
      <c r="C53" s="24"/>
    </row>
    <row r="54" spans="3:3" x14ac:dyDescent="0.25">
      <c r="C54" s="24"/>
    </row>
    <row r="55" spans="3:3" x14ac:dyDescent="0.25">
      <c r="C55" s="24"/>
    </row>
    <row r="56" spans="3:3" x14ac:dyDescent="0.25">
      <c r="C56" s="24"/>
    </row>
    <row r="57" spans="3:3" x14ac:dyDescent="0.25">
      <c r="C57" s="24"/>
    </row>
    <row r="58" spans="3:3" x14ac:dyDescent="0.25">
      <c r="C58" s="24"/>
    </row>
    <row r="59" spans="3:3" x14ac:dyDescent="0.25">
      <c r="C59" s="24"/>
    </row>
    <row r="60" spans="3:3" x14ac:dyDescent="0.25">
      <c r="C60" s="24"/>
    </row>
    <row r="61" spans="3:3" x14ac:dyDescent="0.25">
      <c r="C61" s="24"/>
    </row>
    <row r="62" spans="3:3" x14ac:dyDescent="0.25">
      <c r="C62" s="24"/>
    </row>
    <row r="63" spans="3:3" x14ac:dyDescent="0.25">
      <c r="C63" s="24"/>
    </row>
    <row r="64" spans="3:3" x14ac:dyDescent="0.25">
      <c r="C64" s="24"/>
    </row>
    <row r="65" spans="3:3" x14ac:dyDescent="0.25">
      <c r="C65" s="24"/>
    </row>
    <row r="66" spans="3:3" x14ac:dyDescent="0.25">
      <c r="C66" s="24"/>
    </row>
    <row r="67" spans="3:3" x14ac:dyDescent="0.25">
      <c r="C67" s="24"/>
    </row>
    <row r="68" spans="3:3" x14ac:dyDescent="0.25">
      <c r="C68" s="24"/>
    </row>
  </sheetData>
  <sortState ref="C2:C18">
    <sortCondition ref="C2:C18"/>
  </sortState>
  <pageMargins left="0.7" right="0.7" top="0.75" bottom="0.75" header="0.3" footer="0.3"/>
  <pageSetup orientation="portrait" r:id="rId1"/>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5"/>
  <sheetViews>
    <sheetView tabSelected="1" view="pageLayout" zoomScaleNormal="110" workbookViewId="0">
      <selection activeCell="B9" sqref="B9:N9"/>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x14ac:dyDescent="0.25">
      <c r="B1" s="104" t="s">
        <v>0</v>
      </c>
      <c r="C1" s="104"/>
      <c r="D1" s="104"/>
      <c r="E1" s="104"/>
      <c r="F1" s="104"/>
      <c r="G1" s="104"/>
      <c r="H1" s="104"/>
      <c r="I1" s="104"/>
      <c r="J1" s="104"/>
      <c r="K1" s="104"/>
      <c r="L1" s="104"/>
      <c r="M1" s="104"/>
      <c r="N1" s="104"/>
    </row>
    <row r="2" spans="1:15" ht="15.75" x14ac:dyDescent="0.25">
      <c r="A2" s="116" t="s">
        <v>1</v>
      </c>
      <c r="B2" s="116"/>
      <c r="C2" s="116"/>
      <c r="D2" s="116"/>
      <c r="E2" s="116"/>
      <c r="F2" s="116"/>
      <c r="G2" s="116"/>
      <c r="H2" s="116"/>
      <c r="I2" s="116"/>
      <c r="J2" s="116"/>
      <c r="K2" s="116"/>
      <c r="L2" s="116"/>
      <c r="M2" s="116"/>
      <c r="N2" s="116"/>
    </row>
    <row r="3" spans="1:15" x14ac:dyDescent="0.25">
      <c r="A3" s="109" t="s">
        <v>2</v>
      </c>
      <c r="B3" s="110"/>
      <c r="C3" s="106" t="s">
        <v>104</v>
      </c>
      <c r="D3" s="107"/>
      <c r="E3" s="107"/>
      <c r="F3" s="107"/>
      <c r="G3" s="107"/>
      <c r="H3" s="107"/>
      <c r="I3" s="107"/>
      <c r="J3" s="107"/>
      <c r="K3" s="107"/>
      <c r="L3" s="107"/>
      <c r="M3" s="107"/>
      <c r="N3" s="108"/>
    </row>
    <row r="4" spans="1:15" x14ac:dyDescent="0.25">
      <c r="A4" s="109" t="s">
        <v>4</v>
      </c>
      <c r="B4" s="124"/>
      <c r="C4" s="124"/>
      <c r="D4" s="124"/>
      <c r="E4" s="124"/>
      <c r="F4" s="124"/>
      <c r="G4" s="114" t="s">
        <v>5</v>
      </c>
      <c r="H4" s="114"/>
      <c r="I4" s="114"/>
      <c r="J4" s="114"/>
      <c r="K4" s="114"/>
      <c r="L4" s="114"/>
      <c r="M4" s="114"/>
      <c r="N4" s="114"/>
    </row>
    <row r="5" spans="1:15" x14ac:dyDescent="0.25">
      <c r="A5" s="2"/>
      <c r="B5" s="112"/>
      <c r="C5" s="112"/>
    </row>
    <row r="6" spans="1:15" x14ac:dyDescent="0.25">
      <c r="A6" s="20" t="s">
        <v>6</v>
      </c>
      <c r="B6" s="111" t="s">
        <v>7</v>
      </c>
      <c r="C6" s="111"/>
      <c r="D6" s="111"/>
      <c r="E6" s="111"/>
      <c r="F6" s="111"/>
      <c r="G6" s="111"/>
      <c r="H6" s="111"/>
      <c r="I6" s="111"/>
      <c r="J6" s="111"/>
      <c r="K6" s="111"/>
      <c r="L6" s="111"/>
      <c r="M6" s="111"/>
      <c r="N6" s="111"/>
    </row>
    <row r="7" spans="1:15" ht="25.5" x14ac:dyDescent="0.25">
      <c r="A7" s="20" t="s">
        <v>8</v>
      </c>
      <c r="B7" s="113" t="s">
        <v>105</v>
      </c>
      <c r="C7" s="113"/>
      <c r="D7" s="113"/>
      <c r="E7" s="113"/>
      <c r="F7" s="113"/>
      <c r="G7" s="113"/>
      <c r="H7" s="113"/>
      <c r="I7" s="113"/>
      <c r="J7" s="113"/>
      <c r="K7" s="113"/>
      <c r="L7" s="16" t="s">
        <v>10</v>
      </c>
      <c r="M7" s="117">
        <v>43344</v>
      </c>
      <c r="N7" s="117"/>
    </row>
    <row r="8" spans="1:15" ht="25.5" x14ac:dyDescent="0.25">
      <c r="A8" s="20" t="s">
        <v>11</v>
      </c>
      <c r="B8" s="115" t="s">
        <v>106</v>
      </c>
      <c r="C8" s="115"/>
      <c r="D8" s="115"/>
      <c r="E8" s="115"/>
      <c r="F8" s="115"/>
      <c r="G8" s="115"/>
      <c r="H8" s="115"/>
      <c r="I8" s="16" t="s">
        <v>13</v>
      </c>
      <c r="J8" s="114" t="s">
        <v>14</v>
      </c>
      <c r="K8" s="114"/>
      <c r="L8" s="16" t="s">
        <v>15</v>
      </c>
      <c r="M8" s="117">
        <v>43465</v>
      </c>
      <c r="N8" s="117"/>
    </row>
    <row r="9" spans="1:15" ht="24.75" customHeight="1" x14ac:dyDescent="0.25">
      <c r="A9" s="20" t="s">
        <v>16</v>
      </c>
      <c r="B9" s="111" t="s">
        <v>17</v>
      </c>
      <c r="C9" s="111"/>
      <c r="D9" s="111"/>
      <c r="E9" s="111"/>
      <c r="F9" s="111"/>
      <c r="G9" s="111"/>
      <c r="H9" s="111"/>
      <c r="I9" s="111"/>
      <c r="J9" s="111"/>
      <c r="K9" s="111"/>
      <c r="L9" s="111"/>
      <c r="M9" s="111"/>
      <c r="N9" s="111"/>
    </row>
    <row r="10" spans="1:15" x14ac:dyDescent="0.25">
      <c r="A10" s="3"/>
      <c r="B10" s="4"/>
      <c r="C10" s="4"/>
      <c r="D10" s="4"/>
      <c r="E10" s="4"/>
      <c r="F10" s="4"/>
      <c r="G10" s="4"/>
      <c r="H10" s="4"/>
      <c r="I10" s="4"/>
      <c r="J10" s="4"/>
      <c r="K10" s="4"/>
      <c r="L10" s="4"/>
      <c r="M10" s="4"/>
      <c r="N10" s="4"/>
    </row>
    <row r="11" spans="1:15" s="26" customFormat="1" x14ac:dyDescent="0.25">
      <c r="A11" s="105" t="s">
        <v>18</v>
      </c>
      <c r="B11" s="126" t="s">
        <v>19</v>
      </c>
      <c r="C11" s="126"/>
      <c r="D11" s="126"/>
      <c r="E11" s="126"/>
      <c r="F11" s="126"/>
      <c r="G11" s="126"/>
      <c r="H11" s="126"/>
      <c r="I11" s="126"/>
      <c r="J11" s="126"/>
      <c r="K11" s="126"/>
      <c r="L11" s="126"/>
      <c r="M11" s="125" t="s">
        <v>20</v>
      </c>
      <c r="N11" s="125"/>
      <c r="O11" s="25"/>
    </row>
    <row r="12" spans="1:15" s="26" customFormat="1" x14ac:dyDescent="0.25">
      <c r="A12" s="105"/>
      <c r="B12" s="126"/>
      <c r="C12" s="126"/>
      <c r="D12" s="126"/>
      <c r="E12" s="126"/>
      <c r="F12" s="126"/>
      <c r="G12" s="126"/>
      <c r="H12" s="126"/>
      <c r="I12" s="126"/>
      <c r="J12" s="126"/>
      <c r="K12" s="126"/>
      <c r="L12" s="126"/>
      <c r="M12" s="91" t="s">
        <v>21</v>
      </c>
      <c r="N12" s="91" t="s">
        <v>22</v>
      </c>
      <c r="O12" s="25"/>
    </row>
    <row r="13" spans="1:15" s="26" customFormat="1" x14ac:dyDescent="0.25">
      <c r="A13" s="31" t="s">
        <v>107</v>
      </c>
      <c r="B13" s="131" t="s">
        <v>108</v>
      </c>
      <c r="C13" s="132"/>
      <c r="D13" s="132"/>
      <c r="E13" s="132"/>
      <c r="F13" s="132"/>
      <c r="G13" s="132"/>
      <c r="H13" s="132"/>
      <c r="I13" s="132"/>
      <c r="J13" s="132"/>
      <c r="K13" s="132"/>
      <c r="L13" s="133"/>
      <c r="M13" s="32">
        <v>43101</v>
      </c>
      <c r="N13" s="32">
        <v>43189</v>
      </c>
      <c r="O13" s="25"/>
    </row>
    <row r="14" spans="1:15" s="26" customFormat="1" ht="10.15" customHeight="1" x14ac:dyDescent="0.25">
      <c r="A14" s="31" t="s">
        <v>109</v>
      </c>
      <c r="B14" s="131" t="s">
        <v>110</v>
      </c>
      <c r="C14" s="132"/>
      <c r="D14" s="132"/>
      <c r="E14" s="132"/>
      <c r="F14" s="132"/>
      <c r="G14" s="132"/>
      <c r="H14" s="132"/>
      <c r="I14" s="132"/>
      <c r="J14" s="132"/>
      <c r="K14" s="132"/>
      <c r="L14" s="133"/>
      <c r="M14" s="32">
        <v>43252</v>
      </c>
      <c r="N14" s="32">
        <v>43312</v>
      </c>
      <c r="O14" s="25"/>
    </row>
    <row r="15" spans="1:15" s="26" customFormat="1" x14ac:dyDescent="0.25">
      <c r="A15" s="27" t="s">
        <v>107</v>
      </c>
      <c r="B15" s="113" t="s">
        <v>24</v>
      </c>
      <c r="C15" s="113"/>
      <c r="D15" s="113"/>
      <c r="E15" s="113"/>
      <c r="F15" s="113"/>
      <c r="G15" s="113"/>
      <c r="H15" s="113"/>
      <c r="I15" s="113"/>
      <c r="J15" s="113"/>
      <c r="K15" s="113"/>
      <c r="L15" s="113"/>
      <c r="M15" s="18">
        <v>43344</v>
      </c>
      <c r="N15" s="18">
        <v>43373</v>
      </c>
    </row>
    <row r="16" spans="1:15" s="26" customFormat="1" x14ac:dyDescent="0.25">
      <c r="A16" s="27" t="s">
        <v>109</v>
      </c>
      <c r="B16" s="113" t="s">
        <v>111</v>
      </c>
      <c r="C16" s="113"/>
      <c r="D16" s="113"/>
      <c r="E16" s="113"/>
      <c r="F16" s="113"/>
      <c r="G16" s="113"/>
      <c r="H16" s="113"/>
      <c r="I16" s="113"/>
      <c r="J16" s="113"/>
      <c r="K16" s="113"/>
      <c r="L16" s="113"/>
      <c r="M16" s="18">
        <v>43348</v>
      </c>
      <c r="N16" s="18">
        <v>43434</v>
      </c>
    </row>
    <row r="17" spans="1:14" s="26" customFormat="1" x14ac:dyDescent="0.25">
      <c r="A17" s="27" t="s">
        <v>112</v>
      </c>
      <c r="B17" s="113" t="s">
        <v>28</v>
      </c>
      <c r="C17" s="113"/>
      <c r="D17" s="113"/>
      <c r="E17" s="113"/>
      <c r="F17" s="113"/>
      <c r="G17" s="113"/>
      <c r="H17" s="113"/>
      <c r="I17" s="113"/>
      <c r="J17" s="113"/>
      <c r="K17" s="113"/>
      <c r="L17" s="113"/>
      <c r="M17" s="18">
        <v>43358</v>
      </c>
      <c r="N17" s="18">
        <v>43444</v>
      </c>
    </row>
    <row r="18" spans="1:14" s="26" customFormat="1" x14ac:dyDescent="0.25">
      <c r="A18" s="27" t="s">
        <v>113</v>
      </c>
      <c r="B18" s="127" t="s">
        <v>30</v>
      </c>
      <c r="C18" s="127"/>
      <c r="D18" s="127"/>
      <c r="E18" s="127"/>
      <c r="F18" s="127"/>
      <c r="G18" s="127"/>
      <c r="H18" s="127"/>
      <c r="I18" s="127"/>
      <c r="J18" s="127"/>
      <c r="K18" s="127"/>
      <c r="L18" s="127"/>
      <c r="M18" s="18">
        <v>43419</v>
      </c>
      <c r="N18" s="18">
        <v>43464</v>
      </c>
    </row>
    <row r="19" spans="1:14" s="26" customFormat="1" x14ac:dyDescent="0.25">
      <c r="A19" s="27" t="s">
        <v>114</v>
      </c>
      <c r="B19" s="127" t="s">
        <v>115</v>
      </c>
      <c r="C19" s="127"/>
      <c r="D19" s="127"/>
      <c r="E19" s="127"/>
      <c r="F19" s="127"/>
      <c r="G19" s="127"/>
      <c r="H19" s="127"/>
      <c r="I19" s="127"/>
      <c r="J19" s="127"/>
      <c r="K19" s="127"/>
      <c r="L19" s="127"/>
      <c r="M19" s="18">
        <v>43101</v>
      </c>
      <c r="N19" s="18">
        <v>43311</v>
      </c>
    </row>
    <row r="21" spans="1:14" x14ac:dyDescent="0.25">
      <c r="A21" s="119" t="s">
        <v>31</v>
      </c>
      <c r="B21" s="120"/>
      <c r="C21" s="120"/>
      <c r="D21" s="120"/>
      <c r="E21" s="120"/>
      <c r="F21" s="120"/>
      <c r="G21" s="120"/>
      <c r="H21" s="120"/>
      <c r="I21" s="120"/>
      <c r="J21" s="120"/>
      <c r="K21" s="120"/>
      <c r="L21" s="120"/>
      <c r="M21" s="120"/>
      <c r="N21" s="121"/>
    </row>
    <row r="22" spans="1:14" x14ac:dyDescent="0.25">
      <c r="A22" s="19"/>
      <c r="B22" s="19" t="s">
        <v>32</v>
      </c>
      <c r="C22" s="12">
        <v>43130</v>
      </c>
      <c r="D22" s="12">
        <v>43159</v>
      </c>
      <c r="E22" s="12">
        <v>43189</v>
      </c>
      <c r="F22" s="12">
        <v>43220</v>
      </c>
      <c r="G22" s="12">
        <v>43250</v>
      </c>
      <c r="H22" s="12">
        <v>43281</v>
      </c>
      <c r="I22" s="12">
        <v>43311</v>
      </c>
      <c r="J22" s="12">
        <v>43342</v>
      </c>
      <c r="K22" s="12">
        <v>43373</v>
      </c>
      <c r="L22" s="12">
        <v>43403</v>
      </c>
      <c r="M22" s="12">
        <v>43434</v>
      </c>
      <c r="N22" s="12">
        <v>43464</v>
      </c>
    </row>
    <row r="23" spans="1:14" ht="28.5" customHeight="1" x14ac:dyDescent="0.25">
      <c r="A23" s="93" t="s">
        <v>33</v>
      </c>
      <c r="B23" s="99" t="s">
        <v>34</v>
      </c>
      <c r="C23" s="100"/>
      <c r="D23" s="100"/>
      <c r="E23" s="100"/>
      <c r="F23" s="100"/>
      <c r="G23" s="100"/>
      <c r="H23" s="100"/>
      <c r="I23" s="100"/>
      <c r="J23" s="100"/>
      <c r="K23" s="100"/>
      <c r="L23" s="100"/>
      <c r="M23" s="100"/>
      <c r="N23" s="101"/>
    </row>
    <row r="24" spans="1:14" ht="15.75" customHeight="1" x14ac:dyDescent="0.25">
      <c r="A24" s="93" t="s">
        <v>35</v>
      </c>
      <c r="B24" s="102" t="s">
        <v>36</v>
      </c>
      <c r="C24" s="103"/>
      <c r="D24" s="103"/>
      <c r="E24" s="103"/>
      <c r="F24" s="103"/>
      <c r="G24" s="103"/>
      <c r="H24" s="103"/>
      <c r="I24" s="103"/>
      <c r="J24" s="103"/>
      <c r="K24" s="103"/>
      <c r="L24" s="103"/>
      <c r="M24" s="103"/>
      <c r="N24" s="103"/>
    </row>
    <row r="25" spans="1:14" x14ac:dyDescent="0.25">
      <c r="A25" s="93" t="s">
        <v>37</v>
      </c>
      <c r="B25" s="102" t="s">
        <v>38</v>
      </c>
      <c r="C25" s="103"/>
      <c r="D25" s="103"/>
      <c r="E25" s="103"/>
      <c r="F25" s="103"/>
      <c r="G25" s="103"/>
      <c r="H25" s="103"/>
      <c r="I25" s="103"/>
      <c r="J25" s="103"/>
      <c r="K25" s="103"/>
      <c r="L25" s="103"/>
      <c r="M25" s="103"/>
      <c r="N25" s="103"/>
    </row>
    <row r="26" spans="1:14" x14ac:dyDescent="0.25">
      <c r="A26" s="93" t="s">
        <v>39</v>
      </c>
      <c r="B26" s="90"/>
      <c r="C26" s="6"/>
      <c r="D26" s="7"/>
      <c r="E26" s="6"/>
      <c r="F26" s="6"/>
      <c r="G26" s="6"/>
      <c r="H26" s="6"/>
      <c r="I26" s="6"/>
      <c r="J26" s="6"/>
      <c r="K26" s="6">
        <v>0.15</v>
      </c>
      <c r="L26" s="6">
        <v>0.45</v>
      </c>
      <c r="M26" s="6">
        <v>0.6</v>
      </c>
      <c r="N26" s="6">
        <v>1</v>
      </c>
    </row>
    <row r="27" spans="1:14" x14ac:dyDescent="0.25">
      <c r="A27" s="8"/>
      <c r="B27" s="8"/>
      <c r="C27" s="8"/>
      <c r="D27" s="8"/>
      <c r="E27" s="8"/>
      <c r="F27" s="8"/>
      <c r="G27" s="8"/>
      <c r="H27" s="8"/>
      <c r="I27" s="8"/>
      <c r="J27" s="8"/>
      <c r="K27" s="8"/>
      <c r="L27" s="8"/>
      <c r="M27" s="8"/>
      <c r="N27" s="8"/>
    </row>
    <row r="28" spans="1:14" x14ac:dyDescent="0.25">
      <c r="A28" s="118" t="s">
        <v>31</v>
      </c>
      <c r="B28" s="118"/>
      <c r="C28" s="118"/>
      <c r="D28" s="118"/>
      <c r="E28" s="118"/>
      <c r="F28" s="118"/>
      <c r="G28" s="118"/>
      <c r="H28" s="118"/>
      <c r="I28" s="118"/>
      <c r="J28" s="118"/>
      <c r="K28" s="118"/>
      <c r="L28" s="118"/>
      <c r="M28" s="118"/>
      <c r="N28" s="118"/>
    </row>
    <row r="29" spans="1:14" x14ac:dyDescent="0.25">
      <c r="A29" s="19"/>
      <c r="B29" s="19" t="s">
        <v>32</v>
      </c>
      <c r="C29" s="12">
        <v>43130</v>
      </c>
      <c r="D29" s="12">
        <v>43159</v>
      </c>
      <c r="E29" s="12">
        <v>43189</v>
      </c>
      <c r="F29" s="12">
        <v>43220</v>
      </c>
      <c r="G29" s="12">
        <v>43250</v>
      </c>
      <c r="H29" s="12">
        <v>43281</v>
      </c>
      <c r="I29" s="12">
        <v>43311</v>
      </c>
      <c r="J29" s="12">
        <v>43342</v>
      </c>
      <c r="K29" s="12">
        <v>43373</v>
      </c>
      <c r="L29" s="12">
        <v>43403</v>
      </c>
      <c r="M29" s="12">
        <v>43434</v>
      </c>
      <c r="N29" s="12">
        <v>43464</v>
      </c>
    </row>
    <row r="30" spans="1:14" x14ac:dyDescent="0.25">
      <c r="A30" s="93" t="s">
        <v>33</v>
      </c>
      <c r="B30" s="99" t="s">
        <v>40</v>
      </c>
      <c r="C30" s="100"/>
      <c r="D30" s="100"/>
      <c r="E30" s="100"/>
      <c r="F30" s="100"/>
      <c r="G30" s="100"/>
      <c r="H30" s="100"/>
      <c r="I30" s="100"/>
      <c r="J30" s="100"/>
      <c r="K30" s="100"/>
      <c r="L30" s="100"/>
      <c r="M30" s="100"/>
      <c r="N30" s="101"/>
    </row>
    <row r="31" spans="1:14" ht="16.5" customHeight="1" x14ac:dyDescent="0.25">
      <c r="A31" s="93" t="s">
        <v>35</v>
      </c>
      <c r="B31" s="102" t="s">
        <v>41</v>
      </c>
      <c r="C31" s="103"/>
      <c r="D31" s="103"/>
      <c r="E31" s="103"/>
      <c r="F31" s="103"/>
      <c r="G31" s="103"/>
      <c r="H31" s="103"/>
      <c r="I31" s="103"/>
      <c r="J31" s="103"/>
      <c r="K31" s="103"/>
      <c r="L31" s="103"/>
      <c r="M31" s="103"/>
      <c r="N31" s="103"/>
    </row>
    <row r="32" spans="1:14" x14ac:dyDescent="0.25">
      <c r="A32" s="93" t="s">
        <v>37</v>
      </c>
      <c r="B32" s="102" t="s">
        <v>116</v>
      </c>
      <c r="C32" s="103"/>
      <c r="D32" s="103"/>
      <c r="E32" s="103"/>
      <c r="F32" s="103"/>
      <c r="G32" s="103"/>
      <c r="H32" s="103"/>
      <c r="I32" s="103"/>
      <c r="J32" s="103"/>
      <c r="K32" s="103"/>
      <c r="L32" s="103"/>
      <c r="M32" s="103"/>
      <c r="N32" s="103"/>
    </row>
    <row r="33" spans="1:14" x14ac:dyDescent="0.25">
      <c r="A33" s="93" t="s">
        <v>39</v>
      </c>
      <c r="B33" s="90"/>
      <c r="C33" s="6"/>
      <c r="D33" s="7"/>
      <c r="E33" s="6"/>
      <c r="F33" s="6"/>
      <c r="G33" s="6"/>
      <c r="H33" s="6"/>
      <c r="I33" s="6"/>
      <c r="J33" s="6"/>
      <c r="K33" s="6"/>
      <c r="L33" s="6"/>
      <c r="M33" s="6"/>
      <c r="N33" s="6">
        <v>1</v>
      </c>
    </row>
    <row r="35" spans="1:14" ht="15" x14ac:dyDescent="0.25">
      <c r="A35" s="92" t="s">
        <v>43</v>
      </c>
      <c r="B35" s="122" t="s">
        <v>44</v>
      </c>
      <c r="C35" s="123"/>
      <c r="D35" s="123"/>
      <c r="E35" s="123"/>
      <c r="F35" s="123"/>
      <c r="G35" s="123"/>
      <c r="H35"/>
    </row>
  </sheetData>
  <mergeCells count="33">
    <mergeCell ref="A28:N28"/>
    <mergeCell ref="B30:N30"/>
    <mergeCell ref="B31:N31"/>
    <mergeCell ref="B32:N32"/>
    <mergeCell ref="B35:G35"/>
    <mergeCell ref="B25:N25"/>
    <mergeCell ref="B9:N9"/>
    <mergeCell ref="A11:A12"/>
    <mergeCell ref="B11:L12"/>
    <mergeCell ref="M11:N11"/>
    <mergeCell ref="B15:L15"/>
    <mergeCell ref="B16:L16"/>
    <mergeCell ref="B17:L17"/>
    <mergeCell ref="B18:L18"/>
    <mergeCell ref="A21:N21"/>
    <mergeCell ref="B23:N23"/>
    <mergeCell ref="B24:N24"/>
    <mergeCell ref="B19:L19"/>
    <mergeCell ref="B13:L13"/>
    <mergeCell ref="B14:L14"/>
    <mergeCell ref="B5:C5"/>
    <mergeCell ref="B6:N6"/>
    <mergeCell ref="B7:K7"/>
    <mergeCell ref="M7:N7"/>
    <mergeCell ref="B8:H8"/>
    <mergeCell ref="J8:K8"/>
    <mergeCell ref="M8:N8"/>
    <mergeCell ref="B1:N1"/>
    <mergeCell ref="A2:N2"/>
    <mergeCell ref="A3:B3"/>
    <mergeCell ref="C3:N3"/>
    <mergeCell ref="A4:F4"/>
    <mergeCell ref="G4:N4"/>
  </mergeCells>
  <dataValidations count="14">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3:N23"/>
    <dataValidation allowBlank="1" showInputMessage="1" promptTitle="Siglas junto a numero progresivo" prompt="Anota aquí siglas de tu área a la izquierda y un número con dos digitos a la derecha p.e. Dirección de Participación Ciudadana: DPC01 Contraloria General: CG01 " sqref="A15:A19"/>
    <dataValidation allowBlank="1" showInputMessage="1" promptTitle="Describe y explica indicador" prompt="Explica en qué consiste lo que se va a medir y cómo se van a obtener los datos." sqref="B25:N25 B32:N32"/>
    <dataValidation allowBlank="1" showInputMessage="1" promptTitle="Nombra el indicador de desempeño" prompt="Tasa de cumplimiento, porcentaje, memoria de evento, evento realizado, reporte de investigación, número de personas capacitadas, etc. " sqref="B24:N24 B31:N31"/>
    <dataValidation allowBlank="1" showInputMessage="1" promptTitle="Descripción de entregable" prompt="Describe aquí en qué consiste el producto, material, servicio o evento producto del presente proceso o proyecto." sqref="B30:N30"/>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5:N19">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ageMargins left="0.70866141732283472" right="0.70866141732283472" top="0.74803149606299213" bottom="0.74803149606299213" header="0.31496062992125984" footer="0.31496062992125984"/>
  <pageSetup scale="95" orientation="landscape" cellComments="atEnd" r:id="rId1"/>
  <headerFooter>
    <oddHeader>&amp;LPrograma Anual de Actividades 2018&amp;RFicha básica de actividades</oddHeader>
    <oddFooter>&amp;C&amp;P&amp;RDirección de Organización Electoral</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B35:G35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Q15"/>
  <sheetViews>
    <sheetView zoomScale="145" zoomScaleNormal="145" zoomScaleSheetLayoutView="130" zoomScalePageLayoutView="120" workbookViewId="0">
      <pane ySplit="4" topLeftCell="A5" activePane="bottomLeft" state="frozen"/>
      <selection pane="bottomLeft" activeCell="E14" sqref="E14"/>
    </sheetView>
  </sheetViews>
  <sheetFormatPr baseColWidth="10" defaultColWidth="10.85546875" defaultRowHeight="15" x14ac:dyDescent="0.25"/>
  <cols>
    <col min="1" max="1" width="9.28515625" style="46" customWidth="1"/>
    <col min="2" max="2" width="20.42578125" style="46" customWidth="1"/>
    <col min="3" max="3" width="24.140625" style="46" customWidth="1"/>
    <col min="4" max="4" width="31" style="46" customWidth="1"/>
    <col min="5" max="5" width="7.28515625" style="46" bestFit="1" customWidth="1"/>
    <col min="6" max="6" width="5.140625" style="46" bestFit="1" customWidth="1"/>
    <col min="7" max="7" width="4.85546875" style="46" bestFit="1" customWidth="1"/>
    <col min="8" max="8" width="5.42578125" style="46" bestFit="1" customWidth="1"/>
    <col min="9" max="10" width="7.28515625" style="46" bestFit="1" customWidth="1"/>
    <col min="11" max="11" width="5" style="46" bestFit="1" customWidth="1"/>
    <col min="12" max="12" width="4.5703125" style="46" bestFit="1" customWidth="1"/>
    <col min="13" max="13" width="5.28515625" style="46" bestFit="1" customWidth="1"/>
    <col min="14" max="14" width="5.140625" style="46" bestFit="1" customWidth="1"/>
    <col min="15" max="15" width="4.85546875" style="46" bestFit="1" customWidth="1"/>
    <col min="16" max="16" width="5.28515625" style="46" bestFit="1" customWidth="1"/>
    <col min="17" max="17" width="4.85546875" style="46" bestFit="1" customWidth="1"/>
    <col min="18" max="16384" width="10.85546875" style="46"/>
  </cols>
  <sheetData>
    <row r="1" spans="1:17" s="1" customFormat="1" ht="15.75" x14ac:dyDescent="0.25">
      <c r="D1" s="33" t="s">
        <v>1</v>
      </c>
      <c r="E1" s="34"/>
      <c r="F1" s="34"/>
      <c r="G1" s="34"/>
      <c r="H1" s="34"/>
      <c r="I1" s="34"/>
      <c r="J1" s="34"/>
      <c r="K1" s="34"/>
      <c r="L1" s="34"/>
      <c r="M1" s="34"/>
      <c r="N1" s="34"/>
      <c r="O1" s="34"/>
      <c r="P1" s="34"/>
      <c r="Q1" s="34"/>
    </row>
    <row r="2" spans="1:17" s="1" customFormat="1" ht="12.75" x14ac:dyDescent="0.25">
      <c r="B2" s="35"/>
      <c r="C2" s="35"/>
      <c r="D2" s="35" t="s">
        <v>117</v>
      </c>
      <c r="F2" s="35"/>
      <c r="G2" s="35"/>
      <c r="H2" s="35"/>
      <c r="I2" s="35"/>
      <c r="J2" s="35"/>
      <c r="K2" s="35"/>
      <c r="L2" s="35"/>
      <c r="M2" s="35"/>
      <c r="N2" s="35"/>
      <c r="O2" s="35"/>
      <c r="P2" s="35"/>
      <c r="Q2" s="35"/>
    </row>
    <row r="3" spans="1:17" s="1" customFormat="1" ht="12.75" x14ac:dyDescent="0.25">
      <c r="A3" s="36" t="s">
        <v>118</v>
      </c>
      <c r="B3" s="36"/>
      <c r="C3" s="134" t="s">
        <v>119</v>
      </c>
      <c r="D3" s="135"/>
      <c r="E3" s="136"/>
      <c r="F3" s="106" t="s">
        <v>120</v>
      </c>
      <c r="G3" s="137"/>
      <c r="H3" s="137"/>
      <c r="I3" s="137"/>
      <c r="J3" s="137"/>
      <c r="K3" s="137"/>
      <c r="L3" s="137"/>
      <c r="M3" s="137"/>
      <c r="N3" s="137"/>
      <c r="O3" s="137"/>
      <c r="P3" s="137"/>
      <c r="Q3" s="137"/>
    </row>
    <row r="4" spans="1:17" s="1" customFormat="1" ht="12.75" x14ac:dyDescent="0.25">
      <c r="A4" s="92" t="s">
        <v>18</v>
      </c>
      <c r="B4" s="92" t="s">
        <v>121</v>
      </c>
      <c r="C4" s="92" t="s">
        <v>122</v>
      </c>
      <c r="D4" s="92" t="s">
        <v>123</v>
      </c>
      <c r="E4" s="92" t="s">
        <v>62</v>
      </c>
      <c r="F4" s="37">
        <v>43101</v>
      </c>
      <c r="G4" s="37">
        <v>43132</v>
      </c>
      <c r="H4" s="37">
        <v>43160</v>
      </c>
      <c r="I4" s="37">
        <v>43191</v>
      </c>
      <c r="J4" s="37">
        <v>43221</v>
      </c>
      <c r="K4" s="37">
        <v>43252</v>
      </c>
      <c r="L4" s="37">
        <v>43282</v>
      </c>
      <c r="M4" s="37">
        <v>43313</v>
      </c>
      <c r="N4" s="37">
        <v>43344</v>
      </c>
      <c r="O4" s="37">
        <v>43374</v>
      </c>
      <c r="P4" s="37">
        <v>43405</v>
      </c>
      <c r="Q4" s="37">
        <v>43435</v>
      </c>
    </row>
    <row r="5" spans="1:17" s="1" customFormat="1" ht="38.25" x14ac:dyDescent="0.25">
      <c r="A5" s="138" t="s">
        <v>109</v>
      </c>
      <c r="B5" s="38" t="s">
        <v>124</v>
      </c>
      <c r="C5" s="39" t="s">
        <v>125</v>
      </c>
      <c r="D5" s="40" t="s">
        <v>126</v>
      </c>
      <c r="E5" s="41">
        <f>SUM(F5:Q5)</f>
        <v>400000</v>
      </c>
      <c r="F5" s="42"/>
      <c r="G5" s="42"/>
      <c r="H5" s="42"/>
      <c r="I5" s="42"/>
      <c r="J5" s="42">
        <v>400000</v>
      </c>
      <c r="K5" s="42"/>
      <c r="L5" s="42"/>
      <c r="M5" s="42"/>
      <c r="N5" s="42"/>
      <c r="O5" s="42"/>
      <c r="P5" s="42"/>
      <c r="Q5" s="42"/>
    </row>
    <row r="6" spans="1:17" s="1" customFormat="1" ht="25.5" x14ac:dyDescent="0.25">
      <c r="A6" s="139"/>
      <c r="B6" s="38" t="s">
        <v>124</v>
      </c>
      <c r="C6" s="39" t="s">
        <v>127</v>
      </c>
      <c r="D6" s="40" t="s">
        <v>126</v>
      </c>
      <c r="E6" s="41">
        <f t="shared" ref="E6:E11" si="0">SUM(F6:Q6)</f>
        <v>8700</v>
      </c>
      <c r="F6" s="42"/>
      <c r="G6" s="42"/>
      <c r="H6" s="42"/>
      <c r="I6" s="42"/>
      <c r="J6" s="42">
        <v>8700</v>
      </c>
      <c r="K6" s="42"/>
      <c r="L6" s="42"/>
      <c r="M6" s="42"/>
      <c r="N6" s="42"/>
      <c r="O6" s="42"/>
      <c r="P6" s="42"/>
      <c r="Q6" s="42"/>
    </row>
    <row r="7" spans="1:17" s="1" customFormat="1" ht="25.5" x14ac:dyDescent="0.25">
      <c r="A7" s="139"/>
      <c r="B7" s="38" t="s">
        <v>124</v>
      </c>
      <c r="C7" s="39" t="s">
        <v>128</v>
      </c>
      <c r="D7" s="40" t="s">
        <v>129</v>
      </c>
      <c r="E7" s="41">
        <f t="shared" si="0"/>
        <v>15000</v>
      </c>
      <c r="F7" s="42"/>
      <c r="G7" s="42"/>
      <c r="H7" s="42"/>
      <c r="I7" s="42"/>
      <c r="J7" s="42">
        <v>15000</v>
      </c>
      <c r="K7" s="42"/>
      <c r="L7" s="42"/>
      <c r="M7" s="42"/>
      <c r="N7" s="42"/>
      <c r="O7" s="42"/>
      <c r="P7" s="42"/>
      <c r="Q7" s="42"/>
    </row>
    <row r="8" spans="1:17" s="1" customFormat="1" ht="25.5" x14ac:dyDescent="0.25">
      <c r="A8" s="139"/>
      <c r="B8" s="38" t="s">
        <v>130</v>
      </c>
      <c r="C8" s="39" t="s">
        <v>131</v>
      </c>
      <c r="D8" s="40" t="s">
        <v>132</v>
      </c>
      <c r="E8" s="41">
        <f t="shared" si="0"/>
        <v>54095</v>
      </c>
      <c r="F8" s="42"/>
      <c r="G8" s="42"/>
      <c r="H8" s="42"/>
      <c r="I8" s="42">
        <v>54095</v>
      </c>
      <c r="J8" s="42"/>
      <c r="K8" s="42"/>
      <c r="L8" s="42"/>
      <c r="M8" s="42"/>
      <c r="N8" s="42"/>
      <c r="O8" s="42"/>
      <c r="P8" s="42"/>
      <c r="Q8" s="42"/>
    </row>
    <row r="9" spans="1:17" s="1" customFormat="1" ht="25.5" x14ac:dyDescent="0.25">
      <c r="A9" s="139"/>
      <c r="B9" s="43" t="s">
        <v>130</v>
      </c>
      <c r="C9" s="9" t="s">
        <v>133</v>
      </c>
      <c r="D9" s="40" t="s">
        <v>134</v>
      </c>
      <c r="E9" s="41">
        <f t="shared" si="0"/>
        <v>7613</v>
      </c>
      <c r="F9" s="42"/>
      <c r="G9" s="42"/>
      <c r="H9" s="42"/>
      <c r="I9" s="42">
        <v>7613</v>
      </c>
      <c r="J9" s="42"/>
      <c r="K9" s="42"/>
      <c r="L9" s="42"/>
      <c r="M9" s="42"/>
      <c r="N9" s="42"/>
      <c r="O9" s="42"/>
      <c r="P9" s="42"/>
      <c r="Q9" s="42"/>
    </row>
    <row r="10" spans="1:17" s="1" customFormat="1" ht="25.5" x14ac:dyDescent="0.25">
      <c r="A10" s="139"/>
      <c r="B10" s="43" t="s">
        <v>130</v>
      </c>
      <c r="C10" s="9" t="s">
        <v>135</v>
      </c>
      <c r="D10" s="40" t="s">
        <v>136</v>
      </c>
      <c r="E10" s="41">
        <f t="shared" si="0"/>
        <v>290000</v>
      </c>
      <c r="F10" s="42"/>
      <c r="G10" s="42"/>
      <c r="H10" s="42"/>
      <c r="I10" s="42">
        <v>290000</v>
      </c>
      <c r="J10" s="42"/>
      <c r="K10" s="42"/>
      <c r="L10" s="42"/>
      <c r="M10" s="42"/>
      <c r="N10" s="42"/>
      <c r="O10" s="42"/>
      <c r="P10" s="42"/>
      <c r="Q10" s="42"/>
    </row>
    <row r="11" spans="1:17" s="1" customFormat="1" ht="25.5" x14ac:dyDescent="0.25">
      <c r="A11" s="140"/>
      <c r="B11" s="43" t="s">
        <v>130</v>
      </c>
      <c r="C11" s="9" t="s">
        <v>137</v>
      </c>
      <c r="D11" s="40" t="s">
        <v>136</v>
      </c>
      <c r="E11" s="41">
        <f t="shared" si="0"/>
        <v>7022</v>
      </c>
      <c r="F11" s="42"/>
      <c r="G11" s="42"/>
      <c r="H11" s="42"/>
      <c r="I11" s="42">
        <v>7022</v>
      </c>
      <c r="J11" s="42"/>
      <c r="K11" s="42"/>
      <c r="L11" s="42"/>
      <c r="M11" s="42"/>
      <c r="N11" s="42"/>
      <c r="O11" s="42"/>
      <c r="P11" s="42"/>
      <c r="Q11" s="42"/>
    </row>
    <row r="12" spans="1:17" s="1" customFormat="1" ht="12.75" x14ac:dyDescent="0.25">
      <c r="E12" s="44">
        <f>SUM(F12:Q12)</f>
        <v>782430</v>
      </c>
      <c r="F12" s="44">
        <f t="shared" ref="F12:Q12" si="1">SUM(F5:F11)</f>
        <v>0</v>
      </c>
      <c r="G12" s="44">
        <f t="shared" si="1"/>
        <v>0</v>
      </c>
      <c r="H12" s="44">
        <f t="shared" si="1"/>
        <v>0</v>
      </c>
      <c r="I12" s="44">
        <f t="shared" si="1"/>
        <v>358730</v>
      </c>
      <c r="J12" s="44">
        <f t="shared" si="1"/>
        <v>423700</v>
      </c>
      <c r="K12" s="44">
        <f t="shared" si="1"/>
        <v>0</v>
      </c>
      <c r="L12" s="44">
        <f t="shared" si="1"/>
        <v>0</v>
      </c>
      <c r="M12" s="44">
        <f t="shared" si="1"/>
        <v>0</v>
      </c>
      <c r="N12" s="44">
        <f t="shared" si="1"/>
        <v>0</v>
      </c>
      <c r="O12" s="44">
        <f t="shared" si="1"/>
        <v>0</v>
      </c>
      <c r="P12" s="44">
        <f t="shared" si="1"/>
        <v>0</v>
      </c>
      <c r="Q12" s="44">
        <f t="shared" si="1"/>
        <v>0</v>
      </c>
    </row>
    <row r="13" spans="1:17" x14ac:dyDescent="0.25">
      <c r="A13" s="45" t="s">
        <v>138</v>
      </c>
      <c r="B13" s="141" t="s">
        <v>139</v>
      </c>
    </row>
    <row r="14" spans="1:17" x14ac:dyDescent="0.25">
      <c r="B14" s="141"/>
      <c r="D14" s="46">
        <f>290000/290</f>
        <v>1000</v>
      </c>
    </row>
    <row r="15" spans="1:17" x14ac:dyDescent="0.25">
      <c r="B15" s="141"/>
    </row>
  </sheetData>
  <mergeCells count="4">
    <mergeCell ref="C3:E3"/>
    <mergeCell ref="F3:Q3"/>
    <mergeCell ref="A5:A11"/>
    <mergeCell ref="B13:B15"/>
  </mergeCells>
  <dataValidations count="3">
    <dataValidation allowBlank="1" showInputMessage="1" promptTitle="Siglas junto a numero progresivo" prompt="Anota aquí siglas de tu área a la izquierda y un número con dos digitos a la derecha p.e. Dirección de Participación Ciudadana: DPC01 Contraloria General: CG01 " sqref="A5"/>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C11"/>
  </dataValidations>
  <printOptions horizontalCentered="1"/>
  <pageMargins left="0.23622047244094491" right="0.23622047244094491" top="0.74803149606299213" bottom="0.74803149606299213" header="0.31496062992125984" footer="0.31496062992125984"/>
  <pageSetup paperSize="5" scale="95"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D5:D11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54"/>
  <sheetViews>
    <sheetView view="pageLayout" zoomScaleNormal="110" workbookViewId="0">
      <selection activeCell="J36" sqref="J36"/>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9" customHeight="1" x14ac:dyDescent="0.25">
      <c r="B1" s="104" t="s">
        <v>0</v>
      </c>
      <c r="C1" s="104"/>
      <c r="D1" s="104"/>
      <c r="E1" s="104"/>
      <c r="F1" s="104"/>
      <c r="G1" s="104"/>
      <c r="H1" s="104"/>
      <c r="I1" s="104"/>
      <c r="J1" s="104"/>
      <c r="K1" s="104"/>
      <c r="L1" s="104"/>
      <c r="M1" s="104"/>
      <c r="N1" s="104"/>
    </row>
    <row r="2" spans="1:15" ht="15.75" x14ac:dyDescent="0.25">
      <c r="A2" s="116" t="s">
        <v>1</v>
      </c>
      <c r="B2" s="116"/>
      <c r="C2" s="116"/>
      <c r="D2" s="116"/>
      <c r="E2" s="116"/>
      <c r="F2" s="116"/>
      <c r="G2" s="116"/>
      <c r="H2" s="116"/>
      <c r="I2" s="116"/>
      <c r="J2" s="116"/>
      <c r="K2" s="116"/>
      <c r="L2" s="116"/>
      <c r="M2" s="116"/>
      <c r="N2" s="116"/>
    </row>
    <row r="3" spans="1:15" x14ac:dyDescent="0.25">
      <c r="A3" s="109" t="s">
        <v>2</v>
      </c>
      <c r="B3" s="110"/>
      <c r="C3" s="106" t="s">
        <v>140</v>
      </c>
      <c r="D3" s="107"/>
      <c r="E3" s="107"/>
      <c r="F3" s="107"/>
      <c r="G3" s="107"/>
      <c r="H3" s="107"/>
      <c r="I3" s="107"/>
      <c r="J3" s="107"/>
      <c r="K3" s="107"/>
      <c r="L3" s="107"/>
      <c r="M3" s="107"/>
      <c r="N3" s="108"/>
    </row>
    <row r="4" spans="1:15" x14ac:dyDescent="0.25">
      <c r="A4" s="109" t="s">
        <v>4</v>
      </c>
      <c r="B4" s="124"/>
      <c r="C4" s="124"/>
      <c r="D4" s="124"/>
      <c r="E4" s="124"/>
      <c r="F4" s="124"/>
      <c r="G4" s="114" t="s">
        <v>141</v>
      </c>
      <c r="H4" s="114"/>
      <c r="I4" s="114"/>
      <c r="J4" s="114"/>
      <c r="K4" s="114"/>
      <c r="L4" s="114"/>
      <c r="M4" s="114"/>
      <c r="N4" s="114"/>
    </row>
    <row r="5" spans="1:15" x14ac:dyDescent="0.25">
      <c r="A5" s="2"/>
      <c r="B5" s="112"/>
      <c r="C5" s="112"/>
    </row>
    <row r="6" spans="1:15" x14ac:dyDescent="0.25">
      <c r="A6" s="20" t="s">
        <v>6</v>
      </c>
      <c r="B6" s="111" t="s">
        <v>142</v>
      </c>
      <c r="C6" s="111"/>
      <c r="D6" s="111"/>
      <c r="E6" s="111"/>
      <c r="F6" s="111"/>
      <c r="G6" s="111"/>
      <c r="H6" s="111"/>
      <c r="I6" s="111"/>
      <c r="J6" s="111"/>
      <c r="K6" s="111"/>
      <c r="L6" s="111"/>
      <c r="M6" s="111"/>
      <c r="N6" s="111"/>
    </row>
    <row r="7" spans="1:15" ht="25.5" x14ac:dyDescent="0.25">
      <c r="A7" s="20" t="s">
        <v>8</v>
      </c>
      <c r="B7" s="113" t="s">
        <v>143</v>
      </c>
      <c r="C7" s="113"/>
      <c r="D7" s="113"/>
      <c r="E7" s="113"/>
      <c r="F7" s="113"/>
      <c r="G7" s="113"/>
      <c r="H7" s="113"/>
      <c r="I7" s="113"/>
      <c r="J7" s="113"/>
      <c r="K7" s="113"/>
      <c r="L7" s="16" t="s">
        <v>10</v>
      </c>
      <c r="M7" s="117">
        <v>43101</v>
      </c>
      <c r="N7" s="117"/>
    </row>
    <row r="8" spans="1:15" ht="25.5" x14ac:dyDescent="0.25">
      <c r="A8" s="20" t="s">
        <v>11</v>
      </c>
      <c r="B8" s="115" t="s">
        <v>144</v>
      </c>
      <c r="C8" s="115"/>
      <c r="D8" s="115"/>
      <c r="E8" s="115"/>
      <c r="F8" s="115"/>
      <c r="G8" s="115"/>
      <c r="H8" s="115"/>
      <c r="I8" s="16" t="s">
        <v>13</v>
      </c>
      <c r="J8" s="114" t="s">
        <v>145</v>
      </c>
      <c r="K8" s="114"/>
      <c r="L8" s="16" t="s">
        <v>15</v>
      </c>
      <c r="M8" s="117">
        <v>43465</v>
      </c>
      <c r="N8" s="117"/>
    </row>
    <row r="9" spans="1:15" ht="24.75" customHeight="1" x14ac:dyDescent="0.25">
      <c r="A9" s="20" t="s">
        <v>16</v>
      </c>
      <c r="B9" s="111" t="s">
        <v>68</v>
      </c>
      <c r="C9" s="111"/>
      <c r="D9" s="111"/>
      <c r="E9" s="111"/>
      <c r="F9" s="111"/>
      <c r="G9" s="111"/>
      <c r="H9" s="111"/>
      <c r="I9" s="111"/>
      <c r="J9" s="111"/>
      <c r="K9" s="111"/>
      <c r="L9" s="111"/>
      <c r="M9" s="111"/>
      <c r="N9" s="111"/>
    </row>
    <row r="10" spans="1:15" x14ac:dyDescent="0.25">
      <c r="A10" s="3"/>
      <c r="B10" s="4"/>
      <c r="C10" s="4"/>
      <c r="D10" s="4"/>
      <c r="E10" s="4"/>
      <c r="F10" s="4"/>
      <c r="G10" s="4"/>
      <c r="H10" s="4"/>
      <c r="I10" s="4"/>
      <c r="J10" s="4"/>
      <c r="K10" s="4"/>
      <c r="L10" s="4"/>
      <c r="M10" s="4"/>
      <c r="N10" s="4"/>
    </row>
    <row r="11" spans="1:15" s="26" customFormat="1" x14ac:dyDescent="0.25">
      <c r="A11" s="105" t="s">
        <v>18</v>
      </c>
      <c r="B11" s="126" t="s">
        <v>19</v>
      </c>
      <c r="C11" s="126"/>
      <c r="D11" s="126"/>
      <c r="E11" s="126"/>
      <c r="F11" s="126"/>
      <c r="G11" s="126"/>
      <c r="H11" s="126"/>
      <c r="I11" s="126"/>
      <c r="J11" s="126"/>
      <c r="K11" s="126"/>
      <c r="L11" s="126"/>
      <c r="M11" s="125" t="s">
        <v>20</v>
      </c>
      <c r="N11" s="125"/>
      <c r="O11" s="25"/>
    </row>
    <row r="12" spans="1:15" s="26" customFormat="1" x14ac:dyDescent="0.25">
      <c r="A12" s="105"/>
      <c r="B12" s="126"/>
      <c r="C12" s="126"/>
      <c r="D12" s="126"/>
      <c r="E12" s="126"/>
      <c r="F12" s="126"/>
      <c r="G12" s="126"/>
      <c r="H12" s="126"/>
      <c r="I12" s="126"/>
      <c r="J12" s="126"/>
      <c r="K12" s="126"/>
      <c r="L12" s="126"/>
      <c r="M12" s="91" t="s">
        <v>21</v>
      </c>
      <c r="N12" s="91" t="s">
        <v>22</v>
      </c>
      <c r="O12" s="25"/>
    </row>
    <row r="13" spans="1:15" s="26" customFormat="1" x14ac:dyDescent="0.25">
      <c r="A13" s="27" t="s">
        <v>146</v>
      </c>
      <c r="B13" s="113" t="s">
        <v>147</v>
      </c>
      <c r="C13" s="113"/>
      <c r="D13" s="113"/>
      <c r="E13" s="113"/>
      <c r="F13" s="113"/>
      <c r="G13" s="113"/>
      <c r="H13" s="113"/>
      <c r="I13" s="113"/>
      <c r="J13" s="113"/>
      <c r="K13" s="113"/>
      <c r="L13" s="113"/>
      <c r="M13" s="18">
        <v>43101</v>
      </c>
      <c r="N13" s="18">
        <v>43131</v>
      </c>
    </row>
    <row r="14" spans="1:15" s="26" customFormat="1" x14ac:dyDescent="0.25">
      <c r="A14" s="27" t="s">
        <v>148</v>
      </c>
      <c r="B14" s="113" t="s">
        <v>149</v>
      </c>
      <c r="C14" s="113"/>
      <c r="D14" s="113"/>
      <c r="E14" s="113"/>
      <c r="F14" s="113"/>
      <c r="G14" s="113"/>
      <c r="H14" s="113"/>
      <c r="I14" s="113"/>
      <c r="J14" s="113"/>
      <c r="K14" s="113"/>
      <c r="L14" s="113"/>
      <c r="M14" s="18">
        <v>43101</v>
      </c>
      <c r="N14" s="18">
        <v>43343</v>
      </c>
    </row>
    <row r="15" spans="1:15" s="26" customFormat="1" x14ac:dyDescent="0.25">
      <c r="A15" s="27" t="s">
        <v>150</v>
      </c>
      <c r="B15" s="142" t="s">
        <v>151</v>
      </c>
      <c r="C15" s="143"/>
      <c r="D15" s="143"/>
      <c r="E15" s="143"/>
      <c r="F15" s="143"/>
      <c r="G15" s="143"/>
      <c r="H15" s="143"/>
      <c r="I15" s="143"/>
      <c r="J15" s="143"/>
      <c r="K15" s="143"/>
      <c r="L15" s="144"/>
      <c r="M15" s="18">
        <v>43101</v>
      </c>
      <c r="N15" s="18">
        <v>43132</v>
      </c>
    </row>
    <row r="16" spans="1:15" s="26" customFormat="1" x14ac:dyDescent="0.25">
      <c r="A16" s="27" t="s">
        <v>152</v>
      </c>
      <c r="B16" s="142" t="s">
        <v>153</v>
      </c>
      <c r="C16" s="143"/>
      <c r="D16" s="143"/>
      <c r="E16" s="143"/>
      <c r="F16" s="143"/>
      <c r="G16" s="143"/>
      <c r="H16" s="143"/>
      <c r="I16" s="143"/>
      <c r="J16" s="143"/>
      <c r="K16" s="143"/>
      <c r="L16" s="144"/>
      <c r="M16" s="18">
        <v>43146</v>
      </c>
      <c r="N16" s="18">
        <v>43174</v>
      </c>
    </row>
    <row r="17" spans="1:26" s="26" customFormat="1" ht="12.75" customHeight="1" x14ac:dyDescent="0.25">
      <c r="A17" s="30" t="s">
        <v>154</v>
      </c>
      <c r="B17" s="142" t="s">
        <v>155</v>
      </c>
      <c r="C17" s="143"/>
      <c r="D17" s="143"/>
      <c r="E17" s="143"/>
      <c r="F17" s="143"/>
      <c r="G17" s="143"/>
      <c r="H17" s="143"/>
      <c r="I17" s="143"/>
      <c r="J17" s="143"/>
      <c r="K17" s="143"/>
      <c r="L17" s="144"/>
      <c r="M17" s="18">
        <v>43101</v>
      </c>
      <c r="N17" s="18">
        <v>43131</v>
      </c>
    </row>
    <row r="18" spans="1:26" s="26" customFormat="1" x14ac:dyDescent="0.25">
      <c r="A18" s="27" t="s">
        <v>156</v>
      </c>
      <c r="B18" s="142" t="s">
        <v>157</v>
      </c>
      <c r="C18" s="143"/>
      <c r="D18" s="143"/>
      <c r="E18" s="143"/>
      <c r="F18" s="143"/>
      <c r="G18" s="143"/>
      <c r="H18" s="143"/>
      <c r="I18" s="143"/>
      <c r="J18" s="143"/>
      <c r="K18" s="143"/>
      <c r="L18" s="144"/>
      <c r="M18" s="18">
        <v>43115</v>
      </c>
      <c r="N18" s="18">
        <v>43146</v>
      </c>
    </row>
    <row r="19" spans="1:26" s="26" customFormat="1" x14ac:dyDescent="0.25">
      <c r="A19" s="27" t="s">
        <v>158</v>
      </c>
      <c r="B19" s="142" t="s">
        <v>159</v>
      </c>
      <c r="C19" s="143"/>
      <c r="D19" s="143"/>
      <c r="E19" s="143"/>
      <c r="F19" s="143"/>
      <c r="G19" s="143"/>
      <c r="H19" s="143"/>
      <c r="I19" s="143"/>
      <c r="J19" s="143"/>
      <c r="K19" s="143"/>
      <c r="L19" s="144"/>
      <c r="M19" s="18">
        <v>43147</v>
      </c>
      <c r="N19" s="18">
        <v>43157</v>
      </c>
    </row>
    <row r="20" spans="1:26" s="26" customFormat="1" x14ac:dyDescent="0.25">
      <c r="A20" s="27" t="s">
        <v>160</v>
      </c>
      <c r="B20" s="142" t="s">
        <v>161</v>
      </c>
      <c r="C20" s="143"/>
      <c r="D20" s="143"/>
      <c r="E20" s="143"/>
      <c r="F20" s="143"/>
      <c r="G20" s="143"/>
      <c r="H20" s="143"/>
      <c r="I20" s="143"/>
      <c r="J20" s="143"/>
      <c r="K20" s="143"/>
      <c r="L20" s="144"/>
      <c r="M20" s="18">
        <v>43158</v>
      </c>
      <c r="N20" s="18">
        <v>43203</v>
      </c>
    </row>
    <row r="21" spans="1:26" s="26" customFormat="1" x14ac:dyDescent="0.25">
      <c r="A21" s="27" t="s">
        <v>162</v>
      </c>
      <c r="B21" s="142" t="s">
        <v>163</v>
      </c>
      <c r="C21" s="143"/>
      <c r="D21" s="143"/>
      <c r="E21" s="143"/>
      <c r="F21" s="143"/>
      <c r="G21" s="143"/>
      <c r="H21" s="143"/>
      <c r="I21" s="143"/>
      <c r="J21" s="143"/>
      <c r="K21" s="143"/>
      <c r="L21" s="144"/>
      <c r="M21" s="18">
        <v>43204</v>
      </c>
      <c r="N21" s="18">
        <v>43220</v>
      </c>
    </row>
    <row r="22" spans="1:26" s="26" customFormat="1" x14ac:dyDescent="0.25">
      <c r="A22" s="27" t="s">
        <v>164</v>
      </c>
      <c r="B22" s="142" t="s">
        <v>165</v>
      </c>
      <c r="C22" s="143"/>
      <c r="D22" s="143"/>
      <c r="E22" s="143"/>
      <c r="F22" s="143"/>
      <c r="G22" s="143"/>
      <c r="H22" s="143"/>
      <c r="I22" s="143"/>
      <c r="J22" s="143"/>
      <c r="K22" s="143"/>
      <c r="L22" s="144"/>
      <c r="M22" s="18">
        <v>43235</v>
      </c>
      <c r="N22" s="18">
        <v>43235</v>
      </c>
    </row>
    <row r="23" spans="1:26" s="26" customFormat="1" x14ac:dyDescent="0.25">
      <c r="A23" s="27" t="s">
        <v>166</v>
      </c>
      <c r="B23" s="142" t="s">
        <v>167</v>
      </c>
      <c r="C23" s="143"/>
      <c r="D23" s="143"/>
      <c r="E23" s="143"/>
      <c r="F23" s="143"/>
      <c r="G23" s="143"/>
      <c r="H23" s="143"/>
      <c r="I23" s="143"/>
      <c r="J23" s="143"/>
      <c r="K23" s="143"/>
      <c r="L23" s="144"/>
      <c r="M23" s="18">
        <v>43266</v>
      </c>
      <c r="N23" s="18">
        <v>43276</v>
      </c>
    </row>
    <row r="24" spans="1:26" s="26" customFormat="1" ht="22.5" customHeight="1" x14ac:dyDescent="0.25">
      <c r="A24" s="30" t="s">
        <v>168</v>
      </c>
      <c r="B24" s="142" t="s">
        <v>169</v>
      </c>
      <c r="C24" s="143"/>
      <c r="D24" s="143"/>
      <c r="E24" s="143"/>
      <c r="F24" s="143"/>
      <c r="G24" s="143"/>
      <c r="H24" s="143"/>
      <c r="I24" s="143"/>
      <c r="J24" s="143"/>
      <c r="K24" s="143"/>
      <c r="L24" s="144"/>
      <c r="M24" s="18">
        <v>43252</v>
      </c>
      <c r="N24" s="18">
        <v>43281</v>
      </c>
    </row>
    <row r="25" spans="1:26" s="26" customFormat="1" x14ac:dyDescent="0.25">
      <c r="A25" s="27" t="s">
        <v>170</v>
      </c>
      <c r="B25" s="142" t="s">
        <v>171</v>
      </c>
      <c r="C25" s="143"/>
      <c r="D25" s="143"/>
      <c r="E25" s="143"/>
      <c r="F25" s="143"/>
      <c r="G25" s="143"/>
      <c r="H25" s="143"/>
      <c r="I25" s="143"/>
      <c r="J25" s="143"/>
      <c r="K25" s="143"/>
      <c r="L25" s="144"/>
      <c r="M25" s="18">
        <v>43252</v>
      </c>
      <c r="N25" s="18">
        <v>43281</v>
      </c>
    </row>
    <row r="26" spans="1:26" s="26" customFormat="1" x14ac:dyDescent="0.25">
      <c r="A26" s="27" t="s">
        <v>172</v>
      </c>
      <c r="B26" s="142" t="s">
        <v>173</v>
      </c>
      <c r="C26" s="143"/>
      <c r="D26" s="143"/>
      <c r="E26" s="143"/>
      <c r="F26" s="143"/>
      <c r="G26" s="143"/>
      <c r="H26" s="143"/>
      <c r="I26" s="143"/>
      <c r="J26" s="143"/>
      <c r="K26" s="143"/>
      <c r="L26" s="144"/>
      <c r="M26" s="18">
        <v>43282</v>
      </c>
      <c r="N26" s="18">
        <v>43282</v>
      </c>
    </row>
    <row r="27" spans="1:26" s="26" customFormat="1" x14ac:dyDescent="0.25">
      <c r="A27" s="27" t="s">
        <v>174</v>
      </c>
      <c r="B27" s="142" t="s">
        <v>175</v>
      </c>
      <c r="C27" s="143"/>
      <c r="D27" s="143"/>
      <c r="E27" s="143"/>
      <c r="F27" s="143"/>
      <c r="G27" s="143"/>
      <c r="H27" s="143"/>
      <c r="I27" s="143"/>
      <c r="J27" s="143"/>
      <c r="K27" s="143"/>
      <c r="L27" s="144"/>
      <c r="M27" s="18">
        <v>43282</v>
      </c>
      <c r="N27" s="18">
        <v>43282</v>
      </c>
    </row>
    <row r="28" spans="1:26" s="26" customFormat="1" x14ac:dyDescent="0.25">
      <c r="A28" s="27" t="s">
        <v>176</v>
      </c>
      <c r="B28" s="142" t="s">
        <v>177</v>
      </c>
      <c r="C28" s="143"/>
      <c r="D28" s="143"/>
      <c r="E28" s="143"/>
      <c r="F28" s="143"/>
      <c r="G28" s="143"/>
      <c r="H28" s="143"/>
      <c r="I28" s="143"/>
      <c r="J28" s="143"/>
      <c r="K28" s="143"/>
      <c r="L28" s="144"/>
      <c r="M28" s="18">
        <v>43282</v>
      </c>
      <c r="N28" s="18">
        <v>43282</v>
      </c>
    </row>
    <row r="29" spans="1:26" s="26" customFormat="1" x14ac:dyDescent="0.25">
      <c r="A29" s="27" t="s">
        <v>178</v>
      </c>
      <c r="B29" s="142" t="s">
        <v>179</v>
      </c>
      <c r="C29" s="143"/>
      <c r="D29" s="143"/>
      <c r="E29" s="143"/>
      <c r="F29" s="143"/>
      <c r="G29" s="143"/>
      <c r="H29" s="143"/>
      <c r="I29" s="143"/>
      <c r="J29" s="143"/>
      <c r="K29" s="143"/>
      <c r="L29" s="144"/>
      <c r="M29" s="18">
        <v>43282</v>
      </c>
      <c r="N29" s="18">
        <v>43282</v>
      </c>
    </row>
    <row r="30" spans="1:26" s="26" customFormat="1" x14ac:dyDescent="0.25">
      <c r="A30" s="27" t="s">
        <v>180</v>
      </c>
      <c r="B30" s="142" t="s">
        <v>181</v>
      </c>
      <c r="C30" s="143"/>
      <c r="D30" s="143"/>
      <c r="E30" s="143"/>
      <c r="F30" s="143"/>
      <c r="G30" s="143"/>
      <c r="H30" s="143"/>
      <c r="I30" s="143"/>
      <c r="J30" s="143"/>
      <c r="K30" s="143"/>
      <c r="L30" s="144"/>
      <c r="M30" s="18">
        <v>43282</v>
      </c>
      <c r="N30" s="18">
        <v>43284</v>
      </c>
      <c r="P30" s="4"/>
      <c r="Q30" s="4"/>
      <c r="R30" s="4"/>
      <c r="S30" s="4"/>
      <c r="T30" s="4"/>
      <c r="U30" s="4"/>
      <c r="V30" s="4"/>
      <c r="W30" s="4"/>
      <c r="X30" s="4"/>
      <c r="Y30" s="4"/>
      <c r="Z30" s="4"/>
    </row>
    <row r="31" spans="1:26" s="26" customFormat="1" x14ac:dyDescent="0.25">
      <c r="A31" s="27" t="s">
        <v>182</v>
      </c>
      <c r="B31" s="142" t="s">
        <v>183</v>
      </c>
      <c r="C31" s="143"/>
      <c r="D31" s="143"/>
      <c r="E31" s="143"/>
      <c r="F31" s="143"/>
      <c r="G31" s="143"/>
      <c r="H31" s="143"/>
      <c r="I31" s="143"/>
      <c r="J31" s="143"/>
      <c r="K31" s="143"/>
      <c r="L31" s="144"/>
      <c r="M31" s="18">
        <v>43282</v>
      </c>
      <c r="N31" s="18">
        <v>43282</v>
      </c>
    </row>
    <row r="32" spans="1:26" s="26" customFormat="1" ht="10.15" customHeight="1" x14ac:dyDescent="0.25">
      <c r="A32" s="27" t="s">
        <v>184</v>
      </c>
      <c r="B32" s="145" t="s">
        <v>185</v>
      </c>
      <c r="C32" s="146"/>
      <c r="D32" s="146"/>
      <c r="E32" s="146"/>
      <c r="F32" s="146"/>
      <c r="G32" s="146"/>
      <c r="H32" s="146"/>
      <c r="I32" s="146"/>
      <c r="J32" s="146"/>
      <c r="K32" s="146"/>
      <c r="L32" s="147"/>
      <c r="M32" s="18">
        <v>43191</v>
      </c>
      <c r="N32" s="18">
        <v>43251</v>
      </c>
    </row>
    <row r="33" spans="1:14" s="26" customFormat="1" ht="10.15" customHeight="1" x14ac:dyDescent="0.25">
      <c r="A33" s="27" t="s">
        <v>186</v>
      </c>
      <c r="B33" s="142" t="s">
        <v>187</v>
      </c>
      <c r="C33" s="143"/>
      <c r="D33" s="143"/>
      <c r="E33" s="143"/>
      <c r="F33" s="143"/>
      <c r="G33" s="143"/>
      <c r="H33" s="143"/>
      <c r="I33" s="143"/>
      <c r="J33" s="143"/>
      <c r="K33" s="143"/>
      <c r="L33" s="144"/>
      <c r="M33" s="18">
        <v>43311</v>
      </c>
      <c r="N33" s="18">
        <v>43327</v>
      </c>
    </row>
    <row r="34" spans="1:14" s="26" customFormat="1" ht="10.9" customHeight="1" x14ac:dyDescent="0.25">
      <c r="A34" s="27" t="s">
        <v>188</v>
      </c>
      <c r="B34" s="142" t="s">
        <v>189</v>
      </c>
      <c r="C34" s="143"/>
      <c r="D34" s="143"/>
      <c r="E34" s="143"/>
      <c r="F34" s="143"/>
      <c r="G34" s="143"/>
      <c r="H34" s="143"/>
      <c r="I34" s="143"/>
      <c r="J34" s="143"/>
      <c r="K34" s="143"/>
      <c r="L34" s="144"/>
      <c r="M34" s="18">
        <v>43296</v>
      </c>
      <c r="N34" s="18">
        <v>43306</v>
      </c>
    </row>
    <row r="35" spans="1:14" s="26" customFormat="1" x14ac:dyDescent="0.25">
      <c r="A35" s="27" t="s">
        <v>190</v>
      </c>
      <c r="B35" s="148" t="s">
        <v>191</v>
      </c>
      <c r="C35" s="149"/>
      <c r="D35" s="149"/>
      <c r="E35" s="149"/>
      <c r="F35" s="149"/>
      <c r="G35" s="149"/>
      <c r="H35" s="149"/>
      <c r="I35" s="149"/>
      <c r="J35" s="149"/>
      <c r="K35" s="149"/>
      <c r="L35" s="150"/>
      <c r="M35" s="18">
        <v>43285</v>
      </c>
      <c r="N35" s="18">
        <v>43285</v>
      </c>
    </row>
    <row r="36" spans="1:14" s="26" customFormat="1" x14ac:dyDescent="0.25">
      <c r="A36" s="94"/>
      <c r="B36" s="95"/>
      <c r="C36" s="95"/>
      <c r="D36" s="95"/>
      <c r="E36" s="95"/>
      <c r="F36" s="95"/>
      <c r="G36" s="95"/>
      <c r="H36" s="95"/>
      <c r="I36" s="95"/>
      <c r="J36" s="95"/>
      <c r="K36" s="95"/>
      <c r="L36" s="95"/>
      <c r="M36" s="96"/>
      <c r="N36" s="96"/>
    </row>
    <row r="37" spans="1:14" s="26" customFormat="1" x14ac:dyDescent="0.25">
      <c r="A37" s="94"/>
      <c r="B37" s="95"/>
      <c r="C37" s="95"/>
      <c r="D37" s="95"/>
      <c r="E37" s="95"/>
      <c r="F37" s="95"/>
      <c r="G37" s="95"/>
      <c r="H37" s="95"/>
      <c r="I37" s="95"/>
      <c r="J37" s="95"/>
      <c r="K37" s="95"/>
      <c r="L37" s="95"/>
      <c r="M37" s="96"/>
      <c r="N37" s="96"/>
    </row>
    <row r="38" spans="1:14" s="26" customFormat="1" x14ac:dyDescent="0.25">
      <c r="A38" s="94"/>
      <c r="B38" s="95"/>
      <c r="C38" s="95"/>
      <c r="D38" s="95"/>
      <c r="E38" s="95"/>
      <c r="F38" s="95"/>
      <c r="G38" s="95"/>
      <c r="H38" s="95"/>
      <c r="I38" s="95"/>
      <c r="J38" s="95"/>
      <c r="K38" s="95"/>
      <c r="L38" s="95"/>
      <c r="M38" s="96"/>
      <c r="N38" s="96"/>
    </row>
    <row r="40" spans="1:14" x14ac:dyDescent="0.25">
      <c r="A40" s="119" t="s">
        <v>31</v>
      </c>
      <c r="B40" s="120"/>
      <c r="C40" s="120"/>
      <c r="D40" s="120"/>
      <c r="E40" s="120"/>
      <c r="F40" s="120"/>
      <c r="G40" s="120"/>
      <c r="H40" s="120"/>
      <c r="I40" s="120"/>
      <c r="J40" s="120"/>
      <c r="K40" s="120"/>
      <c r="L40" s="120"/>
      <c r="M40" s="120"/>
      <c r="N40" s="121"/>
    </row>
    <row r="41" spans="1:14" x14ac:dyDescent="0.25">
      <c r="A41" s="19"/>
      <c r="B41" s="19" t="s">
        <v>32</v>
      </c>
      <c r="C41" s="12">
        <v>43130</v>
      </c>
      <c r="D41" s="12">
        <v>43159</v>
      </c>
      <c r="E41" s="12">
        <v>43189</v>
      </c>
      <c r="F41" s="12">
        <v>43220</v>
      </c>
      <c r="G41" s="12">
        <v>43250</v>
      </c>
      <c r="H41" s="12">
        <v>43281</v>
      </c>
      <c r="I41" s="12">
        <v>43311</v>
      </c>
      <c r="J41" s="12">
        <v>43342</v>
      </c>
      <c r="K41" s="12">
        <v>43373</v>
      </c>
      <c r="L41" s="12">
        <v>43403</v>
      </c>
      <c r="M41" s="12">
        <v>43434</v>
      </c>
      <c r="N41" s="12">
        <v>43464</v>
      </c>
    </row>
    <row r="42" spans="1:14" ht="18.75" customHeight="1" x14ac:dyDescent="0.25">
      <c r="A42" s="93" t="s">
        <v>33</v>
      </c>
      <c r="B42" s="99" t="s">
        <v>192</v>
      </c>
      <c r="C42" s="100"/>
      <c r="D42" s="100"/>
      <c r="E42" s="100"/>
      <c r="F42" s="100"/>
      <c r="G42" s="100"/>
      <c r="H42" s="100"/>
      <c r="I42" s="100"/>
      <c r="J42" s="100"/>
      <c r="K42" s="100"/>
      <c r="L42" s="100"/>
      <c r="M42" s="100"/>
      <c r="N42" s="101"/>
    </row>
    <row r="43" spans="1:14" ht="18" customHeight="1" x14ac:dyDescent="0.25">
      <c r="A43" s="93" t="s">
        <v>35</v>
      </c>
      <c r="B43" s="102" t="s">
        <v>193</v>
      </c>
      <c r="C43" s="103"/>
      <c r="D43" s="103"/>
      <c r="E43" s="103"/>
      <c r="F43" s="103"/>
      <c r="G43" s="103"/>
      <c r="H43" s="103"/>
      <c r="I43" s="103"/>
      <c r="J43" s="103"/>
      <c r="K43" s="103"/>
      <c r="L43" s="103"/>
      <c r="M43" s="103"/>
      <c r="N43" s="103"/>
    </row>
    <row r="44" spans="1:14" x14ac:dyDescent="0.25">
      <c r="A44" s="93" t="s">
        <v>37</v>
      </c>
      <c r="B44" s="102" t="s">
        <v>194</v>
      </c>
      <c r="C44" s="103"/>
      <c r="D44" s="103"/>
      <c r="E44" s="103"/>
      <c r="F44" s="103"/>
      <c r="G44" s="103"/>
      <c r="H44" s="103"/>
      <c r="I44" s="103"/>
      <c r="J44" s="103"/>
      <c r="K44" s="103"/>
      <c r="L44" s="103"/>
      <c r="M44" s="103"/>
      <c r="N44" s="103"/>
    </row>
    <row r="45" spans="1:14" x14ac:dyDescent="0.25">
      <c r="A45" s="93" t="s">
        <v>39</v>
      </c>
      <c r="B45" s="90"/>
      <c r="C45" s="6">
        <v>0.25</v>
      </c>
      <c r="D45" s="7"/>
      <c r="E45" s="6">
        <v>0.5</v>
      </c>
      <c r="F45" s="6"/>
      <c r="G45" s="6"/>
      <c r="H45" s="6">
        <v>1</v>
      </c>
      <c r="I45" s="6"/>
      <c r="J45" s="6"/>
      <c r="K45" s="6"/>
      <c r="L45" s="6"/>
      <c r="M45" s="6"/>
      <c r="N45" s="6"/>
    </row>
    <row r="46" spans="1:14" x14ac:dyDescent="0.25">
      <c r="A46" s="8"/>
      <c r="B46" s="8"/>
      <c r="C46" s="8"/>
      <c r="D46" s="8"/>
      <c r="E46" s="8"/>
      <c r="F46" s="8"/>
      <c r="G46" s="8"/>
      <c r="H46" s="8"/>
      <c r="I46" s="8"/>
      <c r="J46" s="8"/>
      <c r="K46" s="8"/>
      <c r="L46" s="8"/>
      <c r="M46" s="8"/>
      <c r="N46" s="8"/>
    </row>
    <row r="47" spans="1:14" x14ac:dyDescent="0.25">
      <c r="A47" s="118" t="s">
        <v>31</v>
      </c>
      <c r="B47" s="118"/>
      <c r="C47" s="118"/>
      <c r="D47" s="118"/>
      <c r="E47" s="118"/>
      <c r="F47" s="118"/>
      <c r="G47" s="118"/>
      <c r="H47" s="118"/>
      <c r="I47" s="118"/>
      <c r="J47" s="118"/>
      <c r="K47" s="118"/>
      <c r="L47" s="118"/>
      <c r="M47" s="118"/>
      <c r="N47" s="118"/>
    </row>
    <row r="48" spans="1:14" x14ac:dyDescent="0.25">
      <c r="A48" s="19"/>
      <c r="B48" s="19" t="s">
        <v>32</v>
      </c>
      <c r="C48" s="12">
        <v>43130</v>
      </c>
      <c r="D48" s="12">
        <v>43159</v>
      </c>
      <c r="E48" s="12">
        <v>43189</v>
      </c>
      <c r="F48" s="12">
        <v>43220</v>
      </c>
      <c r="G48" s="12">
        <v>43250</v>
      </c>
      <c r="H48" s="12">
        <v>43281</v>
      </c>
      <c r="I48" s="12">
        <v>43311</v>
      </c>
      <c r="J48" s="12">
        <v>43342</v>
      </c>
      <c r="K48" s="12">
        <v>43373</v>
      </c>
      <c r="L48" s="12">
        <v>43403</v>
      </c>
      <c r="M48" s="12">
        <v>43434</v>
      </c>
      <c r="N48" s="12">
        <v>43464</v>
      </c>
    </row>
    <row r="49" spans="1:14" x14ac:dyDescent="0.25">
      <c r="A49" s="93" t="s">
        <v>33</v>
      </c>
      <c r="B49" s="99" t="s">
        <v>195</v>
      </c>
      <c r="C49" s="100"/>
      <c r="D49" s="100"/>
      <c r="E49" s="100"/>
      <c r="F49" s="100"/>
      <c r="G49" s="100"/>
      <c r="H49" s="100"/>
      <c r="I49" s="100"/>
      <c r="J49" s="100"/>
      <c r="K49" s="100"/>
      <c r="L49" s="100"/>
      <c r="M49" s="100"/>
      <c r="N49" s="101"/>
    </row>
    <row r="50" spans="1:14" ht="15" customHeight="1" x14ac:dyDescent="0.25">
      <c r="A50" s="93" t="s">
        <v>35</v>
      </c>
      <c r="B50" s="102" t="s">
        <v>193</v>
      </c>
      <c r="C50" s="103"/>
      <c r="D50" s="103"/>
      <c r="E50" s="103"/>
      <c r="F50" s="103"/>
      <c r="G50" s="103"/>
      <c r="H50" s="103"/>
      <c r="I50" s="103"/>
      <c r="J50" s="103"/>
      <c r="K50" s="103"/>
      <c r="L50" s="103"/>
      <c r="M50" s="103"/>
      <c r="N50" s="103"/>
    </row>
    <row r="51" spans="1:14" x14ac:dyDescent="0.25">
      <c r="A51" s="93" t="s">
        <v>37</v>
      </c>
      <c r="B51" s="102" t="s">
        <v>196</v>
      </c>
      <c r="C51" s="103"/>
      <c r="D51" s="103"/>
      <c r="E51" s="103"/>
      <c r="F51" s="103"/>
      <c r="G51" s="103"/>
      <c r="H51" s="103"/>
      <c r="I51" s="103"/>
      <c r="J51" s="103"/>
      <c r="K51" s="103"/>
      <c r="L51" s="103"/>
      <c r="M51" s="103"/>
      <c r="N51" s="103"/>
    </row>
    <row r="52" spans="1:14" x14ac:dyDescent="0.25">
      <c r="A52" s="93" t="s">
        <v>39</v>
      </c>
      <c r="B52" s="90"/>
      <c r="C52" s="6">
        <v>0.25</v>
      </c>
      <c r="D52" s="7"/>
      <c r="E52" s="6">
        <v>0.5</v>
      </c>
      <c r="F52" s="6"/>
      <c r="G52" s="6"/>
      <c r="H52" s="6">
        <v>1</v>
      </c>
      <c r="I52" s="6"/>
      <c r="J52" s="6">
        <v>1</v>
      </c>
      <c r="K52" s="6"/>
      <c r="L52" s="6"/>
      <c r="M52" s="6"/>
      <c r="N52" s="6"/>
    </row>
    <row r="54" spans="1:14" ht="15" x14ac:dyDescent="0.25">
      <c r="A54" s="92" t="s">
        <v>43</v>
      </c>
      <c r="B54" s="122" t="s">
        <v>44</v>
      </c>
      <c r="C54" s="123"/>
      <c r="D54" s="123"/>
      <c r="E54" s="123"/>
      <c r="F54" s="123"/>
      <c r="G54" s="123"/>
      <c r="H54"/>
    </row>
  </sheetData>
  <mergeCells count="49">
    <mergeCell ref="A47:N47"/>
    <mergeCell ref="B49:N49"/>
    <mergeCell ref="B50:N50"/>
    <mergeCell ref="B51:N51"/>
    <mergeCell ref="B54:G54"/>
    <mergeCell ref="B44:N44"/>
    <mergeCell ref="B9:N9"/>
    <mergeCell ref="A11:A12"/>
    <mergeCell ref="B11:L12"/>
    <mergeCell ref="M11:N11"/>
    <mergeCell ref="B13:L13"/>
    <mergeCell ref="B14:L14"/>
    <mergeCell ref="B34:L34"/>
    <mergeCell ref="B35:L35"/>
    <mergeCell ref="A40:N40"/>
    <mergeCell ref="B42:N42"/>
    <mergeCell ref="B43:N43"/>
    <mergeCell ref="B15:L15"/>
    <mergeCell ref="B16:L16"/>
    <mergeCell ref="B17:L17"/>
    <mergeCell ref="B18:L18"/>
    <mergeCell ref="B5:C5"/>
    <mergeCell ref="B6:N6"/>
    <mergeCell ref="B7:K7"/>
    <mergeCell ref="M7:N7"/>
    <mergeCell ref="B8:H8"/>
    <mergeCell ref="J8:K8"/>
    <mergeCell ref="M8:N8"/>
    <mergeCell ref="B1:N1"/>
    <mergeCell ref="A2:N2"/>
    <mergeCell ref="A3:B3"/>
    <mergeCell ref="C3:N3"/>
    <mergeCell ref="A4:F4"/>
    <mergeCell ref="G4:N4"/>
    <mergeCell ref="B19:L19"/>
    <mergeCell ref="B20:L20"/>
    <mergeCell ref="B21:L21"/>
    <mergeCell ref="B22:L22"/>
    <mergeCell ref="B23:L23"/>
    <mergeCell ref="B29:L29"/>
    <mergeCell ref="B30:L30"/>
    <mergeCell ref="B33:L33"/>
    <mergeCell ref="B32:L32"/>
    <mergeCell ref="B24:L24"/>
    <mergeCell ref="B25:L25"/>
    <mergeCell ref="B26:L26"/>
    <mergeCell ref="B27:L27"/>
    <mergeCell ref="B28:L28"/>
    <mergeCell ref="B31:L31"/>
  </mergeCells>
  <dataValidations disablePrompts="1" xWindow="744" yWindow="616" count="14">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42:N42"/>
    <dataValidation allowBlank="1" showInputMessage="1" promptTitle="Siglas junto a numero progresivo" prompt="Anota aquí siglas de tu área a la izquierda y un número con dos digitos a la derecha p.e. Dirección de Participación Ciudadana: DPC01 Contraloria General: CG01 " sqref="A13:A38"/>
    <dataValidation allowBlank="1" showInputMessage="1" promptTitle="Describe y explica indicador" prompt="Explica en qué consiste lo que se va a medir y cómo se van a obtener los datos." sqref="B44:N44 B51:N51"/>
    <dataValidation allowBlank="1" showInputMessage="1" promptTitle="Nombra el indicador de desempeño" prompt="Tasa de cumplimiento, porcentaje, memoria de evento, evento realizado, reporte de investigación, número de personas capacitadas, etc. " sqref="B43:N43 B50:N50"/>
    <dataValidation allowBlank="1" showInputMessage="1" promptTitle="Descripción de entregable" prompt="Describe aquí en qué consiste el producto, material, servicio o evento producto del presente proceso o proyecto." sqref="B49:N49"/>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3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ageMargins left="0.70866141732283472" right="0.70866141732283472" top="0.74803149606299213" bottom="0.74803149606299213" header="0.31496062992125984" footer="0.31496062992125984"/>
  <pageSetup scale="95" orientation="landscape" r:id="rId1"/>
  <headerFooter>
    <oddHeader>&amp;LPrograma Anual de Actividades 2018&amp;RFicha básica de actividades</oddHeader>
    <oddFooter>&amp;C&amp;P/&amp;N&amp;RDirección de Organización Electoral</oddFooter>
  </headerFooter>
  <drawing r:id="rId2"/>
  <legacyDrawing r:id="rId3"/>
  <extLst>
    <ext xmlns:x14="http://schemas.microsoft.com/office/spreadsheetml/2009/9/main" uri="{CCE6A557-97BC-4b89-ADB6-D9C93CAAB3DF}">
      <x14:dataValidations xmlns:xm="http://schemas.microsoft.com/office/excel/2006/main" disablePrompts="1" xWindow="744" yWindow="616"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B54:G54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R81"/>
  <sheetViews>
    <sheetView zoomScale="130" zoomScaleNormal="130" zoomScaleSheetLayoutView="130" zoomScalePageLayoutView="120" workbookViewId="0">
      <pane ySplit="4" topLeftCell="A5" activePane="bottomLeft" state="frozen"/>
      <selection pane="bottomLeft" activeCell="I16" sqref="I16"/>
    </sheetView>
  </sheetViews>
  <sheetFormatPr baseColWidth="10" defaultColWidth="10.85546875" defaultRowHeight="15" x14ac:dyDescent="0.25"/>
  <cols>
    <col min="1" max="1" width="9.28515625" style="46" customWidth="1"/>
    <col min="2" max="2" width="29.7109375" style="46" customWidth="1"/>
    <col min="3" max="3" width="17.28515625" style="46" bestFit="1" customWidth="1"/>
    <col min="4" max="4" width="27" style="46" customWidth="1"/>
    <col min="5" max="5" width="7.140625" style="46" bestFit="1" customWidth="1"/>
    <col min="6" max="6" width="6.7109375" style="46" bestFit="1" customWidth="1"/>
    <col min="7" max="7" width="6" style="46" bestFit="1" customWidth="1"/>
    <col min="8" max="8" width="6.28515625" style="46" bestFit="1" customWidth="1"/>
    <col min="9" max="9" width="6" style="46" bestFit="1" customWidth="1"/>
    <col min="10" max="10" width="7" style="46" bestFit="1" customWidth="1"/>
    <col min="11" max="11" width="7.140625" style="46" bestFit="1" customWidth="1"/>
    <col min="12" max="12" width="6.140625" style="46" bestFit="1" customWidth="1"/>
    <col min="13" max="13" width="6" style="46" bestFit="1" customWidth="1"/>
    <col min="14" max="14" width="5.140625" style="46" bestFit="1" customWidth="1"/>
    <col min="15" max="15" width="4.85546875" style="46" bestFit="1" customWidth="1"/>
    <col min="16" max="16" width="5.28515625" style="46" bestFit="1" customWidth="1"/>
    <col min="17" max="17" width="4.85546875" style="46" bestFit="1" customWidth="1"/>
    <col min="18" max="18" width="9.28515625" style="46" bestFit="1" customWidth="1"/>
    <col min="19" max="16384" width="10.85546875" style="46"/>
  </cols>
  <sheetData>
    <row r="1" spans="1:18" s="1" customFormat="1" ht="24" customHeight="1" x14ac:dyDescent="0.25">
      <c r="D1" s="33" t="s">
        <v>1</v>
      </c>
      <c r="E1" s="34"/>
      <c r="F1" s="34"/>
      <c r="G1" s="34"/>
      <c r="H1" s="34"/>
      <c r="I1" s="34"/>
      <c r="J1" s="34"/>
      <c r="K1" s="34"/>
      <c r="L1" s="34"/>
      <c r="M1" s="34"/>
      <c r="N1" s="34"/>
      <c r="O1" s="34"/>
      <c r="P1" s="34"/>
      <c r="Q1" s="34"/>
    </row>
    <row r="2" spans="1:18" s="1" customFormat="1" ht="24" customHeight="1" x14ac:dyDescent="0.25">
      <c r="B2" s="35"/>
      <c r="C2" s="35"/>
      <c r="D2" s="35" t="s">
        <v>117</v>
      </c>
      <c r="F2" s="35"/>
      <c r="G2" s="35"/>
      <c r="H2" s="35"/>
      <c r="I2" s="35"/>
      <c r="J2" s="35"/>
      <c r="K2" s="35"/>
      <c r="L2" s="35"/>
      <c r="M2" s="35"/>
      <c r="N2" s="35"/>
      <c r="O2" s="35"/>
      <c r="P2" s="35"/>
      <c r="Q2" s="35"/>
    </row>
    <row r="3" spans="1:18" s="1" customFormat="1" ht="12.75" x14ac:dyDescent="0.25">
      <c r="A3" s="36" t="s">
        <v>118</v>
      </c>
      <c r="B3" s="36"/>
      <c r="C3" s="134" t="s">
        <v>197</v>
      </c>
      <c r="D3" s="135"/>
      <c r="E3" s="136"/>
      <c r="F3" s="106" t="s">
        <v>120</v>
      </c>
      <c r="G3" s="137"/>
      <c r="H3" s="137"/>
      <c r="I3" s="137"/>
      <c r="J3" s="137"/>
      <c r="K3" s="137"/>
      <c r="L3" s="137"/>
      <c r="M3" s="137"/>
      <c r="N3" s="137"/>
      <c r="O3" s="137"/>
      <c r="P3" s="137"/>
      <c r="Q3" s="137"/>
    </row>
    <row r="4" spans="1:18" s="1" customFormat="1" ht="12.75" x14ac:dyDescent="0.25">
      <c r="A4" s="92" t="s">
        <v>18</v>
      </c>
      <c r="B4" s="92" t="s">
        <v>121</v>
      </c>
      <c r="C4" s="92" t="s">
        <v>122</v>
      </c>
      <c r="D4" s="92" t="s">
        <v>123</v>
      </c>
      <c r="E4" s="92" t="s">
        <v>62</v>
      </c>
      <c r="F4" s="37">
        <v>43101</v>
      </c>
      <c r="G4" s="37">
        <v>43132</v>
      </c>
      <c r="H4" s="37">
        <v>43160</v>
      </c>
      <c r="I4" s="37">
        <v>43191</v>
      </c>
      <c r="J4" s="37">
        <v>43221</v>
      </c>
      <c r="K4" s="37">
        <v>43252</v>
      </c>
      <c r="L4" s="37">
        <v>43282</v>
      </c>
      <c r="M4" s="37">
        <v>43313</v>
      </c>
      <c r="N4" s="37">
        <v>43344</v>
      </c>
      <c r="O4" s="37">
        <v>43374</v>
      </c>
      <c r="P4" s="37">
        <v>43405</v>
      </c>
      <c r="Q4" s="37">
        <v>43435</v>
      </c>
    </row>
    <row r="5" spans="1:18" s="1" customFormat="1" ht="25.5" x14ac:dyDescent="0.25">
      <c r="A5" s="27" t="s">
        <v>146</v>
      </c>
      <c r="B5" s="47" t="s">
        <v>198</v>
      </c>
      <c r="C5" s="47" t="s">
        <v>199</v>
      </c>
      <c r="D5" s="48" t="s">
        <v>200</v>
      </c>
      <c r="E5" s="49">
        <f>24*35000*9</f>
        <v>7560000</v>
      </c>
      <c r="F5" s="50">
        <f>35000*24*2</f>
        <v>1680000</v>
      </c>
      <c r="G5" s="50">
        <f>35000*24</f>
        <v>840000</v>
      </c>
      <c r="H5" s="50">
        <f t="shared" ref="H5:M5" si="0">35000*24</f>
        <v>840000</v>
      </c>
      <c r="I5" s="50">
        <f t="shared" si="0"/>
        <v>840000</v>
      </c>
      <c r="J5" s="50">
        <f t="shared" si="0"/>
        <v>840000</v>
      </c>
      <c r="K5" s="50">
        <f t="shared" si="0"/>
        <v>840000</v>
      </c>
      <c r="L5" s="50">
        <f t="shared" si="0"/>
        <v>840000</v>
      </c>
      <c r="M5" s="50">
        <f t="shared" si="0"/>
        <v>840000</v>
      </c>
      <c r="N5" s="50"/>
      <c r="O5" s="50"/>
      <c r="P5" s="50"/>
      <c r="Q5" s="50"/>
      <c r="R5" s="51">
        <f>SUM(F5:Q5)</f>
        <v>7560000</v>
      </c>
    </row>
    <row r="6" spans="1:18" s="1" customFormat="1" ht="25.5" x14ac:dyDescent="0.25">
      <c r="A6" s="27" t="s">
        <v>150</v>
      </c>
      <c r="B6" s="47" t="s">
        <v>201</v>
      </c>
      <c r="C6" s="47" t="s">
        <v>199</v>
      </c>
      <c r="D6" s="48" t="s">
        <v>202</v>
      </c>
      <c r="E6" s="49">
        <f>100*5000*4</f>
        <v>2000000</v>
      </c>
      <c r="F6" s="50"/>
      <c r="G6" s="50"/>
      <c r="H6" s="50"/>
      <c r="I6" s="50"/>
      <c r="J6" s="50">
        <f>100*5000*2</f>
        <v>1000000</v>
      </c>
      <c r="K6" s="50">
        <f>100*5000</f>
        <v>500000</v>
      </c>
      <c r="L6" s="50">
        <f>100*5000</f>
        <v>500000</v>
      </c>
      <c r="M6" s="50"/>
      <c r="N6" s="50"/>
      <c r="O6" s="50"/>
      <c r="P6" s="50"/>
      <c r="Q6" s="50"/>
      <c r="R6" s="51">
        <f>SUM(J6:Q6)</f>
        <v>2000000</v>
      </c>
    </row>
    <row r="7" spans="1:18" s="1" customFormat="1" ht="25.5" x14ac:dyDescent="0.25">
      <c r="A7" s="27" t="s">
        <v>146</v>
      </c>
      <c r="B7" s="47" t="s">
        <v>203</v>
      </c>
      <c r="C7" s="47" t="s">
        <v>204</v>
      </c>
      <c r="D7" s="48" t="s">
        <v>205</v>
      </c>
      <c r="E7" s="49">
        <f>2565*4</f>
        <v>10260</v>
      </c>
      <c r="F7" s="50"/>
      <c r="G7" s="50"/>
      <c r="H7" s="50"/>
      <c r="I7" s="50"/>
      <c r="J7" s="50">
        <f>2565*4</f>
        <v>10260</v>
      </c>
      <c r="K7" s="50"/>
      <c r="L7" s="50"/>
      <c r="M7" s="50"/>
      <c r="N7" s="50"/>
      <c r="O7" s="50"/>
      <c r="P7" s="50"/>
      <c r="Q7" s="50"/>
      <c r="R7" s="51">
        <f>SUM(F7:Q7)</f>
        <v>10260</v>
      </c>
    </row>
    <row r="8" spans="1:18" s="1" customFormat="1" ht="25.5" x14ac:dyDescent="0.25">
      <c r="A8" s="27" t="s">
        <v>146</v>
      </c>
      <c r="B8" s="47" t="s">
        <v>206</v>
      </c>
      <c r="C8" s="47" t="s">
        <v>207</v>
      </c>
      <c r="D8" s="48" t="s">
        <v>208</v>
      </c>
      <c r="E8" s="49">
        <f>500*67*8</f>
        <v>268000</v>
      </c>
      <c r="F8" s="50">
        <f>500*67</f>
        <v>33500</v>
      </c>
      <c r="G8" s="50">
        <f t="shared" ref="G8:M8" si="1">500*67</f>
        <v>33500</v>
      </c>
      <c r="H8" s="50">
        <f t="shared" si="1"/>
        <v>33500</v>
      </c>
      <c r="I8" s="50">
        <f t="shared" si="1"/>
        <v>33500</v>
      </c>
      <c r="J8" s="50">
        <f t="shared" si="1"/>
        <v>33500</v>
      </c>
      <c r="K8" s="50">
        <f t="shared" si="1"/>
        <v>33500</v>
      </c>
      <c r="L8" s="50">
        <f t="shared" si="1"/>
        <v>33500</v>
      </c>
      <c r="M8" s="50">
        <f t="shared" si="1"/>
        <v>33500</v>
      </c>
      <c r="N8" s="50"/>
      <c r="O8" s="50"/>
      <c r="P8" s="50"/>
      <c r="Q8" s="50"/>
      <c r="R8" s="51">
        <f>SUM(F8:Q8)</f>
        <v>268000</v>
      </c>
    </row>
    <row r="9" spans="1:18" s="1" customFormat="1" ht="25.5" x14ac:dyDescent="0.25">
      <c r="A9" s="27" t="s">
        <v>146</v>
      </c>
      <c r="B9" s="47" t="s">
        <v>209</v>
      </c>
      <c r="C9" s="47" t="s">
        <v>210</v>
      </c>
      <c r="D9" s="48" t="s">
        <v>211</v>
      </c>
      <c r="E9" s="49">
        <f>(1500*24*2)*8</f>
        <v>576000</v>
      </c>
      <c r="F9" s="50">
        <f>1500*2*24</f>
        <v>72000</v>
      </c>
      <c r="G9" s="50">
        <f t="shared" ref="G9:M9" si="2">1500*2*24</f>
        <v>72000</v>
      </c>
      <c r="H9" s="50">
        <f t="shared" si="2"/>
        <v>72000</v>
      </c>
      <c r="I9" s="50">
        <f t="shared" si="2"/>
        <v>72000</v>
      </c>
      <c r="J9" s="50">
        <f t="shared" si="2"/>
        <v>72000</v>
      </c>
      <c r="K9" s="50">
        <f t="shared" si="2"/>
        <v>72000</v>
      </c>
      <c r="L9" s="50">
        <f t="shared" si="2"/>
        <v>72000</v>
      </c>
      <c r="M9" s="50">
        <f t="shared" si="2"/>
        <v>72000</v>
      </c>
      <c r="N9" s="50"/>
      <c r="O9" s="50"/>
      <c r="P9" s="50"/>
      <c r="Q9" s="50"/>
      <c r="R9" s="51">
        <f>SUM(F9:Q9)</f>
        <v>576000</v>
      </c>
    </row>
    <row r="10" spans="1:18" s="1" customFormat="1" ht="25.5" x14ac:dyDescent="0.25">
      <c r="A10" s="27" t="s">
        <v>146</v>
      </c>
      <c r="B10" s="47" t="s">
        <v>212</v>
      </c>
      <c r="C10" s="47" t="s">
        <v>210</v>
      </c>
      <c r="D10" s="48" t="s">
        <v>213</v>
      </c>
      <c r="E10" s="49">
        <f>(1500*2*3)*125</f>
        <v>1125000</v>
      </c>
      <c r="F10" s="50"/>
      <c r="G10" s="50"/>
      <c r="H10" s="50"/>
      <c r="I10" s="50"/>
      <c r="J10" s="50">
        <f>1500*2*125</f>
        <v>375000</v>
      </c>
      <c r="K10" s="50">
        <f t="shared" ref="K10:L10" si="3">1500*2*125</f>
        <v>375000</v>
      </c>
      <c r="L10" s="50">
        <f t="shared" si="3"/>
        <v>375000</v>
      </c>
      <c r="M10" s="50"/>
      <c r="N10" s="50"/>
      <c r="O10" s="50"/>
      <c r="P10" s="50"/>
      <c r="Q10" s="50"/>
      <c r="R10" s="51">
        <f>SUM(J10:Q10)</f>
        <v>1125000</v>
      </c>
    </row>
    <row r="11" spans="1:18" s="1" customFormat="1" ht="25.5" x14ac:dyDescent="0.25">
      <c r="A11" s="27" t="s">
        <v>146</v>
      </c>
      <c r="B11" s="47" t="s">
        <v>214</v>
      </c>
      <c r="C11" s="47" t="s">
        <v>215</v>
      </c>
      <c r="D11" s="48" t="s">
        <v>216</v>
      </c>
      <c r="E11" s="49">
        <f>24*8*1500</f>
        <v>288000</v>
      </c>
      <c r="F11" s="50">
        <f>1500*24</f>
        <v>36000</v>
      </c>
      <c r="G11" s="50">
        <f t="shared" ref="G11:M11" si="4">1500*24</f>
        <v>36000</v>
      </c>
      <c r="H11" s="50">
        <f t="shared" si="4"/>
        <v>36000</v>
      </c>
      <c r="I11" s="50">
        <f t="shared" si="4"/>
        <v>36000</v>
      </c>
      <c r="J11" s="50">
        <f t="shared" si="4"/>
        <v>36000</v>
      </c>
      <c r="K11" s="50">
        <f t="shared" si="4"/>
        <v>36000</v>
      </c>
      <c r="L11" s="50">
        <f t="shared" si="4"/>
        <v>36000</v>
      </c>
      <c r="M11" s="50">
        <f t="shared" si="4"/>
        <v>36000</v>
      </c>
      <c r="N11" s="50"/>
      <c r="O11" s="50"/>
      <c r="P11" s="50"/>
      <c r="Q11" s="50"/>
      <c r="R11" s="51">
        <f>SUM(F11:Q11)</f>
        <v>288000</v>
      </c>
    </row>
    <row r="12" spans="1:18" s="1" customFormat="1" ht="25.5" x14ac:dyDescent="0.25">
      <c r="A12" s="27" t="s">
        <v>146</v>
      </c>
      <c r="B12" s="47" t="s">
        <v>217</v>
      </c>
      <c r="C12" s="47" t="s">
        <v>215</v>
      </c>
      <c r="D12" s="48" t="s">
        <v>216</v>
      </c>
      <c r="E12" s="49">
        <f>125*3*1500</f>
        <v>562500</v>
      </c>
      <c r="F12" s="50"/>
      <c r="G12" s="50"/>
      <c r="H12" s="50"/>
      <c r="I12" s="50"/>
      <c r="J12" s="50">
        <f>1500*125</f>
        <v>187500</v>
      </c>
      <c r="K12" s="50">
        <f t="shared" ref="K12:L12" si="5">1500*125</f>
        <v>187500</v>
      </c>
      <c r="L12" s="50">
        <f t="shared" si="5"/>
        <v>187500</v>
      </c>
      <c r="M12" s="50"/>
      <c r="N12" s="50"/>
      <c r="O12" s="50"/>
      <c r="P12" s="50"/>
      <c r="Q12" s="50"/>
      <c r="R12" s="51">
        <f>SUM(J12:Q12)</f>
        <v>562500</v>
      </c>
    </row>
    <row r="13" spans="1:18" s="1" customFormat="1" ht="25.5" x14ac:dyDescent="0.25">
      <c r="A13" s="27" t="s">
        <v>146</v>
      </c>
      <c r="B13" s="47" t="s">
        <v>218</v>
      </c>
      <c r="C13" s="47" t="s">
        <v>219</v>
      </c>
      <c r="D13" s="48" t="s">
        <v>220</v>
      </c>
      <c r="E13" s="49">
        <f>24*1000*8</f>
        <v>192000</v>
      </c>
      <c r="F13" s="50">
        <f>1500*24</f>
        <v>36000</v>
      </c>
      <c r="G13" s="50">
        <f t="shared" ref="G13:M13" si="6">1500*24</f>
        <v>36000</v>
      </c>
      <c r="H13" s="50">
        <f t="shared" si="6"/>
        <v>36000</v>
      </c>
      <c r="I13" s="50">
        <f t="shared" si="6"/>
        <v>36000</v>
      </c>
      <c r="J13" s="50">
        <f t="shared" si="6"/>
        <v>36000</v>
      </c>
      <c r="K13" s="50">
        <f t="shared" si="6"/>
        <v>36000</v>
      </c>
      <c r="L13" s="50">
        <f t="shared" si="6"/>
        <v>36000</v>
      </c>
      <c r="M13" s="50">
        <f t="shared" si="6"/>
        <v>36000</v>
      </c>
      <c r="N13" s="50"/>
      <c r="O13" s="50"/>
      <c r="P13" s="50"/>
      <c r="Q13" s="50"/>
      <c r="R13" s="51">
        <f>SUM(F13:Q13)</f>
        <v>288000</v>
      </c>
    </row>
    <row r="14" spans="1:18" s="1" customFormat="1" ht="25.5" x14ac:dyDescent="0.25">
      <c r="A14" s="27" t="s">
        <v>146</v>
      </c>
      <c r="B14" s="47" t="s">
        <v>221</v>
      </c>
      <c r="C14" s="47" t="s">
        <v>219</v>
      </c>
      <c r="D14" s="48" t="s">
        <v>220</v>
      </c>
      <c r="E14" s="49">
        <f>100*3*500</f>
        <v>150000</v>
      </c>
      <c r="F14" s="50"/>
      <c r="G14" s="50"/>
      <c r="H14" s="50"/>
      <c r="I14" s="50"/>
      <c r="J14" s="50">
        <f>100*500</f>
        <v>50000</v>
      </c>
      <c r="K14" s="50">
        <f t="shared" ref="K14:L14" si="7">100*500</f>
        <v>50000</v>
      </c>
      <c r="L14" s="50">
        <f t="shared" si="7"/>
        <v>50000</v>
      </c>
      <c r="M14" s="50"/>
      <c r="N14" s="50"/>
      <c r="O14" s="50"/>
      <c r="P14" s="50"/>
      <c r="Q14" s="50"/>
      <c r="R14" s="51">
        <f>SUM(J14:Q14)</f>
        <v>150000</v>
      </c>
    </row>
    <row r="15" spans="1:18" s="1" customFormat="1" ht="20.45" customHeight="1" x14ac:dyDescent="0.25">
      <c r="A15" s="27" t="s">
        <v>146</v>
      </c>
      <c r="B15" s="47" t="s">
        <v>222</v>
      </c>
      <c r="C15" s="47" t="s">
        <v>223</v>
      </c>
      <c r="D15" s="48" t="s">
        <v>224</v>
      </c>
      <c r="E15" s="49">
        <f>35*1750</f>
        <v>61250</v>
      </c>
      <c r="F15" s="50">
        <f>35*1750</f>
        <v>61250</v>
      </c>
      <c r="G15" s="50"/>
      <c r="H15" s="50"/>
      <c r="I15" s="50"/>
      <c r="J15" s="50"/>
      <c r="K15" s="50"/>
      <c r="L15" s="50"/>
      <c r="M15" s="50"/>
      <c r="N15" s="50"/>
      <c r="O15" s="50"/>
      <c r="P15" s="50"/>
      <c r="Q15" s="50"/>
      <c r="R15" s="51">
        <f t="shared" ref="R15:R29" si="8">SUM(F15:Q15)</f>
        <v>61250</v>
      </c>
    </row>
    <row r="16" spans="1:18" s="1" customFormat="1" ht="51" x14ac:dyDescent="0.25">
      <c r="A16" s="27" t="s">
        <v>150</v>
      </c>
      <c r="B16" s="38" t="s">
        <v>225</v>
      </c>
      <c r="C16" s="38" t="s">
        <v>226</v>
      </c>
      <c r="D16" s="40" t="s">
        <v>227</v>
      </c>
      <c r="E16" s="52">
        <v>137474.5</v>
      </c>
      <c r="F16" s="53">
        <f>E16/4</f>
        <v>34368.625</v>
      </c>
      <c r="G16" s="53">
        <f>E16/4</f>
        <v>34368.625</v>
      </c>
      <c r="H16" s="53">
        <f>E16/4</f>
        <v>34368.625</v>
      </c>
      <c r="I16" s="53">
        <f>E16/4</f>
        <v>34368.625</v>
      </c>
      <c r="J16" s="53"/>
      <c r="K16" s="53"/>
      <c r="L16" s="53"/>
      <c r="M16" s="53"/>
      <c r="N16" s="53"/>
      <c r="O16" s="53"/>
      <c r="P16" s="53"/>
      <c r="Q16" s="53"/>
      <c r="R16" s="54">
        <f t="shared" si="8"/>
        <v>137474.5</v>
      </c>
    </row>
    <row r="17" spans="1:18" s="1" customFormat="1" ht="51" x14ac:dyDescent="0.25">
      <c r="A17" s="27" t="s">
        <v>150</v>
      </c>
      <c r="B17" s="38" t="s">
        <v>225</v>
      </c>
      <c r="C17" s="38" t="s">
        <v>228</v>
      </c>
      <c r="D17" s="40" t="s">
        <v>229</v>
      </c>
      <c r="E17" s="52">
        <v>11000</v>
      </c>
      <c r="F17" s="53">
        <f>E17/4</f>
        <v>2750</v>
      </c>
      <c r="G17" s="53">
        <v>2750</v>
      </c>
      <c r="H17" s="53">
        <v>2750</v>
      </c>
      <c r="I17" s="53">
        <v>2750</v>
      </c>
      <c r="J17" s="53"/>
      <c r="K17" s="53"/>
      <c r="L17" s="53"/>
      <c r="M17" s="53"/>
      <c r="N17" s="53"/>
      <c r="O17" s="53"/>
      <c r="P17" s="53"/>
      <c r="Q17" s="53"/>
      <c r="R17" s="54">
        <f t="shared" si="8"/>
        <v>11000</v>
      </c>
    </row>
    <row r="18" spans="1:18" s="1" customFormat="1" ht="51" x14ac:dyDescent="0.25">
      <c r="A18" s="27" t="s">
        <v>150</v>
      </c>
      <c r="B18" s="38" t="s">
        <v>225</v>
      </c>
      <c r="C18" s="38" t="s">
        <v>230</v>
      </c>
      <c r="D18" s="40" t="s">
        <v>231</v>
      </c>
      <c r="E18" s="52">
        <v>46748</v>
      </c>
      <c r="F18" s="53">
        <f>E18/4</f>
        <v>11687</v>
      </c>
      <c r="G18" s="53">
        <v>11687</v>
      </c>
      <c r="H18" s="53">
        <v>11687</v>
      </c>
      <c r="I18" s="53">
        <v>11687</v>
      </c>
      <c r="J18" s="53"/>
      <c r="K18" s="53"/>
      <c r="L18" s="53"/>
      <c r="M18" s="53"/>
      <c r="N18" s="53"/>
      <c r="O18" s="53"/>
      <c r="P18" s="53"/>
      <c r="Q18" s="53"/>
      <c r="R18" s="54">
        <f t="shared" si="8"/>
        <v>46748</v>
      </c>
    </row>
    <row r="19" spans="1:18" s="1" customFormat="1" ht="41.45" customHeight="1" x14ac:dyDescent="0.25">
      <c r="A19" s="27" t="s">
        <v>146</v>
      </c>
      <c r="B19" s="38" t="s">
        <v>232</v>
      </c>
      <c r="C19" s="38" t="s">
        <v>226</v>
      </c>
      <c r="D19" s="40" t="s">
        <v>227</v>
      </c>
      <c r="E19" s="52">
        <v>58000</v>
      </c>
      <c r="F19" s="53">
        <v>58000</v>
      </c>
      <c r="G19" s="53"/>
      <c r="H19" s="53"/>
      <c r="I19" s="53"/>
      <c r="J19" s="53"/>
      <c r="K19" s="53"/>
      <c r="L19" s="53"/>
      <c r="M19" s="53"/>
      <c r="N19" s="53"/>
      <c r="O19" s="53"/>
      <c r="P19" s="53"/>
      <c r="Q19" s="53"/>
      <c r="R19" s="54">
        <f t="shared" si="8"/>
        <v>58000</v>
      </c>
    </row>
    <row r="20" spans="1:18" s="1" customFormat="1" ht="42.6" customHeight="1" x14ac:dyDescent="0.25">
      <c r="A20" s="27" t="s">
        <v>146</v>
      </c>
      <c r="B20" s="38" t="s">
        <v>232</v>
      </c>
      <c r="C20" s="38" t="s">
        <v>228</v>
      </c>
      <c r="D20" s="40" t="s">
        <v>229</v>
      </c>
      <c r="E20" s="52">
        <v>20000</v>
      </c>
      <c r="F20" s="53">
        <v>20000</v>
      </c>
      <c r="G20" s="53"/>
      <c r="H20" s="53"/>
      <c r="I20" s="53"/>
      <c r="J20" s="53"/>
      <c r="K20" s="53"/>
      <c r="L20" s="53"/>
      <c r="M20" s="53"/>
      <c r="N20" s="53"/>
      <c r="O20" s="53"/>
      <c r="P20" s="53"/>
      <c r="Q20" s="53"/>
      <c r="R20" s="54">
        <f t="shared" si="8"/>
        <v>20000</v>
      </c>
    </row>
    <row r="21" spans="1:18" s="1" customFormat="1" ht="36.6" customHeight="1" x14ac:dyDescent="0.25">
      <c r="A21" s="27" t="s">
        <v>146</v>
      </c>
      <c r="B21" s="38" t="s">
        <v>232</v>
      </c>
      <c r="C21" s="38" t="s">
        <v>230</v>
      </c>
      <c r="D21" s="40" t="s">
        <v>231</v>
      </c>
      <c r="E21" s="52">
        <v>31350</v>
      </c>
      <c r="F21" s="53">
        <v>31350</v>
      </c>
      <c r="G21" s="53"/>
      <c r="H21" s="53"/>
      <c r="I21" s="53"/>
      <c r="J21" s="53"/>
      <c r="K21" s="53"/>
      <c r="L21" s="53"/>
      <c r="M21" s="53"/>
      <c r="N21" s="53"/>
      <c r="O21" s="53"/>
      <c r="P21" s="53"/>
      <c r="Q21" s="53"/>
      <c r="R21" s="54">
        <f t="shared" si="8"/>
        <v>31350</v>
      </c>
    </row>
    <row r="22" spans="1:18" s="1" customFormat="1" ht="45.6" customHeight="1" x14ac:dyDescent="0.25">
      <c r="A22" s="27" t="s">
        <v>146</v>
      </c>
      <c r="B22" s="43" t="s">
        <v>233</v>
      </c>
      <c r="C22" s="38" t="s">
        <v>226</v>
      </c>
      <c r="D22" s="40" t="s">
        <v>227</v>
      </c>
      <c r="E22" s="52">
        <v>58000</v>
      </c>
      <c r="F22" s="53">
        <v>58000</v>
      </c>
      <c r="G22" s="53"/>
      <c r="H22" s="53"/>
      <c r="I22" s="53"/>
      <c r="J22" s="53"/>
      <c r="K22" s="53"/>
      <c r="L22" s="53"/>
      <c r="M22" s="53"/>
      <c r="N22" s="53"/>
      <c r="O22" s="53"/>
      <c r="P22" s="53"/>
      <c r="Q22" s="53"/>
      <c r="R22" s="54">
        <f t="shared" si="8"/>
        <v>58000</v>
      </c>
    </row>
    <row r="23" spans="1:18" s="1" customFormat="1" ht="39" customHeight="1" x14ac:dyDescent="0.25">
      <c r="A23" s="27" t="s">
        <v>146</v>
      </c>
      <c r="B23" s="43" t="s">
        <v>233</v>
      </c>
      <c r="C23" s="38" t="s">
        <v>228</v>
      </c>
      <c r="D23" s="40" t="s">
        <v>229</v>
      </c>
      <c r="E23" s="52">
        <v>20000</v>
      </c>
      <c r="F23" s="53">
        <v>20000</v>
      </c>
      <c r="G23" s="53"/>
      <c r="H23" s="53"/>
      <c r="I23" s="53"/>
      <c r="J23" s="53"/>
      <c r="K23" s="53"/>
      <c r="L23" s="53"/>
      <c r="M23" s="53"/>
      <c r="N23" s="53"/>
      <c r="O23" s="53"/>
      <c r="P23" s="53"/>
      <c r="Q23" s="53"/>
      <c r="R23" s="54">
        <f t="shared" si="8"/>
        <v>20000</v>
      </c>
    </row>
    <row r="24" spans="1:18" s="1" customFormat="1" ht="42" customHeight="1" x14ac:dyDescent="0.25">
      <c r="A24" s="27" t="s">
        <v>146</v>
      </c>
      <c r="B24" s="43" t="s">
        <v>233</v>
      </c>
      <c r="C24" s="38" t="s">
        <v>230</v>
      </c>
      <c r="D24" s="40" t="s">
        <v>231</v>
      </c>
      <c r="E24" s="52">
        <v>31350</v>
      </c>
      <c r="F24" s="53">
        <v>31350</v>
      </c>
      <c r="G24" s="53"/>
      <c r="H24" s="53"/>
      <c r="I24" s="53"/>
      <c r="J24" s="53"/>
      <c r="K24" s="53"/>
      <c r="L24" s="53"/>
      <c r="M24" s="53"/>
      <c r="N24" s="53"/>
      <c r="O24" s="53"/>
      <c r="P24" s="53"/>
      <c r="Q24" s="53"/>
      <c r="R24" s="54">
        <f t="shared" si="8"/>
        <v>31350</v>
      </c>
    </row>
    <row r="25" spans="1:18" s="1" customFormat="1" ht="38.25" x14ac:dyDescent="0.25">
      <c r="A25" s="27" t="s">
        <v>146</v>
      </c>
      <c r="B25" s="43" t="s">
        <v>234</v>
      </c>
      <c r="C25" s="38" t="s">
        <v>226</v>
      </c>
      <c r="D25" s="40" t="s">
        <v>227</v>
      </c>
      <c r="E25" s="52">
        <v>39875</v>
      </c>
      <c r="F25" s="53">
        <v>39875</v>
      </c>
      <c r="G25" s="53"/>
      <c r="H25" s="53"/>
      <c r="I25" s="53"/>
      <c r="J25" s="53"/>
      <c r="K25" s="53"/>
      <c r="L25" s="53"/>
      <c r="M25" s="53"/>
      <c r="N25" s="53"/>
      <c r="O25" s="53"/>
      <c r="P25" s="53"/>
      <c r="Q25" s="53"/>
      <c r="R25" s="54">
        <f t="shared" si="8"/>
        <v>39875</v>
      </c>
    </row>
    <row r="26" spans="1:18" s="1" customFormat="1" ht="38.25" x14ac:dyDescent="0.25">
      <c r="A26" s="27" t="s">
        <v>146</v>
      </c>
      <c r="B26" s="43" t="s">
        <v>234</v>
      </c>
      <c r="C26" s="38" t="s">
        <v>228</v>
      </c>
      <c r="D26" s="40" t="s">
        <v>229</v>
      </c>
      <c r="E26" s="52">
        <v>10000</v>
      </c>
      <c r="F26" s="53">
        <v>10000</v>
      </c>
      <c r="G26" s="53"/>
      <c r="H26" s="53"/>
      <c r="I26" s="53"/>
      <c r="J26" s="53"/>
      <c r="K26" s="53"/>
      <c r="L26" s="53"/>
      <c r="M26" s="53"/>
      <c r="N26" s="53"/>
      <c r="O26" s="53"/>
      <c r="P26" s="53"/>
      <c r="Q26" s="53"/>
      <c r="R26" s="54">
        <f t="shared" si="8"/>
        <v>10000</v>
      </c>
    </row>
    <row r="27" spans="1:18" ht="38.25" x14ac:dyDescent="0.25">
      <c r="A27" s="27" t="s">
        <v>146</v>
      </c>
      <c r="B27" s="43" t="s">
        <v>234</v>
      </c>
      <c r="C27" s="38" t="s">
        <v>230</v>
      </c>
      <c r="D27" s="40" t="s">
        <v>231</v>
      </c>
      <c r="E27" s="52">
        <v>31668</v>
      </c>
      <c r="F27" s="53">
        <v>31668</v>
      </c>
      <c r="G27" s="53"/>
      <c r="H27" s="53"/>
      <c r="I27" s="53"/>
      <c r="J27" s="53"/>
      <c r="K27" s="53"/>
      <c r="L27" s="53"/>
      <c r="M27" s="53"/>
      <c r="N27" s="53"/>
      <c r="O27" s="53"/>
      <c r="P27" s="53"/>
      <c r="Q27" s="53"/>
      <c r="R27" s="54">
        <f t="shared" si="8"/>
        <v>31668</v>
      </c>
    </row>
    <row r="28" spans="1:18" ht="38.25" x14ac:dyDescent="0.25">
      <c r="A28" s="27" t="s">
        <v>152</v>
      </c>
      <c r="B28" s="43" t="s">
        <v>235</v>
      </c>
      <c r="C28" s="38" t="s">
        <v>226</v>
      </c>
      <c r="D28" s="40" t="s">
        <v>227</v>
      </c>
      <c r="E28" s="52">
        <v>395000</v>
      </c>
      <c r="F28" s="53"/>
      <c r="G28" s="53"/>
      <c r="H28" s="53">
        <f>E28/2</f>
        <v>197500</v>
      </c>
      <c r="I28" s="53">
        <v>197500</v>
      </c>
      <c r="J28" s="53"/>
      <c r="K28" s="53"/>
      <c r="L28" s="53"/>
      <c r="M28" s="53"/>
      <c r="N28" s="53"/>
      <c r="O28" s="53"/>
      <c r="P28" s="53"/>
      <c r="Q28" s="53"/>
      <c r="R28" s="54">
        <f t="shared" si="8"/>
        <v>395000</v>
      </c>
    </row>
    <row r="29" spans="1:18" ht="25.5" x14ac:dyDescent="0.25">
      <c r="A29" s="27" t="s">
        <v>152</v>
      </c>
      <c r="B29" s="43" t="s">
        <v>235</v>
      </c>
      <c r="C29" s="38" t="s">
        <v>228</v>
      </c>
      <c r="D29" s="40" t="s">
        <v>229</v>
      </c>
      <c r="E29" s="52">
        <v>95000</v>
      </c>
      <c r="F29" s="53"/>
      <c r="G29" s="53"/>
      <c r="H29" s="53">
        <f>E29/2</f>
        <v>47500</v>
      </c>
      <c r="I29" s="53">
        <v>47500</v>
      </c>
      <c r="J29" s="53"/>
      <c r="K29" s="53"/>
      <c r="L29" s="53"/>
      <c r="M29" s="53"/>
      <c r="N29" s="53"/>
      <c r="O29" s="53"/>
      <c r="P29" s="53"/>
      <c r="Q29" s="53"/>
      <c r="R29" s="54">
        <f t="shared" si="8"/>
        <v>95000</v>
      </c>
    </row>
    <row r="30" spans="1:18" ht="25.5" x14ac:dyDescent="0.25">
      <c r="A30" s="27" t="s">
        <v>152</v>
      </c>
      <c r="B30" s="43" t="s">
        <v>235</v>
      </c>
      <c r="C30" s="38" t="s">
        <v>230</v>
      </c>
      <c r="D30" s="40" t="s">
        <v>231</v>
      </c>
      <c r="E30" s="52">
        <v>299000</v>
      </c>
      <c r="F30" s="53"/>
      <c r="G30" s="53"/>
      <c r="H30" s="53">
        <f>E30/2</f>
        <v>149500</v>
      </c>
      <c r="I30" s="53">
        <v>149500</v>
      </c>
      <c r="J30" s="53"/>
      <c r="K30" s="53"/>
      <c r="L30" s="53"/>
      <c r="M30" s="53"/>
      <c r="N30" s="53"/>
      <c r="O30" s="53"/>
      <c r="P30" s="53"/>
      <c r="Q30" s="53"/>
      <c r="R30" s="54">
        <f>SUM(H30:Q30)</f>
        <v>299000</v>
      </c>
    </row>
    <row r="31" spans="1:18" ht="38.25" x14ac:dyDescent="0.25">
      <c r="A31" s="27" t="s">
        <v>156</v>
      </c>
      <c r="B31" s="43" t="s">
        <v>236</v>
      </c>
      <c r="C31" s="38" t="s">
        <v>226</v>
      </c>
      <c r="D31" s="40" t="s">
        <v>227</v>
      </c>
      <c r="E31" s="52">
        <v>157781</v>
      </c>
      <c r="F31" s="53">
        <v>157781</v>
      </c>
      <c r="G31" s="53"/>
      <c r="H31" s="53"/>
      <c r="I31" s="53"/>
      <c r="J31" s="53"/>
      <c r="K31" s="53"/>
      <c r="L31" s="53"/>
      <c r="M31" s="53"/>
      <c r="N31" s="53"/>
      <c r="O31" s="53"/>
      <c r="P31" s="53"/>
      <c r="Q31" s="53"/>
      <c r="R31" s="54">
        <f t="shared" ref="R31:R51" si="9">SUM(F31:Q31)</f>
        <v>157781</v>
      </c>
    </row>
    <row r="32" spans="1:18" ht="38.25" x14ac:dyDescent="0.25">
      <c r="A32" s="27" t="s">
        <v>156</v>
      </c>
      <c r="B32" s="43" t="s">
        <v>236</v>
      </c>
      <c r="C32" s="38" t="s">
        <v>228</v>
      </c>
      <c r="D32" s="40" t="s">
        <v>229</v>
      </c>
      <c r="E32" s="52">
        <v>25000</v>
      </c>
      <c r="F32" s="53">
        <v>25000</v>
      </c>
      <c r="G32" s="53"/>
      <c r="H32" s="53"/>
      <c r="I32" s="53"/>
      <c r="J32" s="53"/>
      <c r="K32" s="53"/>
      <c r="L32" s="53"/>
      <c r="M32" s="53"/>
      <c r="N32" s="53"/>
      <c r="O32" s="53"/>
      <c r="P32" s="53"/>
      <c r="Q32" s="53"/>
      <c r="R32" s="54">
        <f t="shared" si="9"/>
        <v>25000</v>
      </c>
    </row>
    <row r="33" spans="1:18" ht="38.25" x14ac:dyDescent="0.25">
      <c r="A33" s="27" t="s">
        <v>156</v>
      </c>
      <c r="B33" s="43" t="s">
        <v>236</v>
      </c>
      <c r="C33" s="38" t="s">
        <v>230</v>
      </c>
      <c r="D33" s="40" t="s">
        <v>231</v>
      </c>
      <c r="E33" s="55">
        <v>60000</v>
      </c>
      <c r="F33" s="56">
        <v>60000</v>
      </c>
      <c r="G33" s="56"/>
      <c r="H33" s="56"/>
      <c r="I33" s="56"/>
      <c r="J33" s="56"/>
      <c r="K33" s="56"/>
      <c r="L33" s="56"/>
      <c r="M33" s="56"/>
      <c r="N33" s="56"/>
      <c r="O33" s="56"/>
      <c r="P33" s="56"/>
      <c r="Q33" s="56"/>
      <c r="R33" s="54">
        <f t="shared" si="9"/>
        <v>60000</v>
      </c>
    </row>
    <row r="34" spans="1:18" ht="38.25" x14ac:dyDescent="0.25">
      <c r="A34" s="27" t="s">
        <v>156</v>
      </c>
      <c r="B34" s="43" t="s">
        <v>236</v>
      </c>
      <c r="C34" s="38" t="s">
        <v>237</v>
      </c>
      <c r="D34" s="57" t="s">
        <v>238</v>
      </c>
      <c r="E34" s="55">
        <v>200470</v>
      </c>
      <c r="F34" s="56">
        <f>E34*0.59</f>
        <v>118277.29999999999</v>
      </c>
      <c r="G34" s="56">
        <f>E34*0.11</f>
        <v>22051.7</v>
      </c>
      <c r="H34" s="56">
        <f>E34*0.3</f>
        <v>60141</v>
      </c>
      <c r="I34" s="56"/>
      <c r="J34" s="56"/>
      <c r="K34" s="56"/>
      <c r="L34" s="56"/>
      <c r="M34" s="56"/>
      <c r="N34" s="56"/>
      <c r="O34" s="56"/>
      <c r="P34" s="56"/>
      <c r="Q34" s="56"/>
      <c r="R34" s="54">
        <f t="shared" si="9"/>
        <v>200470</v>
      </c>
    </row>
    <row r="35" spans="1:18" ht="38.25" x14ac:dyDescent="0.25">
      <c r="A35" s="27" t="s">
        <v>156</v>
      </c>
      <c r="B35" s="43" t="s">
        <v>239</v>
      </c>
      <c r="C35" s="38" t="s">
        <v>226</v>
      </c>
      <c r="D35" s="58" t="s">
        <v>227</v>
      </c>
      <c r="E35" s="52">
        <v>157781</v>
      </c>
      <c r="F35" s="53">
        <v>157781</v>
      </c>
      <c r="G35" s="53"/>
      <c r="H35" s="53"/>
      <c r="I35" s="53"/>
      <c r="J35" s="53"/>
      <c r="K35" s="53"/>
      <c r="L35" s="53"/>
      <c r="M35" s="53"/>
      <c r="N35" s="53"/>
      <c r="O35" s="53"/>
      <c r="P35" s="53"/>
      <c r="Q35" s="53"/>
      <c r="R35" s="54">
        <f t="shared" si="9"/>
        <v>157781</v>
      </c>
    </row>
    <row r="36" spans="1:18" ht="38.25" x14ac:dyDescent="0.25">
      <c r="A36" s="27" t="s">
        <v>160</v>
      </c>
      <c r="B36" s="43" t="s">
        <v>239</v>
      </c>
      <c r="C36" s="38" t="s">
        <v>228</v>
      </c>
      <c r="D36" s="58" t="s">
        <v>229</v>
      </c>
      <c r="E36" s="52">
        <v>25000</v>
      </c>
      <c r="F36" s="53">
        <v>25000</v>
      </c>
      <c r="G36" s="59"/>
      <c r="H36" s="59"/>
      <c r="I36" s="59"/>
      <c r="J36" s="59"/>
      <c r="K36" s="59"/>
      <c r="L36" s="59"/>
      <c r="M36" s="59"/>
      <c r="N36" s="59"/>
      <c r="O36" s="59"/>
      <c r="P36" s="59"/>
      <c r="Q36" s="59"/>
      <c r="R36" s="60">
        <f t="shared" si="9"/>
        <v>25000</v>
      </c>
    </row>
    <row r="37" spans="1:18" ht="38.25" x14ac:dyDescent="0.25">
      <c r="A37" s="27" t="s">
        <v>160</v>
      </c>
      <c r="B37" s="43" t="s">
        <v>239</v>
      </c>
      <c r="C37" s="38" t="s">
        <v>230</v>
      </c>
      <c r="D37" s="58" t="s">
        <v>231</v>
      </c>
      <c r="E37" s="55">
        <v>35000</v>
      </c>
      <c r="F37" s="56">
        <v>35000</v>
      </c>
      <c r="G37" s="59"/>
      <c r="H37" s="59"/>
      <c r="I37" s="59"/>
      <c r="J37" s="59"/>
      <c r="K37" s="59"/>
      <c r="L37" s="59"/>
      <c r="M37" s="59"/>
      <c r="N37" s="59"/>
      <c r="O37" s="59"/>
      <c r="P37" s="59"/>
      <c r="Q37" s="59"/>
      <c r="R37" s="60">
        <f t="shared" si="9"/>
        <v>35000</v>
      </c>
    </row>
    <row r="38" spans="1:18" ht="38.25" x14ac:dyDescent="0.25">
      <c r="A38" s="27" t="s">
        <v>160</v>
      </c>
      <c r="B38" s="43" t="s">
        <v>239</v>
      </c>
      <c r="C38" s="38" t="s">
        <v>237</v>
      </c>
      <c r="D38" s="57" t="s">
        <v>238</v>
      </c>
      <c r="E38" s="55">
        <v>20532</v>
      </c>
      <c r="F38" s="56">
        <f>E38*0.39</f>
        <v>8007.4800000000005</v>
      </c>
      <c r="G38" s="59">
        <f>E38*0.33</f>
        <v>6775.56</v>
      </c>
      <c r="H38" s="59">
        <f>E38*0.28</f>
        <v>5748.9600000000009</v>
      </c>
      <c r="I38" s="59"/>
      <c r="J38" s="59"/>
      <c r="K38" s="59"/>
      <c r="L38" s="59"/>
      <c r="M38" s="59"/>
      <c r="N38" s="59"/>
      <c r="O38" s="59"/>
      <c r="P38" s="59"/>
      <c r="Q38" s="59"/>
      <c r="R38" s="60">
        <f t="shared" si="9"/>
        <v>20532</v>
      </c>
    </row>
    <row r="39" spans="1:18" ht="38.25" x14ac:dyDescent="0.25">
      <c r="A39" s="27" t="s">
        <v>160</v>
      </c>
      <c r="B39" s="57" t="s">
        <v>240</v>
      </c>
      <c r="C39" s="38" t="s">
        <v>226</v>
      </c>
      <c r="D39" s="58" t="s">
        <v>227</v>
      </c>
      <c r="E39" s="61">
        <v>80000</v>
      </c>
      <c r="F39" s="59"/>
      <c r="G39" s="59"/>
      <c r="H39" s="59"/>
      <c r="I39" s="59">
        <v>80000</v>
      </c>
      <c r="J39" s="62"/>
      <c r="K39" s="59"/>
      <c r="L39" s="59"/>
      <c r="M39" s="59"/>
      <c r="N39" s="59"/>
      <c r="O39" s="59"/>
      <c r="P39" s="59"/>
      <c r="Q39" s="59"/>
      <c r="R39" s="60">
        <f t="shared" si="9"/>
        <v>80000</v>
      </c>
    </row>
    <row r="40" spans="1:18" ht="25.5" x14ac:dyDescent="0.25">
      <c r="A40" s="27" t="s">
        <v>160</v>
      </c>
      <c r="B40" s="57" t="s">
        <v>240</v>
      </c>
      <c r="C40" s="38" t="s">
        <v>228</v>
      </c>
      <c r="D40" s="58" t="s">
        <v>229</v>
      </c>
      <c r="E40" s="61">
        <v>15000</v>
      </c>
      <c r="F40" s="59"/>
      <c r="G40" s="59"/>
      <c r="H40" s="59"/>
      <c r="I40" s="59">
        <v>15000</v>
      </c>
      <c r="J40" s="59"/>
      <c r="K40" s="59"/>
      <c r="L40" s="59"/>
      <c r="M40" s="59"/>
      <c r="N40" s="59"/>
      <c r="O40" s="59"/>
      <c r="P40" s="59"/>
      <c r="Q40" s="59"/>
      <c r="R40" s="60">
        <f t="shared" si="9"/>
        <v>15000</v>
      </c>
    </row>
    <row r="41" spans="1:18" ht="25.5" x14ac:dyDescent="0.25">
      <c r="A41" s="27" t="s">
        <v>160</v>
      </c>
      <c r="B41" s="57" t="s">
        <v>240</v>
      </c>
      <c r="C41" s="38" t="s">
        <v>230</v>
      </c>
      <c r="D41" s="58" t="s">
        <v>231</v>
      </c>
      <c r="E41" s="61">
        <v>105000</v>
      </c>
      <c r="F41" s="59"/>
      <c r="G41" s="59"/>
      <c r="H41" s="59"/>
      <c r="I41" s="59">
        <v>105000</v>
      </c>
      <c r="J41" s="59"/>
      <c r="K41" s="59"/>
      <c r="L41" s="59"/>
      <c r="M41" s="59"/>
      <c r="N41" s="59"/>
      <c r="O41" s="59"/>
      <c r="P41" s="59"/>
      <c r="Q41" s="59"/>
      <c r="R41" s="60">
        <f t="shared" si="9"/>
        <v>105000</v>
      </c>
    </row>
    <row r="42" spans="1:18" ht="38.25" x14ac:dyDescent="0.25">
      <c r="A42" s="27" t="s">
        <v>160</v>
      </c>
      <c r="B42" s="57" t="s">
        <v>240</v>
      </c>
      <c r="C42" s="38" t="s">
        <v>241</v>
      </c>
      <c r="D42" s="57" t="s">
        <v>242</v>
      </c>
      <c r="E42" s="61">
        <v>50000</v>
      </c>
      <c r="F42" s="59"/>
      <c r="G42" s="59"/>
      <c r="H42" s="59"/>
      <c r="I42" s="59">
        <v>50000</v>
      </c>
      <c r="J42" s="59"/>
      <c r="K42" s="59"/>
      <c r="L42" s="59"/>
      <c r="M42" s="59"/>
      <c r="N42" s="59"/>
      <c r="O42" s="59"/>
      <c r="P42" s="59"/>
      <c r="Q42" s="59"/>
      <c r="R42" s="60">
        <f t="shared" si="9"/>
        <v>50000</v>
      </c>
    </row>
    <row r="43" spans="1:18" ht="38.25" x14ac:dyDescent="0.25">
      <c r="A43" s="27" t="s">
        <v>176</v>
      </c>
      <c r="B43" s="57" t="s">
        <v>243</v>
      </c>
      <c r="C43" s="38" t="s">
        <v>226</v>
      </c>
      <c r="D43" s="58" t="s">
        <v>227</v>
      </c>
      <c r="E43" s="61">
        <v>12000</v>
      </c>
      <c r="F43" s="59"/>
      <c r="G43" s="59"/>
      <c r="H43" s="59"/>
      <c r="I43" s="59"/>
      <c r="J43" s="59"/>
      <c r="K43" s="59">
        <v>12000</v>
      </c>
      <c r="L43" s="59"/>
      <c r="M43" s="59"/>
      <c r="N43" s="59"/>
      <c r="O43" s="59"/>
      <c r="P43" s="59"/>
      <c r="Q43" s="59"/>
      <c r="R43" s="60">
        <f t="shared" si="9"/>
        <v>12000</v>
      </c>
    </row>
    <row r="44" spans="1:18" ht="25.5" x14ac:dyDescent="0.25">
      <c r="A44" s="27" t="s">
        <v>176</v>
      </c>
      <c r="B44" s="57" t="s">
        <v>243</v>
      </c>
      <c r="C44" s="38" t="s">
        <v>228</v>
      </c>
      <c r="D44" s="58" t="s">
        <v>229</v>
      </c>
      <c r="E44" s="61">
        <v>3000</v>
      </c>
      <c r="F44" s="59"/>
      <c r="G44" s="59"/>
      <c r="H44" s="59"/>
      <c r="I44" s="59"/>
      <c r="J44" s="59"/>
      <c r="K44" s="59">
        <v>3000</v>
      </c>
      <c r="L44" s="59"/>
      <c r="M44" s="59"/>
      <c r="N44" s="59"/>
      <c r="O44" s="59"/>
      <c r="P44" s="59"/>
      <c r="Q44" s="59"/>
      <c r="R44" s="60">
        <f t="shared" si="9"/>
        <v>3000</v>
      </c>
    </row>
    <row r="45" spans="1:18" ht="25.5" x14ac:dyDescent="0.25">
      <c r="A45" s="27" t="s">
        <v>176</v>
      </c>
      <c r="B45" s="57" t="s">
        <v>243</v>
      </c>
      <c r="C45" s="38" t="s">
        <v>230</v>
      </c>
      <c r="D45" s="58" t="s">
        <v>231</v>
      </c>
      <c r="E45" s="61">
        <v>2500</v>
      </c>
      <c r="F45" s="59"/>
      <c r="G45" s="59"/>
      <c r="H45" s="59"/>
      <c r="I45" s="59"/>
      <c r="J45" s="59"/>
      <c r="K45" s="59">
        <v>2500</v>
      </c>
      <c r="L45" s="59"/>
      <c r="M45" s="59"/>
      <c r="N45" s="59"/>
      <c r="O45" s="59"/>
      <c r="P45" s="59"/>
      <c r="Q45" s="59"/>
      <c r="R45" s="60">
        <f t="shared" si="9"/>
        <v>2500</v>
      </c>
    </row>
    <row r="46" spans="1:18" ht="25.5" x14ac:dyDescent="0.25">
      <c r="A46" s="27" t="s">
        <v>162</v>
      </c>
      <c r="B46" s="63" t="s">
        <v>244</v>
      </c>
      <c r="C46" s="38" t="s">
        <v>237</v>
      </c>
      <c r="D46" s="57" t="s">
        <v>238</v>
      </c>
      <c r="E46" s="61">
        <v>1404212</v>
      </c>
      <c r="F46" s="61"/>
      <c r="G46" s="59"/>
      <c r="H46" s="59"/>
      <c r="I46" s="59"/>
      <c r="J46" s="59">
        <f>E46*0.87</f>
        <v>1221664.44</v>
      </c>
      <c r="K46" s="59">
        <f>E46*0.13</f>
        <v>182547.56</v>
      </c>
      <c r="L46" s="59"/>
      <c r="M46" s="59"/>
      <c r="N46" s="59"/>
      <c r="O46" s="59"/>
      <c r="P46" s="59"/>
      <c r="Q46" s="59"/>
      <c r="R46" s="60">
        <f t="shared" si="9"/>
        <v>1404212</v>
      </c>
    </row>
    <row r="47" spans="1:18" ht="38.25" x14ac:dyDescent="0.25">
      <c r="A47" s="27" t="s">
        <v>178</v>
      </c>
      <c r="B47" s="57" t="s">
        <v>245</v>
      </c>
      <c r="C47" s="38" t="s">
        <v>246</v>
      </c>
      <c r="D47" s="57" t="s">
        <v>247</v>
      </c>
      <c r="E47" s="61">
        <f>100000*20</f>
        <v>2000000</v>
      </c>
      <c r="F47" s="59"/>
      <c r="G47" s="59"/>
      <c r="H47" s="59"/>
      <c r="I47" s="59"/>
      <c r="J47" s="59"/>
      <c r="K47" s="59">
        <f>100000*20</f>
        <v>2000000</v>
      </c>
      <c r="L47" s="59"/>
      <c r="M47" s="59"/>
      <c r="N47" s="59"/>
      <c r="O47" s="59"/>
      <c r="P47" s="59"/>
      <c r="Q47" s="59"/>
      <c r="R47" s="60">
        <f t="shared" si="9"/>
        <v>2000000</v>
      </c>
    </row>
    <row r="48" spans="1:18" ht="25.5" x14ac:dyDescent="0.25">
      <c r="A48" s="27" t="s">
        <v>162</v>
      </c>
      <c r="B48" s="64" t="s">
        <v>248</v>
      </c>
      <c r="C48" s="38" t="s">
        <v>237</v>
      </c>
      <c r="D48" s="57" t="s">
        <v>238</v>
      </c>
      <c r="E48" s="61">
        <v>1259787</v>
      </c>
      <c r="F48" s="59">
        <f>E48*0.01</f>
        <v>12597.87</v>
      </c>
      <c r="G48" s="59"/>
      <c r="H48" s="59"/>
      <c r="I48" s="59"/>
      <c r="J48" s="59">
        <f>E48*0.86</f>
        <v>1083416.82</v>
      </c>
      <c r="K48" s="59">
        <f>E48*0.13</f>
        <v>163772.31</v>
      </c>
      <c r="L48" s="59"/>
      <c r="M48" s="59"/>
      <c r="N48" s="59"/>
      <c r="O48" s="59"/>
      <c r="P48" s="59"/>
      <c r="Q48" s="59"/>
      <c r="R48" s="60">
        <f t="shared" si="9"/>
        <v>1259787.0000000002</v>
      </c>
    </row>
    <row r="49" spans="1:18" ht="25.5" x14ac:dyDescent="0.25">
      <c r="A49" s="27" t="s">
        <v>162</v>
      </c>
      <c r="B49" s="64" t="s">
        <v>249</v>
      </c>
      <c r="C49" s="38" t="s">
        <v>237</v>
      </c>
      <c r="D49" s="57" t="s">
        <v>238</v>
      </c>
      <c r="E49" s="61">
        <v>74887</v>
      </c>
      <c r="F49" s="61"/>
      <c r="G49" s="59"/>
      <c r="H49" s="59">
        <f>E49*0.22</f>
        <v>16475.14</v>
      </c>
      <c r="I49" s="59">
        <f>E49*0.42</f>
        <v>31452.539999999997</v>
      </c>
      <c r="J49" s="59">
        <f>E49*0.36</f>
        <v>26959.32</v>
      </c>
      <c r="K49" s="59"/>
      <c r="L49" s="59"/>
      <c r="M49" s="59"/>
      <c r="N49" s="59"/>
      <c r="O49" s="59"/>
      <c r="P49" s="59"/>
      <c r="Q49" s="59"/>
      <c r="R49" s="60">
        <f t="shared" si="9"/>
        <v>74887</v>
      </c>
    </row>
    <row r="50" spans="1:18" ht="25.5" x14ac:dyDescent="0.25">
      <c r="A50" s="27" t="s">
        <v>162</v>
      </c>
      <c r="B50" s="64" t="s">
        <v>250</v>
      </c>
      <c r="C50" s="38" t="s">
        <v>237</v>
      </c>
      <c r="D50" s="57" t="s">
        <v>238</v>
      </c>
      <c r="E50" s="61">
        <v>1092025</v>
      </c>
      <c r="F50" s="61"/>
      <c r="G50" s="59"/>
      <c r="H50" s="59"/>
      <c r="I50" s="59"/>
      <c r="J50" s="59">
        <v>1092025</v>
      </c>
      <c r="K50" s="59"/>
      <c r="L50" s="59"/>
      <c r="M50" s="59"/>
      <c r="N50" s="59"/>
      <c r="O50" s="59"/>
      <c r="P50" s="59"/>
      <c r="Q50" s="59"/>
      <c r="R50" s="60">
        <f t="shared" si="9"/>
        <v>1092025</v>
      </c>
    </row>
    <row r="51" spans="1:18" ht="38.25" x14ac:dyDescent="0.25">
      <c r="A51" s="27" t="s">
        <v>178</v>
      </c>
      <c r="B51" s="57" t="s">
        <v>251</v>
      </c>
      <c r="C51" s="38" t="s">
        <v>226</v>
      </c>
      <c r="D51" s="58" t="s">
        <v>227</v>
      </c>
      <c r="E51" s="61">
        <f>20*1000/4*16.5</f>
        <v>82500</v>
      </c>
      <c r="F51" s="59"/>
      <c r="G51" s="59"/>
      <c r="H51" s="59"/>
      <c r="I51" s="59"/>
      <c r="J51" s="59"/>
      <c r="K51" s="59">
        <f>20*1000/4*16.5</f>
        <v>82500</v>
      </c>
      <c r="L51" s="59"/>
      <c r="M51" s="59"/>
      <c r="N51" s="59"/>
      <c r="O51" s="59"/>
      <c r="P51" s="59"/>
      <c r="Q51" s="59"/>
      <c r="R51" s="60">
        <f t="shared" si="9"/>
        <v>82500</v>
      </c>
    </row>
    <row r="52" spans="1:18" ht="25.5" x14ac:dyDescent="0.25">
      <c r="A52" s="27" t="s">
        <v>178</v>
      </c>
      <c r="B52" s="57" t="s">
        <v>251</v>
      </c>
      <c r="C52" s="38" t="s">
        <v>228</v>
      </c>
      <c r="D52" s="58" t="s">
        <v>229</v>
      </c>
      <c r="E52" s="61">
        <v>25000</v>
      </c>
      <c r="F52" s="59"/>
      <c r="G52" s="59"/>
      <c r="H52" s="59"/>
      <c r="I52" s="59"/>
      <c r="J52" s="59"/>
      <c r="K52" s="59">
        <v>25000</v>
      </c>
      <c r="L52" s="59"/>
      <c r="M52" s="59"/>
      <c r="N52" s="59"/>
      <c r="O52" s="59"/>
      <c r="P52" s="59"/>
      <c r="Q52" s="59"/>
      <c r="R52" s="60">
        <f>SUM(K52:Q52)</f>
        <v>25000</v>
      </c>
    </row>
    <row r="53" spans="1:18" ht="25.5" x14ac:dyDescent="0.25">
      <c r="A53" s="27" t="s">
        <v>178</v>
      </c>
      <c r="B53" s="57" t="s">
        <v>251</v>
      </c>
      <c r="C53" s="38" t="s">
        <v>230</v>
      </c>
      <c r="D53" s="58" t="s">
        <v>231</v>
      </c>
      <c r="E53" s="61">
        <v>50000</v>
      </c>
      <c r="F53" s="59"/>
      <c r="G53" s="59"/>
      <c r="H53" s="59"/>
      <c r="I53" s="59"/>
      <c r="J53" s="59"/>
      <c r="K53" s="59">
        <v>50000</v>
      </c>
      <c r="L53" s="59"/>
      <c r="M53" s="59"/>
      <c r="N53" s="59"/>
      <c r="O53" s="59"/>
      <c r="P53" s="59"/>
      <c r="Q53" s="59"/>
      <c r="R53" s="60">
        <f>SUM(K53:Q53)</f>
        <v>50000</v>
      </c>
    </row>
    <row r="54" spans="1:18" ht="25.5" x14ac:dyDescent="0.25">
      <c r="A54" s="27" t="s">
        <v>178</v>
      </c>
      <c r="B54" s="57" t="s">
        <v>252</v>
      </c>
      <c r="C54" s="38" t="s">
        <v>237</v>
      </c>
      <c r="D54" s="57" t="s">
        <v>238</v>
      </c>
      <c r="E54" s="61">
        <v>1396819</v>
      </c>
      <c r="F54" s="59"/>
      <c r="G54" s="59"/>
      <c r="H54" s="59">
        <f>E54*0.92</f>
        <v>1285073.48</v>
      </c>
      <c r="I54" s="59"/>
      <c r="J54" s="59"/>
      <c r="K54" s="59">
        <f>E54*0.08</f>
        <v>111745.52</v>
      </c>
      <c r="L54" s="59"/>
      <c r="M54" s="59"/>
      <c r="N54" s="59"/>
      <c r="O54" s="59"/>
      <c r="P54" s="59"/>
      <c r="Q54" s="59"/>
      <c r="R54" s="60">
        <f>SUM(H54:Q54)</f>
        <v>1396819</v>
      </c>
    </row>
    <row r="55" spans="1:18" ht="25.5" x14ac:dyDescent="0.25">
      <c r="A55" s="27" t="s">
        <v>178</v>
      </c>
      <c r="B55" s="65" t="s">
        <v>253</v>
      </c>
      <c r="C55" s="38" t="s">
        <v>237</v>
      </c>
      <c r="D55" s="57" t="s">
        <v>238</v>
      </c>
      <c r="E55" s="61">
        <v>273746</v>
      </c>
      <c r="F55" s="59">
        <f>E55*0.03</f>
        <v>8212.3799999999992</v>
      </c>
      <c r="G55" s="59"/>
      <c r="H55" s="59"/>
      <c r="I55" s="59"/>
      <c r="J55" s="59">
        <f>E55*0.7</f>
        <v>191622.19999999998</v>
      </c>
      <c r="K55" s="59">
        <f>E55*0.27</f>
        <v>73911.42</v>
      </c>
      <c r="L55" s="59"/>
      <c r="M55" s="59"/>
      <c r="N55" s="59"/>
      <c r="O55" s="59"/>
      <c r="P55" s="59"/>
      <c r="Q55" s="59"/>
      <c r="R55" s="60">
        <f>SUM(F55:Q55)</f>
        <v>273746</v>
      </c>
    </row>
    <row r="56" spans="1:18" ht="25.5" x14ac:dyDescent="0.25">
      <c r="A56" s="27" t="s">
        <v>178</v>
      </c>
      <c r="B56" s="65" t="s">
        <v>254</v>
      </c>
      <c r="C56" s="38" t="s">
        <v>237</v>
      </c>
      <c r="D56" s="57" t="s">
        <v>238</v>
      </c>
      <c r="E56" s="61">
        <v>92943</v>
      </c>
      <c r="F56" s="66"/>
      <c r="G56" s="59"/>
      <c r="H56" s="59"/>
      <c r="I56" s="59"/>
      <c r="J56" s="59">
        <f>E56*0.86</f>
        <v>79930.98</v>
      </c>
      <c r="K56" s="59">
        <f>E56*0.14</f>
        <v>13012.02</v>
      </c>
      <c r="L56" s="59"/>
      <c r="M56" s="59"/>
      <c r="N56" s="59"/>
      <c r="O56" s="59"/>
      <c r="P56" s="59"/>
      <c r="Q56" s="59"/>
      <c r="R56" s="60">
        <f>SUM(G56:Q56)</f>
        <v>92943</v>
      </c>
    </row>
    <row r="57" spans="1:18" ht="25.5" x14ac:dyDescent="0.25">
      <c r="A57" s="27" t="s">
        <v>178</v>
      </c>
      <c r="B57" s="65" t="s">
        <v>255</v>
      </c>
      <c r="C57" s="38" t="s">
        <v>237</v>
      </c>
      <c r="D57" s="57" t="s">
        <v>238</v>
      </c>
      <c r="E57" s="61">
        <v>684361</v>
      </c>
      <c r="F57" s="59"/>
      <c r="G57" s="59"/>
      <c r="H57" s="59"/>
      <c r="I57" s="59"/>
      <c r="J57" s="59">
        <f>E57*0.63</f>
        <v>431147.43</v>
      </c>
      <c r="K57" s="59">
        <f>E57*0.37</f>
        <v>253213.57</v>
      </c>
      <c r="L57" s="59"/>
      <c r="M57" s="59"/>
      <c r="N57" s="59"/>
      <c r="O57" s="59"/>
      <c r="P57" s="59"/>
      <c r="Q57" s="59"/>
      <c r="R57" s="60">
        <f>SUM(F57:Q57)</f>
        <v>684361</v>
      </c>
    </row>
    <row r="58" spans="1:18" ht="38.25" x14ac:dyDescent="0.25">
      <c r="A58" s="27" t="s">
        <v>190</v>
      </c>
      <c r="B58" s="57" t="s">
        <v>256</v>
      </c>
      <c r="C58" s="38" t="s">
        <v>226</v>
      </c>
      <c r="D58" s="58" t="s">
        <v>227</v>
      </c>
      <c r="E58" s="61">
        <f>20*1000/4*16.5</f>
        <v>82500</v>
      </c>
      <c r="F58" s="59"/>
      <c r="G58" s="59"/>
      <c r="H58" s="59"/>
      <c r="I58" s="59"/>
      <c r="J58" s="59"/>
      <c r="K58" s="59">
        <f>20*1000/4*16.5</f>
        <v>82500</v>
      </c>
      <c r="L58" s="59"/>
      <c r="M58" s="59"/>
      <c r="N58" s="59"/>
      <c r="O58" s="59"/>
      <c r="P58" s="59"/>
      <c r="Q58" s="59"/>
      <c r="R58" s="60">
        <f t="shared" ref="R58:R74" si="10">SUM(K58:Q58)</f>
        <v>82500</v>
      </c>
    </row>
    <row r="59" spans="1:18" ht="25.5" x14ac:dyDescent="0.25">
      <c r="A59" s="27" t="s">
        <v>190</v>
      </c>
      <c r="B59" s="57" t="s">
        <v>256</v>
      </c>
      <c r="C59" s="38" t="s">
        <v>228</v>
      </c>
      <c r="D59" s="58" t="s">
        <v>229</v>
      </c>
      <c r="E59" s="61">
        <v>25000</v>
      </c>
      <c r="F59" s="59"/>
      <c r="G59" s="59"/>
      <c r="H59" s="59"/>
      <c r="I59" s="59"/>
      <c r="J59" s="59"/>
      <c r="K59" s="59">
        <v>25000</v>
      </c>
      <c r="L59" s="59"/>
      <c r="M59" s="59"/>
      <c r="N59" s="59"/>
      <c r="O59" s="59"/>
      <c r="P59" s="59"/>
      <c r="Q59" s="59"/>
      <c r="R59" s="60">
        <f t="shared" si="10"/>
        <v>25000</v>
      </c>
    </row>
    <row r="60" spans="1:18" ht="25.5" x14ac:dyDescent="0.25">
      <c r="A60" s="27" t="s">
        <v>190</v>
      </c>
      <c r="B60" s="57" t="s">
        <v>256</v>
      </c>
      <c r="C60" s="38" t="s">
        <v>230</v>
      </c>
      <c r="D60" s="58" t="s">
        <v>231</v>
      </c>
      <c r="E60" s="61">
        <v>50000</v>
      </c>
      <c r="F60" s="59"/>
      <c r="G60" s="59"/>
      <c r="H60" s="59"/>
      <c r="I60" s="59"/>
      <c r="J60" s="59"/>
      <c r="K60" s="59">
        <v>50000</v>
      </c>
      <c r="L60" s="59"/>
      <c r="M60" s="59"/>
      <c r="N60" s="59"/>
      <c r="O60" s="59"/>
      <c r="P60" s="59"/>
      <c r="Q60" s="59"/>
      <c r="R60" s="60">
        <f t="shared" si="10"/>
        <v>50000</v>
      </c>
    </row>
    <row r="61" spans="1:18" ht="38.25" x14ac:dyDescent="0.25">
      <c r="A61" s="27" t="s">
        <v>190</v>
      </c>
      <c r="B61" s="57" t="s">
        <v>257</v>
      </c>
      <c r="C61" s="38" t="s">
        <v>226</v>
      </c>
      <c r="D61" s="58" t="s">
        <v>227</v>
      </c>
      <c r="E61" s="61">
        <f>20*1000/4*16.5</f>
        <v>82500</v>
      </c>
      <c r="F61" s="59"/>
      <c r="G61" s="59"/>
      <c r="H61" s="59"/>
      <c r="I61" s="59"/>
      <c r="J61" s="59"/>
      <c r="K61" s="59">
        <f>20*1000/4*16.5</f>
        <v>82500</v>
      </c>
      <c r="L61" s="59"/>
      <c r="M61" s="59"/>
      <c r="N61" s="59"/>
      <c r="O61" s="59"/>
      <c r="P61" s="59"/>
      <c r="Q61" s="59"/>
      <c r="R61" s="60">
        <f t="shared" si="10"/>
        <v>82500</v>
      </c>
    </row>
    <row r="62" spans="1:18" ht="25.5" x14ac:dyDescent="0.25">
      <c r="A62" s="27" t="s">
        <v>190</v>
      </c>
      <c r="B62" s="57" t="s">
        <v>257</v>
      </c>
      <c r="C62" s="38" t="s">
        <v>228</v>
      </c>
      <c r="D62" s="58" t="s">
        <v>229</v>
      </c>
      <c r="E62" s="61">
        <v>25000</v>
      </c>
      <c r="F62" s="59"/>
      <c r="G62" s="59"/>
      <c r="H62" s="59"/>
      <c r="I62" s="59"/>
      <c r="J62" s="59"/>
      <c r="K62" s="59">
        <v>25000</v>
      </c>
      <c r="L62" s="59"/>
      <c r="M62" s="59"/>
      <c r="N62" s="59"/>
      <c r="O62" s="59"/>
      <c r="P62" s="59"/>
      <c r="Q62" s="59"/>
      <c r="R62" s="60">
        <f t="shared" si="10"/>
        <v>25000</v>
      </c>
    </row>
    <row r="63" spans="1:18" ht="25.5" x14ac:dyDescent="0.25">
      <c r="A63" s="27" t="s">
        <v>190</v>
      </c>
      <c r="B63" s="57" t="s">
        <v>257</v>
      </c>
      <c r="C63" s="38" t="s">
        <v>230</v>
      </c>
      <c r="D63" s="58" t="s">
        <v>231</v>
      </c>
      <c r="E63" s="61">
        <f>50000*20</f>
        <v>1000000</v>
      </c>
      <c r="F63" s="59"/>
      <c r="G63" s="59"/>
      <c r="H63" s="59"/>
      <c r="I63" s="59"/>
      <c r="J63" s="59"/>
      <c r="K63" s="59">
        <f>50000*20</f>
        <v>1000000</v>
      </c>
      <c r="L63" s="59"/>
      <c r="M63" s="59"/>
      <c r="N63" s="59"/>
      <c r="O63" s="59"/>
      <c r="P63" s="59"/>
      <c r="Q63" s="59"/>
      <c r="R63" s="60">
        <f t="shared" si="10"/>
        <v>1000000</v>
      </c>
    </row>
    <row r="64" spans="1:18" ht="38.25" x14ac:dyDescent="0.25">
      <c r="A64" s="27" t="s">
        <v>180</v>
      </c>
      <c r="B64" s="57" t="s">
        <v>258</v>
      </c>
      <c r="C64" s="38" t="s">
        <v>226</v>
      </c>
      <c r="D64" s="58" t="s">
        <v>227</v>
      </c>
      <c r="E64" s="61">
        <v>24000</v>
      </c>
      <c r="F64" s="59"/>
      <c r="G64" s="59"/>
      <c r="H64" s="59"/>
      <c r="I64" s="59"/>
      <c r="J64" s="59"/>
      <c r="K64" s="59">
        <v>24000</v>
      </c>
      <c r="L64" s="59"/>
      <c r="M64" s="59"/>
      <c r="N64" s="59"/>
      <c r="O64" s="59"/>
      <c r="P64" s="59"/>
      <c r="Q64" s="59"/>
      <c r="R64" s="60">
        <f t="shared" si="10"/>
        <v>24000</v>
      </c>
    </row>
    <row r="65" spans="1:18" ht="25.5" x14ac:dyDescent="0.25">
      <c r="A65" s="27" t="s">
        <v>180</v>
      </c>
      <c r="B65" s="57" t="s">
        <v>258</v>
      </c>
      <c r="C65" s="38" t="s">
        <v>228</v>
      </c>
      <c r="D65" s="58" t="s">
        <v>229</v>
      </c>
      <c r="E65" s="61">
        <v>3000</v>
      </c>
      <c r="F65" s="59"/>
      <c r="G65" s="59"/>
      <c r="H65" s="59"/>
      <c r="I65" s="59"/>
      <c r="J65" s="59"/>
      <c r="K65" s="59">
        <v>3000</v>
      </c>
      <c r="L65" s="59"/>
      <c r="M65" s="59"/>
      <c r="N65" s="59"/>
      <c r="O65" s="59"/>
      <c r="P65" s="59"/>
      <c r="Q65" s="59"/>
      <c r="R65" s="60">
        <f t="shared" si="10"/>
        <v>3000</v>
      </c>
    </row>
    <row r="66" spans="1:18" ht="25.5" x14ac:dyDescent="0.25">
      <c r="A66" s="27" t="s">
        <v>180</v>
      </c>
      <c r="B66" s="57" t="s">
        <v>258</v>
      </c>
      <c r="C66" s="38" t="s">
        <v>230</v>
      </c>
      <c r="D66" s="58" t="s">
        <v>231</v>
      </c>
      <c r="E66" s="61">
        <v>5000</v>
      </c>
      <c r="F66" s="59"/>
      <c r="G66" s="59"/>
      <c r="H66" s="59"/>
      <c r="I66" s="59"/>
      <c r="J66" s="59"/>
      <c r="K66" s="59">
        <v>5000</v>
      </c>
      <c r="L66" s="59"/>
      <c r="M66" s="59"/>
      <c r="N66" s="59"/>
      <c r="O66" s="59"/>
      <c r="P66" s="59"/>
      <c r="Q66" s="59"/>
      <c r="R66" s="60">
        <f t="shared" si="10"/>
        <v>5000</v>
      </c>
    </row>
    <row r="67" spans="1:18" ht="38.25" x14ac:dyDescent="0.25">
      <c r="A67" s="27" t="s">
        <v>180</v>
      </c>
      <c r="B67" s="57" t="s">
        <v>259</v>
      </c>
      <c r="C67" s="38" t="s">
        <v>260</v>
      </c>
      <c r="D67" s="57" t="s">
        <v>261</v>
      </c>
      <c r="E67" s="61">
        <f>20000*12*2</f>
        <v>480000</v>
      </c>
      <c r="F67" s="59"/>
      <c r="G67" s="59"/>
      <c r="H67" s="59"/>
      <c r="I67" s="59"/>
      <c r="J67" s="59"/>
      <c r="K67" s="59">
        <f>20000*12*2</f>
        <v>480000</v>
      </c>
      <c r="L67" s="59"/>
      <c r="M67" s="59"/>
      <c r="N67" s="59"/>
      <c r="O67" s="59"/>
      <c r="P67" s="59"/>
      <c r="Q67" s="59"/>
      <c r="R67" s="60">
        <f t="shared" si="10"/>
        <v>480000</v>
      </c>
    </row>
    <row r="68" spans="1:18" ht="25.5" x14ac:dyDescent="0.25">
      <c r="A68" s="27" t="s">
        <v>180</v>
      </c>
      <c r="B68" s="57" t="s">
        <v>262</v>
      </c>
      <c r="C68" s="38" t="s">
        <v>263</v>
      </c>
      <c r="D68" s="57" t="s">
        <v>261</v>
      </c>
      <c r="E68" s="61">
        <f>20000*12*2</f>
        <v>480000</v>
      </c>
      <c r="F68" s="59"/>
      <c r="G68" s="59"/>
      <c r="H68" s="59"/>
      <c r="I68" s="59"/>
      <c r="J68" s="59"/>
      <c r="K68" s="59">
        <f>20000*12*2</f>
        <v>480000</v>
      </c>
      <c r="L68" s="59"/>
      <c r="M68" s="59"/>
      <c r="N68" s="59"/>
      <c r="O68" s="59"/>
      <c r="P68" s="59"/>
      <c r="Q68" s="59"/>
      <c r="R68" s="60">
        <f t="shared" si="10"/>
        <v>480000</v>
      </c>
    </row>
    <row r="69" spans="1:18" ht="38.25" x14ac:dyDescent="0.25">
      <c r="A69" s="27" t="s">
        <v>188</v>
      </c>
      <c r="B69" s="43" t="s">
        <v>264</v>
      </c>
      <c r="C69" s="38" t="s">
        <v>226</v>
      </c>
      <c r="D69" s="58" t="s">
        <v>227</v>
      </c>
      <c r="E69" s="52">
        <v>395000</v>
      </c>
      <c r="F69" s="59"/>
      <c r="G69" s="59"/>
      <c r="H69" s="59"/>
      <c r="I69" s="59"/>
      <c r="J69" s="59"/>
      <c r="K69" s="59"/>
      <c r="L69" s="53">
        <v>395000</v>
      </c>
      <c r="M69" s="59"/>
      <c r="N69" s="59"/>
      <c r="O69" s="59"/>
      <c r="P69" s="59"/>
      <c r="Q69" s="59"/>
      <c r="R69" s="60">
        <f t="shared" si="10"/>
        <v>395000</v>
      </c>
    </row>
    <row r="70" spans="1:18" ht="25.5" x14ac:dyDescent="0.25">
      <c r="A70" s="27" t="s">
        <v>188</v>
      </c>
      <c r="B70" s="43" t="s">
        <v>264</v>
      </c>
      <c r="C70" s="38" t="s">
        <v>228</v>
      </c>
      <c r="D70" s="58" t="s">
        <v>229</v>
      </c>
      <c r="E70" s="52">
        <v>95000</v>
      </c>
      <c r="F70" s="59"/>
      <c r="G70" s="59"/>
      <c r="H70" s="59"/>
      <c r="I70" s="59"/>
      <c r="J70" s="59"/>
      <c r="K70" s="59"/>
      <c r="L70" s="53">
        <v>95000</v>
      </c>
      <c r="M70" s="59"/>
      <c r="N70" s="59"/>
      <c r="O70" s="59"/>
      <c r="P70" s="59"/>
      <c r="Q70" s="59"/>
      <c r="R70" s="60">
        <f t="shared" si="10"/>
        <v>95000</v>
      </c>
    </row>
    <row r="71" spans="1:18" ht="25.5" x14ac:dyDescent="0.25">
      <c r="A71" s="27" t="s">
        <v>188</v>
      </c>
      <c r="B71" s="43" t="s">
        <v>264</v>
      </c>
      <c r="C71" s="38" t="s">
        <v>230</v>
      </c>
      <c r="D71" s="58" t="s">
        <v>231</v>
      </c>
      <c r="E71" s="52">
        <v>299000</v>
      </c>
      <c r="F71" s="59"/>
      <c r="G71" s="59"/>
      <c r="H71" s="59"/>
      <c r="I71" s="59"/>
      <c r="J71" s="59"/>
      <c r="K71" s="59"/>
      <c r="L71" s="53">
        <v>299000</v>
      </c>
      <c r="M71" s="59"/>
      <c r="N71" s="59"/>
      <c r="O71" s="59"/>
      <c r="P71" s="59"/>
      <c r="Q71" s="59"/>
      <c r="R71" s="60">
        <f t="shared" si="10"/>
        <v>299000</v>
      </c>
    </row>
    <row r="72" spans="1:18" ht="38.25" x14ac:dyDescent="0.25">
      <c r="A72" s="27" t="s">
        <v>186</v>
      </c>
      <c r="B72" s="57" t="s">
        <v>265</v>
      </c>
      <c r="C72" s="38" t="s">
        <v>226</v>
      </c>
      <c r="D72" s="58" t="s">
        <v>227</v>
      </c>
      <c r="E72" s="61">
        <v>267525</v>
      </c>
      <c r="F72" s="59"/>
      <c r="G72" s="59"/>
      <c r="H72" s="59"/>
      <c r="I72" s="59"/>
      <c r="J72" s="59"/>
      <c r="K72" s="59"/>
      <c r="L72" s="59">
        <v>267525</v>
      </c>
      <c r="M72" s="59"/>
      <c r="N72" s="59"/>
      <c r="O72" s="59"/>
      <c r="P72" s="59"/>
      <c r="Q72" s="59"/>
      <c r="R72" s="60">
        <f t="shared" si="10"/>
        <v>267525</v>
      </c>
    </row>
    <row r="73" spans="1:18" ht="25.5" x14ac:dyDescent="0.25">
      <c r="A73" s="27" t="s">
        <v>186</v>
      </c>
      <c r="B73" s="57" t="s">
        <v>265</v>
      </c>
      <c r="C73" s="38" t="s">
        <v>228</v>
      </c>
      <c r="D73" s="58" t="s">
        <v>229</v>
      </c>
      <c r="E73" s="61">
        <v>80000</v>
      </c>
      <c r="F73" s="59"/>
      <c r="G73" s="59"/>
      <c r="H73" s="59"/>
      <c r="I73" s="59"/>
      <c r="J73" s="59"/>
      <c r="K73" s="59"/>
      <c r="L73" s="59">
        <v>80000</v>
      </c>
      <c r="M73" s="59"/>
      <c r="N73" s="59"/>
      <c r="O73" s="59"/>
      <c r="P73" s="59"/>
      <c r="Q73" s="59"/>
      <c r="R73" s="60">
        <f t="shared" si="10"/>
        <v>80000</v>
      </c>
    </row>
    <row r="74" spans="1:18" ht="25.5" x14ac:dyDescent="0.25">
      <c r="A74" s="27" t="s">
        <v>186</v>
      </c>
      <c r="B74" s="57" t="s">
        <v>265</v>
      </c>
      <c r="C74" s="38" t="s">
        <v>230</v>
      </c>
      <c r="D74" s="58" t="s">
        <v>231</v>
      </c>
      <c r="E74" s="61">
        <v>290000</v>
      </c>
      <c r="F74" s="59"/>
      <c r="G74" s="59"/>
      <c r="H74" s="59"/>
      <c r="I74" s="59"/>
      <c r="J74" s="59"/>
      <c r="K74" s="59"/>
      <c r="L74" s="59">
        <v>290000</v>
      </c>
      <c r="M74" s="59"/>
      <c r="N74" s="59"/>
      <c r="O74" s="59"/>
      <c r="P74" s="59"/>
      <c r="Q74" s="59"/>
      <c r="R74" s="60">
        <f t="shared" si="10"/>
        <v>290000</v>
      </c>
    </row>
    <row r="75" spans="1:18" x14ac:dyDescent="0.25">
      <c r="B75" s="67"/>
      <c r="C75" s="68"/>
      <c r="D75" s="69"/>
      <c r="E75" s="70">
        <f>SUM(E5:E74)</f>
        <v>27146344.5</v>
      </c>
      <c r="F75" s="66"/>
      <c r="G75" s="66"/>
      <c r="H75" s="66"/>
      <c r="I75" s="66"/>
      <c r="J75" s="66"/>
      <c r="K75" s="66"/>
      <c r="L75" s="66"/>
      <c r="M75" s="66"/>
      <c r="N75" s="66"/>
      <c r="O75" s="66"/>
      <c r="P75" s="66"/>
      <c r="Q75" s="66"/>
      <c r="R75" s="71">
        <f>SUM(R5:R74)</f>
        <v>27242344.5</v>
      </c>
    </row>
    <row r="79" spans="1:18" x14ac:dyDescent="0.25">
      <c r="D79" s="72"/>
    </row>
    <row r="80" spans="1:18" x14ac:dyDescent="0.25">
      <c r="D80" s="72"/>
    </row>
    <row r="81" spans="4:4" x14ac:dyDescent="0.25">
      <c r="D81" s="72"/>
    </row>
  </sheetData>
  <mergeCells count="2">
    <mergeCell ref="C3:E3"/>
    <mergeCell ref="F3:Q3"/>
  </mergeCells>
  <dataValidations count="3">
    <dataValidation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sqref="D34 D38 D46 D48:D50 D54:D57"/>
    <dataValidation allowBlank="1" showInputMessage="1" promptTitle="Siglas junto a numero progresivo" prompt="Anota aquí siglas de tu área a la izquierda y un número con dos digitos a la derecha p.e. Dirección de Participación Ciudadana: DPC01 Contraloria General: CG01 " sqref="A48:A50 A46"/>
    <dataValidation allowBlank="1" showInputMessage="1" promptTitle="Nombre corto de lo que necesitas" prompt="Anota aquí el nombre común del bien o servicio que necesitas, p.e. gasolina, toner, papel, hospedaje, casetas, imprentas, cerrajería, rentas de sillas, etcétera" sqref="C34 C38 C46 C48:C50 C55:C57"/>
  </dataValidations>
  <pageMargins left="0.25" right="0.25" top="0.75" bottom="0.75" header="0.3" footer="0.3"/>
  <pageSetup paperSize="9" orientation="landscape" r:id="rId1"/>
  <headerFooter>
    <oddHeader>&amp;LPrograma Anual de Actividades 2018&amp;RFicha básica presupuestal</oddHeader>
    <oddFooter>&amp;LantePOA 2018 UG&amp;C&amp;P/&amp;N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
  <sheetViews>
    <sheetView view="pageLayout" zoomScaleNormal="110" workbookViewId="0">
      <selection activeCell="B26" sqref="B26:N26"/>
    </sheetView>
  </sheetViews>
  <sheetFormatPr baseColWidth="10" defaultColWidth="9.140625" defaultRowHeight="12.75" x14ac:dyDescent="0.25"/>
  <cols>
    <col min="1" max="1" width="22.7109375"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27.75" customHeight="1" x14ac:dyDescent="0.25">
      <c r="B1" s="104" t="s">
        <v>0</v>
      </c>
      <c r="C1" s="104"/>
      <c r="D1" s="104"/>
      <c r="E1" s="104"/>
      <c r="F1" s="104"/>
      <c r="G1" s="104"/>
      <c r="H1" s="104"/>
      <c r="I1" s="104"/>
      <c r="J1" s="104"/>
      <c r="K1" s="104"/>
      <c r="L1" s="104"/>
      <c r="M1" s="104"/>
      <c r="N1" s="104"/>
    </row>
    <row r="2" spans="1:15" ht="15.75" x14ac:dyDescent="0.25">
      <c r="A2" s="116" t="s">
        <v>1</v>
      </c>
      <c r="B2" s="116"/>
      <c r="C2" s="116"/>
      <c r="D2" s="116"/>
      <c r="E2" s="116"/>
      <c r="F2" s="116"/>
      <c r="G2" s="116"/>
      <c r="H2" s="116"/>
      <c r="I2" s="116"/>
      <c r="J2" s="116"/>
      <c r="K2" s="116"/>
      <c r="L2" s="116"/>
      <c r="M2" s="116"/>
      <c r="N2" s="116"/>
    </row>
    <row r="3" spans="1:15" x14ac:dyDescent="0.25">
      <c r="A3" s="109" t="s">
        <v>2</v>
      </c>
      <c r="B3" s="110"/>
      <c r="C3" s="106" t="s">
        <v>266</v>
      </c>
      <c r="D3" s="107"/>
      <c r="E3" s="107"/>
      <c r="F3" s="107"/>
      <c r="G3" s="107"/>
      <c r="H3" s="107"/>
      <c r="I3" s="107"/>
      <c r="J3" s="107"/>
      <c r="K3" s="107"/>
      <c r="L3" s="107"/>
      <c r="M3" s="107"/>
      <c r="N3" s="108"/>
    </row>
    <row r="4" spans="1:15" x14ac:dyDescent="0.25">
      <c r="A4" s="109" t="s">
        <v>4</v>
      </c>
      <c r="B4" s="124"/>
      <c r="C4" s="124"/>
      <c r="D4" s="124"/>
      <c r="E4" s="124"/>
      <c r="F4" s="124"/>
      <c r="G4" s="114" t="s">
        <v>267</v>
      </c>
      <c r="H4" s="114"/>
      <c r="I4" s="114"/>
      <c r="J4" s="114"/>
      <c r="K4" s="114"/>
      <c r="L4" s="114"/>
      <c r="M4" s="114"/>
      <c r="N4" s="114"/>
    </row>
    <row r="5" spans="1:15" x14ac:dyDescent="0.25">
      <c r="A5" s="2"/>
      <c r="B5" s="112"/>
      <c r="C5" s="112"/>
    </row>
    <row r="6" spans="1:15" ht="22.5" customHeight="1" x14ac:dyDescent="0.25">
      <c r="A6" s="20" t="s">
        <v>6</v>
      </c>
      <c r="B6" s="111" t="s">
        <v>268</v>
      </c>
      <c r="C6" s="111"/>
      <c r="D6" s="111"/>
      <c r="E6" s="111"/>
      <c r="F6" s="111"/>
      <c r="G6" s="111"/>
      <c r="H6" s="111"/>
      <c r="I6" s="111"/>
      <c r="J6" s="111"/>
      <c r="K6" s="111"/>
      <c r="L6" s="111"/>
      <c r="M6" s="111"/>
      <c r="N6" s="111"/>
    </row>
    <row r="7" spans="1:15" ht="30" customHeight="1" x14ac:dyDescent="0.25">
      <c r="A7" s="20" t="s">
        <v>8</v>
      </c>
      <c r="B7" s="113" t="s">
        <v>269</v>
      </c>
      <c r="C7" s="113"/>
      <c r="D7" s="113"/>
      <c r="E7" s="113"/>
      <c r="F7" s="113"/>
      <c r="G7" s="113"/>
      <c r="H7" s="113"/>
      <c r="I7" s="113"/>
      <c r="J7" s="113"/>
      <c r="K7" s="113"/>
      <c r="L7" s="16" t="s">
        <v>10</v>
      </c>
      <c r="M7" s="117">
        <v>43101</v>
      </c>
      <c r="N7" s="117"/>
    </row>
    <row r="8" spans="1:15" ht="25.5" x14ac:dyDescent="0.25">
      <c r="A8" s="20" t="s">
        <v>11</v>
      </c>
      <c r="B8" s="115" t="s">
        <v>270</v>
      </c>
      <c r="C8" s="115"/>
      <c r="D8" s="115"/>
      <c r="E8" s="115"/>
      <c r="F8" s="115"/>
      <c r="G8" s="115"/>
      <c r="H8" s="115"/>
      <c r="I8" s="16" t="s">
        <v>13</v>
      </c>
      <c r="J8" s="114" t="s">
        <v>145</v>
      </c>
      <c r="K8" s="114"/>
      <c r="L8" s="16" t="s">
        <v>15</v>
      </c>
      <c r="M8" s="117">
        <v>43251</v>
      </c>
      <c r="N8" s="117"/>
    </row>
    <row r="9" spans="1:15" ht="24.75" customHeight="1" x14ac:dyDescent="0.25">
      <c r="A9" s="20" t="s">
        <v>16</v>
      </c>
      <c r="B9" s="111" t="s">
        <v>68</v>
      </c>
      <c r="C9" s="111"/>
      <c r="D9" s="111"/>
      <c r="E9" s="111"/>
      <c r="F9" s="111"/>
      <c r="G9" s="111"/>
      <c r="H9" s="111"/>
      <c r="I9" s="111"/>
      <c r="J9" s="111"/>
      <c r="K9" s="111"/>
      <c r="L9" s="111"/>
      <c r="M9" s="111"/>
      <c r="N9" s="111"/>
    </row>
    <row r="10" spans="1:15" x14ac:dyDescent="0.25">
      <c r="A10" s="3"/>
      <c r="B10" s="4"/>
      <c r="C10" s="4"/>
      <c r="D10" s="4"/>
      <c r="E10" s="4"/>
      <c r="F10" s="4"/>
      <c r="G10" s="4"/>
      <c r="H10" s="4"/>
      <c r="I10" s="4"/>
      <c r="J10" s="4"/>
      <c r="K10" s="4"/>
      <c r="L10" s="4"/>
      <c r="M10" s="4"/>
      <c r="N10" s="4"/>
    </row>
    <row r="11" spans="1:15" s="26" customFormat="1" x14ac:dyDescent="0.25">
      <c r="A11" s="105" t="s">
        <v>18</v>
      </c>
      <c r="B11" s="126" t="s">
        <v>19</v>
      </c>
      <c r="C11" s="126"/>
      <c r="D11" s="126"/>
      <c r="E11" s="126"/>
      <c r="F11" s="126"/>
      <c r="G11" s="126"/>
      <c r="H11" s="126"/>
      <c r="I11" s="126"/>
      <c r="J11" s="126"/>
      <c r="K11" s="126"/>
      <c r="L11" s="126"/>
      <c r="M11" s="125" t="s">
        <v>20</v>
      </c>
      <c r="N11" s="125"/>
      <c r="O11" s="25"/>
    </row>
    <row r="12" spans="1:15" s="26" customFormat="1" x14ac:dyDescent="0.25">
      <c r="A12" s="105"/>
      <c r="B12" s="126"/>
      <c r="C12" s="126"/>
      <c r="D12" s="126"/>
      <c r="E12" s="126"/>
      <c r="F12" s="126"/>
      <c r="G12" s="126"/>
      <c r="H12" s="126"/>
      <c r="I12" s="126"/>
      <c r="J12" s="126"/>
      <c r="K12" s="126"/>
      <c r="L12" s="126"/>
      <c r="M12" s="91" t="s">
        <v>21</v>
      </c>
      <c r="N12" s="91" t="s">
        <v>22</v>
      </c>
      <c r="O12" s="25"/>
    </row>
    <row r="13" spans="1:15" s="26" customFormat="1" x14ac:dyDescent="0.25">
      <c r="A13" s="27" t="s">
        <v>271</v>
      </c>
      <c r="B13" s="113" t="s">
        <v>272</v>
      </c>
      <c r="C13" s="113"/>
      <c r="D13" s="113"/>
      <c r="E13" s="113"/>
      <c r="F13" s="113"/>
      <c r="G13" s="113"/>
      <c r="H13" s="113"/>
      <c r="I13" s="113"/>
      <c r="J13" s="113"/>
      <c r="K13" s="113"/>
      <c r="L13" s="113"/>
      <c r="M13" s="18">
        <v>43101</v>
      </c>
      <c r="N13" s="18">
        <v>43251</v>
      </c>
    </row>
    <row r="14" spans="1:15" s="26" customFormat="1" x14ac:dyDescent="0.25">
      <c r="A14" s="27" t="s">
        <v>273</v>
      </c>
      <c r="B14" s="113" t="s">
        <v>274</v>
      </c>
      <c r="C14" s="113"/>
      <c r="D14" s="113"/>
      <c r="E14" s="113"/>
      <c r="F14" s="113"/>
      <c r="G14" s="113"/>
      <c r="H14" s="113"/>
      <c r="I14" s="113"/>
      <c r="J14" s="113"/>
      <c r="K14" s="113"/>
      <c r="L14" s="113"/>
      <c r="M14" s="18">
        <v>43101</v>
      </c>
      <c r="N14" s="18">
        <v>43251</v>
      </c>
    </row>
    <row r="15" spans="1:15" s="26" customFormat="1" x14ac:dyDescent="0.25">
      <c r="A15" s="27" t="s">
        <v>275</v>
      </c>
      <c r="B15" s="113" t="s">
        <v>276</v>
      </c>
      <c r="C15" s="113"/>
      <c r="D15" s="113"/>
      <c r="E15" s="113"/>
      <c r="F15" s="113"/>
      <c r="G15" s="113"/>
      <c r="H15" s="113"/>
      <c r="I15" s="113"/>
      <c r="J15" s="113"/>
      <c r="K15" s="113"/>
      <c r="L15" s="113"/>
      <c r="M15" s="18">
        <v>43101</v>
      </c>
      <c r="N15" s="18">
        <v>43251</v>
      </c>
    </row>
    <row r="17" spans="1:14" x14ac:dyDescent="0.25">
      <c r="A17" s="126" t="s">
        <v>31</v>
      </c>
      <c r="B17" s="126"/>
      <c r="C17" s="126"/>
      <c r="D17" s="126"/>
      <c r="E17" s="126"/>
      <c r="F17" s="126"/>
      <c r="G17" s="126"/>
      <c r="H17" s="126"/>
      <c r="I17" s="126"/>
      <c r="J17" s="126"/>
      <c r="K17" s="126"/>
      <c r="L17" s="126"/>
      <c r="M17" s="126"/>
      <c r="N17" s="126"/>
    </row>
    <row r="18" spans="1:14" x14ac:dyDescent="0.25">
      <c r="A18" s="19"/>
      <c r="B18" s="19" t="s">
        <v>32</v>
      </c>
      <c r="C18" s="12">
        <v>43130</v>
      </c>
      <c r="D18" s="12">
        <v>43159</v>
      </c>
      <c r="E18" s="12">
        <v>43189</v>
      </c>
      <c r="F18" s="12">
        <v>43220</v>
      </c>
      <c r="G18" s="12">
        <v>43250</v>
      </c>
      <c r="H18" s="12">
        <v>43281</v>
      </c>
      <c r="I18" s="12">
        <v>43311</v>
      </c>
      <c r="J18" s="12">
        <v>43342</v>
      </c>
      <c r="K18" s="12">
        <v>43373</v>
      </c>
      <c r="L18" s="12">
        <v>43403</v>
      </c>
      <c r="M18" s="12">
        <v>43434</v>
      </c>
      <c r="N18" s="12">
        <v>43464</v>
      </c>
    </row>
    <row r="19" spans="1:14" ht="21.75" customHeight="1" x14ac:dyDescent="0.25">
      <c r="A19" s="98" t="s">
        <v>33</v>
      </c>
      <c r="B19" s="115" t="s">
        <v>277</v>
      </c>
      <c r="C19" s="115"/>
      <c r="D19" s="115"/>
      <c r="E19" s="115"/>
      <c r="F19" s="115"/>
      <c r="G19" s="115"/>
      <c r="H19" s="115"/>
      <c r="I19" s="115"/>
      <c r="J19" s="115"/>
      <c r="K19" s="115"/>
      <c r="L19" s="115"/>
      <c r="M19" s="115"/>
      <c r="N19" s="115"/>
    </row>
    <row r="20" spans="1:14" ht="25.5" x14ac:dyDescent="0.25">
      <c r="A20" s="98" t="s">
        <v>35</v>
      </c>
      <c r="B20" s="115" t="s">
        <v>278</v>
      </c>
      <c r="C20" s="115"/>
      <c r="D20" s="115"/>
      <c r="E20" s="115"/>
      <c r="F20" s="115"/>
      <c r="G20" s="115"/>
      <c r="H20" s="115"/>
      <c r="I20" s="115"/>
      <c r="J20" s="115"/>
      <c r="K20" s="115"/>
      <c r="L20" s="115"/>
      <c r="M20" s="115"/>
      <c r="N20" s="115"/>
    </row>
    <row r="21" spans="1:14" ht="21" customHeight="1" x14ac:dyDescent="0.25">
      <c r="A21" s="98" t="s">
        <v>37</v>
      </c>
      <c r="B21" s="115" t="s">
        <v>279</v>
      </c>
      <c r="C21" s="115"/>
      <c r="D21" s="115"/>
      <c r="E21" s="115"/>
      <c r="F21" s="115"/>
      <c r="G21" s="115"/>
      <c r="H21" s="115"/>
      <c r="I21" s="115"/>
      <c r="J21" s="115"/>
      <c r="K21" s="115"/>
      <c r="L21" s="115"/>
      <c r="M21" s="115"/>
      <c r="N21" s="115"/>
    </row>
    <row r="22" spans="1:14" ht="18" customHeight="1" x14ac:dyDescent="0.25">
      <c r="A22" s="98" t="s">
        <v>39</v>
      </c>
      <c r="B22" s="97"/>
      <c r="C22" s="6">
        <v>0.25</v>
      </c>
      <c r="D22" s="7"/>
      <c r="E22" s="6">
        <v>0.5</v>
      </c>
      <c r="F22" s="6"/>
      <c r="G22" s="6">
        <v>0.9</v>
      </c>
      <c r="H22" s="6">
        <v>1</v>
      </c>
      <c r="I22" s="6"/>
      <c r="J22" s="6"/>
      <c r="K22" s="6"/>
      <c r="L22" s="6"/>
      <c r="M22" s="6"/>
      <c r="N22" s="6"/>
    </row>
    <row r="23" spans="1:14" x14ac:dyDescent="0.25">
      <c r="A23" s="8"/>
      <c r="B23" s="8"/>
      <c r="C23" s="8"/>
      <c r="D23" s="8"/>
      <c r="E23" s="8"/>
      <c r="F23" s="8"/>
      <c r="G23" s="8"/>
      <c r="H23" s="8"/>
      <c r="I23" s="8"/>
      <c r="J23" s="8"/>
      <c r="K23" s="8"/>
      <c r="L23" s="8"/>
      <c r="M23" s="8"/>
      <c r="N23" s="8"/>
    </row>
    <row r="24" spans="1:14" x14ac:dyDescent="0.25">
      <c r="A24" s="126" t="s">
        <v>31</v>
      </c>
      <c r="B24" s="126"/>
      <c r="C24" s="126"/>
      <c r="D24" s="126"/>
      <c r="E24" s="126"/>
      <c r="F24" s="126"/>
      <c r="G24" s="126"/>
      <c r="H24" s="126"/>
      <c r="I24" s="126"/>
      <c r="J24" s="126"/>
      <c r="K24" s="126"/>
      <c r="L24" s="126"/>
      <c r="M24" s="126"/>
      <c r="N24" s="126"/>
    </row>
    <row r="25" spans="1:14" x14ac:dyDescent="0.25">
      <c r="A25" s="19"/>
      <c r="B25" s="19" t="s">
        <v>32</v>
      </c>
      <c r="C25" s="12">
        <v>43130</v>
      </c>
      <c r="D25" s="12">
        <v>43159</v>
      </c>
      <c r="E25" s="12">
        <v>43189</v>
      </c>
      <c r="F25" s="12">
        <v>43220</v>
      </c>
      <c r="G25" s="12">
        <v>43250</v>
      </c>
      <c r="H25" s="12">
        <v>43281</v>
      </c>
      <c r="I25" s="12">
        <v>43311</v>
      </c>
      <c r="J25" s="12">
        <v>43342</v>
      </c>
      <c r="K25" s="12">
        <v>43373</v>
      </c>
      <c r="L25" s="12">
        <v>43403</v>
      </c>
      <c r="M25" s="12">
        <v>43434</v>
      </c>
      <c r="N25" s="12">
        <v>43464</v>
      </c>
    </row>
    <row r="26" spans="1:14" ht="19.5" customHeight="1" x14ac:dyDescent="0.25">
      <c r="A26" s="98" t="s">
        <v>33</v>
      </c>
      <c r="B26" s="115" t="s">
        <v>280</v>
      </c>
      <c r="C26" s="115"/>
      <c r="D26" s="115"/>
      <c r="E26" s="115"/>
      <c r="F26" s="115"/>
      <c r="G26" s="115"/>
      <c r="H26" s="115"/>
      <c r="I26" s="115"/>
      <c r="J26" s="115"/>
      <c r="K26" s="115"/>
      <c r="L26" s="115"/>
      <c r="M26" s="115"/>
      <c r="N26" s="115"/>
    </row>
    <row r="27" spans="1:14" ht="25.5" x14ac:dyDescent="0.25">
      <c r="A27" s="98" t="s">
        <v>35</v>
      </c>
      <c r="B27" s="115" t="s">
        <v>281</v>
      </c>
      <c r="C27" s="115"/>
      <c r="D27" s="115"/>
      <c r="E27" s="115"/>
      <c r="F27" s="115"/>
      <c r="G27" s="115"/>
      <c r="H27" s="115"/>
      <c r="I27" s="115"/>
      <c r="J27" s="115"/>
      <c r="K27" s="115"/>
      <c r="L27" s="115"/>
      <c r="M27" s="115"/>
      <c r="N27" s="115"/>
    </row>
    <row r="28" spans="1:14" ht="20.25" customHeight="1" x14ac:dyDescent="0.25">
      <c r="A28" s="98" t="s">
        <v>37</v>
      </c>
      <c r="B28" s="115" t="s">
        <v>282</v>
      </c>
      <c r="C28" s="115"/>
      <c r="D28" s="115"/>
      <c r="E28" s="115"/>
      <c r="F28" s="115"/>
      <c r="G28" s="115"/>
      <c r="H28" s="115"/>
      <c r="I28" s="115"/>
      <c r="J28" s="115"/>
      <c r="K28" s="115"/>
      <c r="L28" s="115"/>
      <c r="M28" s="115"/>
      <c r="N28" s="115"/>
    </row>
    <row r="29" spans="1:14" ht="19.5" customHeight="1" x14ac:dyDescent="0.25">
      <c r="A29" s="98" t="s">
        <v>39</v>
      </c>
      <c r="B29" s="97"/>
      <c r="C29" s="6">
        <v>0.25</v>
      </c>
      <c r="D29" s="7"/>
      <c r="E29" s="6">
        <v>0.5</v>
      </c>
      <c r="F29" s="6"/>
      <c r="G29" s="6">
        <v>0.9</v>
      </c>
      <c r="H29" s="6">
        <v>1</v>
      </c>
      <c r="I29" s="6"/>
      <c r="J29" s="6"/>
      <c r="K29" s="6"/>
      <c r="L29" s="6"/>
      <c r="M29" s="6"/>
      <c r="N29" s="6"/>
    </row>
    <row r="31" spans="1:14" ht="18" customHeight="1" x14ac:dyDescent="0.25">
      <c r="A31" s="92" t="s">
        <v>43</v>
      </c>
      <c r="B31" s="122" t="s">
        <v>44</v>
      </c>
      <c r="C31" s="123"/>
      <c r="D31" s="123"/>
      <c r="E31" s="123"/>
      <c r="F31" s="123"/>
      <c r="G31" s="123"/>
      <c r="H31"/>
    </row>
  </sheetData>
  <mergeCells count="29">
    <mergeCell ref="A24:N24"/>
    <mergeCell ref="B26:N26"/>
    <mergeCell ref="B27:N27"/>
    <mergeCell ref="B28:N28"/>
    <mergeCell ref="B31:G31"/>
    <mergeCell ref="B21:N21"/>
    <mergeCell ref="B9:N9"/>
    <mergeCell ref="A11:A12"/>
    <mergeCell ref="B11:L12"/>
    <mergeCell ref="M11:N11"/>
    <mergeCell ref="B13:L13"/>
    <mergeCell ref="B14:L14"/>
    <mergeCell ref="B15:L15"/>
    <mergeCell ref="A17:N17"/>
    <mergeCell ref="B19:N19"/>
    <mergeCell ref="B20:N20"/>
    <mergeCell ref="B5:C5"/>
    <mergeCell ref="B6:N6"/>
    <mergeCell ref="B7:K7"/>
    <mergeCell ref="M7:N7"/>
    <mergeCell ref="B8:H8"/>
    <mergeCell ref="J8:K8"/>
    <mergeCell ref="M8:N8"/>
    <mergeCell ref="B1:N1"/>
    <mergeCell ref="A2:N2"/>
    <mergeCell ref="A3:B3"/>
    <mergeCell ref="C3:N3"/>
    <mergeCell ref="A4:F4"/>
    <mergeCell ref="G4:N4"/>
  </mergeCells>
  <dataValidations count="14">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15">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26:N26"/>
    <dataValidation allowBlank="1" showInputMessage="1" promptTitle="Nombra el indicador de desempeño" prompt="Tasa de cumplimiento, porcentaje, memoria de evento, evento realizado, reporte de investigación, número de personas capacitadas, etc. " sqref="B20:N20 B27:N27"/>
    <dataValidation allowBlank="1" showInputMessage="1" promptTitle="Describe y explica indicador" prompt="Explica en qué consiste lo que se va a medir y cómo se van a obtener los datos." sqref="B21:N21 B28:N28"/>
    <dataValidation allowBlank="1" showInputMessage="1" promptTitle="Siglas junto a numero progresivo" prompt="Anota aquí siglas de tu área a la izquierda y un número con dos digitos a la derecha p.e. Dirección de Participación Ciudadana: DPC01 Contraloria General: CG01 " sqref="A13:A15"/>
    <dataValidation allowBlank="1" showInputMessage="1" promptTitle="Descripción de entregable" prompt="Describe aquí en qué consiste el producto, material, servicio o evento derivado del presente proceso o proyecto." sqref="B19:N19"/>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0866141732283472" right="0.70866141732283472" top="0.74803149606299213" bottom="0.74803149606299213" header="0.31496062992125984" footer="0.31496062992125984"/>
  <pageSetup scale="95" orientation="landscape" r:id="rId1"/>
  <headerFooter>
    <oddHeader>&amp;LPrograma Anual de Actividades 2018&amp;RFicha básica de actividades</oddHeader>
    <oddFooter>&amp;C&amp;P/&amp;N&amp;RDirección de Organización Electoral</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B31:G31</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4"/>
  <sheetViews>
    <sheetView view="pageLayout" zoomScaleNormal="110" workbookViewId="0">
      <selection activeCell="B21" sqref="B21:L21"/>
    </sheetView>
  </sheetViews>
  <sheetFormatPr baseColWidth="10" defaultColWidth="9.140625" defaultRowHeight="12.75" x14ac:dyDescent="0.25"/>
  <cols>
    <col min="1" max="1" width="22.28515625"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33" customHeight="1" x14ac:dyDescent="0.25">
      <c r="B1" s="104" t="s">
        <v>0</v>
      </c>
      <c r="C1" s="104"/>
      <c r="D1" s="104"/>
      <c r="E1" s="104"/>
      <c r="F1" s="104"/>
      <c r="G1" s="104"/>
      <c r="H1" s="104"/>
      <c r="I1" s="104"/>
      <c r="J1" s="104"/>
      <c r="K1" s="104"/>
      <c r="L1" s="104"/>
      <c r="M1" s="104"/>
      <c r="N1" s="104"/>
    </row>
    <row r="2" spans="1:15" ht="15.75" x14ac:dyDescent="0.25">
      <c r="A2" s="116" t="s">
        <v>1</v>
      </c>
      <c r="B2" s="116"/>
      <c r="C2" s="116"/>
      <c r="D2" s="116"/>
      <c r="E2" s="116"/>
      <c r="F2" s="116"/>
      <c r="G2" s="116"/>
      <c r="H2" s="116"/>
      <c r="I2" s="116"/>
      <c r="J2" s="116"/>
      <c r="K2" s="116"/>
      <c r="L2" s="116"/>
      <c r="M2" s="116"/>
      <c r="N2" s="116"/>
    </row>
    <row r="3" spans="1:15" x14ac:dyDescent="0.25">
      <c r="A3" s="109" t="s">
        <v>2</v>
      </c>
      <c r="B3" s="110"/>
      <c r="C3" s="106" t="s">
        <v>283</v>
      </c>
      <c r="D3" s="107"/>
      <c r="E3" s="107"/>
      <c r="F3" s="107"/>
      <c r="G3" s="107"/>
      <c r="H3" s="107"/>
      <c r="I3" s="107"/>
      <c r="J3" s="107"/>
      <c r="K3" s="107"/>
      <c r="L3" s="107"/>
      <c r="M3" s="107"/>
      <c r="N3" s="108"/>
    </row>
    <row r="4" spans="1:15" x14ac:dyDescent="0.25">
      <c r="A4" s="109" t="s">
        <v>4</v>
      </c>
      <c r="B4" s="124"/>
      <c r="C4" s="124"/>
      <c r="D4" s="124"/>
      <c r="E4" s="124"/>
      <c r="F4" s="124"/>
      <c r="G4" s="114" t="s">
        <v>284</v>
      </c>
      <c r="H4" s="114"/>
      <c r="I4" s="114"/>
      <c r="J4" s="114"/>
      <c r="K4" s="114"/>
      <c r="L4" s="114"/>
      <c r="M4" s="114"/>
      <c r="N4" s="114"/>
    </row>
    <row r="5" spans="1:15" x14ac:dyDescent="0.25">
      <c r="A5" s="2"/>
      <c r="B5" s="112"/>
      <c r="C5" s="112"/>
    </row>
    <row r="6" spans="1:15" ht="18.75" customHeight="1" x14ac:dyDescent="0.25">
      <c r="A6" s="20" t="s">
        <v>6</v>
      </c>
      <c r="B6" s="111" t="s">
        <v>285</v>
      </c>
      <c r="C6" s="111"/>
      <c r="D6" s="111"/>
      <c r="E6" s="111"/>
      <c r="F6" s="111"/>
      <c r="G6" s="111"/>
      <c r="H6" s="111"/>
      <c r="I6" s="111"/>
      <c r="J6" s="111"/>
      <c r="K6" s="111"/>
      <c r="L6" s="111"/>
      <c r="M6" s="111"/>
      <c r="N6" s="111"/>
    </row>
    <row r="7" spans="1:15" ht="25.5" x14ac:dyDescent="0.25">
      <c r="A7" s="20" t="s">
        <v>8</v>
      </c>
      <c r="B7" s="113" t="s">
        <v>286</v>
      </c>
      <c r="C7" s="113"/>
      <c r="D7" s="113"/>
      <c r="E7" s="113"/>
      <c r="F7" s="113"/>
      <c r="G7" s="113"/>
      <c r="H7" s="113"/>
      <c r="I7" s="113"/>
      <c r="J7" s="113"/>
      <c r="K7" s="113"/>
      <c r="L7" s="16" t="s">
        <v>10</v>
      </c>
      <c r="M7" s="117">
        <v>43101</v>
      </c>
      <c r="N7" s="117"/>
    </row>
    <row r="8" spans="1:15" ht="25.5" x14ac:dyDescent="0.25">
      <c r="A8" s="20" t="s">
        <v>11</v>
      </c>
      <c r="B8" s="115" t="s">
        <v>287</v>
      </c>
      <c r="C8" s="115"/>
      <c r="D8" s="115"/>
      <c r="E8" s="115"/>
      <c r="F8" s="115"/>
      <c r="G8" s="115"/>
      <c r="H8" s="115"/>
      <c r="I8" s="16" t="s">
        <v>13</v>
      </c>
      <c r="J8" s="114" t="s">
        <v>145</v>
      </c>
      <c r="K8" s="114"/>
      <c r="L8" s="16" t="s">
        <v>15</v>
      </c>
      <c r="M8" s="117">
        <v>43465</v>
      </c>
      <c r="N8" s="117"/>
    </row>
    <row r="9" spans="1:15" ht="24.75" customHeight="1" x14ac:dyDescent="0.25">
      <c r="A9" s="20" t="s">
        <v>16</v>
      </c>
      <c r="B9" s="111" t="s">
        <v>68</v>
      </c>
      <c r="C9" s="111"/>
      <c r="D9" s="111"/>
      <c r="E9" s="111"/>
      <c r="F9" s="111"/>
      <c r="G9" s="111"/>
      <c r="H9" s="111"/>
      <c r="I9" s="111"/>
      <c r="J9" s="111"/>
      <c r="K9" s="111"/>
      <c r="L9" s="111"/>
      <c r="M9" s="111"/>
      <c r="N9" s="111"/>
    </row>
    <row r="10" spans="1:15" x14ac:dyDescent="0.25">
      <c r="A10" s="3"/>
      <c r="B10" s="4"/>
      <c r="C10" s="4"/>
      <c r="D10" s="4"/>
      <c r="E10" s="4"/>
      <c r="F10" s="4"/>
      <c r="G10" s="4"/>
      <c r="H10" s="4"/>
      <c r="I10" s="4"/>
      <c r="J10" s="4"/>
      <c r="K10" s="4"/>
      <c r="L10" s="4"/>
      <c r="M10" s="4"/>
      <c r="N10" s="4"/>
    </row>
    <row r="11" spans="1:15" s="26" customFormat="1" x14ac:dyDescent="0.25">
      <c r="A11" s="105" t="s">
        <v>18</v>
      </c>
      <c r="B11" s="126" t="s">
        <v>19</v>
      </c>
      <c r="C11" s="126"/>
      <c r="D11" s="126"/>
      <c r="E11" s="126"/>
      <c r="F11" s="126"/>
      <c r="G11" s="126"/>
      <c r="H11" s="126"/>
      <c r="I11" s="126"/>
      <c r="J11" s="126"/>
      <c r="K11" s="126"/>
      <c r="L11" s="126"/>
      <c r="M11" s="125" t="s">
        <v>20</v>
      </c>
      <c r="N11" s="125"/>
      <c r="O11" s="25"/>
    </row>
    <row r="12" spans="1:15" s="26" customFormat="1" x14ac:dyDescent="0.25">
      <c r="A12" s="105"/>
      <c r="B12" s="126"/>
      <c r="C12" s="126"/>
      <c r="D12" s="126"/>
      <c r="E12" s="126"/>
      <c r="F12" s="126"/>
      <c r="G12" s="126"/>
      <c r="H12" s="126"/>
      <c r="I12" s="126"/>
      <c r="J12" s="126"/>
      <c r="K12" s="126"/>
      <c r="L12" s="126"/>
      <c r="M12" s="91" t="s">
        <v>21</v>
      </c>
      <c r="N12" s="91" t="s">
        <v>22</v>
      </c>
      <c r="O12" s="25"/>
    </row>
    <row r="13" spans="1:15" s="26" customFormat="1" x14ac:dyDescent="0.25">
      <c r="A13" s="27" t="s">
        <v>288</v>
      </c>
      <c r="B13" s="113" t="s">
        <v>289</v>
      </c>
      <c r="C13" s="113"/>
      <c r="D13" s="113"/>
      <c r="E13" s="113"/>
      <c r="F13" s="113"/>
      <c r="G13" s="113"/>
      <c r="H13" s="113"/>
      <c r="I13" s="113"/>
      <c r="J13" s="113"/>
      <c r="K13" s="113"/>
      <c r="L13" s="113"/>
      <c r="M13" s="18">
        <v>43101</v>
      </c>
      <c r="N13" s="18">
        <v>43101</v>
      </c>
    </row>
    <row r="14" spans="1:15" s="26" customFormat="1" x14ac:dyDescent="0.25">
      <c r="A14" s="27" t="s">
        <v>290</v>
      </c>
      <c r="B14" s="113" t="s">
        <v>291</v>
      </c>
      <c r="C14" s="113"/>
      <c r="D14" s="113"/>
      <c r="E14" s="113"/>
      <c r="F14" s="113"/>
      <c r="G14" s="113"/>
      <c r="H14" s="113"/>
      <c r="I14" s="113"/>
      <c r="J14" s="113"/>
      <c r="K14" s="113"/>
      <c r="L14" s="113"/>
      <c r="M14" s="18">
        <v>43115</v>
      </c>
      <c r="N14" s="18">
        <v>43131</v>
      </c>
    </row>
    <row r="15" spans="1:15" s="26" customFormat="1" x14ac:dyDescent="0.25">
      <c r="A15" s="27" t="s">
        <v>292</v>
      </c>
      <c r="B15" s="113" t="s">
        <v>293</v>
      </c>
      <c r="C15" s="113"/>
      <c r="D15" s="113"/>
      <c r="E15" s="113"/>
      <c r="F15" s="113"/>
      <c r="G15" s="113"/>
      <c r="H15" s="113"/>
      <c r="I15" s="113"/>
      <c r="J15" s="113"/>
      <c r="K15" s="113"/>
      <c r="L15" s="113"/>
      <c r="M15" s="18">
        <v>43132</v>
      </c>
      <c r="N15" s="18">
        <v>43146</v>
      </c>
    </row>
    <row r="16" spans="1:15" s="26" customFormat="1" x14ac:dyDescent="0.25">
      <c r="A16" s="27" t="s">
        <v>294</v>
      </c>
      <c r="B16" s="142" t="s">
        <v>295</v>
      </c>
      <c r="C16" s="143"/>
      <c r="D16" s="143"/>
      <c r="E16" s="143"/>
      <c r="F16" s="143"/>
      <c r="G16" s="143"/>
      <c r="H16" s="143"/>
      <c r="I16" s="143"/>
      <c r="J16" s="143"/>
      <c r="K16" s="143"/>
      <c r="L16" s="144"/>
      <c r="M16" s="18">
        <v>43147</v>
      </c>
      <c r="N16" s="18">
        <v>43269</v>
      </c>
    </row>
    <row r="17" spans="1:14" s="26" customFormat="1" x14ac:dyDescent="0.25">
      <c r="A17" s="27" t="s">
        <v>296</v>
      </c>
      <c r="B17" s="142" t="s">
        <v>297</v>
      </c>
      <c r="C17" s="143"/>
      <c r="D17" s="143"/>
      <c r="E17" s="143"/>
      <c r="F17" s="143"/>
      <c r="G17" s="143"/>
      <c r="H17" s="143"/>
      <c r="I17" s="143"/>
      <c r="J17" s="143"/>
      <c r="K17" s="143"/>
      <c r="L17" s="144"/>
      <c r="M17" s="18">
        <v>43252</v>
      </c>
      <c r="N17" s="18">
        <v>43269</v>
      </c>
    </row>
    <row r="18" spans="1:14" s="26" customFormat="1" x14ac:dyDescent="0.25">
      <c r="A18" s="27" t="s">
        <v>298</v>
      </c>
      <c r="B18" s="142" t="s">
        <v>299</v>
      </c>
      <c r="C18" s="143"/>
      <c r="D18" s="143"/>
      <c r="E18" s="143"/>
      <c r="F18" s="143"/>
      <c r="G18" s="143"/>
      <c r="H18" s="143"/>
      <c r="I18" s="143"/>
      <c r="J18" s="143"/>
      <c r="K18" s="143"/>
      <c r="L18" s="144"/>
      <c r="M18" s="18">
        <v>43260</v>
      </c>
      <c r="N18" s="18">
        <v>43261</v>
      </c>
    </row>
    <row r="19" spans="1:14" s="26" customFormat="1" x14ac:dyDescent="0.25">
      <c r="A19" s="27" t="s">
        <v>300</v>
      </c>
      <c r="B19" s="142" t="s">
        <v>301</v>
      </c>
      <c r="C19" s="143"/>
      <c r="D19" s="143"/>
      <c r="E19" s="143"/>
      <c r="F19" s="143"/>
      <c r="G19" s="143"/>
      <c r="H19" s="143"/>
      <c r="I19" s="143"/>
      <c r="J19" s="143"/>
      <c r="K19" s="143"/>
      <c r="L19" s="144"/>
      <c r="M19" s="18">
        <v>43261</v>
      </c>
      <c r="N19" s="18">
        <v>43261</v>
      </c>
    </row>
    <row r="20" spans="1:14" s="26" customFormat="1" x14ac:dyDescent="0.25">
      <c r="A20" s="27" t="s">
        <v>302</v>
      </c>
      <c r="B20" s="142" t="s">
        <v>303</v>
      </c>
      <c r="C20" s="143"/>
      <c r="D20" s="143"/>
      <c r="E20" s="143"/>
      <c r="F20" s="143"/>
      <c r="G20" s="143"/>
      <c r="H20" s="143"/>
      <c r="I20" s="143"/>
      <c r="J20" s="143"/>
      <c r="K20" s="143"/>
      <c r="L20" s="144"/>
      <c r="M20" s="18">
        <v>43262</v>
      </c>
      <c r="N20" s="18">
        <v>43282</v>
      </c>
    </row>
    <row r="21" spans="1:14" s="26" customFormat="1" x14ac:dyDescent="0.25">
      <c r="A21" s="27" t="s">
        <v>304</v>
      </c>
      <c r="B21" s="142" t="s">
        <v>305</v>
      </c>
      <c r="C21" s="143"/>
      <c r="D21" s="143"/>
      <c r="E21" s="143"/>
      <c r="F21" s="143"/>
      <c r="G21" s="143"/>
      <c r="H21" s="143"/>
      <c r="I21" s="143"/>
      <c r="J21" s="143"/>
      <c r="K21" s="143"/>
      <c r="L21" s="144"/>
      <c r="M21" s="18">
        <v>43262</v>
      </c>
      <c r="N21" s="18">
        <v>43282</v>
      </c>
    </row>
    <row r="22" spans="1:14" s="26" customFormat="1" x14ac:dyDescent="0.25">
      <c r="A22" s="27" t="s">
        <v>306</v>
      </c>
      <c r="B22" s="142" t="s">
        <v>307</v>
      </c>
      <c r="C22" s="143"/>
      <c r="D22" s="143"/>
      <c r="E22" s="143"/>
      <c r="F22" s="143"/>
      <c r="G22" s="143"/>
      <c r="H22" s="143"/>
      <c r="I22" s="143"/>
      <c r="J22" s="143"/>
      <c r="K22" s="143"/>
      <c r="L22" s="144"/>
      <c r="M22" s="18">
        <v>43276</v>
      </c>
      <c r="N22" s="18">
        <v>43280</v>
      </c>
    </row>
    <row r="23" spans="1:14" s="26" customFormat="1" x14ac:dyDescent="0.25">
      <c r="A23" s="27" t="s">
        <v>308</v>
      </c>
      <c r="B23" s="142" t="s">
        <v>309</v>
      </c>
      <c r="C23" s="143"/>
      <c r="D23" s="143"/>
      <c r="E23" s="143"/>
      <c r="F23" s="143"/>
      <c r="G23" s="143"/>
      <c r="H23" s="143"/>
      <c r="I23" s="143"/>
      <c r="J23" s="143"/>
      <c r="K23" s="143"/>
      <c r="L23" s="144"/>
      <c r="M23" s="18">
        <v>43283</v>
      </c>
      <c r="N23" s="18">
        <v>43284</v>
      </c>
    </row>
    <row r="24" spans="1:14" s="26" customFormat="1" x14ac:dyDescent="0.25">
      <c r="A24" s="27" t="s">
        <v>310</v>
      </c>
      <c r="B24" s="142" t="s">
        <v>311</v>
      </c>
      <c r="C24" s="143"/>
      <c r="D24" s="143"/>
      <c r="E24" s="143"/>
      <c r="F24" s="143"/>
      <c r="G24" s="143"/>
      <c r="H24" s="143"/>
      <c r="I24" s="143"/>
      <c r="J24" s="143"/>
      <c r="K24" s="143"/>
      <c r="L24" s="144"/>
      <c r="M24" s="18">
        <v>43284</v>
      </c>
      <c r="N24" s="18">
        <v>43296</v>
      </c>
    </row>
    <row r="25" spans="1:14" s="26" customFormat="1" x14ac:dyDescent="0.25">
      <c r="A25" s="27" t="s">
        <v>312</v>
      </c>
      <c r="B25" s="142" t="s">
        <v>313</v>
      </c>
      <c r="C25" s="143"/>
      <c r="D25" s="143"/>
      <c r="E25" s="143"/>
      <c r="F25" s="143"/>
      <c r="G25" s="143"/>
      <c r="H25" s="143"/>
      <c r="I25" s="143"/>
      <c r="J25" s="143"/>
      <c r="K25" s="143"/>
      <c r="L25" s="144"/>
      <c r="M25" s="18">
        <v>43289</v>
      </c>
      <c r="N25" s="18">
        <v>43312</v>
      </c>
    </row>
    <row r="26" spans="1:14" s="26" customFormat="1" x14ac:dyDescent="0.25">
      <c r="A26" s="27" t="s">
        <v>314</v>
      </c>
      <c r="B26" s="142" t="s">
        <v>315</v>
      </c>
      <c r="C26" s="143"/>
      <c r="D26" s="143"/>
      <c r="E26" s="143"/>
      <c r="F26" s="143"/>
      <c r="G26" s="143"/>
      <c r="H26" s="143"/>
      <c r="I26" s="143"/>
      <c r="J26" s="143"/>
      <c r="K26" s="143"/>
      <c r="L26" s="144"/>
      <c r="M26" s="18">
        <v>43312</v>
      </c>
      <c r="N26" s="18">
        <v>43342</v>
      </c>
    </row>
    <row r="27" spans="1:14" s="26" customFormat="1" x14ac:dyDescent="0.25">
      <c r="A27" s="27" t="s">
        <v>316</v>
      </c>
      <c r="B27" s="142" t="s">
        <v>317</v>
      </c>
      <c r="C27" s="143"/>
      <c r="D27" s="143"/>
      <c r="E27" s="143"/>
      <c r="F27" s="143"/>
      <c r="G27" s="143"/>
      <c r="H27" s="143"/>
      <c r="I27" s="143"/>
      <c r="J27" s="143"/>
      <c r="K27" s="143"/>
      <c r="L27" s="144"/>
      <c r="M27" s="18">
        <v>43312</v>
      </c>
      <c r="N27" s="18">
        <v>43342</v>
      </c>
    </row>
    <row r="28" spans="1:14" s="26" customFormat="1" x14ac:dyDescent="0.25">
      <c r="A28" s="27" t="s">
        <v>318</v>
      </c>
      <c r="B28" s="142" t="s">
        <v>319</v>
      </c>
      <c r="C28" s="143"/>
      <c r="D28" s="143"/>
      <c r="E28" s="143"/>
      <c r="F28" s="143"/>
      <c r="G28" s="143"/>
      <c r="H28" s="143"/>
      <c r="I28" s="143"/>
      <c r="J28" s="143"/>
      <c r="K28" s="143"/>
      <c r="L28" s="144"/>
      <c r="M28" s="18">
        <v>43344</v>
      </c>
      <c r="N28" s="18">
        <v>43465</v>
      </c>
    </row>
    <row r="30" spans="1:14" x14ac:dyDescent="0.25">
      <c r="A30" s="126" t="s">
        <v>31</v>
      </c>
      <c r="B30" s="126"/>
      <c r="C30" s="126"/>
      <c r="D30" s="126"/>
      <c r="E30" s="126"/>
      <c r="F30" s="126"/>
      <c r="G30" s="126"/>
      <c r="H30" s="126"/>
      <c r="I30" s="126"/>
      <c r="J30" s="126"/>
      <c r="K30" s="126"/>
      <c r="L30" s="126"/>
      <c r="M30" s="126"/>
      <c r="N30" s="126"/>
    </row>
    <row r="31" spans="1:14" x14ac:dyDescent="0.25">
      <c r="A31" s="19"/>
      <c r="B31" s="19" t="s">
        <v>32</v>
      </c>
      <c r="C31" s="12">
        <v>43130</v>
      </c>
      <c r="D31" s="12">
        <v>43159</v>
      </c>
      <c r="E31" s="12">
        <v>43189</v>
      </c>
      <c r="F31" s="12">
        <v>43220</v>
      </c>
      <c r="G31" s="12">
        <v>43250</v>
      </c>
      <c r="H31" s="12">
        <v>43281</v>
      </c>
      <c r="I31" s="12">
        <v>43311</v>
      </c>
      <c r="J31" s="12">
        <v>43342</v>
      </c>
      <c r="K31" s="12">
        <v>43373</v>
      </c>
      <c r="L31" s="12">
        <v>43403</v>
      </c>
      <c r="M31" s="12">
        <v>43434</v>
      </c>
      <c r="N31" s="12">
        <v>43464</v>
      </c>
    </row>
    <row r="32" spans="1:14" ht="18.75" customHeight="1" x14ac:dyDescent="0.25">
      <c r="A32" s="98" t="s">
        <v>33</v>
      </c>
      <c r="B32" s="115" t="s">
        <v>320</v>
      </c>
      <c r="C32" s="115"/>
      <c r="D32" s="115"/>
      <c r="E32" s="115"/>
      <c r="F32" s="115"/>
      <c r="G32" s="115"/>
      <c r="H32" s="115"/>
      <c r="I32" s="115"/>
      <c r="J32" s="115"/>
      <c r="K32" s="115"/>
      <c r="L32" s="115"/>
      <c r="M32" s="115"/>
      <c r="N32" s="115"/>
    </row>
    <row r="33" spans="1:14" ht="24" customHeight="1" x14ac:dyDescent="0.25">
      <c r="A33" s="98" t="s">
        <v>35</v>
      </c>
      <c r="B33" s="115" t="s">
        <v>321</v>
      </c>
      <c r="C33" s="115"/>
      <c r="D33" s="115"/>
      <c r="E33" s="115"/>
      <c r="F33" s="115"/>
      <c r="G33" s="115"/>
      <c r="H33" s="115"/>
      <c r="I33" s="115"/>
      <c r="J33" s="115"/>
      <c r="K33" s="115"/>
      <c r="L33" s="115"/>
      <c r="M33" s="115"/>
      <c r="N33" s="115"/>
    </row>
    <row r="34" spans="1:14" ht="25.5" x14ac:dyDescent="0.25">
      <c r="A34" s="98" t="s">
        <v>37</v>
      </c>
      <c r="B34" s="115" t="s">
        <v>322</v>
      </c>
      <c r="C34" s="115"/>
      <c r="D34" s="115"/>
      <c r="E34" s="115"/>
      <c r="F34" s="115"/>
      <c r="G34" s="115"/>
      <c r="H34" s="115"/>
      <c r="I34" s="115"/>
      <c r="J34" s="115"/>
      <c r="K34" s="115"/>
      <c r="L34" s="115"/>
      <c r="M34" s="115"/>
      <c r="N34" s="115"/>
    </row>
    <row r="35" spans="1:14" ht="14.25" customHeight="1" x14ac:dyDescent="0.25">
      <c r="A35" s="98" t="s">
        <v>39</v>
      </c>
      <c r="B35" s="97"/>
      <c r="C35" s="6"/>
      <c r="D35" s="7">
        <v>0.1</v>
      </c>
      <c r="E35" s="6"/>
      <c r="F35" s="6">
        <v>0.25</v>
      </c>
      <c r="G35" s="6"/>
      <c r="H35" s="6">
        <v>1</v>
      </c>
      <c r="I35" s="6"/>
      <c r="J35" s="6">
        <v>0.3</v>
      </c>
      <c r="K35" s="6">
        <v>0.9</v>
      </c>
      <c r="L35" s="6"/>
      <c r="M35" s="6"/>
      <c r="N35" s="6">
        <v>1</v>
      </c>
    </row>
    <row r="36" spans="1:14" x14ac:dyDescent="0.25">
      <c r="A36" s="8"/>
      <c r="B36" s="8"/>
      <c r="C36" s="8"/>
      <c r="D36" s="8"/>
      <c r="E36" s="8"/>
      <c r="F36" s="8"/>
      <c r="G36" s="8"/>
      <c r="H36" s="8"/>
      <c r="I36" s="8"/>
      <c r="J36" s="8"/>
      <c r="K36" s="8"/>
      <c r="L36" s="8"/>
      <c r="M36" s="8"/>
      <c r="N36" s="8"/>
    </row>
    <row r="37" spans="1:14" x14ac:dyDescent="0.25">
      <c r="A37" s="126" t="s">
        <v>31</v>
      </c>
      <c r="B37" s="126"/>
      <c r="C37" s="126"/>
      <c r="D37" s="126"/>
      <c r="E37" s="126"/>
      <c r="F37" s="126"/>
      <c r="G37" s="126"/>
      <c r="H37" s="126"/>
      <c r="I37" s="126"/>
      <c r="J37" s="126"/>
      <c r="K37" s="126"/>
      <c r="L37" s="126"/>
      <c r="M37" s="126"/>
      <c r="N37" s="126"/>
    </row>
    <row r="38" spans="1:14" x14ac:dyDescent="0.25">
      <c r="A38" s="19"/>
      <c r="B38" s="19" t="s">
        <v>32</v>
      </c>
      <c r="C38" s="12">
        <v>43130</v>
      </c>
      <c r="D38" s="12">
        <v>43159</v>
      </c>
      <c r="E38" s="12">
        <v>43189</v>
      </c>
      <c r="F38" s="12">
        <v>43220</v>
      </c>
      <c r="G38" s="12">
        <v>43250</v>
      </c>
      <c r="H38" s="12">
        <v>43281</v>
      </c>
      <c r="I38" s="12">
        <v>43311</v>
      </c>
      <c r="J38" s="12">
        <v>43342</v>
      </c>
      <c r="K38" s="12">
        <v>43373</v>
      </c>
      <c r="L38" s="12">
        <v>43403</v>
      </c>
      <c r="M38" s="12">
        <v>43434</v>
      </c>
      <c r="N38" s="12">
        <v>43464</v>
      </c>
    </row>
    <row r="39" spans="1:14" ht="16.5" customHeight="1" x14ac:dyDescent="0.25">
      <c r="A39" s="98" t="s">
        <v>33</v>
      </c>
      <c r="B39" s="115" t="s">
        <v>323</v>
      </c>
      <c r="C39" s="115"/>
      <c r="D39" s="115"/>
      <c r="E39" s="115"/>
      <c r="F39" s="115"/>
      <c r="G39" s="115"/>
      <c r="H39" s="115"/>
      <c r="I39" s="115"/>
      <c r="J39" s="115"/>
      <c r="K39" s="115"/>
      <c r="L39" s="115"/>
      <c r="M39" s="115"/>
      <c r="N39" s="115"/>
    </row>
    <row r="40" spans="1:14" ht="25.5" x14ac:dyDescent="0.25">
      <c r="A40" s="98" t="s">
        <v>35</v>
      </c>
      <c r="B40" s="115" t="s">
        <v>324</v>
      </c>
      <c r="C40" s="115"/>
      <c r="D40" s="115"/>
      <c r="E40" s="115"/>
      <c r="F40" s="115"/>
      <c r="G40" s="115"/>
      <c r="H40" s="115"/>
      <c r="I40" s="115"/>
      <c r="J40" s="115"/>
      <c r="K40" s="115"/>
      <c r="L40" s="115"/>
      <c r="M40" s="115"/>
      <c r="N40" s="115"/>
    </row>
    <row r="41" spans="1:14" ht="25.5" x14ac:dyDescent="0.25">
      <c r="A41" s="98" t="s">
        <v>37</v>
      </c>
      <c r="B41" s="115" t="s">
        <v>325</v>
      </c>
      <c r="C41" s="115"/>
      <c r="D41" s="115"/>
      <c r="E41" s="115"/>
      <c r="F41" s="115"/>
      <c r="G41" s="115"/>
      <c r="H41" s="115"/>
      <c r="I41" s="115"/>
      <c r="J41" s="115"/>
      <c r="K41" s="115"/>
      <c r="L41" s="115"/>
      <c r="M41" s="115"/>
      <c r="N41" s="115"/>
    </row>
    <row r="42" spans="1:14" ht="15.75" customHeight="1" x14ac:dyDescent="0.25">
      <c r="A42" s="98" t="s">
        <v>39</v>
      </c>
      <c r="B42" s="97"/>
      <c r="C42" s="6"/>
      <c r="D42" s="7">
        <v>0.1</v>
      </c>
      <c r="E42" s="6"/>
      <c r="F42" s="6">
        <v>0.25</v>
      </c>
      <c r="G42" s="6"/>
      <c r="H42" s="6">
        <v>1</v>
      </c>
      <c r="I42" s="6"/>
      <c r="J42" s="6">
        <v>0.3</v>
      </c>
      <c r="K42" s="6">
        <v>0.9</v>
      </c>
      <c r="L42" s="6"/>
      <c r="M42" s="6"/>
      <c r="N42" s="6">
        <v>1</v>
      </c>
    </row>
    <row r="44" spans="1:14" ht="16.5" customHeight="1" x14ac:dyDescent="0.25">
      <c r="A44" s="92" t="s">
        <v>43</v>
      </c>
      <c r="B44" s="122" t="s">
        <v>44</v>
      </c>
      <c r="C44" s="123"/>
      <c r="D44" s="123"/>
      <c r="E44" s="123"/>
      <c r="F44" s="123"/>
      <c r="G44" s="123"/>
      <c r="H44"/>
    </row>
  </sheetData>
  <mergeCells count="42">
    <mergeCell ref="B26:L26"/>
    <mergeCell ref="B27:L27"/>
    <mergeCell ref="B28:L28"/>
    <mergeCell ref="B20:L20"/>
    <mergeCell ref="B21:L21"/>
    <mergeCell ref="B22:L22"/>
    <mergeCell ref="B23:L23"/>
    <mergeCell ref="B24:L24"/>
    <mergeCell ref="A37:N37"/>
    <mergeCell ref="B39:N39"/>
    <mergeCell ref="B40:N40"/>
    <mergeCell ref="B41:N41"/>
    <mergeCell ref="B44:G44"/>
    <mergeCell ref="B34:N34"/>
    <mergeCell ref="B9:N9"/>
    <mergeCell ref="A11:A12"/>
    <mergeCell ref="B11:L12"/>
    <mergeCell ref="M11:N11"/>
    <mergeCell ref="B13:L13"/>
    <mergeCell ref="B14:L14"/>
    <mergeCell ref="B15:L15"/>
    <mergeCell ref="A30:N30"/>
    <mergeCell ref="B32:N32"/>
    <mergeCell ref="B33:N33"/>
    <mergeCell ref="B16:L16"/>
    <mergeCell ref="B17:L17"/>
    <mergeCell ref="B18:L18"/>
    <mergeCell ref="B19:L19"/>
    <mergeCell ref="B25:L25"/>
    <mergeCell ref="B5:C5"/>
    <mergeCell ref="B6:N6"/>
    <mergeCell ref="B7:K7"/>
    <mergeCell ref="M7:N7"/>
    <mergeCell ref="B8:H8"/>
    <mergeCell ref="J8:K8"/>
    <mergeCell ref="M8:N8"/>
    <mergeCell ref="B1:N1"/>
    <mergeCell ref="A2:N2"/>
    <mergeCell ref="A3:B3"/>
    <mergeCell ref="C3:N3"/>
    <mergeCell ref="A4:F4"/>
    <mergeCell ref="G4:N4"/>
  </mergeCells>
  <dataValidations xWindow="676" yWindow="491" count="14">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39:N39"/>
    <dataValidation allowBlank="1" showInputMessage="1" promptTitle="Nombra el indicador de desempeño" prompt="Tasa de cumplimiento, porcentaje, memoria de evento, evento realizado, reporte de investigación, número de personas capacitadas, etc. " sqref="B33:N33 B40:N40"/>
    <dataValidation allowBlank="1" showInputMessage="1" promptTitle="Describe y explica indicador" prompt="Explica en qué consiste lo que se va a medir y cómo se van a obtener los datos." sqref="B34:N34 B41:N41"/>
    <dataValidation allowBlank="1" showInputMessage="1" promptTitle="Descripción de entregable" prompt="Describe aquí en qué consiste el producto, material, servicio o evento derivado del presente proceso o proyecto." sqref="B32:N32"/>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type="date" allowBlank="1" showInputMessage="1" showErrorMessage="1" errorTitle="Formato de fecha" error="Anota la fecha en el formato: dd/mm/aaaa" promptTitle="Formato de fecha" prompt="Anota la fecha en el formato: dd/mm/aaaa" sqref="M13:N28">
      <formula1>43101</formula1>
      <formula2>43465</formula2>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28"/>
  </dataValidations>
  <pageMargins left="0.70866141732283472" right="0.70866141732283472" top="0.74803149606299213" bottom="0.74803149606299213" header="0.31496062992125984" footer="0.31496062992125984"/>
  <pageSetup scale="95" orientation="landscape" r:id="rId1"/>
  <headerFooter>
    <oddHeader>&amp;LPrograma Anual de Actividades 2018&amp;RFicha básica de actividades</oddHeader>
    <oddFooter>&amp;C&amp;P/&amp;N&amp;RDirección de Organización Electoral</oddFooter>
  </headerFooter>
  <drawing r:id="rId2"/>
  <legacyDrawing r:id="rId3"/>
  <extLst>
    <ext xmlns:x14="http://schemas.microsoft.com/office/spreadsheetml/2009/9/main" uri="{CCE6A557-97BC-4b89-ADB6-D9C93CAAB3DF}">
      <x14:dataValidations xmlns:xm="http://schemas.microsoft.com/office/excel/2006/main" xWindow="676" yWindow="491"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B44:G44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8</vt:i4>
      </vt:variant>
    </vt:vector>
  </HeadingPairs>
  <TitlesOfParts>
    <vt:vector size="19" baseType="lpstr">
      <vt:lpstr>Proyecto UG-01</vt:lpstr>
      <vt:lpstr>Presupuesto UG-01</vt:lpstr>
      <vt:lpstr>Validaciones</vt:lpstr>
      <vt:lpstr> ESELEC 2018 Actividades</vt:lpstr>
      <vt:lpstr>ESELEC 2018 Presupuesto</vt:lpstr>
      <vt:lpstr>ProElec 2018 Actividades</vt:lpstr>
      <vt:lpstr>ProElec 2018 Presupuesto</vt:lpstr>
      <vt:lpstr>OBSELEC 2018 Actividades</vt:lpstr>
      <vt:lpstr>DOCMAEL 2018 Actividades</vt:lpstr>
      <vt:lpstr>DOCMAEL 2018 Presupuesto</vt:lpstr>
      <vt:lpstr>Personal eventual 2018 DOE</vt:lpstr>
      <vt:lpstr>' ESELEC 2018 Actividades'!Área_de_impresión</vt:lpstr>
      <vt:lpstr>'DOCMAEL 2018 Actividades'!Área_de_impresión</vt:lpstr>
      <vt:lpstr>'OBSELEC 2018 Actividades'!Área_de_impresión</vt:lpstr>
      <vt:lpstr>'Personal eventual 2018 DOE'!Área_de_impresión</vt:lpstr>
      <vt:lpstr>'ProElec 2018 Actividades'!Área_de_impresión</vt:lpstr>
      <vt:lpstr>Objetivos</vt:lpstr>
      <vt:lpstr>Titular</vt:lpstr>
      <vt:lpstr>Unidad</vt:lpstr>
    </vt:vector>
  </TitlesOfParts>
  <Manager/>
  <Company>Toshiba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Ficha básica de actividades</dc:title>
  <dc:subject/>
  <dc:creator>Fco. Javier Glez. Vallejo</dc:creator>
  <cp:keywords/>
  <dc:description/>
  <cp:lastModifiedBy>Fco. Javier Glez. Vallejo</cp:lastModifiedBy>
  <cp:revision/>
  <cp:lastPrinted>2017-08-11T21:59:10Z</cp:lastPrinted>
  <dcterms:created xsi:type="dcterms:W3CDTF">2010-07-07T18:05:06Z</dcterms:created>
  <dcterms:modified xsi:type="dcterms:W3CDTF">2017-08-11T21:59:41Z</dcterms:modified>
  <cp:category/>
  <cp:contentStatus/>
</cp:coreProperties>
</file>